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הלוואות!$A$10:$BG$181</definedName>
    <definedName name="_xlnm._FilterDatabase" localSheetId="22" hidden="1">'פקדונות מעל 3 חודשים'!$A$10:$BL$35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calcChain.xml><?xml version="1.0" encoding="utf-8"?>
<calcChain xmlns="http://schemas.openxmlformats.org/spreadsheetml/2006/main">
  <c r="K83" i="6" l="1"/>
  <c r="I83" i="6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Q12" i="5"/>
  <c r="Q11" i="5"/>
  <c r="C15" i="1" s="1"/>
  <c r="O12" i="5"/>
  <c r="O11" i="5"/>
  <c r="Q171" i="5"/>
  <c r="O171" i="5"/>
  <c r="K12" i="6"/>
  <c r="I12" i="6"/>
  <c r="I11" i="6" s="1"/>
  <c r="I15" i="26"/>
  <c r="I121" i="26"/>
  <c r="I120" i="26"/>
  <c r="H120" i="26"/>
  <c r="K11" i="6" l="1"/>
  <c r="N180" i="22"/>
  <c r="N179" i="22"/>
  <c r="N178" i="22"/>
  <c r="N177" i="22"/>
  <c r="N176" i="22"/>
  <c r="N175" i="22"/>
  <c r="N174" i="22"/>
  <c r="N173" i="22"/>
  <c r="N172" i="22"/>
  <c r="N171" i="22"/>
  <c r="N170" i="22"/>
  <c r="N169" i="22"/>
  <c r="N168" i="22"/>
  <c r="N167" i="22"/>
  <c r="N166" i="22"/>
  <c r="N165" i="22"/>
  <c r="N164" i="22"/>
  <c r="N163" i="22"/>
  <c r="N162" i="22"/>
  <c r="N161" i="22"/>
  <c r="N160" i="22"/>
  <c r="N159" i="22"/>
  <c r="N158" i="22"/>
  <c r="N157" i="22"/>
  <c r="N156" i="22"/>
  <c r="N155" i="22"/>
  <c r="N154" i="22"/>
  <c r="N153" i="22"/>
  <c r="N152" i="22"/>
  <c r="N151" i="22"/>
  <c r="N150" i="22"/>
  <c r="N149" i="22"/>
  <c r="N148" i="22"/>
  <c r="N147" i="22"/>
  <c r="N146" i="22"/>
  <c r="N145" i="22"/>
  <c r="N144" i="22"/>
  <c r="N143" i="22"/>
  <c r="N142" i="22"/>
  <c r="N141" i="22"/>
  <c r="N140" i="22"/>
  <c r="N139" i="22"/>
  <c r="N138" i="22"/>
  <c r="N137" i="22"/>
  <c r="N136" i="22"/>
  <c r="N135" i="22"/>
  <c r="N134" i="22"/>
  <c r="N133" i="22"/>
  <c r="N132" i="22"/>
  <c r="N131" i="22"/>
  <c r="N130" i="22"/>
  <c r="N129" i="22"/>
  <c r="N128" i="22"/>
  <c r="N127" i="22"/>
  <c r="N126" i="22"/>
  <c r="N125" i="22"/>
  <c r="N124" i="22"/>
  <c r="N123" i="22"/>
  <c r="N122" i="22"/>
  <c r="N121" i="22"/>
  <c r="N120" i="22"/>
  <c r="N119" i="22"/>
  <c r="N118" i="22"/>
  <c r="N117" i="22"/>
  <c r="N116" i="22"/>
  <c r="N115" i="22"/>
  <c r="N114" i="22"/>
  <c r="N113" i="22"/>
  <c r="N112" i="22"/>
  <c r="N111" i="22"/>
  <c r="N110" i="22"/>
  <c r="N109" i="22"/>
  <c r="N108" i="22"/>
  <c r="N107" i="22"/>
  <c r="N106" i="22"/>
  <c r="N105" i="22"/>
  <c r="N104" i="22"/>
  <c r="N103" i="22"/>
  <c r="N102" i="22"/>
  <c r="N101" i="22"/>
  <c r="N100" i="22"/>
  <c r="N99" i="22"/>
  <c r="N98" i="22"/>
  <c r="N97" i="22"/>
  <c r="N96" i="22"/>
  <c r="N95" i="22"/>
  <c r="N94" i="22"/>
  <c r="N93" i="22"/>
  <c r="N92" i="22"/>
  <c r="N91" i="22"/>
  <c r="N90" i="22"/>
  <c r="N89" i="22"/>
  <c r="N88" i="22"/>
  <c r="N87" i="22"/>
  <c r="N86" i="22"/>
  <c r="N85" i="22"/>
  <c r="N84" i="22"/>
  <c r="N83" i="22"/>
  <c r="N82" i="22"/>
  <c r="N81" i="22"/>
  <c r="N80" i="22"/>
  <c r="N79" i="22"/>
  <c r="N78" i="22"/>
  <c r="N77" i="22"/>
  <c r="N76" i="22"/>
  <c r="N75" i="22"/>
  <c r="N74" i="22"/>
  <c r="N73" i="22"/>
  <c r="N72" i="22"/>
  <c r="N71" i="22"/>
  <c r="N70" i="22"/>
  <c r="N69" i="22"/>
  <c r="N68" i="22"/>
  <c r="N67" i="22"/>
  <c r="N66" i="22"/>
  <c r="N65" i="22"/>
  <c r="N64" i="22"/>
  <c r="N63" i="22"/>
  <c r="N62" i="22"/>
  <c r="N61" i="22"/>
  <c r="N60" i="22"/>
  <c r="N59" i="22"/>
  <c r="N58" i="22"/>
  <c r="N57" i="22"/>
  <c r="N56" i="22"/>
  <c r="N55" i="22"/>
  <c r="N54" i="22"/>
  <c r="N53" i="22"/>
  <c r="N52" i="22"/>
  <c r="N51" i="22"/>
  <c r="N50" i="22"/>
  <c r="N49" i="22"/>
  <c r="N48" i="22"/>
  <c r="N47" i="22"/>
  <c r="N46" i="22"/>
  <c r="N45" i="22"/>
  <c r="N44" i="22"/>
  <c r="N43" i="22"/>
  <c r="N42" i="22"/>
  <c r="N41" i="22"/>
  <c r="N40" i="22"/>
  <c r="N39" i="22"/>
  <c r="N38" i="22"/>
  <c r="N37" i="22"/>
  <c r="N36" i="22"/>
  <c r="N35" i="22"/>
  <c r="N34" i="22"/>
  <c r="N33" i="22"/>
  <c r="N32" i="22"/>
  <c r="N31" i="22"/>
  <c r="N30" i="22"/>
  <c r="N29" i="22"/>
  <c r="N28" i="22"/>
  <c r="N27" i="22"/>
  <c r="N26" i="22"/>
  <c r="N25" i="22"/>
  <c r="N24" i="22"/>
  <c r="N23" i="22"/>
  <c r="N22" i="22"/>
  <c r="N21" i="22"/>
  <c r="N20" i="22"/>
  <c r="N19" i="22"/>
  <c r="N18" i="22"/>
  <c r="N17" i="22"/>
  <c r="N16" i="22"/>
  <c r="N15" i="22"/>
  <c r="N14" i="22"/>
  <c r="N13" i="22"/>
  <c r="N12" i="22"/>
  <c r="N11" i="22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J65" i="20"/>
  <c r="J64" i="20"/>
  <c r="J63" i="20"/>
  <c r="J62" i="20"/>
  <c r="J61" i="20"/>
  <c r="J60" i="20"/>
  <c r="J59" i="20"/>
  <c r="J58" i="20"/>
  <c r="J57" i="20"/>
  <c r="J56" i="20"/>
  <c r="J55" i="20"/>
  <c r="J54" i="20"/>
  <c r="J53" i="20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L20" i="16"/>
  <c r="L19" i="16"/>
  <c r="L18" i="16"/>
  <c r="L17" i="16"/>
  <c r="L16" i="16"/>
  <c r="L15" i="16"/>
  <c r="L14" i="16"/>
  <c r="L13" i="16"/>
  <c r="L12" i="16"/>
  <c r="L11" i="16"/>
  <c r="R43" i="15"/>
  <c r="R42" i="15"/>
  <c r="R41" i="15"/>
  <c r="R40" i="15"/>
  <c r="R39" i="15"/>
  <c r="R38" i="15"/>
  <c r="R37" i="15"/>
  <c r="R36" i="15"/>
  <c r="R35" i="15"/>
  <c r="R34" i="15"/>
  <c r="R33" i="15"/>
  <c r="R32" i="15"/>
  <c r="R31" i="15"/>
  <c r="R30" i="15"/>
  <c r="R29" i="15"/>
  <c r="R28" i="15"/>
  <c r="R27" i="15"/>
  <c r="R26" i="15"/>
  <c r="R25" i="15"/>
  <c r="R24" i="15"/>
  <c r="R23" i="15"/>
  <c r="R22" i="15"/>
  <c r="R21" i="15"/>
  <c r="R20" i="15"/>
  <c r="R19" i="15"/>
  <c r="R18" i="15"/>
  <c r="R17" i="15"/>
  <c r="R16" i="15"/>
  <c r="R15" i="15"/>
  <c r="R14" i="15"/>
  <c r="R13" i="15"/>
  <c r="R12" i="15"/>
  <c r="R11" i="15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9" i="9"/>
  <c r="K18" i="9"/>
  <c r="K17" i="9"/>
  <c r="K16" i="9"/>
  <c r="K15" i="9"/>
  <c r="K14" i="9"/>
  <c r="K13" i="9"/>
  <c r="K12" i="9"/>
  <c r="K11" i="9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C34" i="1"/>
  <c r="J21" i="2"/>
  <c r="J31" i="2"/>
  <c r="J28" i="2"/>
  <c r="J25" i="2"/>
  <c r="J20" i="2"/>
  <c r="G11" i="23"/>
  <c r="J11" i="23"/>
  <c r="M11" i="23"/>
  <c r="N34" i="23" s="1"/>
  <c r="K11" i="23"/>
  <c r="N33" i="23"/>
  <c r="N32" i="23"/>
  <c r="N31" i="23"/>
  <c r="N30" i="23"/>
  <c r="N29" i="23"/>
  <c r="N28" i="23"/>
  <c r="N27" i="23"/>
  <c r="N26" i="23"/>
  <c r="N25" i="23"/>
  <c r="N24" i="23"/>
  <c r="N23" i="23"/>
  <c r="N22" i="23"/>
  <c r="N21" i="23"/>
  <c r="N20" i="23"/>
  <c r="N19" i="23"/>
  <c r="N18" i="23"/>
  <c r="N17" i="23"/>
  <c r="N16" i="23"/>
  <c r="N15" i="23"/>
  <c r="N14" i="23"/>
  <c r="N13" i="23"/>
  <c r="N12" i="23"/>
  <c r="N11" i="23"/>
  <c r="M12" i="23"/>
  <c r="K12" i="23"/>
  <c r="M13" i="23"/>
  <c r="K13" i="23"/>
  <c r="M18" i="23"/>
  <c r="K18" i="23"/>
  <c r="M27" i="23"/>
  <c r="K27" i="23"/>
  <c r="M29" i="23"/>
  <c r="K29" i="23"/>
  <c r="I13" i="26"/>
  <c r="H11" i="26"/>
  <c r="H12" i="26"/>
  <c r="I12" i="26"/>
  <c r="I11" i="26" s="1"/>
  <c r="J121" i="26" s="1"/>
  <c r="M230" i="6" l="1"/>
  <c r="M227" i="6"/>
  <c r="M222" i="6"/>
  <c r="M219" i="6"/>
  <c r="M214" i="6"/>
  <c r="M211" i="6"/>
  <c r="M206" i="6"/>
  <c r="M203" i="6"/>
  <c r="M198" i="6"/>
  <c r="M195" i="6"/>
  <c r="M190" i="6"/>
  <c r="M187" i="6"/>
  <c r="M182" i="6"/>
  <c r="M179" i="6"/>
  <c r="M174" i="6"/>
  <c r="M171" i="6"/>
  <c r="M166" i="6"/>
  <c r="M163" i="6"/>
  <c r="M158" i="6"/>
  <c r="M155" i="6"/>
  <c r="M150" i="6"/>
  <c r="M147" i="6"/>
  <c r="M142" i="6"/>
  <c r="M139" i="6"/>
  <c r="M134" i="6"/>
  <c r="M131" i="6"/>
  <c r="M126" i="6"/>
  <c r="M123" i="6"/>
  <c r="M118" i="6"/>
  <c r="M115" i="6"/>
  <c r="M110" i="6"/>
  <c r="M107" i="6"/>
  <c r="M102" i="6"/>
  <c r="M99" i="6"/>
  <c r="M94" i="6"/>
  <c r="M91" i="6"/>
  <c r="M86" i="6"/>
  <c r="M83" i="6"/>
  <c r="M78" i="6"/>
  <c r="M75" i="6"/>
  <c r="M70" i="6"/>
  <c r="M67" i="6"/>
  <c r="M62" i="6"/>
  <c r="M223" i="6"/>
  <c r="M220" i="6"/>
  <c r="M216" i="6"/>
  <c r="M209" i="6"/>
  <c r="M205" i="6"/>
  <c r="M202" i="6"/>
  <c r="M191" i="6"/>
  <c r="M188" i="6"/>
  <c r="M184" i="6"/>
  <c r="M177" i="6"/>
  <c r="M173" i="6"/>
  <c r="M170" i="6"/>
  <c r="M159" i="6"/>
  <c r="M156" i="6"/>
  <c r="M152" i="6"/>
  <c r="M145" i="6"/>
  <c r="M141" i="6"/>
  <c r="M138" i="6"/>
  <c r="M127" i="6"/>
  <c r="M124" i="6"/>
  <c r="M120" i="6"/>
  <c r="M113" i="6"/>
  <c r="M109" i="6"/>
  <c r="M106" i="6"/>
  <c r="M95" i="6"/>
  <c r="M92" i="6"/>
  <c r="M88" i="6"/>
  <c r="M81" i="6"/>
  <c r="M77" i="6"/>
  <c r="M74" i="6"/>
  <c r="M63" i="6"/>
  <c r="M60" i="6"/>
  <c r="M57" i="6"/>
  <c r="M52" i="6"/>
  <c r="M49" i="6"/>
  <c r="M44" i="6"/>
  <c r="M41" i="6"/>
  <c r="M36" i="6"/>
  <c r="M33" i="6"/>
  <c r="M28" i="6"/>
  <c r="M25" i="6"/>
  <c r="M20" i="6"/>
  <c r="M229" i="6"/>
  <c r="M226" i="6"/>
  <c r="M215" i="6"/>
  <c r="M212" i="6"/>
  <c r="M208" i="6"/>
  <c r="M201" i="6"/>
  <c r="M197" i="6"/>
  <c r="M194" i="6"/>
  <c r="M183" i="6"/>
  <c r="M180" i="6"/>
  <c r="M176" i="6"/>
  <c r="M228" i="6"/>
  <c r="M213" i="6"/>
  <c r="M199" i="6"/>
  <c r="M192" i="6"/>
  <c r="M185" i="6"/>
  <c r="M178" i="6"/>
  <c r="M165" i="6"/>
  <c r="M161" i="6"/>
  <c r="M151" i="6"/>
  <c r="M137" i="6"/>
  <c r="M128" i="6"/>
  <c r="M114" i="6"/>
  <c r="M104" i="6"/>
  <c r="M100" i="6"/>
  <c r="M90" i="6"/>
  <c r="M85" i="6"/>
  <c r="M80" i="6"/>
  <c r="M76" i="6"/>
  <c r="M71" i="6"/>
  <c r="M66" i="6"/>
  <c r="M61" i="6"/>
  <c r="M58" i="6"/>
  <c r="M54" i="6"/>
  <c r="M47" i="6"/>
  <c r="M43" i="6"/>
  <c r="M40" i="6"/>
  <c r="M29" i="6"/>
  <c r="M26" i="6"/>
  <c r="M22" i="6"/>
  <c r="M16" i="6"/>
  <c r="M13" i="6"/>
  <c r="M225" i="6"/>
  <c r="M218" i="6"/>
  <c r="M204" i="6"/>
  <c r="M189" i="6"/>
  <c r="M175" i="6"/>
  <c r="M169" i="6"/>
  <c r="M160" i="6"/>
  <c r="M146" i="6"/>
  <c r="M136" i="6"/>
  <c r="M132" i="6"/>
  <c r="M122" i="6"/>
  <c r="M117" i="6"/>
  <c r="M112" i="6"/>
  <c r="M108" i="6"/>
  <c r="M103" i="6"/>
  <c r="M98" i="6"/>
  <c r="M93" i="6"/>
  <c r="M89" i="6"/>
  <c r="M84" i="6"/>
  <c r="M79" i="6"/>
  <c r="M69" i="6"/>
  <c r="M65" i="6"/>
  <c r="M53" i="6"/>
  <c r="M50" i="6"/>
  <c r="M46" i="6"/>
  <c r="M39" i="6"/>
  <c r="M35" i="6"/>
  <c r="M32" i="6"/>
  <c r="M21" i="6"/>
  <c r="M18" i="6"/>
  <c r="M15" i="6"/>
  <c r="M224" i="6"/>
  <c r="M217" i="6"/>
  <c r="M210" i="6"/>
  <c r="M196" i="6"/>
  <c r="M181" i="6"/>
  <c r="M168" i="6"/>
  <c r="M164" i="6"/>
  <c r="M154" i="6"/>
  <c r="M149" i="6"/>
  <c r="M144" i="6"/>
  <c r="M140" i="6"/>
  <c r="M135" i="6"/>
  <c r="M130" i="6"/>
  <c r="M125" i="6"/>
  <c r="M121" i="6"/>
  <c r="M116" i="6"/>
  <c r="M111" i="6"/>
  <c r="M101" i="6"/>
  <c r="M97" i="6"/>
  <c r="M87" i="6"/>
  <c r="M73" i="6"/>
  <c r="M64" i="6"/>
  <c r="M59" i="6"/>
  <c r="M56" i="6"/>
  <c r="M45" i="6"/>
  <c r="M42" i="6"/>
  <c r="M38" i="6"/>
  <c r="M31" i="6"/>
  <c r="M27" i="6"/>
  <c r="M24" i="6"/>
  <c r="M17" i="6"/>
  <c r="M221" i="6"/>
  <c r="M207" i="6"/>
  <c r="M200" i="6"/>
  <c r="M193" i="6"/>
  <c r="M186" i="6"/>
  <c r="M172" i="6"/>
  <c r="M167" i="6"/>
  <c r="M162" i="6"/>
  <c r="M157" i="6"/>
  <c r="M153" i="6"/>
  <c r="M148" i="6"/>
  <c r="M143" i="6"/>
  <c r="M133" i="6"/>
  <c r="M129" i="6"/>
  <c r="M119" i="6"/>
  <c r="M105" i="6"/>
  <c r="M96" i="6"/>
  <c r="M82" i="6"/>
  <c r="M72" i="6"/>
  <c r="M68" i="6"/>
  <c r="M30" i="6"/>
  <c r="M55" i="6"/>
  <c r="M14" i="6"/>
  <c r="M51" i="6"/>
  <c r="M37" i="6"/>
  <c r="M23" i="6"/>
  <c r="M11" i="6"/>
  <c r="M48" i="6"/>
  <c r="M34" i="6"/>
  <c r="M19" i="6"/>
  <c r="C16" i="1"/>
  <c r="M12" i="6"/>
  <c r="J120" i="26"/>
  <c r="J118" i="26"/>
  <c r="J116" i="26"/>
  <c r="J114" i="26"/>
  <c r="J112" i="26"/>
  <c r="J110" i="26"/>
  <c r="J108" i="26"/>
  <c r="J106" i="26"/>
  <c r="J104" i="26"/>
  <c r="J102" i="26"/>
  <c r="J100" i="26"/>
  <c r="J98" i="26"/>
  <c r="J96" i="26"/>
  <c r="J94" i="26"/>
  <c r="J92" i="26"/>
  <c r="J90" i="26"/>
  <c r="J88" i="26"/>
  <c r="J86" i="26"/>
  <c r="J84" i="26"/>
  <c r="J82" i="26"/>
  <c r="J80" i="26"/>
  <c r="J78" i="26"/>
  <c r="J76" i="26"/>
  <c r="J74" i="26"/>
  <c r="J72" i="26"/>
  <c r="J70" i="26"/>
  <c r="J68" i="26"/>
  <c r="J66" i="26"/>
  <c r="J64" i="26"/>
  <c r="J62" i="26"/>
  <c r="J60" i="26"/>
  <c r="J58" i="26"/>
  <c r="J56" i="26"/>
  <c r="J54" i="26"/>
  <c r="J52" i="26"/>
  <c r="J50" i="26"/>
  <c r="J48" i="26"/>
  <c r="J46" i="26"/>
  <c r="J44" i="26"/>
  <c r="J42" i="26"/>
  <c r="J40" i="26"/>
  <c r="J38" i="26"/>
  <c r="J36" i="26"/>
  <c r="J34" i="26"/>
  <c r="J32" i="26"/>
  <c r="J30" i="26"/>
  <c r="J28" i="26"/>
  <c r="J26" i="26"/>
  <c r="J24" i="26"/>
  <c r="J22" i="26"/>
  <c r="J20" i="26"/>
  <c r="J18" i="26"/>
  <c r="J16" i="26"/>
  <c r="J14" i="26"/>
  <c r="J119" i="26"/>
  <c r="J115" i="26"/>
  <c r="J111" i="26"/>
  <c r="J107" i="26"/>
  <c r="J103" i="26"/>
  <c r="J99" i="26"/>
  <c r="J95" i="26"/>
  <c r="J91" i="26"/>
  <c r="J87" i="26"/>
  <c r="J83" i="26"/>
  <c r="J79" i="26"/>
  <c r="J75" i="26"/>
  <c r="J71" i="26"/>
  <c r="J67" i="26"/>
  <c r="J63" i="26"/>
  <c r="J55" i="26"/>
  <c r="J47" i="26"/>
  <c r="J39" i="26"/>
  <c r="J31" i="26"/>
  <c r="J23" i="26"/>
  <c r="J15" i="26"/>
  <c r="J57" i="26"/>
  <c r="J49" i="26"/>
  <c r="J41" i="26"/>
  <c r="J33" i="26"/>
  <c r="J25" i="26"/>
  <c r="J17" i="26"/>
  <c r="J122" i="26"/>
  <c r="J117" i="26"/>
  <c r="J113" i="26"/>
  <c r="J109" i="26"/>
  <c r="J105" i="26"/>
  <c r="J101" i="26"/>
  <c r="J97" i="26"/>
  <c r="J93" i="26"/>
  <c r="J89" i="26"/>
  <c r="J85" i="26"/>
  <c r="J81" i="26"/>
  <c r="J77" i="26"/>
  <c r="J73" i="26"/>
  <c r="J69" i="26"/>
  <c r="J65" i="26"/>
  <c r="J59" i="26"/>
  <c r="J21" i="26"/>
  <c r="J37" i="26"/>
  <c r="J53" i="26"/>
  <c r="J12" i="26"/>
  <c r="J11" i="26"/>
  <c r="J27" i="26"/>
  <c r="J43" i="26"/>
  <c r="J61" i="26"/>
  <c r="J13" i="26"/>
  <c r="J29" i="26"/>
  <c r="J45" i="26"/>
  <c r="J19" i="26"/>
  <c r="J35" i="26"/>
  <c r="J51" i="26"/>
  <c r="J13" i="2"/>
  <c r="I13" i="2"/>
  <c r="C37" i="1"/>
  <c r="J16" i="2"/>
  <c r="I17" i="18"/>
  <c r="K18" i="18"/>
  <c r="K16" i="18"/>
  <c r="K14" i="18"/>
  <c r="K12" i="18"/>
  <c r="I16" i="18"/>
  <c r="I11" i="18" s="1"/>
  <c r="G16" i="18"/>
  <c r="I12" i="18"/>
  <c r="G11" i="18"/>
  <c r="G12" i="18"/>
  <c r="K11" i="18" l="1"/>
  <c r="K13" i="18"/>
  <c r="K15" i="18"/>
  <c r="K17" i="18"/>
  <c r="C29" i="1" l="1"/>
  <c r="K145" i="6" l="1"/>
  <c r="I145" i="6"/>
  <c r="K171" i="6"/>
  <c r="I171" i="6"/>
  <c r="C12" i="27" l="1"/>
  <c r="C38" i="27"/>
  <c r="C11" i="27" l="1"/>
  <c r="C43" i="1" s="1"/>
  <c r="I12" i="2"/>
  <c r="I11" i="2" s="1"/>
  <c r="J18" i="2"/>
  <c r="J12" i="2" s="1"/>
  <c r="I18" i="2"/>
  <c r="I45" i="2"/>
  <c r="J46" i="2"/>
  <c r="J45" i="2" s="1"/>
  <c r="I46" i="2"/>
  <c r="J11" i="2" l="1"/>
  <c r="K16" i="2"/>
  <c r="C11" i="1"/>
  <c r="K56" i="2"/>
  <c r="K52" i="2"/>
  <c r="K48" i="2"/>
  <c r="K45" i="2"/>
  <c r="K41" i="2"/>
  <c r="K37" i="2"/>
  <c r="K33" i="2"/>
  <c r="K29" i="2"/>
  <c r="K25" i="2"/>
  <c r="K21" i="2"/>
  <c r="K17" i="2"/>
  <c r="K12" i="2"/>
  <c r="K11" i="2"/>
  <c r="K55" i="2"/>
  <c r="K51" i="2"/>
  <c r="K44" i="2"/>
  <c r="K40" i="2"/>
  <c r="K36" i="2"/>
  <c r="K32" i="2"/>
  <c r="K28" i="2"/>
  <c r="K24" i="2"/>
  <c r="K20" i="2"/>
  <c r="K15" i="2"/>
  <c r="K58" i="2"/>
  <c r="K54" i="2"/>
  <c r="K50" i="2"/>
  <c r="K47" i="2"/>
  <c r="K43" i="2"/>
  <c r="K39" i="2"/>
  <c r="K35" i="2"/>
  <c r="K31" i="2"/>
  <c r="K27" i="2"/>
  <c r="K23" i="2"/>
  <c r="K19" i="2"/>
  <c r="K14" i="2"/>
  <c r="K57" i="2"/>
  <c r="K53" i="2"/>
  <c r="K49" i="2"/>
  <c r="K46" i="2"/>
  <c r="K42" i="2"/>
  <c r="K38" i="2"/>
  <c r="K34" i="2"/>
  <c r="K30" i="2"/>
  <c r="K26" i="2"/>
  <c r="K22" i="2"/>
  <c r="K18" i="2"/>
  <c r="K13" i="2"/>
  <c r="C42" i="1" l="1"/>
  <c r="N229" i="6" l="1"/>
  <c r="N227" i="6"/>
  <c r="N225" i="6"/>
  <c r="N223" i="6"/>
  <c r="N221" i="6"/>
  <c r="N219" i="6"/>
  <c r="N217" i="6"/>
  <c r="N215" i="6"/>
  <c r="N213" i="6"/>
  <c r="N211" i="6"/>
  <c r="N209" i="6"/>
  <c r="N207" i="6"/>
  <c r="N205" i="6"/>
  <c r="N203" i="6"/>
  <c r="N201" i="6"/>
  <c r="N199" i="6"/>
  <c r="N197" i="6"/>
  <c r="N195" i="6"/>
  <c r="N193" i="6"/>
  <c r="N191" i="6"/>
  <c r="N189" i="6"/>
  <c r="N187" i="6"/>
  <c r="N185" i="6"/>
  <c r="N183" i="6"/>
  <c r="N181" i="6"/>
  <c r="N179" i="6"/>
  <c r="N177" i="6"/>
  <c r="N175" i="6"/>
  <c r="N173" i="6"/>
  <c r="N171" i="6"/>
  <c r="N169" i="6"/>
  <c r="N167" i="6"/>
  <c r="N165" i="6"/>
  <c r="N163" i="6"/>
  <c r="N161" i="6"/>
  <c r="N159" i="6"/>
  <c r="N157" i="6"/>
  <c r="N155" i="6"/>
  <c r="N153" i="6"/>
  <c r="N151" i="6"/>
  <c r="N149" i="6"/>
  <c r="N147" i="6"/>
  <c r="N145" i="6"/>
  <c r="N143" i="6"/>
  <c r="N141" i="6"/>
  <c r="N139" i="6"/>
  <c r="N137" i="6"/>
  <c r="N135" i="6"/>
  <c r="N133" i="6"/>
  <c r="N131" i="6"/>
  <c r="N129" i="6"/>
  <c r="N127" i="6"/>
  <c r="N125" i="6"/>
  <c r="N123" i="6"/>
  <c r="N121" i="6"/>
  <c r="N119" i="6"/>
  <c r="N117" i="6"/>
  <c r="N115" i="6"/>
  <c r="N113" i="6"/>
  <c r="N111" i="6"/>
  <c r="N109" i="6"/>
  <c r="N107" i="6"/>
  <c r="N105" i="6"/>
  <c r="N103" i="6"/>
  <c r="N101" i="6"/>
  <c r="N99" i="6"/>
  <c r="N97" i="6"/>
  <c r="N95" i="6"/>
  <c r="N93" i="6"/>
  <c r="N91" i="6"/>
  <c r="N89" i="6"/>
  <c r="N87" i="6"/>
  <c r="N85" i="6"/>
  <c r="N83" i="6"/>
  <c r="N81" i="6"/>
  <c r="N79" i="6"/>
  <c r="N77" i="6"/>
  <c r="N75" i="6"/>
  <c r="N73" i="6"/>
  <c r="N71" i="6"/>
  <c r="N69" i="6"/>
  <c r="N67" i="6"/>
  <c r="N65" i="6"/>
  <c r="N63" i="6"/>
  <c r="N61" i="6"/>
  <c r="N224" i="6"/>
  <c r="N216" i="6"/>
  <c r="N208" i="6"/>
  <c r="N200" i="6"/>
  <c r="N192" i="6"/>
  <c r="N184" i="6"/>
  <c r="N176" i="6"/>
  <c r="N168" i="6"/>
  <c r="N160" i="6"/>
  <c r="N152" i="6"/>
  <c r="N144" i="6"/>
  <c r="N136" i="6"/>
  <c r="N128" i="6"/>
  <c r="N120" i="6"/>
  <c r="N112" i="6"/>
  <c r="N104" i="6"/>
  <c r="N96" i="6"/>
  <c r="N88" i="6"/>
  <c r="N80" i="6"/>
  <c r="N72" i="6"/>
  <c r="N64" i="6"/>
  <c r="N59" i="6"/>
  <c r="N57" i="6"/>
  <c r="N55" i="6"/>
  <c r="N53" i="6"/>
  <c r="N51" i="6"/>
  <c r="N49" i="6"/>
  <c r="N47" i="6"/>
  <c r="N45" i="6"/>
  <c r="N43" i="6"/>
  <c r="N41" i="6"/>
  <c r="N39" i="6"/>
  <c r="N37" i="6"/>
  <c r="N35" i="6"/>
  <c r="N33" i="6"/>
  <c r="N31" i="6"/>
  <c r="N29" i="6"/>
  <c r="N27" i="6"/>
  <c r="N25" i="6"/>
  <c r="N23" i="6"/>
  <c r="N21" i="6"/>
  <c r="N19" i="6"/>
  <c r="N230" i="6"/>
  <c r="N226" i="6"/>
  <c r="N212" i="6"/>
  <c r="N198" i="6"/>
  <c r="N194" i="6"/>
  <c r="N180" i="6"/>
  <c r="N166" i="6"/>
  <c r="N162" i="6"/>
  <c r="N148" i="6"/>
  <c r="N134" i="6"/>
  <c r="N130" i="6"/>
  <c r="N116" i="6"/>
  <c r="N102" i="6"/>
  <c r="N98" i="6"/>
  <c r="N84" i="6"/>
  <c r="N70" i="6"/>
  <c r="N66" i="6"/>
  <c r="N54" i="6"/>
  <c r="N46" i="6"/>
  <c r="N38" i="6"/>
  <c r="N30" i="6"/>
  <c r="N22" i="6"/>
  <c r="N17" i="6"/>
  <c r="N15" i="6"/>
  <c r="N13" i="6"/>
  <c r="N222" i="6"/>
  <c r="N218" i="6"/>
  <c r="N204" i="6"/>
  <c r="N190" i="6"/>
  <c r="N186" i="6"/>
  <c r="N172" i="6"/>
  <c r="N220" i="6"/>
  <c r="N206" i="6"/>
  <c r="N170" i="6"/>
  <c r="N156" i="6"/>
  <c r="N146" i="6"/>
  <c r="N142" i="6"/>
  <c r="N132" i="6"/>
  <c r="N122" i="6"/>
  <c r="N118" i="6"/>
  <c r="N108" i="6"/>
  <c r="N94" i="6"/>
  <c r="N50" i="6"/>
  <c r="N36" i="6"/>
  <c r="N32" i="6"/>
  <c r="N18" i="6"/>
  <c r="N210" i="6"/>
  <c r="N196" i="6"/>
  <c r="N182" i="6"/>
  <c r="N164" i="6"/>
  <c r="N154" i="6"/>
  <c r="N150" i="6"/>
  <c r="N140" i="6"/>
  <c r="N126" i="6"/>
  <c r="N74" i="6"/>
  <c r="N60" i="6"/>
  <c r="N56" i="6"/>
  <c r="N42" i="6"/>
  <c r="N28" i="6"/>
  <c r="N24" i="6"/>
  <c r="N202" i="6"/>
  <c r="N188" i="6"/>
  <c r="N174" i="6"/>
  <c r="N158" i="6"/>
  <c r="N106" i="6"/>
  <c r="N92" i="6"/>
  <c r="N82" i="6"/>
  <c r="N78" i="6"/>
  <c r="N68" i="6"/>
  <c r="N52" i="6"/>
  <c r="N48" i="6"/>
  <c r="N34" i="6"/>
  <c r="N20" i="6"/>
  <c r="N14" i="6"/>
  <c r="N228" i="6"/>
  <c r="N214" i="6"/>
  <c r="N178" i="6"/>
  <c r="N138" i="6"/>
  <c r="N124" i="6"/>
  <c r="N114" i="6"/>
  <c r="N110" i="6"/>
  <c r="N100" i="6"/>
  <c r="N90" i="6"/>
  <c r="N86" i="6"/>
  <c r="N76" i="6"/>
  <c r="N62" i="6"/>
  <c r="N58" i="6"/>
  <c r="N44" i="6"/>
  <c r="N16" i="6"/>
  <c r="N40" i="6"/>
  <c r="N26" i="6"/>
  <c r="N12" i="6"/>
  <c r="N11" i="6"/>
  <c r="T307" i="5"/>
  <c r="T305" i="5"/>
  <c r="T303" i="5"/>
  <c r="T301" i="5"/>
  <c r="T299" i="5"/>
  <c r="T297" i="5"/>
  <c r="T295" i="5"/>
  <c r="T293" i="5"/>
  <c r="T291" i="5"/>
  <c r="T289" i="5"/>
  <c r="T287" i="5"/>
  <c r="T285" i="5"/>
  <c r="T283" i="5"/>
  <c r="T281" i="5"/>
  <c r="T279" i="5"/>
  <c r="T277" i="5"/>
  <c r="T275" i="5"/>
  <c r="T273" i="5"/>
  <c r="T271" i="5"/>
  <c r="T269" i="5"/>
  <c r="T267" i="5"/>
  <c r="T265" i="5"/>
  <c r="T263" i="5"/>
  <c r="T261" i="5"/>
  <c r="T259" i="5"/>
  <c r="T257" i="5"/>
  <c r="T255" i="5"/>
  <c r="T253" i="5"/>
  <c r="T251" i="5"/>
  <c r="T249" i="5"/>
  <c r="T247" i="5"/>
  <c r="T245" i="5"/>
  <c r="T243" i="5"/>
  <c r="T241" i="5"/>
  <c r="T239" i="5"/>
  <c r="T237" i="5"/>
  <c r="T235" i="5"/>
  <c r="T233" i="5"/>
  <c r="T231" i="5"/>
  <c r="T229" i="5"/>
  <c r="T227" i="5"/>
  <c r="T225" i="5"/>
  <c r="T223" i="5"/>
  <c r="T221" i="5"/>
  <c r="T219" i="5"/>
  <c r="T217" i="5"/>
  <c r="T215" i="5"/>
  <c r="T213" i="5"/>
  <c r="T211" i="5"/>
  <c r="T209" i="5"/>
  <c r="T207" i="5"/>
  <c r="T205" i="5"/>
  <c r="T201" i="5"/>
  <c r="T199" i="5"/>
  <c r="T197" i="5"/>
  <c r="T195" i="5"/>
  <c r="T193" i="5"/>
  <c r="T191" i="5"/>
  <c r="T189" i="5"/>
  <c r="T187" i="5"/>
  <c r="T185" i="5"/>
  <c r="T183" i="5"/>
  <c r="T179" i="5"/>
  <c r="T177" i="5"/>
  <c r="T175" i="5"/>
  <c r="T169" i="5"/>
  <c r="T165" i="5"/>
  <c r="T161" i="5"/>
  <c r="T157" i="5"/>
  <c r="T153" i="5"/>
  <c r="T147" i="5"/>
  <c r="T143" i="5"/>
  <c r="T139" i="5"/>
  <c r="T133" i="5"/>
  <c r="T131" i="5"/>
  <c r="T125" i="5"/>
  <c r="T121" i="5"/>
  <c r="T117" i="5"/>
  <c r="T111" i="5"/>
  <c r="T105" i="5"/>
  <c r="T101" i="5"/>
  <c r="T95" i="5"/>
  <c r="T89" i="5"/>
  <c r="T85" i="5"/>
  <c r="T79" i="5"/>
  <c r="T304" i="5"/>
  <c r="T300" i="5"/>
  <c r="T298" i="5"/>
  <c r="T294" i="5"/>
  <c r="T290" i="5"/>
  <c r="T284" i="5"/>
  <c r="T282" i="5"/>
  <c r="T278" i="5"/>
  <c r="T274" i="5"/>
  <c r="T270" i="5"/>
  <c r="T266" i="5"/>
  <c r="T262" i="5"/>
  <c r="T260" i="5"/>
  <c r="T258" i="5"/>
  <c r="T254" i="5"/>
  <c r="T252" i="5"/>
  <c r="T248" i="5"/>
  <c r="T244" i="5"/>
  <c r="T240" i="5"/>
  <c r="T236" i="5"/>
  <c r="T232" i="5"/>
  <c r="T230" i="5"/>
  <c r="T226" i="5"/>
  <c r="T222" i="5"/>
  <c r="T218" i="5"/>
  <c r="T214" i="5"/>
  <c r="T210" i="5"/>
  <c r="T208" i="5"/>
  <c r="T204" i="5"/>
  <c r="T200" i="5"/>
  <c r="T196" i="5"/>
  <c r="T194" i="5"/>
  <c r="T188" i="5"/>
  <c r="T184" i="5"/>
  <c r="T182" i="5"/>
  <c r="T178" i="5"/>
  <c r="T174" i="5"/>
  <c r="T170" i="5"/>
  <c r="T166" i="5"/>
  <c r="T306" i="5"/>
  <c r="T302" i="5"/>
  <c r="T296" i="5"/>
  <c r="T292" i="5"/>
  <c r="T288" i="5"/>
  <c r="T286" i="5"/>
  <c r="T280" i="5"/>
  <c r="T276" i="5"/>
  <c r="T272" i="5"/>
  <c r="T268" i="5"/>
  <c r="T264" i="5"/>
  <c r="T256" i="5"/>
  <c r="T250" i="5"/>
  <c r="T246" i="5"/>
  <c r="T242" i="5"/>
  <c r="T238" i="5"/>
  <c r="T234" i="5"/>
  <c r="T228" i="5"/>
  <c r="T224" i="5"/>
  <c r="T220" i="5"/>
  <c r="T216" i="5"/>
  <c r="T212" i="5"/>
  <c r="T206" i="5"/>
  <c r="T202" i="5"/>
  <c r="T198" i="5"/>
  <c r="T192" i="5"/>
  <c r="T190" i="5"/>
  <c r="T186" i="5"/>
  <c r="T180" i="5"/>
  <c r="T176" i="5"/>
  <c r="T172" i="5"/>
  <c r="T168" i="5"/>
  <c r="T203" i="5"/>
  <c r="T181" i="5"/>
  <c r="T173" i="5"/>
  <c r="T171" i="5"/>
  <c r="T167" i="5"/>
  <c r="T163" i="5"/>
  <c r="T159" i="5"/>
  <c r="T155" i="5"/>
  <c r="T151" i="5"/>
  <c r="T149" i="5"/>
  <c r="T145" i="5"/>
  <c r="T141" i="5"/>
  <c r="T137" i="5"/>
  <c r="T135" i="5"/>
  <c r="T129" i="5"/>
  <c r="T127" i="5"/>
  <c r="T123" i="5"/>
  <c r="T119" i="5"/>
  <c r="T115" i="5"/>
  <c r="T113" i="5"/>
  <c r="T109" i="5"/>
  <c r="T107" i="5"/>
  <c r="T103" i="5"/>
  <c r="T99" i="5"/>
  <c r="T97" i="5"/>
  <c r="T93" i="5"/>
  <c r="T91" i="5"/>
  <c r="T87" i="5"/>
  <c r="T83" i="5"/>
  <c r="T81" i="5"/>
  <c r="T77" i="5"/>
  <c r="T75" i="5"/>
  <c r="T158" i="5"/>
  <c r="T150" i="5"/>
  <c r="T142" i="5"/>
  <c r="T134" i="5"/>
  <c r="T126" i="5"/>
  <c r="T118" i="5"/>
  <c r="T110" i="5"/>
  <c r="T102" i="5"/>
  <c r="T94" i="5"/>
  <c r="T86" i="5"/>
  <c r="T78" i="5"/>
  <c r="T73" i="5"/>
  <c r="T71" i="5"/>
  <c r="T69" i="5"/>
  <c r="T67" i="5"/>
  <c r="T65" i="5"/>
  <c r="T63" i="5"/>
  <c r="T61" i="5"/>
  <c r="T59" i="5"/>
  <c r="T57" i="5"/>
  <c r="T55" i="5"/>
  <c r="T53" i="5"/>
  <c r="T51" i="5"/>
  <c r="T49" i="5"/>
  <c r="T47" i="5"/>
  <c r="T45" i="5"/>
  <c r="T43" i="5"/>
  <c r="T41" i="5"/>
  <c r="T39" i="5"/>
  <c r="T37" i="5"/>
  <c r="T35" i="5"/>
  <c r="T33" i="5"/>
  <c r="T31" i="5"/>
  <c r="T29" i="5"/>
  <c r="T27" i="5"/>
  <c r="T25" i="5"/>
  <c r="T23" i="5"/>
  <c r="T21" i="5"/>
  <c r="T19" i="5"/>
  <c r="T15" i="5"/>
  <c r="T11" i="5"/>
  <c r="T74" i="5"/>
  <c r="T70" i="5"/>
  <c r="T68" i="5"/>
  <c r="T60" i="5"/>
  <c r="T56" i="5"/>
  <c r="T48" i="5"/>
  <c r="T44" i="5"/>
  <c r="T36" i="5"/>
  <c r="T32" i="5"/>
  <c r="T24" i="5"/>
  <c r="T16" i="5"/>
  <c r="T160" i="5"/>
  <c r="T152" i="5"/>
  <c r="T144" i="5"/>
  <c r="T136" i="5"/>
  <c r="T128" i="5"/>
  <c r="T120" i="5"/>
  <c r="T112" i="5"/>
  <c r="T104" i="5"/>
  <c r="T96" i="5"/>
  <c r="T88" i="5"/>
  <c r="T80" i="5"/>
  <c r="T62" i="5"/>
  <c r="T50" i="5"/>
  <c r="T40" i="5"/>
  <c r="T34" i="5"/>
  <c r="T26" i="5"/>
  <c r="T18" i="5"/>
  <c r="T12" i="5"/>
  <c r="T162" i="5"/>
  <c r="T154" i="5"/>
  <c r="T146" i="5"/>
  <c r="T138" i="5"/>
  <c r="T130" i="5"/>
  <c r="T122" i="5"/>
  <c r="T114" i="5"/>
  <c r="T106" i="5"/>
  <c r="T98" i="5"/>
  <c r="T90" i="5"/>
  <c r="T82" i="5"/>
  <c r="T72" i="5"/>
  <c r="T66" i="5"/>
  <c r="T58" i="5"/>
  <c r="T54" i="5"/>
  <c r="T46" i="5"/>
  <c r="T38" i="5"/>
  <c r="T28" i="5"/>
  <c r="T20" i="5"/>
  <c r="T164" i="5"/>
  <c r="T156" i="5"/>
  <c r="T148" i="5"/>
  <c r="T140" i="5"/>
  <c r="T132" i="5"/>
  <c r="T124" i="5"/>
  <c r="T116" i="5"/>
  <c r="T108" i="5"/>
  <c r="T100" i="5"/>
  <c r="T92" i="5"/>
  <c r="T84" i="5"/>
  <c r="T76" i="5"/>
  <c r="T17" i="5"/>
  <c r="T13" i="5"/>
  <c r="T64" i="5"/>
  <c r="T52" i="5"/>
  <c r="T42" i="5"/>
  <c r="T30" i="5"/>
  <c r="T22" i="5"/>
  <c r="T14" i="5"/>
  <c r="O180" i="22"/>
  <c r="O178" i="22"/>
  <c r="O176" i="22"/>
  <c r="O174" i="22"/>
  <c r="O172" i="22"/>
  <c r="O170" i="22"/>
  <c r="O168" i="22"/>
  <c r="O166" i="22"/>
  <c r="O164" i="22"/>
  <c r="O162" i="22"/>
  <c r="O160" i="22"/>
  <c r="O158" i="22"/>
  <c r="O156" i="22"/>
  <c r="O154" i="22"/>
  <c r="O152" i="22"/>
  <c r="O150" i="22"/>
  <c r="O148" i="22"/>
  <c r="O146" i="22"/>
  <c r="O144" i="22"/>
  <c r="O142" i="22"/>
  <c r="O140" i="22"/>
  <c r="O138" i="22"/>
  <c r="O136" i="22"/>
  <c r="O134" i="22"/>
  <c r="O132" i="22"/>
  <c r="O130" i="22"/>
  <c r="O128" i="22"/>
  <c r="O126" i="22"/>
  <c r="O124" i="22"/>
  <c r="O122" i="22"/>
  <c r="O120" i="22"/>
  <c r="O118" i="22"/>
  <c r="O116" i="22"/>
  <c r="O114" i="22"/>
  <c r="O112" i="22"/>
  <c r="O110" i="22"/>
  <c r="O108" i="22"/>
  <c r="O106" i="22"/>
  <c r="O104" i="22"/>
  <c r="O102" i="22"/>
  <c r="O100" i="22"/>
  <c r="O98" i="22"/>
  <c r="O96" i="22"/>
  <c r="O94" i="22"/>
  <c r="O92" i="22"/>
  <c r="O90" i="22"/>
  <c r="O88" i="22"/>
  <c r="O86" i="22"/>
  <c r="O84" i="22"/>
  <c r="O82" i="22"/>
  <c r="O80" i="22"/>
  <c r="O78" i="22"/>
  <c r="O76" i="22"/>
  <c r="O74" i="22"/>
  <c r="O72" i="22"/>
  <c r="O70" i="22"/>
  <c r="O68" i="22"/>
  <c r="O66" i="22"/>
  <c r="O64" i="22"/>
  <c r="O62" i="22"/>
  <c r="O60" i="22"/>
  <c r="O58" i="22"/>
  <c r="O56" i="22"/>
  <c r="O54" i="22"/>
  <c r="O52" i="22"/>
  <c r="O50" i="22"/>
  <c r="O48" i="22"/>
  <c r="O46" i="22"/>
  <c r="O44" i="22"/>
  <c r="O42" i="22"/>
  <c r="O40" i="22"/>
  <c r="O38" i="22"/>
  <c r="O36" i="22"/>
  <c r="O34" i="22"/>
  <c r="O32" i="22"/>
  <c r="O30" i="22"/>
  <c r="O28" i="22"/>
  <c r="O26" i="22"/>
  <c r="O24" i="22"/>
  <c r="O22" i="22"/>
  <c r="O20" i="22"/>
  <c r="O18" i="22"/>
  <c r="O16" i="22"/>
  <c r="O14" i="22"/>
  <c r="O12" i="22"/>
  <c r="O179" i="22"/>
  <c r="O171" i="22"/>
  <c r="O163" i="22"/>
  <c r="O155" i="22"/>
  <c r="O147" i="22"/>
  <c r="O139" i="22"/>
  <c r="O131" i="22"/>
  <c r="O123" i="22"/>
  <c r="O115" i="22"/>
  <c r="O107" i="22"/>
  <c r="O99" i="22"/>
  <c r="O91" i="22"/>
  <c r="O83" i="22"/>
  <c r="O75" i="22"/>
  <c r="O67" i="22"/>
  <c r="O59" i="22"/>
  <c r="O51" i="22"/>
  <c r="O43" i="22"/>
  <c r="O35" i="22"/>
  <c r="O27" i="22"/>
  <c r="O19" i="22"/>
  <c r="O11" i="22"/>
  <c r="Q39" i="21"/>
  <c r="Q37" i="21"/>
  <c r="Q35" i="21"/>
  <c r="Q33" i="21"/>
  <c r="Q31" i="21"/>
  <c r="Q29" i="21"/>
  <c r="Q27" i="21"/>
  <c r="Q25" i="21"/>
  <c r="Q23" i="21"/>
  <c r="Q21" i="21"/>
  <c r="Q19" i="21"/>
  <c r="Q17" i="21"/>
  <c r="Q15" i="21"/>
  <c r="Q13" i="21"/>
  <c r="Q11" i="21"/>
  <c r="K64" i="20"/>
  <c r="K62" i="20"/>
  <c r="K60" i="20"/>
  <c r="K58" i="20"/>
  <c r="K56" i="20"/>
  <c r="K54" i="20"/>
  <c r="K52" i="20"/>
  <c r="K50" i="20"/>
  <c r="K48" i="20"/>
  <c r="K46" i="20"/>
  <c r="K44" i="20"/>
  <c r="K42" i="20"/>
  <c r="K40" i="20"/>
  <c r="K38" i="20"/>
  <c r="K36" i="20"/>
  <c r="K34" i="20"/>
  <c r="K32" i="20"/>
  <c r="K30" i="20"/>
  <c r="K28" i="20"/>
  <c r="K26" i="20"/>
  <c r="K24" i="20"/>
  <c r="K22" i="20"/>
  <c r="K20" i="20"/>
  <c r="K18" i="20"/>
  <c r="K16" i="20"/>
  <c r="K14" i="20"/>
  <c r="K12" i="20"/>
  <c r="K60" i="17"/>
  <c r="K58" i="17"/>
  <c r="K56" i="17"/>
  <c r="K54" i="17"/>
  <c r="K52" i="17"/>
  <c r="K50" i="17"/>
  <c r="K48" i="17"/>
  <c r="K46" i="17"/>
  <c r="K44" i="17"/>
  <c r="K42" i="17"/>
  <c r="K40" i="17"/>
  <c r="K38" i="17"/>
  <c r="K36" i="17"/>
  <c r="K34" i="17"/>
  <c r="K32" i="17"/>
  <c r="K30" i="17"/>
  <c r="K28" i="17"/>
  <c r="K26" i="17"/>
  <c r="K24" i="17"/>
  <c r="K22" i="17"/>
  <c r="K20" i="17"/>
  <c r="O165" i="22"/>
  <c r="O159" i="22"/>
  <c r="O153" i="22"/>
  <c r="O133" i="22"/>
  <c r="O127" i="22"/>
  <c r="O121" i="22"/>
  <c r="O101" i="22"/>
  <c r="O95" i="22"/>
  <c r="O89" i="22"/>
  <c r="O69" i="22"/>
  <c r="O63" i="22"/>
  <c r="O57" i="22"/>
  <c r="O37" i="22"/>
  <c r="O31" i="22"/>
  <c r="O25" i="22"/>
  <c r="Q38" i="21"/>
  <c r="Q30" i="21"/>
  <c r="Q22" i="21"/>
  <c r="Q14" i="21"/>
  <c r="K61" i="20"/>
  <c r="K53" i="20"/>
  <c r="K45" i="20"/>
  <c r="K37" i="20"/>
  <c r="K29" i="20"/>
  <c r="K21" i="20"/>
  <c r="K13" i="20"/>
  <c r="K55" i="17"/>
  <c r="K47" i="17"/>
  <c r="K39" i="17"/>
  <c r="K31" i="17"/>
  <c r="K23" i="17"/>
  <c r="K18" i="17"/>
  <c r="K16" i="17"/>
  <c r="K14" i="17"/>
  <c r="K12" i="17"/>
  <c r="M20" i="16"/>
  <c r="M18" i="16"/>
  <c r="M16" i="16"/>
  <c r="M14" i="16"/>
  <c r="M12" i="16"/>
  <c r="S43" i="15"/>
  <c r="S41" i="15"/>
  <c r="S39" i="15"/>
  <c r="S37" i="15"/>
  <c r="S35" i="15"/>
  <c r="S33" i="15"/>
  <c r="S31" i="15"/>
  <c r="S29" i="15"/>
  <c r="S27" i="15"/>
  <c r="S25" i="15"/>
  <c r="S23" i="15"/>
  <c r="S21" i="15"/>
  <c r="S19" i="15"/>
  <c r="S17" i="15"/>
  <c r="S15" i="15"/>
  <c r="S13" i="15"/>
  <c r="S11" i="15"/>
  <c r="K25" i="11"/>
  <c r="K23" i="11"/>
  <c r="K21" i="11"/>
  <c r="K19" i="11"/>
  <c r="K17" i="11"/>
  <c r="K15" i="11"/>
  <c r="K13" i="11"/>
  <c r="K11" i="11"/>
  <c r="L29" i="10"/>
  <c r="L27" i="10"/>
  <c r="L25" i="10"/>
  <c r="L23" i="10"/>
  <c r="L21" i="10"/>
  <c r="L19" i="10"/>
  <c r="L17" i="10"/>
  <c r="L15" i="10"/>
  <c r="L13" i="10"/>
  <c r="L11" i="10"/>
  <c r="L18" i="9"/>
  <c r="L16" i="9"/>
  <c r="L14" i="9"/>
  <c r="L12" i="9"/>
  <c r="O46" i="8"/>
  <c r="O44" i="8"/>
  <c r="O42" i="8"/>
  <c r="O40" i="8"/>
  <c r="O38" i="8"/>
  <c r="O36" i="8"/>
  <c r="O34" i="8"/>
  <c r="O32" i="8"/>
  <c r="O30" i="8"/>
  <c r="O28" i="8"/>
  <c r="O26" i="8"/>
  <c r="O24" i="8"/>
  <c r="O22" i="8"/>
  <c r="O20" i="8"/>
  <c r="O18" i="8"/>
  <c r="O16" i="8"/>
  <c r="O14" i="8"/>
  <c r="O12" i="8"/>
  <c r="M58" i="7"/>
  <c r="M56" i="7"/>
  <c r="M54" i="7"/>
  <c r="M52" i="7"/>
  <c r="M50" i="7"/>
  <c r="M48" i="7"/>
  <c r="M46" i="7"/>
  <c r="M44" i="7"/>
  <c r="M42" i="7"/>
  <c r="M40" i="7"/>
  <c r="M38" i="7"/>
  <c r="M36" i="7"/>
  <c r="M34" i="7"/>
  <c r="M32" i="7"/>
  <c r="M30" i="7"/>
  <c r="M28" i="7"/>
  <c r="M26" i="7"/>
  <c r="M24" i="7"/>
  <c r="M22" i="7"/>
  <c r="M20" i="7"/>
  <c r="M18" i="7"/>
  <c r="M16" i="7"/>
  <c r="M14" i="7"/>
  <c r="M12" i="7"/>
  <c r="O173" i="22"/>
  <c r="O167" i="22"/>
  <c r="O157" i="22"/>
  <c r="O129" i="22"/>
  <c r="O119" i="22"/>
  <c r="O113" i="22"/>
  <c r="O85" i="22"/>
  <c r="O79" i="22"/>
  <c r="O73" i="22"/>
  <c r="O45" i="22"/>
  <c r="O39" i="22"/>
  <c r="O29" i="22"/>
  <c r="Q32" i="21"/>
  <c r="Q26" i="21"/>
  <c r="Q20" i="21"/>
  <c r="K55" i="20"/>
  <c r="K49" i="20"/>
  <c r="K43" i="20"/>
  <c r="K23" i="20"/>
  <c r="K17" i="20"/>
  <c r="K11" i="20"/>
  <c r="K41" i="17"/>
  <c r="K35" i="17"/>
  <c r="K29" i="17"/>
  <c r="K15" i="17"/>
  <c r="M17" i="16"/>
  <c r="S42" i="15"/>
  <c r="S34" i="15"/>
  <c r="S26" i="15"/>
  <c r="S18" i="15"/>
  <c r="K26" i="11"/>
  <c r="K18" i="11"/>
  <c r="L30" i="10"/>
  <c r="L22" i="10"/>
  <c r="L14" i="10"/>
  <c r="L15" i="9"/>
  <c r="O43" i="8"/>
  <c r="O35" i="8"/>
  <c r="O27" i="8"/>
  <c r="O19" i="8"/>
  <c r="O11" i="8"/>
  <c r="M51" i="7"/>
  <c r="M43" i="7"/>
  <c r="M35" i="7"/>
  <c r="M27" i="7"/>
  <c r="M19" i="7"/>
  <c r="M11" i="7"/>
  <c r="K121" i="26"/>
  <c r="O175" i="22"/>
  <c r="O169" i="22"/>
  <c r="O141" i="22"/>
  <c r="O135" i="22"/>
  <c r="O125" i="22"/>
  <c r="O97" i="22"/>
  <c r="O87" i="22"/>
  <c r="O81" i="22"/>
  <c r="O53" i="22"/>
  <c r="O47" i="22"/>
  <c r="O41" i="22"/>
  <c r="O13" i="22"/>
  <c r="Q40" i="21"/>
  <c r="Q34" i="21"/>
  <c r="Q28" i="21"/>
  <c r="K63" i="20"/>
  <c r="K57" i="20"/>
  <c r="K51" i="20"/>
  <c r="K31" i="20"/>
  <c r="K25" i="20"/>
  <c r="K19" i="20"/>
  <c r="K49" i="17"/>
  <c r="K43" i="17"/>
  <c r="K37" i="17"/>
  <c r="K17" i="17"/>
  <c r="M19" i="16"/>
  <c r="M11" i="16"/>
  <c r="S36" i="15"/>
  <c r="S28" i="15"/>
  <c r="S20" i="15"/>
  <c r="S12" i="15"/>
  <c r="K20" i="11"/>
  <c r="K12" i="11"/>
  <c r="L24" i="10"/>
  <c r="L16" i="10"/>
  <c r="L17" i="9"/>
  <c r="O45" i="8"/>
  <c r="O37" i="8"/>
  <c r="O29" i="8"/>
  <c r="O21" i="8"/>
  <c r="O13" i="8"/>
  <c r="M53" i="7"/>
  <c r="M45" i="7"/>
  <c r="M37" i="7"/>
  <c r="M29" i="7"/>
  <c r="M21" i="7"/>
  <c r="M13" i="7"/>
  <c r="O137" i="22"/>
  <c r="O111" i="22"/>
  <c r="O105" i="22"/>
  <c r="O49" i="22"/>
  <c r="O23" i="22"/>
  <c r="O17" i="22"/>
  <c r="Q16" i="21"/>
  <c r="K65" i="20"/>
  <c r="K47" i="20"/>
  <c r="K57" i="17"/>
  <c r="K51" i="17"/>
  <c r="K33" i="17"/>
  <c r="K11" i="17"/>
  <c r="S38" i="15"/>
  <c r="S22" i="15"/>
  <c r="K22" i="11"/>
  <c r="L26" i="10"/>
  <c r="L19" i="9"/>
  <c r="O39" i="8"/>
  <c r="O23" i="8"/>
  <c r="M55" i="7"/>
  <c r="M39" i="7"/>
  <c r="M23" i="7"/>
  <c r="Q57" i="3"/>
  <c r="Q55" i="3"/>
  <c r="Q53" i="3"/>
  <c r="Q51" i="3"/>
  <c r="Q49" i="3"/>
  <c r="Q47" i="3"/>
  <c r="Q45" i="3"/>
  <c r="Q43" i="3"/>
  <c r="Q41" i="3"/>
  <c r="Q39" i="3"/>
  <c r="Q37" i="3"/>
  <c r="Q35" i="3"/>
  <c r="Q33" i="3"/>
  <c r="Q31" i="3"/>
  <c r="Q29" i="3"/>
  <c r="Q27" i="3"/>
  <c r="Q25" i="3"/>
  <c r="Q23" i="3"/>
  <c r="Q21" i="3"/>
  <c r="Q19" i="3"/>
  <c r="Q17" i="3"/>
  <c r="Q15" i="3"/>
  <c r="Q13" i="3"/>
  <c r="Q11" i="3"/>
  <c r="O149" i="22"/>
  <c r="O143" i="22"/>
  <c r="O117" i="22"/>
  <c r="O65" i="22"/>
  <c r="O55" i="22"/>
  <c r="O33" i="22"/>
  <c r="Q36" i="21"/>
  <c r="Q18" i="21"/>
  <c r="Q12" i="21"/>
  <c r="K27" i="20"/>
  <c r="K59" i="17"/>
  <c r="K53" i="17"/>
  <c r="K13" i="17"/>
  <c r="S40" i="15"/>
  <c r="S24" i="15"/>
  <c r="K24" i="11"/>
  <c r="L28" i="10"/>
  <c r="L12" i="10"/>
  <c r="O41" i="8"/>
  <c r="O25" i="8"/>
  <c r="M57" i="7"/>
  <c r="M41" i="7"/>
  <c r="M25" i="7"/>
  <c r="O177" i="22"/>
  <c r="O151" i="22"/>
  <c r="O145" i="22"/>
  <c r="O93" i="22"/>
  <c r="O71" i="22"/>
  <c r="O61" i="22"/>
  <c r="Q24" i="21"/>
  <c r="K39" i="20"/>
  <c r="K33" i="20"/>
  <c r="K15" i="20"/>
  <c r="K25" i="17"/>
  <c r="K19" i="17"/>
  <c r="M13" i="16"/>
  <c r="S30" i="15"/>
  <c r="S14" i="15"/>
  <c r="K14" i="11"/>
  <c r="L18" i="10"/>
  <c r="L11" i="9"/>
  <c r="O31" i="8"/>
  <c r="O15" i="8"/>
  <c r="M47" i="7"/>
  <c r="M31" i="7"/>
  <c r="M15" i="7"/>
  <c r="O77" i="22"/>
  <c r="O15" i="22"/>
  <c r="K35" i="20"/>
  <c r="K27" i="17"/>
  <c r="M15" i="16"/>
  <c r="L20" i="10"/>
  <c r="M49" i="7"/>
  <c r="Q58" i="3"/>
  <c r="Q50" i="3"/>
  <c r="Q42" i="3"/>
  <c r="Q34" i="3"/>
  <c r="Q26" i="3"/>
  <c r="Q18" i="3"/>
  <c r="O161" i="22"/>
  <c r="O103" i="22"/>
  <c r="O21" i="22"/>
  <c r="K41" i="20"/>
  <c r="K45" i="17"/>
  <c r="S32" i="15"/>
  <c r="L13" i="9"/>
  <c r="M33" i="7"/>
  <c r="Q52" i="3"/>
  <c r="Q44" i="3"/>
  <c r="Q36" i="3"/>
  <c r="Q28" i="3"/>
  <c r="Q20" i="3"/>
  <c r="Q12" i="3"/>
  <c r="O109" i="22"/>
  <c r="K59" i="20"/>
  <c r="S16" i="15"/>
  <c r="O33" i="8"/>
  <c r="M17" i="7"/>
  <c r="Q54" i="3"/>
  <c r="Q46" i="3"/>
  <c r="Q38" i="3"/>
  <c r="Q30" i="3"/>
  <c r="Q22" i="3"/>
  <c r="Q14" i="3"/>
  <c r="K21" i="17"/>
  <c r="K16" i="11"/>
  <c r="O17" i="8"/>
  <c r="Q56" i="3"/>
  <c r="Q48" i="3"/>
  <c r="Q40" i="3"/>
  <c r="Q32" i="3"/>
  <c r="Q24" i="3"/>
  <c r="Q16" i="3"/>
  <c r="O32" i="23"/>
  <c r="O30" i="23"/>
  <c r="O28" i="23"/>
  <c r="O26" i="23"/>
  <c r="O24" i="23"/>
  <c r="O22" i="23"/>
  <c r="O20" i="23"/>
  <c r="O18" i="23"/>
  <c r="O16" i="23"/>
  <c r="O14" i="23"/>
  <c r="O12" i="23"/>
  <c r="O34" i="23"/>
  <c r="O33" i="23"/>
  <c r="O31" i="23"/>
  <c r="O29" i="23"/>
  <c r="O27" i="23"/>
  <c r="O25" i="23"/>
  <c r="O23" i="23"/>
  <c r="O21" i="23"/>
  <c r="O19" i="23"/>
  <c r="O17" i="23"/>
  <c r="O15" i="23"/>
  <c r="O13" i="23"/>
  <c r="O11" i="23"/>
  <c r="K122" i="26"/>
  <c r="K119" i="26"/>
  <c r="K117" i="26"/>
  <c r="K115" i="26"/>
  <c r="K113" i="26"/>
  <c r="K111" i="26"/>
  <c r="K109" i="26"/>
  <c r="K107" i="26"/>
  <c r="K105" i="26"/>
  <c r="K103" i="26"/>
  <c r="K101" i="26"/>
  <c r="K99" i="26"/>
  <c r="K97" i="26"/>
  <c r="K95" i="26"/>
  <c r="K93" i="26"/>
  <c r="K91" i="26"/>
  <c r="K89" i="26"/>
  <c r="K87" i="26"/>
  <c r="K85" i="26"/>
  <c r="K83" i="26"/>
  <c r="K81" i="26"/>
  <c r="K79" i="26"/>
  <c r="K77" i="26"/>
  <c r="K75" i="26"/>
  <c r="K73" i="26"/>
  <c r="K71" i="26"/>
  <c r="K69" i="26"/>
  <c r="K67" i="26"/>
  <c r="K65" i="26"/>
  <c r="K63" i="26"/>
  <c r="K60" i="26"/>
  <c r="K57" i="26"/>
  <c r="K52" i="26"/>
  <c r="K49" i="26"/>
  <c r="K44" i="26"/>
  <c r="K41" i="26"/>
  <c r="K36" i="26"/>
  <c r="K33" i="26"/>
  <c r="K28" i="26"/>
  <c r="K25" i="26"/>
  <c r="K20" i="26"/>
  <c r="K17" i="26"/>
  <c r="K118" i="26"/>
  <c r="K114" i="26"/>
  <c r="K110" i="26"/>
  <c r="K106" i="26"/>
  <c r="K102" i="26"/>
  <c r="K98" i="26"/>
  <c r="K94" i="26"/>
  <c r="K90" i="26"/>
  <c r="K86" i="26"/>
  <c r="K82" i="26"/>
  <c r="K78" i="26"/>
  <c r="K74" i="26"/>
  <c r="K70" i="26"/>
  <c r="K66" i="26"/>
  <c r="K62" i="26"/>
  <c r="K59" i="26"/>
  <c r="K54" i="26"/>
  <c r="K51" i="26"/>
  <c r="K46" i="26"/>
  <c r="K43" i="26"/>
  <c r="K38" i="26"/>
  <c r="K35" i="26"/>
  <c r="K30" i="26"/>
  <c r="K27" i="26"/>
  <c r="K22" i="26"/>
  <c r="K19" i="26"/>
  <c r="K14" i="26"/>
  <c r="K61" i="26"/>
  <c r="K116" i="26"/>
  <c r="K100" i="26"/>
  <c r="K84" i="26"/>
  <c r="K68" i="26"/>
  <c r="K56" i="26"/>
  <c r="K45" i="26"/>
  <c r="K40" i="26"/>
  <c r="K29" i="26"/>
  <c r="K24" i="26"/>
  <c r="K13" i="26"/>
  <c r="K112" i="26"/>
  <c r="K96" i="26"/>
  <c r="K80" i="26"/>
  <c r="K64" i="26"/>
  <c r="K55" i="26"/>
  <c r="K50" i="26"/>
  <c r="K39" i="26"/>
  <c r="K34" i="26"/>
  <c r="K23" i="26"/>
  <c r="K18" i="26"/>
  <c r="K108" i="26"/>
  <c r="K92" i="26"/>
  <c r="K76" i="26"/>
  <c r="K53" i="26"/>
  <c r="K48" i="26"/>
  <c r="K37" i="26"/>
  <c r="K32" i="26"/>
  <c r="K21" i="26"/>
  <c r="K16" i="26"/>
  <c r="K120" i="26"/>
  <c r="K104" i="26"/>
  <c r="K88" i="26"/>
  <c r="K72" i="26"/>
  <c r="K58" i="26"/>
  <c r="K47" i="26"/>
  <c r="K42" i="26"/>
  <c r="K31" i="26"/>
  <c r="K26" i="26"/>
  <c r="K15" i="26"/>
  <c r="K12" i="26"/>
  <c r="K11" i="26"/>
  <c r="L16" i="2"/>
  <c r="L12" i="2"/>
  <c r="L18" i="18"/>
  <c r="L16" i="18"/>
  <c r="D18" i="1"/>
  <c r="D15" i="1"/>
  <c r="D32" i="1"/>
  <c r="L55" i="2"/>
  <c r="L40" i="2"/>
  <c r="L32" i="2"/>
  <c r="L24" i="2"/>
  <c r="L15" i="2"/>
  <c r="D16" i="1"/>
  <c r="D33" i="1"/>
  <c r="D13" i="1"/>
  <c r="D30" i="1"/>
  <c r="L56" i="2"/>
  <c r="L48" i="2"/>
  <c r="L41" i="2"/>
  <c r="L33" i="2"/>
  <c r="L25" i="2"/>
  <c r="L17" i="2"/>
  <c r="L17" i="18"/>
  <c r="L14" i="18"/>
  <c r="D27" i="1"/>
  <c r="D35" i="1"/>
  <c r="D19" i="1"/>
  <c r="D36" i="1"/>
  <c r="L53" i="2"/>
  <c r="L46" i="2"/>
  <c r="L38" i="2"/>
  <c r="L30" i="2"/>
  <c r="L22" i="2"/>
  <c r="L13" i="2"/>
  <c r="D20" i="1"/>
  <c r="D37" i="1"/>
  <c r="D17" i="1"/>
  <c r="D34" i="1"/>
  <c r="L54" i="2"/>
  <c r="L47" i="2"/>
  <c r="L39" i="2"/>
  <c r="L31" i="2"/>
  <c r="L23" i="2"/>
  <c r="L14" i="2"/>
  <c r="L15" i="18"/>
  <c r="L12" i="18"/>
  <c r="D14" i="1"/>
  <c r="D22" i="1"/>
  <c r="D24" i="1"/>
  <c r="D41" i="1"/>
  <c r="L51" i="2"/>
  <c r="L44" i="2"/>
  <c r="L36" i="2"/>
  <c r="L28" i="2"/>
  <c r="L20" i="2"/>
  <c r="D43" i="1"/>
  <c r="D25" i="1"/>
  <c r="D42" i="1"/>
  <c r="D21" i="1"/>
  <c r="D39" i="1"/>
  <c r="L52" i="2"/>
  <c r="L45" i="2"/>
  <c r="L37" i="2"/>
  <c r="L29" i="2"/>
  <c r="L21" i="2"/>
  <c r="L13" i="18"/>
  <c r="L11" i="18"/>
  <c r="D31" i="1"/>
  <c r="D40" i="1"/>
  <c r="D28" i="1"/>
  <c r="L57" i="2"/>
  <c r="L49" i="2"/>
  <c r="L42" i="2"/>
  <c r="L34" i="2"/>
  <c r="L26" i="2"/>
  <c r="L18" i="2"/>
  <c r="D11" i="1"/>
  <c r="D29" i="1"/>
  <c r="L11" i="2"/>
  <c r="D26" i="1"/>
  <c r="L58" i="2"/>
  <c r="L50" i="2"/>
  <c r="L43" i="2"/>
  <c r="L35" i="2"/>
  <c r="L27" i="2"/>
  <c r="L19" i="2"/>
</calcChain>
</file>

<file path=xl/sharedStrings.xml><?xml version="1.0" encoding="utf-8"?>
<sst xmlns="http://schemas.openxmlformats.org/spreadsheetml/2006/main" count="9558" uniqueCount="2909">
  <si>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</si>
  <si>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</si>
  <si>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</si>
  <si>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</si>
  <si>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</si>
  <si>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</si>
  <si>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</si>
  <si>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</si>
  <si>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</si>
  <si>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</si>
  <si>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</si>
  <si>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</si>
  <si>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</si>
  <si>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</si>
  <si>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</si>
  <si>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</si>
  <si>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</si>
  <si>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</si>
  <si>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</si>
  <si>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</si>
  <si>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</si>
  <si>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</si>
  <si>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</si>
  <si>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</si>
  <si>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</si>
  <si>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</si>
  <si>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</si>
  <si>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</si>
  <si>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</si>
  <si>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</si>
  <si>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</si>
  <si>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</si>
  <si>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</si>
  <si>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</si>
  <si>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</si>
  <si>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</si>
  <si>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</si>
  <si>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</si>
  <si>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</si>
  <si>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</si>
  <si>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</si>
  <si>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</si>
  <si>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</si>
  <si>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</si>
  <si>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</si>
  <si>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</si>
  <si>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</si>
  <si>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</si>
  <si>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</si>
  <si>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</si>
  <si>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</si>
  <si>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</si>
  <si>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</si>
  <si>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</si>
  <si>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</si>
  <si>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</si>
  <si>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</si>
  <si>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</si>
  <si>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</si>
  <si>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</si>
  <si>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</si>
  <si>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</si>
  <si>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</si>
  <si>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</si>
  <si>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</si>
  <si>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</si>
  <si>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</si>
  <si>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</si>
  <si>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</si>
  <si>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</si>
  <si>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</si>
  <si>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</si>
  <si>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</si>
  <si>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</si>
  <si>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</si>
  <si>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</si>
  <si>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</si>
  <si>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</si>
  <si>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</si>
  <si>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</si>
  <si>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</si>
  <si>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</si>
  <si>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</si>
  <si>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</si>
  <si>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</si>
  <si>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</si>
  <si>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</si>
  <si>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</si>
  <si>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</si>
  <si>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</si>
  <si>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</si>
  <si>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</si>
  <si>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</si>
  <si>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</si>
  <si>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</si>
  <si>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</si>
  <si>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</si>
  <si>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</si>
  <si>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</si>
  <si>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</si>
  <si>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</si>
  <si>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</si>
  <si>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</si>
  <si>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</si>
  <si>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</si>
  <si>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</si>
  <si>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</si>
  <si>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</si>
  <si>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</si>
  <si>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</si>
  <si>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</si>
  <si>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</si>
  <si>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</si>
  <si>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</si>
  <si>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</si>
  <si>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</si>
  <si>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</si>
  <si>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</si>
  <si>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</si>
  <si>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</si>
  <si>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</si>
  <si>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</si>
  <si>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</si>
  <si>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</si>
  <si>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</si>
  <si>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</si>
  <si>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</si>
  <si>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</si>
  <si>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</si>
  <si>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</si>
  <si>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</si>
  <si>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</si>
  <si>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</si>
  <si>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</si>
  <si>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</si>
  <si>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</si>
  <si>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</si>
  <si>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</si>
  <si>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</si>
  <si>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</si>
  <si>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</si>
  <si>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</si>
  <si>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</si>
  <si>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</si>
  <si>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</si>
  <si>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</si>
  <si>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</si>
  <si>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</si>
  <si>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</si>
  <si>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</si>
  <si>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</si>
  <si>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</si>
  <si>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</si>
  <si>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</si>
  <si>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</si>
  <si>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</si>
  <si>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</si>
  <si>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</si>
  <si>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</si>
  <si>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</si>
  <si>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</si>
  <si>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</si>
  <si>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</si>
  <si>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</si>
  <si>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</si>
  <si>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</si>
  <si>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</si>
  <si>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</si>
  <si>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</si>
  <si>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</si>
  <si>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</si>
  <si>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</si>
  <si>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</si>
  <si>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</si>
  <si>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</si>
  <si>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</si>
  <si>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</si>
  <si>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</si>
  <si>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</si>
  <si>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</si>
  <si>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</si>
  <si>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</si>
  <si>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</si>
  <si>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</si>
  <si>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</si>
  <si>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</si>
  <si>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</si>
  <si>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</si>
  <si>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</si>
  <si>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</si>
  <si>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</si>
  <si>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635מגדל לתגמולים ולפיצויים מסלול כללי</t>
  </si>
  <si>
    <t>744</t>
  </si>
  <si>
    <t>קוד קופת הגמל</t>
  </si>
  <si>
    <t/>
  </si>
  <si>
    <t>פרנק שווצרי</t>
  </si>
  <si>
    <t>יין יפני</t>
  </si>
  <si>
    <t>כתר שבדי</t>
  </si>
  <si>
    <t>דולר הונג קונג</t>
  </si>
  <si>
    <t>סה"כ בישראל</t>
  </si>
  <si>
    <t>סה"כ יתרת מזומנים ועו"ש בש"ח</t>
  </si>
  <si>
    <t>1111111111- 12- בנק הפועלים</t>
  </si>
  <si>
    <t>12</t>
  </si>
  <si>
    <t>AAA</t>
  </si>
  <si>
    <t>1111111111- 26- יובנק בע"מ</t>
  </si>
  <si>
    <t>26</t>
  </si>
  <si>
    <t>AA+</t>
  </si>
  <si>
    <t>1111111111- 10- לאומי</t>
  </si>
  <si>
    <t>10</t>
  </si>
  <si>
    <t>סה"כ יתרת מזומנים ועו"ש נקובים במט"ח</t>
  </si>
  <si>
    <t>20001- 60- UBS</t>
  </si>
  <si>
    <t>60</t>
  </si>
  <si>
    <t>Baa1</t>
  </si>
  <si>
    <t>Moodys</t>
  </si>
  <si>
    <t>20001- 12- בנק הפועלים</t>
  </si>
  <si>
    <t>200040- 60- UBS</t>
  </si>
  <si>
    <t>20001- 26- יובנק בע"מ</t>
  </si>
  <si>
    <t>20001- 10- לאומי</t>
  </si>
  <si>
    <t>100006- 60- UBS</t>
  </si>
  <si>
    <t>100006- 26- יובנק בע"מ</t>
  </si>
  <si>
    <t>100006- 10- לאומי</t>
  </si>
  <si>
    <t>20003- 60- UBS</t>
  </si>
  <si>
    <t>20003- 12- בנק הפועלים</t>
  </si>
  <si>
    <t>20003- 26- יובנק בע"מ</t>
  </si>
  <si>
    <t>20003- 10- לאומי</t>
  </si>
  <si>
    <t>80031- 60- UBS</t>
  </si>
  <si>
    <t>80031- 12- בנק הפועלים</t>
  </si>
  <si>
    <t>80031- 26- יובנק בע"מ</t>
  </si>
  <si>
    <t>80031- 10- לאומי</t>
  </si>
  <si>
    <t>200010- 60- UBS</t>
  </si>
  <si>
    <t>כתר דני</t>
  </si>
  <si>
    <t>200005- 60- UBS</t>
  </si>
  <si>
    <t>70002- 60- UBS</t>
  </si>
  <si>
    <t>70002- 12- בנק הפועלים</t>
  </si>
  <si>
    <t>70002- 26- יובנק בע"מ</t>
  </si>
  <si>
    <t>70002- 10- לאומי</t>
  </si>
  <si>
    <t>200066- 26- יובנק בע"מ</t>
  </si>
  <si>
    <t>200037- 60- UBS</t>
  </si>
  <si>
    <t>מקסיקו פזו</t>
  </si>
  <si>
    <t>200037- 26- יובנק בע"מ</t>
  </si>
  <si>
    <t>30005- 60- UBS</t>
  </si>
  <si>
    <t>סה"כ פח"ק/פר"י</t>
  </si>
  <si>
    <t>1111111110- 33- גמול פועלים סהר</t>
  </si>
  <si>
    <t>33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</si>
  <si>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</si>
  <si>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</si>
  <si>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</si>
  <si>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</si>
  <si>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</si>
  <si>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</si>
  <si>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</si>
  <si>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</si>
  <si>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</si>
  <si>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</si>
  <si>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</si>
  <si>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</si>
  <si>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</si>
  <si>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</si>
  <si>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19/12/08</t>
  </si>
  <si>
    <t>גליל 5904- גליל</t>
  </si>
  <si>
    <t>9590431</t>
  </si>
  <si>
    <t>31/12/12</t>
  </si>
  <si>
    <t>ממשל צמודה 0418- גליל</t>
  </si>
  <si>
    <t>1108927</t>
  </si>
  <si>
    <t>18/12/08</t>
  </si>
  <si>
    <t>ממשל צמודה 1019- גליל</t>
  </si>
  <si>
    <t>1114750</t>
  </si>
  <si>
    <t>23/09/09</t>
  </si>
  <si>
    <t>ממשלתי צמוד 1020- גליל</t>
  </si>
  <si>
    <t>1137181</t>
  </si>
  <si>
    <t>28/12/16</t>
  </si>
  <si>
    <t>ממשלתי צמוד 841- גליל</t>
  </si>
  <si>
    <t>1120583</t>
  </si>
  <si>
    <t>11/03/14</t>
  </si>
  <si>
    <t>ממשלתי צמודה 0536- גליל</t>
  </si>
  <si>
    <t>1097708</t>
  </si>
  <si>
    <t>ממשלתי צמודה 922- גליל</t>
  </si>
  <si>
    <t>1124056</t>
  </si>
  <si>
    <t>09/12/12</t>
  </si>
  <si>
    <t>ממשלתית צמודה 517- גליל</t>
  </si>
  <si>
    <t>1125905</t>
  </si>
  <si>
    <t>14/03/12</t>
  </si>
  <si>
    <t>סה"כ לא צמודות</t>
  </si>
  <si>
    <t>סה"כ מלווה קצר מועד</t>
  </si>
  <si>
    <t>מ.ק.מ 1017- בנק ישראל- מק"מ</t>
  </si>
  <si>
    <t>8171019</t>
  </si>
  <si>
    <t>05/10/16</t>
  </si>
  <si>
    <t>מ.ק.מ 1127 פדיון 1.11.17- בנק ישראל- מק"מ</t>
  </si>
  <si>
    <t>8171126</t>
  </si>
  <si>
    <t>01/11/16</t>
  </si>
  <si>
    <t>מ.ק.מ 327 פ8.3.17- בנק ישראל- מק"מ</t>
  </si>
  <si>
    <t>8170326</t>
  </si>
  <si>
    <t>01/03/16</t>
  </si>
  <si>
    <t>מקמ 117- בנק ישראל- מק"מ</t>
  </si>
  <si>
    <t>8170110</t>
  </si>
  <si>
    <t>12/01/16</t>
  </si>
  <si>
    <t>מקמ 227- בנק ישראל- מק"מ</t>
  </si>
  <si>
    <t>8170227</t>
  </si>
  <si>
    <t>17/05/16</t>
  </si>
  <si>
    <t>מקמ 517- בנק ישראל- מק"מ</t>
  </si>
  <si>
    <t>8170516</t>
  </si>
  <si>
    <t>מקמ 717- בנק ישראל- מק"מ</t>
  </si>
  <si>
    <t>8170714</t>
  </si>
  <si>
    <t>06/07/16</t>
  </si>
  <si>
    <t>מקמ 817- בנק ישראל- מק"מ</t>
  </si>
  <si>
    <t>8170813</t>
  </si>
  <si>
    <t>06/09/16</t>
  </si>
  <si>
    <t>מקמ 917- בנק ישראל- מק"מ</t>
  </si>
  <si>
    <t>8170912</t>
  </si>
  <si>
    <t>07/09/16</t>
  </si>
  <si>
    <t>סה"כ שחר</t>
  </si>
  <si>
    <t>ממשל שקלית 0118- שחר</t>
  </si>
  <si>
    <t>1126218</t>
  </si>
  <si>
    <t>21/10/12</t>
  </si>
  <si>
    <t>ממשל שקלית 0122- שחר</t>
  </si>
  <si>
    <t>1123272</t>
  </si>
  <si>
    <t>23/06/11</t>
  </si>
  <si>
    <t>ממשל שקלית 0219- שחר</t>
  </si>
  <si>
    <t>1110907</t>
  </si>
  <si>
    <t>15/08/08</t>
  </si>
  <si>
    <t>ממשל שקלית 0327- שחר</t>
  </si>
  <si>
    <t>1139344</t>
  </si>
  <si>
    <t>09/11/16</t>
  </si>
  <si>
    <t>ממשל שקלית 0825- שחר</t>
  </si>
  <si>
    <t>1135557</t>
  </si>
  <si>
    <t>05/05/15</t>
  </si>
  <si>
    <t>ממשל שקלית 1018- שחר</t>
  </si>
  <si>
    <t>1136548</t>
  </si>
  <si>
    <t>03/08/16</t>
  </si>
  <si>
    <t>ממשל שקלית 120- שחר</t>
  </si>
  <si>
    <t>1115773</t>
  </si>
  <si>
    <t>24/01/12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</si>
  <si>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</si>
  <si>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</si>
  <si>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</si>
  <si>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</si>
  <si>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</si>
  <si>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</si>
  <si>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15/09/14</t>
  </si>
  <si>
    <t>ממשלתי שקלי  1026- שחר</t>
  </si>
  <si>
    <t>1099456</t>
  </si>
  <si>
    <t>08/05/09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</si>
  <si>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</si>
  <si>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</si>
  <si>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</si>
  <si>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</si>
  <si>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</si>
  <si>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</si>
  <si>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</si>
  <si>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ממשל משתנה 0520- גילון חדש</t>
  </si>
  <si>
    <t>1116193</t>
  </si>
  <si>
    <t>02/04/12</t>
  </si>
  <si>
    <t>ממשלתי ריבית משתנה 0817- ממשל קצרה</t>
  </si>
  <si>
    <t>1106970</t>
  </si>
  <si>
    <t>31/01/10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</si>
  <si>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</si>
  <si>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</si>
  <si>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</si>
  <si>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</si>
  <si>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</si>
  <si>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</si>
  <si>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</si>
  <si>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</si>
  <si>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</si>
  <si>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</si>
  <si>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</si>
  <si>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21/07/15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</si>
  <si>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</si>
  <si>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</si>
  <si>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</si>
  <si>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</si>
  <si>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</si>
  <si>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</si>
  <si>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</si>
  <si>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</si>
  <si>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</si>
  <si>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</si>
  <si>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</si>
  <si>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</si>
  <si>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</si>
  <si>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</si>
  <si>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</si>
  <si>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</si>
  <si>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</si>
  <si>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</si>
  <si>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</si>
  <si>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</si>
  <si>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</si>
  <si>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</si>
  <si>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</si>
  <si>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</si>
  <si>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</si>
  <si>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</si>
  <si>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</si>
  <si>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</si>
  <si>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</si>
  <si>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</si>
  <si>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</si>
  <si>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</si>
  <si>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</si>
  <si>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</si>
  <si>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</si>
  <si>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</si>
  <si>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</si>
  <si>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</si>
  <si>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</si>
  <si>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</si>
  <si>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ש"ה אגח ג- הבינלאומי הראשון הנפקות בע"מ</t>
  </si>
  <si>
    <t>1093681</t>
  </si>
  <si>
    <t>1153</t>
  </si>
  <si>
    <t>בינלאומי הנפק ט- הבינלאומי הראשון הנפקות בע"מ</t>
  </si>
  <si>
    <t>1135177</t>
  </si>
  <si>
    <t>31/03/15</t>
  </si>
  <si>
    <t>לאומי התח נד  ח- בנק לאומי לישראל בע"מ</t>
  </si>
  <si>
    <t>6040232</t>
  </si>
  <si>
    <t>05/01/15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</si>
  <si>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</si>
  <si>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</si>
  <si>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</si>
  <si>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</si>
  <si>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</si>
  <si>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</si>
  <si>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</si>
  <si>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</si>
  <si>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08/09/09</t>
  </si>
  <si>
    <t>פועלים הנפ הת ט- הפועלים הנפקות בע"מ</t>
  </si>
  <si>
    <t>1940386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</si>
  <si>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</si>
  <si>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</si>
  <si>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</si>
  <si>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</si>
  <si>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</si>
  <si>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02/09/10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</si>
  <si>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</si>
  <si>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</si>
  <si>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</si>
  <si>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</si>
  <si>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1300</t>
  </si>
  <si>
    <t>AA</t>
  </si>
  <si>
    <t>14/09/16</t>
  </si>
  <si>
    <t>*ארפורט סיטי אגח ד- איירפורט סיטי בע"מ</t>
  </si>
  <si>
    <t>1130426</t>
  </si>
  <si>
    <t>03/11/13</t>
  </si>
  <si>
    <t>בזק אגח 10- בזק החברה הישראלית לתקשורת בע"מ</t>
  </si>
  <si>
    <t>2300184</t>
  </si>
  <si>
    <t>230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</si>
  <si>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</si>
  <si>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</si>
  <si>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</si>
  <si>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</si>
  <si>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</si>
  <si>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</si>
  <si>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</si>
  <si>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</si>
  <si>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</si>
  <si>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</si>
  <si>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</si>
  <si>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</si>
  <si>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</si>
  <si>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</si>
  <si>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02/03/10</t>
  </si>
  <si>
    <t>הראל הנפקות אגח א- הראל ביטוח מימון והנפקות בע"מ</t>
  </si>
  <si>
    <t>1099738</t>
  </si>
  <si>
    <t>1367</t>
  </si>
  <si>
    <t>ביטוח</t>
  </si>
  <si>
    <t>וילאר אגח ו- וילאר אינטרנשיונל בע"מ</t>
  </si>
  <si>
    <t>4160115</t>
  </si>
  <si>
    <t>416</t>
  </si>
  <si>
    <t>חשמל אגח 27- חברת החשמל לישראל בע"מ</t>
  </si>
  <si>
    <t>6000210</t>
  </si>
  <si>
    <t>600</t>
  </si>
  <si>
    <t>12/09/16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</si>
  <si>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</si>
  <si>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</si>
  <si>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</si>
  <si>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</si>
  <si>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</si>
  <si>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07/11/13</t>
  </si>
  <si>
    <t>נצבא אגח ו- נצבא החזקות 1995 בע"מ</t>
  </si>
  <si>
    <t>1128032</t>
  </si>
  <si>
    <t>04/04/13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</si>
  <si>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</si>
  <si>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</si>
  <si>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</si>
  <si>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</si>
  <si>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</si>
  <si>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1527</t>
  </si>
  <si>
    <t>*אמות אגח א- אמות השקעות בע"מ</t>
  </si>
  <si>
    <t>1097385</t>
  </si>
  <si>
    <t>1328</t>
  </si>
  <si>
    <t>AA-</t>
  </si>
  <si>
    <t>30/11/09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</si>
  <si>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</si>
  <si>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</si>
  <si>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</si>
  <si>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</si>
  <si>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</si>
  <si>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השקעות אג"ח ד- אמות השקעות בע"מ</t>
  </si>
  <si>
    <t>1133149</t>
  </si>
  <si>
    <t>14/12/16</t>
  </si>
  <si>
    <t>*גב ים סד ה (7590094) 27.3.2007- חברת גב-ים לקרקעות בע"מ</t>
  </si>
  <si>
    <t>7590110</t>
  </si>
  <si>
    <t>759</t>
  </si>
  <si>
    <t>*גב ים סד' ו'- חברת גב-ים לקרקעות בע"מ</t>
  </si>
  <si>
    <t>7590128</t>
  </si>
  <si>
    <t>*יואל  אגח 3- י.ו.א.ל. ירושלים אויל אקספלורשיין בע"מ</t>
  </si>
  <si>
    <t>5830104</t>
  </si>
  <si>
    <t>583</t>
  </si>
  <si>
    <t>19/05/13</t>
  </si>
  <si>
    <t>*מליסרון אג"ח ח- מליסרון בע"מ</t>
  </si>
  <si>
    <t>3230166</t>
  </si>
  <si>
    <t>323</t>
  </si>
  <si>
    <t>12/06/13</t>
  </si>
  <si>
    <t>*מליסרון אג"ח יב- מליסרון בע"מ</t>
  </si>
  <si>
    <t>3230216</t>
  </si>
  <si>
    <t>08/05/16</t>
  </si>
  <si>
    <t>*מליסרון אג"ח יג- מליסרון בע"מ</t>
  </si>
  <si>
    <t>3230224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</si>
  <si>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</si>
  <si>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</si>
  <si>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</si>
  <si>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</si>
  <si>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</si>
  <si>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</si>
  <si>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*מליסרון אגח יא- מליסרון בע"מ</t>
  </si>
  <si>
    <t>3230208</t>
  </si>
  <si>
    <t>21/06/16</t>
  </si>
  <si>
    <t>*מליסרון אגח יד- מליסרון בע"מ</t>
  </si>
  <si>
    <t>3230232</t>
  </si>
  <si>
    <t>20/04/16</t>
  </si>
  <si>
    <t>*מליסרון סדרה י'- מליסרון בע"מ</t>
  </si>
  <si>
    <t>3230190</t>
  </si>
  <si>
    <t>*פז נפט  ו- פז חברת הנפט בע"מ</t>
  </si>
  <si>
    <t>1139542</t>
  </si>
  <si>
    <t>1363</t>
  </si>
  <si>
    <t>01/12/16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</si>
  <si>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</si>
  <si>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</si>
  <si>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</si>
  <si>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</si>
  <si>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</si>
  <si>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</si>
  <si>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</si>
  <si>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</si>
  <si>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</si>
  <si>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</si>
  <si>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</si>
  <si>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</si>
  <si>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</si>
  <si>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</si>
  <si>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</si>
  <si>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</si>
  <si>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</si>
  <si>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בראק אן וי אגח א- בראק קפיטל פרופרטיז אן וי</t>
  </si>
  <si>
    <t>1122860</t>
  </si>
  <si>
    <t>1560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</si>
  <si>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</si>
  <si>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</si>
  <si>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</si>
  <si>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</si>
  <si>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</si>
  <si>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</si>
  <si>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</si>
  <si>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</si>
  <si>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26/07/11</t>
  </si>
  <si>
    <t>גזית גלוב אגח ט- גזית-גלוב בע"מ</t>
  </si>
  <si>
    <t>1260462</t>
  </si>
  <si>
    <t>גזית גלוב אגח י- גזית-גלוב בע"מ</t>
  </si>
  <si>
    <t>1260488</t>
  </si>
  <si>
    <t>07/05/12</t>
  </si>
  <si>
    <t>דה זראסאי א- דה זראסאי גרופ לטד</t>
  </si>
  <si>
    <t>1127901</t>
  </si>
  <si>
    <t>1604</t>
  </si>
  <si>
    <t>19/07/15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</si>
  <si>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</si>
  <si>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</si>
  <si>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</si>
  <si>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</si>
  <si>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</si>
  <si>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07/09/10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</si>
  <si>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</si>
  <si>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</si>
  <si>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</si>
  <si>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</si>
  <si>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</si>
  <si>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</si>
  <si>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</si>
  <si>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</si>
  <si>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</si>
  <si>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</si>
  <si>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</si>
  <si>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</si>
  <si>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</si>
  <si>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</si>
  <si>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</si>
  <si>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</si>
  <si>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</si>
  <si>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</si>
  <si>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</si>
  <si>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</si>
  <si>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</si>
  <si>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כה דיסקונט סדרה י 6.2010- בנק דיסקונט לישראל בע"מ</t>
  </si>
  <si>
    <t>6910129</t>
  </si>
  <si>
    <t>691</t>
  </si>
  <si>
    <t>כללביט אגח ג- כללביט מימון בע"מ</t>
  </si>
  <si>
    <t>1120120</t>
  </si>
  <si>
    <t>1324</t>
  </si>
  <si>
    <t>28/07/10</t>
  </si>
  <si>
    <t>כללביט אגח ט- כללביט מימון בע"מ</t>
  </si>
  <si>
    <t>1136050</t>
  </si>
  <si>
    <t>Aa3</t>
  </si>
  <si>
    <t>22/07/15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</si>
  <si>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</si>
  <si>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</si>
  <si>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</si>
  <si>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</si>
  <si>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</si>
  <si>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</si>
  <si>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09/10/11</t>
  </si>
  <si>
    <t>פניקס הון אגח ב- הפניקס גיוסי הון (2009) בע"מ</t>
  </si>
  <si>
    <t>1120799</t>
  </si>
  <si>
    <t>*אגוד  הנפק התח יט- אגוד הנפקות בע"מ</t>
  </si>
  <si>
    <t>1124080</t>
  </si>
  <si>
    <t>1239</t>
  </si>
  <si>
    <t>A1</t>
  </si>
  <si>
    <t>ביג אגח ג- ביג מרכזי קניות (2004) בע"מ</t>
  </si>
  <si>
    <t>1106947</t>
  </si>
  <si>
    <t>1327</t>
  </si>
  <si>
    <t>A+</t>
  </si>
  <si>
    <t>24/04/12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</si>
  <si>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</si>
  <si>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</si>
  <si>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</si>
  <si>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</si>
  <si>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</si>
  <si>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</si>
  <si>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</si>
  <si>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</si>
  <si>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</si>
  <si>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</si>
  <si>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</si>
  <si>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</si>
  <si>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הפניקס אגח 1 הפך סחיר 7670094- הפניקס אחזקות בע"מ</t>
  </si>
  <si>
    <t>7670102</t>
  </si>
  <si>
    <t>767</t>
  </si>
  <si>
    <t>ירושלים הנ סדרה ט- ירושלים מימון והנפקות (2005) בע"מ</t>
  </si>
  <si>
    <t>1127422</t>
  </si>
  <si>
    <t>1248</t>
  </si>
  <si>
    <t>23/11/15</t>
  </si>
  <si>
    <t>ישרס אגח טו- ישרס חברה להשקעות בע"מ</t>
  </si>
  <si>
    <t>6130207</t>
  </si>
  <si>
    <t>613</t>
  </si>
  <si>
    <t>04/09/16</t>
  </si>
  <si>
    <t>מזרחי טפחות אגח א'-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</si>
  <si>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</si>
  <si>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</si>
  <si>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</si>
  <si>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</si>
  <si>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</si>
  <si>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</si>
  <si>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</si>
  <si>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</si>
  <si>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</si>
  <si>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</si>
  <si>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</si>
  <si>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</si>
  <si>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</si>
  <si>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</si>
  <si>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</si>
  <si>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</si>
  <si>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</si>
  <si>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18/06/15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</si>
  <si>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</si>
  <si>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</si>
  <si>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</si>
  <si>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</si>
  <si>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</si>
  <si>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2095</t>
  </si>
  <si>
    <t>שה נדחה דיסקונט מנפיקים   א'- דיסקונט מנפיקים בע"מ</t>
  </si>
  <si>
    <t>7480098</t>
  </si>
  <si>
    <t>16/05/12</t>
  </si>
  <si>
    <t>*אגוד הנפק שה נד 1- אגוד הנפקות בע"מ</t>
  </si>
  <si>
    <t>1115278</t>
  </si>
  <si>
    <t>A2</t>
  </si>
  <si>
    <t>*אזורים אגח 9- אזורים-חברה להשקעות בפתוח ובבנין בע"מ</t>
  </si>
  <si>
    <t>7150337</t>
  </si>
  <si>
    <t>715</t>
  </si>
  <si>
    <t>25/02/13</t>
  </si>
  <si>
    <t>*שיכון ובינוי אגח 6- שיכון ובינוי - אחזקות בע"מ</t>
  </si>
  <si>
    <t>1129733</t>
  </si>
  <si>
    <t>1068</t>
  </si>
  <si>
    <t>A</t>
  </si>
  <si>
    <t>27/01/14</t>
  </si>
  <si>
    <t>אגח גירון ג- גירון פיתוח ובניה בע"מ</t>
  </si>
  <si>
    <t>1125681</t>
  </si>
  <si>
    <t>1130</t>
  </si>
  <si>
    <t>07/02/13</t>
  </si>
  <si>
    <t>אשטרום נכ אגח 7- אשטרום נכסים בע"מ</t>
  </si>
  <si>
    <t>2510139</t>
  </si>
  <si>
    <t>251</t>
  </si>
  <si>
    <t>אשטרום נכ אגח 8- אשטרום נכסים בע"מ</t>
  </si>
  <si>
    <t>2510162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</si>
  <si>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</si>
  <si>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</si>
  <si>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</si>
  <si>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</si>
  <si>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</si>
  <si>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10/12/13</t>
  </si>
  <si>
    <t>דלק קבוצה אגח יג- קבוצת דלק בע"מ</t>
  </si>
  <si>
    <t>1105543</t>
  </si>
  <si>
    <t>1095</t>
  </si>
  <si>
    <t>17/08/11</t>
  </si>
  <si>
    <t>דלק קבוצה אגח כב- קבוצת דלק בע"מ</t>
  </si>
  <si>
    <t>1106046</t>
  </si>
  <si>
    <t>דרבן אגח ד- דרבן השקעות בע"מ</t>
  </si>
  <si>
    <t>4110094</t>
  </si>
  <si>
    <t>411</t>
  </si>
  <si>
    <t>ישפרו.ק2- ישפרו חברה ישראלית להשכרת מבנים בע"מ</t>
  </si>
  <si>
    <t>7430069</t>
  </si>
  <si>
    <t>743</t>
  </si>
  <si>
    <t>17/03/13</t>
  </si>
  <si>
    <t>מגה אור ג- מגה אור החזקות בע"מ</t>
  </si>
  <si>
    <t>1127323</t>
  </si>
  <si>
    <t>1450</t>
  </si>
  <si>
    <t>30/10/13</t>
  </si>
  <si>
    <t>נכסים ובנין אג 3- חברה לנכסים ולבנין בע"מ</t>
  </si>
  <si>
    <t>6990139</t>
  </si>
  <si>
    <t>קרדן רכב אגח ו- קרדן רכב בע"מ</t>
  </si>
  <si>
    <t>4590097</t>
  </si>
  <si>
    <t>459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</si>
  <si>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</si>
  <si>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</si>
  <si>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</si>
  <si>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</si>
  <si>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</si>
  <si>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</si>
  <si>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</si>
  <si>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*אזורים סד' ח הוסחר מ- 7150212- אזורים-חברה להשקעות בפתוח ובבנין בע"מ</t>
  </si>
  <si>
    <t>7150246</t>
  </si>
  <si>
    <t>A-</t>
  </si>
  <si>
    <t>אדגר אגח ו- אדגר השקעות ופיתוח בע"מ</t>
  </si>
  <si>
    <t>1820141</t>
  </si>
  <si>
    <t>182</t>
  </si>
  <si>
    <t>A3</t>
  </si>
  <si>
    <t>אדגר אגח ז- אדגר השקעות ופיתוח בע"מ</t>
  </si>
  <si>
    <t>1820158</t>
  </si>
  <si>
    <t>אלבר סד יג- אלבר שירותי מימונית בע"מ</t>
  </si>
  <si>
    <t>1127588</t>
  </si>
  <si>
    <t>1382</t>
  </si>
  <si>
    <t>14/08/13</t>
  </si>
  <si>
    <t>אפריקה נכסים אגח ו- אפריקה ישראל נכסים בע"מ</t>
  </si>
  <si>
    <t>1129550</t>
  </si>
  <si>
    <t>1172</t>
  </si>
  <si>
    <t>21/08/13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</si>
  <si>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</si>
  <si>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</si>
  <si>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</si>
  <si>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</si>
  <si>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</si>
  <si>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</si>
  <si>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</si>
  <si>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</si>
  <si>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דיסקונט שה 1-הפך סחיר 69100950- בנק דיסקונט לישראל בע"מ</t>
  </si>
  <si>
    <t>6910095</t>
  </si>
  <si>
    <t>ירושלים הנ סדרה 10 נ- ירושלים מימון והנפקות (2005) בע"מ</t>
  </si>
  <si>
    <t>1127414</t>
  </si>
  <si>
    <t>23/03/16</t>
  </si>
  <si>
    <t>מבני תעשיה אגח ח- מבני תעשיה בע"מ</t>
  </si>
  <si>
    <t>2260131</t>
  </si>
  <si>
    <t>226</t>
  </si>
  <si>
    <t>13/11/12</t>
  </si>
  <si>
    <t>מבני תעשיה אגח ט- מבני תעשיה בע"מ</t>
  </si>
  <si>
    <t>2260180</t>
  </si>
  <si>
    <t>31/08/10</t>
  </si>
  <si>
    <t>מבני תעשיה יח- מבני תעשיה בע"מ</t>
  </si>
  <si>
    <t>2260479</t>
  </si>
  <si>
    <t>16/05/16</t>
  </si>
  <si>
    <t>מבני תעשייה אגח יד- מבני תעשיה בע"מ</t>
  </si>
  <si>
    <t>2260412</t>
  </si>
  <si>
    <t>24/12/12</t>
  </si>
  <si>
    <t>בזן אגח א- בתי זקוק לנפט בע"מ</t>
  </si>
  <si>
    <t>2590255</t>
  </si>
  <si>
    <t>259</t>
  </si>
  <si>
    <t>BBB+</t>
  </si>
  <si>
    <t>הכשרת ישוב אגח 12- חברת הכשרת הישוב בישראל בע"מ</t>
  </si>
  <si>
    <t>6120117</t>
  </si>
  <si>
    <t>612</t>
  </si>
  <si>
    <t>הכשרת ישוב אגח 13- חברת הכשרת הישוב בישראל בע"מ</t>
  </si>
  <si>
    <t>6120125</t>
  </si>
  <si>
    <t>הכשרת ישוב אגח 17- חברת הכשרת הישוב בישראל בע"מ</t>
  </si>
  <si>
    <t>6120182</t>
  </si>
  <si>
    <t>01/01/14</t>
  </si>
  <si>
    <t>כלכלית ים אגח ו- כלכלית ירושלים בע"מ</t>
  </si>
  <si>
    <t>1980192</t>
  </si>
  <si>
    <t>198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</si>
  <si>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</si>
  <si>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</si>
  <si>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</si>
  <si>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</si>
  <si>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23/12/14</t>
  </si>
  <si>
    <t>הכשרה לביטוח אגח 2- הכשרת הישוב חברה לביטוח בע"מ</t>
  </si>
  <si>
    <t>1131218</t>
  </si>
  <si>
    <t>1187</t>
  </si>
  <si>
    <t>Baa2</t>
  </si>
  <si>
    <t>12/02/14</t>
  </si>
  <si>
    <t>דיסקונט השקעות אגח ח- חברת השקעות דיסקונט בע"מ</t>
  </si>
  <si>
    <t>6390223</t>
  </si>
  <si>
    <t>639</t>
  </si>
  <si>
    <t>BBB-</t>
  </si>
  <si>
    <t>25/08/11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</si>
  <si>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</si>
  <si>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</si>
  <si>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</si>
  <si>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</si>
  <si>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</si>
  <si>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</si>
  <si>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</si>
  <si>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אדרי-אל   אגח ב- אדרי-אל החזקות בע"מ</t>
  </si>
  <si>
    <t>1123371</t>
  </si>
  <si>
    <t>1466</t>
  </si>
  <si>
    <t>CCC</t>
  </si>
  <si>
    <t>פלאזה סנטרס אגח ב- פלאזה סנטרס</t>
  </si>
  <si>
    <t>1109503</t>
  </si>
  <si>
    <t>1476</t>
  </si>
  <si>
    <t>30/05/11</t>
  </si>
  <si>
    <t>אפריקה   אגח כו- אפריקה-ישראל להשקעות בע"מ</t>
  </si>
  <si>
    <t>6110365</t>
  </si>
  <si>
    <t>611</t>
  </si>
  <si>
    <t>Ca</t>
  </si>
  <si>
    <t>16/05/10</t>
  </si>
  <si>
    <t>אפריקה אגח כח- אפריקה-ישראל להשקעות בע"מ</t>
  </si>
  <si>
    <t>6110480</t>
  </si>
  <si>
    <t>04/11/14</t>
  </si>
  <si>
    <t>ארזים אגח 2 ms- ארזים השקעות בע"מ</t>
  </si>
  <si>
    <t>13800470</t>
  </si>
  <si>
    <t>138</t>
  </si>
  <si>
    <t>NR3</t>
  </si>
  <si>
    <t>31/12/13</t>
  </si>
  <si>
    <t>אלביט הד  אגח ח- אלביט הדמיה בע"מ</t>
  </si>
  <si>
    <t>1131267</t>
  </si>
  <si>
    <t>1039</t>
  </si>
  <si>
    <t>לא מדורג</t>
  </si>
  <si>
    <t>21/02/14</t>
  </si>
  <si>
    <t>אלביט הדמיה ט- אלביט הדמיה בע"מ</t>
  </si>
  <si>
    <t>1131275</t>
  </si>
  <si>
    <t>אלעזרא  אגח ב- אלעזרא החזקות בע"מ</t>
  </si>
  <si>
    <t>1128289</t>
  </si>
  <si>
    <t>1462</t>
  </si>
  <si>
    <t>06/05/13</t>
  </si>
  <si>
    <t>חלל תקשורת ח- חלל-תקשורת בע"מ</t>
  </si>
  <si>
    <t>1131416</t>
  </si>
  <si>
    <t>1132</t>
  </si>
  <si>
    <t>27/02/14</t>
  </si>
  <si>
    <t>לאומי אגח 178- בנק לאומי לישראל בע"מ</t>
  </si>
  <si>
    <t>6040323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</si>
  <si>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</si>
  <si>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</si>
  <si>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</si>
  <si>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</si>
  <si>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בינלאומי הנפקות אגח ח- הבינלאומי הראשון הנפקות בע"מ</t>
  </si>
  <si>
    <t>1134212</t>
  </si>
  <si>
    <t>14/01/15</t>
  </si>
  <si>
    <t>פועלים הנפ הת יג- הפועלים הנפקות בע"מ</t>
  </si>
  <si>
    <t>1940436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</si>
  <si>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</si>
  <si>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</si>
  <si>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</si>
  <si>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</si>
  <si>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</si>
  <si>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</si>
  <si>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</si>
  <si>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</si>
  <si>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</si>
  <si>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</si>
  <si>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</si>
  <si>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מרכנתיל  ב- מרכנתיל הנפקות בע"מ</t>
  </si>
  <si>
    <t>1138205</t>
  </si>
  <si>
    <t>1266</t>
  </si>
  <si>
    <t>31/03/16</t>
  </si>
  <si>
    <t>*גב ים אגח ז- חברת גב-ים לקרקעות בע"מ</t>
  </si>
  <si>
    <t>7590144</t>
  </si>
  <si>
    <t>22/10/12</t>
  </si>
  <si>
    <t>*פז נפט  ה- פז חברת הנפט בע"מ</t>
  </si>
  <si>
    <t>1139534</t>
  </si>
  <si>
    <t>*פז נפט אגח ג- פז חברת הנפט בע"מ</t>
  </si>
  <si>
    <t>1114073</t>
  </si>
  <si>
    <t>28/04/10</t>
  </si>
  <si>
    <t>*פז נפט אגח ד- פז חברת הנפט בע"מ</t>
  </si>
  <si>
    <t>1132505</t>
  </si>
  <si>
    <t>28/07/14</t>
  </si>
  <si>
    <t>גזית גלוב אגח ה- גזית-גלוב בע"מ</t>
  </si>
  <si>
    <t>1260421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</si>
  <si>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</si>
  <si>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</si>
  <si>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</si>
  <si>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</si>
  <si>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</si>
  <si>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20/07/15</t>
  </si>
  <si>
    <t>דיסקונט מנ הת ט- דיסקונט מנפיקים בע"מ</t>
  </si>
  <si>
    <t>7480106</t>
  </si>
  <si>
    <t>דקסיה הנ אגח יא- דקסיה ישראל הנפקות בע"מ</t>
  </si>
  <si>
    <t>1134154</t>
  </si>
  <si>
    <t>דקסיה ישראל הנפק אגח ט- דקסיה ישראל הנפקות בע"מ</t>
  </si>
  <si>
    <t>1126051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</si>
  <si>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</si>
  <si>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</si>
  <si>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</si>
  <si>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</si>
  <si>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</si>
  <si>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כה דיסקונט סידרה יא 6.2010- בנק דיסקונט לישראל בע"מ</t>
  </si>
  <si>
    <t>6910137</t>
  </si>
  <si>
    <t>17/08/10</t>
  </si>
  <si>
    <t>כללביט אגח ו- כללביט מימון בע"מ</t>
  </si>
  <si>
    <t>1120138</t>
  </si>
  <si>
    <t>19/08/10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</si>
  <si>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</si>
  <si>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</si>
  <si>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</si>
  <si>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</si>
  <si>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</si>
  <si>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27/05/15</t>
  </si>
  <si>
    <t>פניקס הון אגח ג- הפניקס גיוסי הון (2009) בע"מ</t>
  </si>
  <si>
    <t>1120807</t>
  </si>
  <si>
    <t>10/11/11</t>
  </si>
  <si>
    <t>קרסו מוטורס אגח א- קרסו מוטורס בע"מ</t>
  </si>
  <si>
    <t>1136464</t>
  </si>
  <si>
    <t>1585</t>
  </si>
  <si>
    <t>מסחר</t>
  </si>
  <si>
    <t>*אגוד הנפ התח יח- אגוד הנפקות בע"מ</t>
  </si>
  <si>
    <t>1121854</t>
  </si>
  <si>
    <t>ביג אגח ו- ביג מרכזי קניות (2004) בע"מ</t>
  </si>
  <si>
    <t>1132521</t>
  </si>
  <si>
    <t>19/06/14</t>
  </si>
  <si>
    <t>הוט אגח ב- הוט-מערכות תקשורת בע"מ</t>
  </si>
  <si>
    <t>1123264</t>
  </si>
  <si>
    <t>510</t>
  </si>
  <si>
    <t>טמפו משקאות אגח א- טמפו משקאות בע"מ</t>
  </si>
  <si>
    <t>1118306</t>
  </si>
  <si>
    <t>1535</t>
  </si>
  <si>
    <t>מזון</t>
  </si>
  <si>
    <t>לייטסטון אגח א- לייטסטון אנטרפרייזס לימיטד</t>
  </si>
  <si>
    <t>1133891</t>
  </si>
  <si>
    <t>1630</t>
  </si>
  <si>
    <t>06/08/15</t>
  </si>
  <si>
    <t>ממן אגח ב- ממן-מסופי מטען וניטול בע"מ</t>
  </si>
  <si>
    <t>2380046</t>
  </si>
  <si>
    <t>238</t>
  </si>
  <si>
    <t>נכסים ובנ אגח ז- חברה לנכסים ולבנין בע"מ</t>
  </si>
  <si>
    <t>6990196</t>
  </si>
  <si>
    <t>סלקום אגח ה- סלקום ישראל בע"מ</t>
  </si>
  <si>
    <t>1113661</t>
  </si>
  <si>
    <t>16/04/09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</si>
  <si>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</si>
  <si>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</si>
  <si>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</si>
  <si>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</si>
  <si>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</si>
  <si>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</si>
  <si>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רילייטד א' 2020- רילייטד פרוטפוליו מסחרי לימיטד</t>
  </si>
  <si>
    <t>1134923</t>
  </si>
  <si>
    <t>1638</t>
  </si>
  <si>
    <t>12/03/15</t>
  </si>
  <si>
    <t>שופרסל אגח ג'- שופר-סל בע"מ</t>
  </si>
  <si>
    <t>7770167</t>
  </si>
  <si>
    <t>777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</si>
  <si>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</si>
  <si>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</si>
  <si>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</si>
  <si>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</si>
  <si>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</si>
  <si>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*אבגול     אגח ג- אבגול תעשיות 1953 בע"מ</t>
  </si>
  <si>
    <t>1133289</t>
  </si>
  <si>
    <t>1390</t>
  </si>
  <si>
    <t>עץ, נייר ודפוס</t>
  </si>
  <si>
    <t>14/08/14</t>
  </si>
  <si>
    <t>*אבגול  אגח ב- אבגול תעשיות 1953 בע"מ</t>
  </si>
  <si>
    <t>1126317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</si>
  <si>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</si>
  <si>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</si>
  <si>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</si>
  <si>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</si>
  <si>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</si>
  <si>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</si>
  <si>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</si>
  <si>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</si>
  <si>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דלק קב אגח טו- קבוצת דלק בע"מ</t>
  </si>
  <si>
    <t>1115070</t>
  </si>
  <si>
    <t>מגה אור אגח ה- מגה אור החזקות בע"מ</t>
  </si>
  <si>
    <t>1132687</t>
  </si>
  <si>
    <t>נייר חדרה אג 5- נייר חדרה לשעבר מפעלי נייר</t>
  </si>
  <si>
    <t>6320097</t>
  </si>
  <si>
    <t>632</t>
  </si>
  <si>
    <t>18/06/12</t>
  </si>
  <si>
    <t>קרדן רכב אגח ח- קרדן רכב בע"מ</t>
  </si>
  <si>
    <t>4590147</t>
  </si>
  <si>
    <t>21/01/16</t>
  </si>
  <si>
    <t>אלבר אג"ח יד- אלבר שירותי מימונית בע"מ</t>
  </si>
  <si>
    <t>1132562</t>
  </si>
  <si>
    <t>22/06/14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</si>
  <si>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</si>
  <si>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</si>
  <si>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</si>
  <si>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</si>
  <si>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</si>
  <si>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1072</t>
  </si>
  <si>
    <t>דלשה קפיטל אגחב- דלשה קפיטל</t>
  </si>
  <si>
    <t>1137314</t>
  </si>
  <si>
    <t>12950</t>
  </si>
  <si>
    <t>13/01/16</t>
  </si>
  <si>
    <t>מבני תעשייה אגח טו- מבני תעשיה בע"מ</t>
  </si>
  <si>
    <t>2260420</t>
  </si>
  <si>
    <t>08/12/14</t>
  </si>
  <si>
    <t>אלדן תחבורה  א- אלדן בע"מ</t>
  </si>
  <si>
    <t>1134840</t>
  </si>
  <si>
    <t>10503</t>
  </si>
  <si>
    <t>02/03/15</t>
  </si>
  <si>
    <t>אלדן תחבורה  ב- אלדן בע"מ</t>
  </si>
  <si>
    <t>1138254</t>
  </si>
  <si>
    <t>13/04/16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</si>
  <si>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</si>
  <si>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</si>
  <si>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</si>
  <si>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</si>
  <si>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</si>
  <si>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הכשרת הישוב 14- חברת הכשרת הישוב בישראל בע"מ</t>
  </si>
  <si>
    <t>6120141</t>
  </si>
  <si>
    <t>04/05/10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</si>
  <si>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</si>
  <si>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</si>
  <si>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</si>
  <si>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</si>
  <si>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</si>
  <si>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דיסקונט השקעות אגח ט- חברת השקעות דיסקונט בע"מ</t>
  </si>
  <si>
    <t>6390249</t>
  </si>
  <si>
    <t>28/07/09</t>
  </si>
  <si>
    <t>אידיבי פתוח אגח י- אידיבי חברה לפתוח בע"מ</t>
  </si>
  <si>
    <t>7980162</t>
  </si>
  <si>
    <t>798</t>
  </si>
  <si>
    <t>25/12/11</t>
  </si>
  <si>
    <t>פטרוכימים אגח 1- מפעלים פטרוכימיים בישראל בע"מ</t>
  </si>
  <si>
    <t>7560154</t>
  </si>
  <si>
    <t>756</t>
  </si>
  <si>
    <t>29/06/15</t>
  </si>
  <si>
    <t>בזן אגח ו- בתי זקוק לנפט בע"מ</t>
  </si>
  <si>
    <t>2590396</t>
  </si>
  <si>
    <t>03/06/15</t>
  </si>
  <si>
    <t>סה"כ אחר</t>
  </si>
  <si>
    <t>DELAVN 5.082% 30/12/2023- דלק ואבנר תמר בונד בע"מ</t>
  </si>
  <si>
    <t>il0011321747</t>
  </si>
  <si>
    <t>בלומברג</t>
  </si>
  <si>
    <t>1620</t>
  </si>
  <si>
    <t>Energy</t>
  </si>
  <si>
    <t>S&amp;P</t>
  </si>
  <si>
    <t>30/09/14</t>
  </si>
  <si>
    <t>devtam 5.412% 30/12/2025 MG- דלק ואבנר תמר בונד בע"מ</t>
  </si>
  <si>
    <t>il0011321820</t>
  </si>
  <si>
    <t>Icl 4.5% 02/12/2024- כימיקלים לישראל בע"מ</t>
  </si>
  <si>
    <t>IL0028102734</t>
  </si>
  <si>
    <t>281</t>
  </si>
  <si>
    <t>Pharmaceuticals &amp; Biotechnology</t>
  </si>
  <si>
    <t>24/11/14</t>
  </si>
  <si>
    <t>TORONTO DOMINION- Toronto Dominion Bank</t>
  </si>
  <si>
    <t>US891160MJ94</t>
  </si>
  <si>
    <t>12616</t>
  </si>
  <si>
    <t>Banks</t>
  </si>
  <si>
    <t>15/09/16</t>
  </si>
  <si>
    <t>Aquarius 6.375 09/24- Aquairus +Inv for swiss</t>
  </si>
  <si>
    <t>XS0901578681</t>
  </si>
  <si>
    <t>12621</t>
  </si>
  <si>
    <t>Capital Goods</t>
  </si>
  <si>
    <t>23/10/13</t>
  </si>
  <si>
    <t>Comision Federal 4.75 02/27- Comision Federal De Electric</t>
  </si>
  <si>
    <t>USP29595AB42</t>
  </si>
  <si>
    <t>NYSE</t>
  </si>
  <si>
    <t>13015</t>
  </si>
  <si>
    <t>20/10/16</t>
  </si>
  <si>
    <t>Commonwealth Bank of Aus 4.5.12/25- COMMONWEALTH BANK AUST</t>
  </si>
  <si>
    <t>US2027A1HR15</t>
  </si>
  <si>
    <t>11052</t>
  </si>
  <si>
    <t>10/12/15</t>
  </si>
  <si>
    <t>Jpm 4.125% 15/12/26- JP MORGAN</t>
  </si>
  <si>
    <t>us46625hjz47</t>
  </si>
  <si>
    <t>10232</t>
  </si>
  <si>
    <t>19/02/16</t>
  </si>
  <si>
    <t>Mexcat 5.5 10/46- Mexico government</t>
  </si>
  <si>
    <t>USP6629MAB83</t>
  </si>
  <si>
    <t>12429</t>
  </si>
  <si>
    <t>Transportation</t>
  </si>
  <si>
    <t>Rabobk 3.75 21/07/2026- RABOBANK NEDERLAND</t>
  </si>
  <si>
    <t>US21684AAF30</t>
  </si>
  <si>
    <t>10354</t>
  </si>
  <si>
    <t>Diversified Financials</t>
  </si>
  <si>
    <t>21/07/16</t>
  </si>
  <si>
    <t>T 4.125% 17/02/2026- AT&amp;T INC</t>
  </si>
  <si>
    <t>us00206rct77</t>
  </si>
  <si>
    <t>10037</t>
  </si>
  <si>
    <t>Telecommunication Services</t>
  </si>
  <si>
    <t>11/11/16</t>
  </si>
  <si>
    <t>UBS 4.75% 05/23- UBS AG</t>
  </si>
  <si>
    <t>CH0214139930</t>
  </si>
  <si>
    <t>10440</t>
  </si>
  <si>
    <t>22/05/14</t>
  </si>
  <si>
    <t>Ubs ag 5.125% 5/24- UBS AG</t>
  </si>
  <si>
    <t>CH0244100266</t>
  </si>
  <si>
    <t>10/06/14</t>
  </si>
  <si>
    <t>Aviva plc 8.25 29.04.49- AVIVA INVESTORS SICAV - G</t>
  </si>
  <si>
    <t>XS0778476340</t>
  </si>
  <si>
    <t>10864</t>
  </si>
  <si>
    <t>Insurance</t>
  </si>
  <si>
    <t>BBB</t>
  </si>
  <si>
    <t>09/12/16</t>
  </si>
  <si>
    <t>CS 6 1/2 08/08/23- CREDIT SUISSE</t>
  </si>
  <si>
    <t>XS0957135212</t>
  </si>
  <si>
    <t>10103</t>
  </si>
  <si>
    <t>11/02/16</t>
  </si>
  <si>
    <t>Hewlett Packard- HEWLETT-PACKARD CO</t>
  </si>
  <si>
    <t>usu42832ah59</t>
  </si>
  <si>
    <t>10191</t>
  </si>
  <si>
    <t>Software &amp; Services</t>
  </si>
  <si>
    <t>21/10/15</t>
  </si>
  <si>
    <t>Sprnts 3.36 9/21- SPRINT SPECTRUM</t>
  </si>
  <si>
    <t>US85208NAA81</t>
  </si>
  <si>
    <t>27324</t>
  </si>
  <si>
    <t>27/10/16</t>
  </si>
  <si>
    <t>Srenvx 5.75 15/08/50- Swiss life elm bv</t>
  </si>
  <si>
    <t>xs1261170515</t>
  </si>
  <si>
    <t>12108</t>
  </si>
  <si>
    <t>19/01/16</t>
  </si>
  <si>
    <t>Abbott Lab 3.75 8/26- Abbott laboratories</t>
  </si>
  <si>
    <t>US002824BF69</t>
  </si>
  <si>
    <t>10652</t>
  </si>
  <si>
    <t>Health Care Equipment &amp; Services</t>
  </si>
  <si>
    <t>Baa3</t>
  </si>
  <si>
    <t>23/11/16</t>
  </si>
  <si>
    <t>Abn Amro Bank 4.75 07/25- ABN NV</t>
  </si>
  <si>
    <t>XS1264600310</t>
  </si>
  <si>
    <t>10002</t>
  </si>
  <si>
    <t>14/08/15</t>
  </si>
  <si>
    <t>Activision Blizzard Atvi 6.125- Activision Blizzard</t>
  </si>
  <si>
    <t>USU00568AC60</t>
  </si>
  <si>
    <t>12969</t>
  </si>
  <si>
    <t>22/03/16</t>
  </si>
  <si>
    <t>ACTIVISION BLIZZARD INC- Activision Blizzard</t>
  </si>
  <si>
    <t>USU00568AE27</t>
  </si>
  <si>
    <t>20/09/16</t>
  </si>
  <si>
    <t>Activision Blizzard Inc- Activision Blizzard</t>
  </si>
  <si>
    <t>US00507VAJ89</t>
  </si>
  <si>
    <t>Bank of America- Bank of America</t>
  </si>
  <si>
    <t>US06051GFL86</t>
  </si>
  <si>
    <t>10043</t>
  </si>
  <si>
    <t>17/02/15</t>
  </si>
  <si>
    <t>Baxalta Inc  4 6/25- BAXALTA INC</t>
  </si>
  <si>
    <t>US07177MAB90</t>
  </si>
  <si>
    <t>27101</t>
  </si>
  <si>
    <t>16/11/16</t>
  </si>
  <si>
    <t>Citigroup Inc- CITIGROUP INC</t>
  </si>
  <si>
    <t>US172967JC62</t>
  </si>
  <si>
    <t>10083</t>
  </si>
  <si>
    <t>25/02/15</t>
  </si>
  <si>
    <t>Ecopet 5.375 6/26- Ecopetrol SA</t>
  </si>
  <si>
    <t>US279158AL39</t>
  </si>
  <si>
    <t>13020</t>
  </si>
  <si>
    <t>15/11/16</t>
  </si>
  <si>
    <t>GS 5.95% .27- goldman sachs</t>
  </si>
  <si>
    <t>US38141GES93</t>
  </si>
  <si>
    <t>12657</t>
  </si>
  <si>
    <t>18/02/15</t>
  </si>
  <si>
    <t>Lear 5.25 01/25- LEAR CORP</t>
  </si>
  <si>
    <t>US521865AX34</t>
  </si>
  <si>
    <t>27159</t>
  </si>
  <si>
    <t>Automobiles &amp; Components</t>
  </si>
  <si>
    <t>18/08/16</t>
  </si>
  <si>
    <t>Macquarie Bank- MACQUARIE BANK LTD</t>
  </si>
  <si>
    <t>US55608YAB11</t>
  </si>
  <si>
    <t>27079</t>
  </si>
  <si>
    <t>11/06/15</t>
  </si>
  <si>
    <t>MS 3.95.04/27- MORGAN STANLEY</t>
  </si>
  <si>
    <t>US61761JZN26</t>
  </si>
  <si>
    <t>10289</t>
  </si>
  <si>
    <t>08/05/15</t>
  </si>
  <si>
    <t>MSI 3.5 3/23- MOTOROLA SOLUTIONS INC</t>
  </si>
  <si>
    <t>US620076BC25</t>
  </si>
  <si>
    <t>27312</t>
  </si>
  <si>
    <t>Technology Hardware &amp; Equipment</t>
  </si>
  <si>
    <t>18/10/16</t>
  </si>
  <si>
    <t>MSI 4 9/24- MOTOROLA SOLUTIONS INC</t>
  </si>
  <si>
    <t>US620076BF55</t>
  </si>
  <si>
    <t>28/11/16</t>
  </si>
  <si>
    <t>Mylan Inc 3.95 6/26- MYLAN, INC</t>
  </si>
  <si>
    <t>USN59465AD15</t>
  </si>
  <si>
    <t>10295</t>
  </si>
  <si>
    <t>13/06/16</t>
  </si>
  <si>
    <t>NWL 4.2 04/26- Newell Rubbermaid Inc</t>
  </si>
  <si>
    <t>US651229AW64</t>
  </si>
  <si>
    <t>12975</t>
  </si>
  <si>
    <t>Other</t>
  </si>
  <si>
    <t>Orange 5.25% 29/12/49- Orange SA</t>
  </si>
  <si>
    <t>XS1028599287</t>
  </si>
  <si>
    <t>12727</t>
  </si>
  <si>
    <t>13/07/14</t>
  </si>
  <si>
    <t>ORANGE 5.75 29/10/49- Orange SA</t>
  </si>
  <si>
    <t>XS1115502988</t>
  </si>
  <si>
    <t>02/10/14</t>
  </si>
  <si>
    <t>PRGO 3.9 12.15.24- פריגו קומפני דואלי</t>
  </si>
  <si>
    <t>US714295AC63</t>
  </si>
  <si>
    <t>1612</t>
  </si>
  <si>
    <t>15/03/16</t>
  </si>
  <si>
    <t>Prgo 4.375 15/03/26- פריגו קומפני דואלי</t>
  </si>
  <si>
    <t>US71429MAB19</t>
  </si>
  <si>
    <t>04/04/16</t>
  </si>
  <si>
    <t>SEB 5.72 11/49- SKANDIA</t>
  </si>
  <si>
    <t>XS1136391643</t>
  </si>
  <si>
    <t>12446</t>
  </si>
  <si>
    <t>12/02/16</t>
  </si>
  <si>
    <t>Shire Acquisitions 3.2 6/26- SHIRE ACQ INV IRELAND DA</t>
  </si>
  <si>
    <t>US82481LAD10</t>
  </si>
  <si>
    <t>27305</t>
  </si>
  <si>
    <t>STANDARD CHARTERED 4.3 02/27- Standard chartered plc</t>
  </si>
  <si>
    <t>XS1480699641</t>
  </si>
  <si>
    <t>12338</t>
  </si>
  <si>
    <t>22/08/16</t>
  </si>
  <si>
    <t>Barclays 5.2 05/26- BARCLAYS BANK</t>
  </si>
  <si>
    <t>US06738EAP07</t>
  </si>
  <si>
    <t>10046</t>
  </si>
  <si>
    <t>Ba1</t>
  </si>
  <si>
    <t>12/05/16</t>
  </si>
  <si>
    <t>EDF 5.625 12/29/49- elec de france</t>
  </si>
  <si>
    <t>usf2893tam83</t>
  </si>
  <si>
    <t>12269</t>
  </si>
  <si>
    <t>Utilities</t>
  </si>
  <si>
    <t>BB+</t>
  </si>
  <si>
    <t>24/01/14</t>
  </si>
  <si>
    <t>Embraer 5.05% 06.25- Embraer Overseas Ltd</t>
  </si>
  <si>
    <t>US29082HAA05</t>
  </si>
  <si>
    <t>11262</t>
  </si>
  <si>
    <t>16/06/15</t>
  </si>
  <si>
    <t>Enelim 7.75% 10/09/75- ENEL SPA</t>
  </si>
  <si>
    <t>XS0954674825</t>
  </si>
  <si>
    <t>10998</t>
  </si>
  <si>
    <t>10/09/13</t>
  </si>
  <si>
    <t>GM 5.25 03/26- GENERAL MOTORS CORP</t>
  </si>
  <si>
    <t>US37045XBG07</t>
  </si>
  <si>
    <t>10753</t>
  </si>
  <si>
    <t>LB 5 5/8 10/15/23- La mondiale</t>
  </si>
  <si>
    <t>US501797AJ37</t>
  </si>
  <si>
    <t>27063</t>
  </si>
  <si>
    <t>Retailing</t>
  </si>
  <si>
    <t>15/08/16</t>
  </si>
  <si>
    <t>Nationwide 6.875% 11/49- NATIONWIDE BLDG SOCIETY</t>
  </si>
  <si>
    <t>XS1043181269</t>
  </si>
  <si>
    <t>12625</t>
  </si>
  <si>
    <t>NXPI 3.875 09/22- NXP SEMICONDUCTORS NV</t>
  </si>
  <si>
    <t>US62947QAW87</t>
  </si>
  <si>
    <t>27264</t>
  </si>
  <si>
    <t>Semiconductors &amp; Semiconductor Equipment</t>
  </si>
  <si>
    <t>30/09/16</t>
  </si>
  <si>
    <t>Rig 7.75 10/24- TRANSOCEAN</t>
  </si>
  <si>
    <t>US893828AA14</t>
  </si>
  <si>
    <t>10744</t>
  </si>
  <si>
    <t>25/10/16</t>
  </si>
  <si>
    <t>Sesgfp 5.625 12/49- SES SA</t>
  </si>
  <si>
    <t>XS1405765659</t>
  </si>
  <si>
    <t>27244</t>
  </si>
  <si>
    <t>Media</t>
  </si>
  <si>
    <t>29/11/16</t>
  </si>
  <si>
    <t>Veolia 4.85 01/29/49- VEOLIA ENVIRONNEMENT</t>
  </si>
  <si>
    <t>FR0011391838</t>
  </si>
  <si>
    <t>10466</t>
  </si>
  <si>
    <t>05/03/14</t>
  </si>
  <si>
    <t>Verisign 4.625 5/23- VeriSign inc</t>
  </si>
  <si>
    <t>US92343EAF97</t>
  </si>
  <si>
    <t>12225</t>
  </si>
  <si>
    <t>31/10/16</t>
  </si>
  <si>
    <t>Hanesbrands 4.625 05/24- HANESBRANDS INC</t>
  </si>
  <si>
    <t>USU24437AD43</t>
  </si>
  <si>
    <t>27290</t>
  </si>
  <si>
    <t>BB</t>
  </si>
  <si>
    <t>31/08/16</t>
  </si>
  <si>
    <t>RBS 612/23- ROYAL BK OF SCOTLAND PLC</t>
  </si>
  <si>
    <t>US780097AZ42</t>
  </si>
  <si>
    <t>10802</t>
  </si>
  <si>
    <t>24/08/16</t>
  </si>
  <si>
    <t>Repsol 4.5 25/3/75- Repsol ypf</t>
  </si>
  <si>
    <t>XS1207058733</t>
  </si>
  <si>
    <t>12286</t>
  </si>
  <si>
    <t>Ba2</t>
  </si>
  <si>
    <t>Western Digital 10.5 4/24- WESTERN DIGITAL CORP</t>
  </si>
  <si>
    <t>USU9547KAB99</t>
  </si>
  <si>
    <t>27162</t>
  </si>
  <si>
    <t>14/04/16</t>
  </si>
  <si>
    <t>Siri 4.625 5/23- SIRIUS XM RADIO INC</t>
  </si>
  <si>
    <t>US82967NAL29</t>
  </si>
  <si>
    <t>27230</t>
  </si>
  <si>
    <t>Ba3</t>
  </si>
  <si>
    <t>05/12/16</t>
  </si>
  <si>
    <t>VALE 3.75 01/23- VALE OVERSEAS LIMITED</t>
  </si>
  <si>
    <t>XS0802953165</t>
  </si>
  <si>
    <t>10905</t>
  </si>
  <si>
    <t>Materials</t>
  </si>
  <si>
    <t>30/11/16</t>
  </si>
  <si>
    <t>Rbs 5.5% 29.11.49- ROYAL BK OF SCOTLAND PLC</t>
  </si>
  <si>
    <t>XS0205935470</t>
  </si>
  <si>
    <t>B+</t>
  </si>
  <si>
    <t>13/06/14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</si>
  <si>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</si>
  <si>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</si>
  <si>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</si>
  <si>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</si>
  <si>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</si>
  <si>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</si>
  <si>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</si>
  <si>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</si>
  <si>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</si>
  <si>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</si>
  <si>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</si>
  <si>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</si>
  <si>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</si>
  <si>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</si>
  <si>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</si>
  <si>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</si>
  <si>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</si>
  <si>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</si>
  <si>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</si>
  <si>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</si>
  <si>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</si>
  <si>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</si>
  <si>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</si>
  <si>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</si>
  <si>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</si>
  <si>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</si>
  <si>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</si>
  <si>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</si>
  <si>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</si>
  <si>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</si>
  <si>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</si>
  <si>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</si>
  <si>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</si>
  <si>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</si>
  <si>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</si>
  <si>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</si>
  <si>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</si>
  <si>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</si>
  <si>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</si>
  <si>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</si>
  <si>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</si>
  <si>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</si>
  <si>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</si>
  <si>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</si>
  <si>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</si>
  <si>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*פרוטרום- פרוטרום תעשיות בע"מ</t>
  </si>
  <si>
    <t>1081082</t>
  </si>
  <si>
    <t>1037</t>
  </si>
  <si>
    <t>*שטראוס- שטראוס גרופ בע"מ</t>
  </si>
  <si>
    <t>746016</t>
  </si>
  <si>
    <t>746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</si>
  <si>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</si>
  <si>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</si>
  <si>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</si>
  <si>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</si>
  <si>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</si>
  <si>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</si>
  <si>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</si>
  <si>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</si>
  <si>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</si>
  <si>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</si>
  <si>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</si>
  <si>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</si>
  <si>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</si>
  <si>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</si>
  <si>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</si>
  <si>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</si>
  <si>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</si>
  <si>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</si>
  <si>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</si>
  <si>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</si>
  <si>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</si>
  <si>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</si>
  <si>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</si>
  <si>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</si>
  <si>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</si>
  <si>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</si>
  <si>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</si>
  <si>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</si>
  <si>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</si>
  <si>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</si>
  <si>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</si>
  <si>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</si>
  <si>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</si>
  <si>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</si>
  <si>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</si>
  <si>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</si>
  <si>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</si>
  <si>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</si>
  <si>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</si>
  <si>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</si>
  <si>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</si>
  <si>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</si>
  <si>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אלקו החזקות- אלקו בע"מ</t>
  </si>
  <si>
    <t>694034</t>
  </si>
  <si>
    <t>694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</si>
  <si>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</si>
  <si>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</si>
  <si>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</si>
  <si>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</si>
  <si>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</si>
  <si>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</si>
  <si>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</si>
  <si>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</si>
  <si>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</si>
  <si>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</si>
  <si>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</si>
  <si>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</si>
  <si>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</si>
  <si>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*פלסאון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</si>
  <si>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</si>
  <si>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</si>
  <si>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</si>
  <si>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</si>
  <si>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</si>
  <si>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</si>
  <si>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</si>
  <si>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</si>
  <si>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</si>
  <si>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</si>
  <si>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</si>
  <si>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</si>
  <si>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</si>
  <si>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</si>
  <si>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</si>
  <si>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</si>
  <si>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</si>
  <si>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</si>
  <si>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</si>
  <si>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</si>
  <si>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</si>
  <si>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</si>
  <si>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</si>
  <si>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</si>
  <si>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</si>
  <si>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</si>
  <si>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</si>
  <si>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</si>
  <si>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</si>
  <si>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</si>
  <si>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</si>
  <si>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</si>
  <si>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</si>
  <si>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</si>
  <si>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</si>
  <si>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</si>
  <si>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</si>
  <si>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וילאר- וילאר אינטרנשיונל בע"מ</t>
  </si>
  <si>
    <t>416016</t>
  </si>
  <si>
    <t>*גב ים- חברת גב-ים לקרקעות בע"מ</t>
  </si>
  <si>
    <t>759019</t>
  </si>
  <si>
    <t>ישרס- ישרס חברה להשקעות בע"מ</t>
  </si>
  <si>
    <t>613034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</si>
  <si>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</si>
  <si>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</si>
  <si>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</si>
  <si>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</si>
  <si>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</si>
  <si>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</si>
  <si>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</si>
  <si>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</si>
  <si>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</si>
  <si>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</si>
  <si>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</si>
  <si>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*אנרג'יקס- אנרג'יקס אנרגיות מתחדשות בע"מ</t>
  </si>
  <si>
    <t>1123355</t>
  </si>
  <si>
    <t>1581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</si>
  <si>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</si>
  <si>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</si>
  <si>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</si>
  <si>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</si>
  <si>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</si>
  <si>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</si>
  <si>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</si>
  <si>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</si>
  <si>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</si>
  <si>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</si>
  <si>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לייבפרסון- לייבפרסון, אינק</t>
  </si>
  <si>
    <t>1123017</t>
  </si>
  <si>
    <t>1579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</si>
  <si>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</si>
  <si>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</si>
  <si>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</si>
  <si>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</si>
  <si>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</si>
  <si>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</si>
  <si>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</si>
  <si>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</si>
  <si>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</si>
  <si>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</si>
  <si>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</si>
  <si>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</si>
  <si>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</si>
  <si>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</si>
  <si>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</si>
  <si>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</si>
  <si>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*ארד- ארד בע"מ</t>
  </si>
  <si>
    <t>1091651</t>
  </si>
  <si>
    <t>1219</t>
  </si>
  <si>
    <t>ביוליין- ביוליין אר אקס בע"מ</t>
  </si>
  <si>
    <t>1101518</t>
  </si>
  <si>
    <t>1394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</si>
  <si>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</si>
  <si>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</si>
  <si>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</si>
  <si>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</si>
  <si>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</si>
  <si>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</si>
  <si>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*אורביט- אורביט-אלחוט טכנולוגיות בע"מ</t>
  </si>
  <si>
    <t>265017</t>
  </si>
  <si>
    <t>265</t>
  </si>
  <si>
    <t>אראסאל- אר.אס.אל.אלקטרוניקה בע"מ</t>
  </si>
  <si>
    <t>299016</t>
  </si>
  <si>
    <t>299</t>
  </si>
  <si>
    <t>*אלרון-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</si>
  <si>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</si>
  <si>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</si>
  <si>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</si>
  <si>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</si>
  <si>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</si>
  <si>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קרדן אן.וי.- קרדן אן.וי.</t>
  </si>
  <si>
    <t>1087949</t>
  </si>
  <si>
    <t>*אלספק- אלספק הנדסה בע"מ</t>
  </si>
  <si>
    <t>1090364</t>
  </si>
  <si>
    <t>1194</t>
  </si>
  <si>
    <t>חשמל</t>
  </si>
  <si>
    <t>*אפקון תעשיות 1- אפקון תעשיות בע"מ</t>
  </si>
  <si>
    <t>578013</t>
  </si>
  <si>
    <t>578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</si>
  <si>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</si>
  <si>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</si>
  <si>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</si>
  <si>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</si>
  <si>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</si>
  <si>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</si>
  <si>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</si>
  <si>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</si>
  <si>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</si>
  <si>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</si>
  <si>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</si>
  <si>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</si>
  <si>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</si>
  <si>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</si>
  <si>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</si>
  <si>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</si>
  <si>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</si>
  <si>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</si>
  <si>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</si>
  <si>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</si>
  <si>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*זנלכל- זנלכל בע"מ</t>
  </si>
  <si>
    <t>130013</t>
  </si>
  <si>
    <t>130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</si>
  <si>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</si>
  <si>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</si>
  <si>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</si>
  <si>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</si>
  <si>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</si>
  <si>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</si>
  <si>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</si>
  <si>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</si>
  <si>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</si>
  <si>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</si>
  <si>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</si>
  <si>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</si>
  <si>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</si>
  <si>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</si>
  <si>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</si>
  <si>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</si>
  <si>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</si>
  <si>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</si>
  <si>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אלקטרה צריכה- אלקטרה מוצרי צריכה בע"מ</t>
  </si>
  <si>
    <t>5010129</t>
  </si>
  <si>
    <t>501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</si>
  <si>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</si>
  <si>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</si>
  <si>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</si>
  <si>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</si>
  <si>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</si>
  <si>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</si>
  <si>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המשביר 365 החזקות בעמ- משביר לצרכן</t>
  </si>
  <si>
    <t>1104959</t>
  </si>
  <si>
    <t>1459</t>
  </si>
  <si>
    <t>*ניסקו חשמל- ניסקו חשמל ואלקטרוניקה בע"מ</t>
  </si>
  <si>
    <t>1103621</t>
  </si>
  <si>
    <t>1429</t>
  </si>
  <si>
    <t>*סקופ- קבוצת סקופ מתכות בע"מ</t>
  </si>
  <si>
    <t>288019</t>
  </si>
  <si>
    <t>288</t>
  </si>
  <si>
    <t>קרסו ב- קרסו מוטורס בע"מ</t>
  </si>
  <si>
    <t>1139591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</si>
  <si>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</si>
  <si>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</si>
  <si>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</si>
  <si>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</si>
  <si>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</si>
  <si>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</si>
  <si>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</si>
  <si>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</si>
  <si>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</si>
  <si>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</si>
  <si>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</si>
  <si>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</si>
  <si>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</si>
  <si>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</si>
  <si>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</si>
  <si>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*אזורים- אזורים-חברה להשקעות בפתוח ובבנין בע"מ</t>
  </si>
  <si>
    <t>715011</t>
  </si>
  <si>
    <t>אפריקה- אפריקה-ישראל להשקעות בע"מ</t>
  </si>
  <si>
    <t>611012</t>
  </si>
  <si>
    <t>דמרי- י.ח.דמרי בניה ופיתוח בע"מ</t>
  </si>
  <si>
    <t>1090315</t>
  </si>
  <si>
    <t>1193</t>
  </si>
  <si>
    <t>מישורים- מישורים חברה לפיתוח בע"מ</t>
  </si>
  <si>
    <t>1105196</t>
  </si>
  <si>
    <t>1467</t>
  </si>
  <si>
    <t>פלאזה סנטר- פלאזה סנטרס</t>
  </si>
  <si>
    <t>1109917</t>
  </si>
  <si>
    <t>אשטרום קבוצה- קבוצת אשטרום</t>
  </si>
  <si>
    <t>1132315</t>
  </si>
  <si>
    <t>1618</t>
  </si>
  <si>
    <t>*על בד- עלבד משואות יצחק בע"מ</t>
  </si>
  <si>
    <t>625012</t>
  </si>
  <si>
    <t>625</t>
  </si>
  <si>
    <t>סרגון- סרגון נטוורקס בע"מ</t>
  </si>
  <si>
    <t>1085166</t>
  </si>
  <si>
    <t>2185</t>
  </si>
  <si>
    <t>ציוד תקשורת</t>
  </si>
  <si>
    <t>וואן תוכנה- וואן טכנולוגיות תוכנה(או.אס.טי)בע"מ</t>
  </si>
  <si>
    <t>161018</t>
  </si>
  <si>
    <t>161</t>
  </si>
  <si>
    <t>אוברסיז מניה- אוברסיז</t>
  </si>
  <si>
    <t>1139617</t>
  </si>
  <si>
    <t>27350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</si>
  <si>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</si>
  <si>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</si>
  <si>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</si>
  <si>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</si>
  <si>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</si>
  <si>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</si>
  <si>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</si>
  <si>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</si>
  <si>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</si>
  <si>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</si>
  <si>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</si>
  <si>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</si>
  <si>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</si>
  <si>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</si>
  <si>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</si>
  <si>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</si>
  <si>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</si>
  <si>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*אלוט תקשורת- אלוט תקשרות בע"מ</t>
  </si>
  <si>
    <t>1099654</t>
  </si>
  <si>
    <t>2252</t>
  </si>
  <si>
    <t>פריון נטוורק- פריון נטוורק בע"מ לשעבר אינקרדימייל</t>
  </si>
  <si>
    <t>1095819</t>
  </si>
  <si>
    <t>2240</t>
  </si>
  <si>
    <t>*קו מנחה- קו מנחה שרותי מידע ותקשורת בע"מ</t>
  </si>
  <si>
    <t>271015</t>
  </si>
  <si>
    <t>271</t>
  </si>
  <si>
    <t>סה"כ call 001 אופציות</t>
  </si>
  <si>
    <t>opko health inc MG- Opko Health Inc</t>
  </si>
  <si>
    <t>US68375N1037</t>
  </si>
  <si>
    <t>NASDAQ</t>
  </si>
  <si>
    <t>12694</t>
  </si>
  <si>
    <t>SYNERON MEDICAL- Syneron Medical Ltd</t>
  </si>
  <si>
    <t>IL0010909351</t>
  </si>
  <si>
    <t>12281</t>
  </si>
  <si>
    <t>CAESAR STONE SDOT- CAESAR STON SDOT</t>
  </si>
  <si>
    <t>IL0011259137</t>
  </si>
  <si>
    <t>12277</t>
  </si>
  <si>
    <t>Israel chemicals- כימיקלים לישראל בע"מ</t>
  </si>
  <si>
    <t>IL0002810146</t>
  </si>
  <si>
    <t>Mediwound ltd- MEDIWOUND LTD</t>
  </si>
  <si>
    <t>IL0011316309</t>
  </si>
  <si>
    <t>10278</t>
  </si>
  <si>
    <t>Vascular  Biogenics ltd- Vascular biogenics</t>
  </si>
  <si>
    <t>IL0011327454</t>
  </si>
  <si>
    <t>12808</t>
  </si>
  <si>
    <t>INTEC PHARMA LT MG יובנק- אינטק פארמה בע"מ</t>
  </si>
  <si>
    <t>IL0011177958</t>
  </si>
  <si>
    <t>1530</t>
  </si>
  <si>
    <t>Teva Pharm- טבע תעשיות פרמצבטיות בע"מ</t>
  </si>
  <si>
    <t>US8816242098</t>
  </si>
  <si>
    <t>Teva pharmaceutical-sp- טבע תעשיות פרמצבטיות בע"מ</t>
  </si>
  <si>
    <t>Perrigo Co Plc MG- פריגו קומפני דואלי</t>
  </si>
  <si>
    <t>IE00BGH1M568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</si>
  <si>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</si>
  <si>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</si>
  <si>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</si>
  <si>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</si>
  <si>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</si>
  <si>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</si>
  <si>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</si>
  <si>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Mellanox Technologies- מלאנוקס טכנולוגיות בע"מ</t>
  </si>
  <si>
    <t>IL0011017329</t>
  </si>
  <si>
    <t>2254</t>
  </si>
  <si>
    <t>Mellanox technologies- מלאנוקס טכנולוגיות בע"מ</t>
  </si>
  <si>
    <t>Amdocs Ltd- AMDOCS LTD</t>
  </si>
  <si>
    <t>GB0022569080</t>
  </si>
  <si>
    <t>10018</t>
  </si>
  <si>
    <t>Verint Systems Inc- VERINT SYSTEMS</t>
  </si>
  <si>
    <t>US92343X1000</t>
  </si>
  <si>
    <t>10467</t>
  </si>
  <si>
    <t>*Nice system ltd- נייס מערכות בע"מ</t>
  </si>
  <si>
    <t>US6536561086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</si>
  <si>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</si>
  <si>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</si>
  <si>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</si>
  <si>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</si>
  <si>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</si>
  <si>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</si>
  <si>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*Ituran Location And Control- איתוראן איתור ושליטה בע"מ</t>
  </si>
  <si>
    <t>IL0010818685</t>
  </si>
  <si>
    <t>1065</t>
  </si>
  <si>
    <t>*ORA- אורמת טכנולגיות אינק דואלי</t>
  </si>
  <si>
    <t>US6866881021</t>
  </si>
  <si>
    <t>Delphi Automotive plc- Delphi Automotive plc</t>
  </si>
  <si>
    <t>JE00B783TY65</t>
  </si>
  <si>
    <t>12252</t>
  </si>
  <si>
    <t>BNP PARIBAS- BNP</t>
  </si>
  <si>
    <t>FR0000131104</t>
  </si>
  <si>
    <t>10053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</si>
  <si>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</si>
  <si>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</si>
  <si>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</si>
  <si>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</si>
  <si>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</si>
  <si>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</si>
  <si>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BAE SYSTEMS- BAE Systems</t>
  </si>
  <si>
    <t>GB0002634946</t>
  </si>
  <si>
    <t>12995</t>
  </si>
  <si>
    <t>Compagnie De Saint Gobain- Companhia de</t>
  </si>
  <si>
    <t>FR0000125007</t>
  </si>
  <si>
    <t>EURONEXT</t>
  </si>
  <si>
    <t>10091</t>
  </si>
  <si>
    <t>Eiffage- EIFFAGE</t>
  </si>
  <si>
    <t>FR0000130452</t>
  </si>
  <si>
    <t>27267</t>
  </si>
  <si>
    <t>Philips NV- Koninklijke Philips nv</t>
  </si>
  <si>
    <t>NL0000009538</t>
  </si>
  <si>
    <t>12744</t>
  </si>
  <si>
    <t>SIEMENS REGISTERD- SIEMENS</t>
  </si>
  <si>
    <t>de0007236101</t>
  </si>
  <si>
    <t>FWB</t>
  </si>
  <si>
    <t>10385</t>
  </si>
  <si>
    <t>VINCI SA- VINCI SA</t>
  </si>
  <si>
    <t>FR0000125486</t>
  </si>
  <si>
    <t>10472</t>
  </si>
  <si>
    <t>Securitas AB- Securitas AB</t>
  </si>
  <si>
    <t>SE0000163594</t>
  </si>
  <si>
    <t>27276</t>
  </si>
  <si>
    <t>Commercial &amp; Professional Services</t>
  </si>
  <si>
    <t>THALES SA</t>
  </si>
  <si>
    <t>FR0000121329</t>
  </si>
  <si>
    <t>8527</t>
  </si>
  <si>
    <t>American Ex Co- AMERICAN EXPRESS</t>
  </si>
  <si>
    <t>US0258161092</t>
  </si>
  <si>
    <t>10019</t>
  </si>
  <si>
    <t>Bank amer crop- Bank of America</t>
  </si>
  <si>
    <t>US0605051046</t>
  </si>
  <si>
    <t>Blackrock Inc- BLACKROCK GLOBAL FUNDS</t>
  </si>
  <si>
    <t>US09247X1019</t>
  </si>
  <si>
    <t>26017</t>
  </si>
  <si>
    <t>US1729674242</t>
  </si>
  <si>
    <t>JPmorgan Chase- JP MORGAN</t>
  </si>
  <si>
    <t>US46625H1005</t>
  </si>
  <si>
    <t>MOODY'S CORP- Moody's corporation</t>
  </si>
  <si>
    <t>US6153691059</t>
  </si>
  <si>
    <t>12067</t>
  </si>
  <si>
    <t>S&amp;P Global Inc- S&amp;P 500</t>
  </si>
  <si>
    <t>US78409V1044</t>
  </si>
  <si>
    <t>10369</t>
  </si>
  <si>
    <t>ZALANDO- ZALANDO SE</t>
  </si>
  <si>
    <t>DE000ZAL1111</t>
  </si>
  <si>
    <t>11249</t>
  </si>
  <si>
    <t>Goldman Sachs- גולדמן סאקס</t>
  </si>
  <si>
    <t>US38141G1040</t>
  </si>
  <si>
    <t>10179</t>
  </si>
  <si>
    <t>British Petroleum PLC- BP CAPITAL</t>
  </si>
  <si>
    <t>gb0007980591</t>
  </si>
  <si>
    <t>10056</t>
  </si>
  <si>
    <t>ENI SPA- Eni S.P.A</t>
  </si>
  <si>
    <t>IT0003132476</t>
  </si>
  <si>
    <t>10139</t>
  </si>
  <si>
    <t>Inpex corp- INPEX CORP</t>
  </si>
  <si>
    <t>JP3294460005</t>
  </si>
  <si>
    <t>10931</t>
  </si>
  <si>
    <t>Royal Dutch Shell plc- ROYAL DUTCH SHELL PLC-A SHS</t>
  </si>
  <si>
    <t>GB00B03MLX29</t>
  </si>
  <si>
    <t>10795</t>
  </si>
  <si>
    <t>Kroger co- Kroger Co</t>
  </si>
  <si>
    <t>US5010441013</t>
  </si>
  <si>
    <t>11099</t>
  </si>
  <si>
    <t>Food &amp; Staples Retailing</t>
  </si>
  <si>
    <t>Abi BB- Anheuser Busch</t>
  </si>
  <si>
    <t>BE0974293251</t>
  </si>
  <si>
    <t>10023</t>
  </si>
  <si>
    <t>Food, Beverage &amp; Tobacco</t>
  </si>
  <si>
    <t>DANONE- DANONE</t>
  </si>
  <si>
    <t>FR0000120644</t>
  </si>
  <si>
    <t>11191</t>
  </si>
  <si>
    <t>ASTRAZENECA PLC- AstraZeneca PLC</t>
  </si>
  <si>
    <t>GB0009895292</t>
  </si>
  <si>
    <t>12106</t>
  </si>
  <si>
    <t>MYLAN NV- MYLAN, INC</t>
  </si>
  <si>
    <t>NL0011031208</t>
  </si>
  <si>
    <t>AXEL SPRINGER- Axel Springer</t>
  </si>
  <si>
    <t>DE0005501357</t>
  </si>
  <si>
    <t>13013</t>
  </si>
  <si>
    <t>Adidas ag- Adidas ag</t>
  </si>
  <si>
    <t>DE000A1EWWW0</t>
  </si>
  <si>
    <t>12123</t>
  </si>
  <si>
    <t>CAP GEMINI SA- Cap Gemini</t>
  </si>
  <si>
    <t>FR0000125338</t>
  </si>
  <si>
    <t>10711</t>
  </si>
  <si>
    <t>REDHILL BIOPHRM- REDHILL BIOPHARMA LTD</t>
  </si>
  <si>
    <t>US7574681034</t>
  </si>
  <si>
    <t>12904</t>
  </si>
  <si>
    <t>Under Armour- UNDER ARMOUR</t>
  </si>
  <si>
    <t>US9043112062</t>
  </si>
  <si>
    <t>27351</t>
  </si>
  <si>
    <t>Kite pharma inc- Kite Pharma Inc</t>
  </si>
  <si>
    <t>us49803l1098</t>
  </si>
  <si>
    <t>12845</t>
  </si>
  <si>
    <t>Merck &amp;co inc- MERCK &amp;CO INC</t>
  </si>
  <si>
    <t>US58933Y1055</t>
  </si>
  <si>
    <t>10630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</si>
  <si>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</si>
  <si>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</si>
  <si>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</si>
  <si>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</si>
  <si>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</si>
  <si>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</si>
  <si>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</si>
  <si>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Amazon inc- amazon.com</t>
  </si>
  <si>
    <t>US0231351067</t>
  </si>
  <si>
    <t>11069</t>
  </si>
  <si>
    <t>BI Company Primer- Asos PLC</t>
  </si>
  <si>
    <t>GB0030927254</t>
  </si>
  <si>
    <t>13006</t>
  </si>
  <si>
    <t>Expedia inc- Expedia Inc</t>
  </si>
  <si>
    <t>US30212P3038</t>
  </si>
  <si>
    <t>12308</t>
  </si>
  <si>
    <t>Tjx Companies inc- Tjx Companies Inc</t>
  </si>
  <si>
    <t>US8725401090</t>
  </si>
  <si>
    <t>12558</t>
  </si>
  <si>
    <t>Stm FP- STMicroelectronics</t>
  </si>
  <si>
    <t>NL0000226223</t>
  </si>
  <si>
    <t>13014</t>
  </si>
  <si>
    <t>Cognizant Tech Solutions- Cognizant Technology Solutions</t>
  </si>
  <si>
    <t>US1924461023</t>
  </si>
  <si>
    <t>12984</t>
  </si>
  <si>
    <t>ALPHABET-C- Google Inc</t>
  </si>
  <si>
    <t>US02079K1079</t>
  </si>
  <si>
    <t>10616</t>
  </si>
  <si>
    <t>Mastercard inc-cla- MASTERCARD INC</t>
  </si>
  <si>
    <t>US57636Q1040</t>
  </si>
  <si>
    <t>11106</t>
  </si>
  <si>
    <t>MBLY US Mobileye NV- Mobileye NV</t>
  </si>
  <si>
    <t>NL0010831061</t>
  </si>
  <si>
    <t>11272</t>
  </si>
  <si>
    <t>NetEase.com inc adr- NETEASE.COM INC-ADR</t>
  </si>
  <si>
    <t>US64110W1027</t>
  </si>
  <si>
    <t>10303</t>
  </si>
  <si>
    <t>Oracle system co- ORACLE CORP</t>
  </si>
  <si>
    <t>US68389X1054</t>
  </si>
  <si>
    <t>10772</t>
  </si>
  <si>
    <t>Relx Plc- Relx Plc</t>
  </si>
  <si>
    <t>GB00B2B0DG97</t>
  </si>
  <si>
    <t>12961</t>
  </si>
  <si>
    <t>VISA inc-class a- VISA  Inc - CLASS  A</t>
  </si>
  <si>
    <t>US92826C8394</t>
  </si>
  <si>
    <t>11109</t>
  </si>
  <si>
    <t>Cisco systems- CISCO SYS</t>
  </si>
  <si>
    <t>US17275R1023</t>
  </si>
  <si>
    <t>10082</t>
  </si>
  <si>
    <t>Juniper networks- Juniper Networks Inc</t>
  </si>
  <si>
    <t>US48203R1041</t>
  </si>
  <si>
    <t>27077</t>
  </si>
  <si>
    <t>Facebook Inc- FACEBOOK INC - A</t>
  </si>
  <si>
    <t>US30303M1027</t>
  </si>
  <si>
    <t>12310</t>
  </si>
  <si>
    <t>France Telecom sa- France Telecom sa</t>
  </si>
  <si>
    <t>FR0000133308</t>
  </si>
  <si>
    <t>11076</t>
  </si>
  <si>
    <t>Easyjet Plc- EASY JET</t>
  </si>
  <si>
    <t>GB00B7KR2P84</t>
  </si>
  <si>
    <t>LSE</t>
  </si>
  <si>
    <t>11219</t>
  </si>
  <si>
    <t>Southwest Airlines- SOUTHWEST AIRLINES CO</t>
  </si>
  <si>
    <t>US8447411088</t>
  </si>
  <si>
    <t>10793</t>
  </si>
  <si>
    <t>)LENOVO GROUP (HKD- LENOVO GROUP</t>
  </si>
  <si>
    <t>HK0992009065</t>
  </si>
  <si>
    <t>11172</t>
  </si>
  <si>
    <t>Inditex- Industria de Diseno Textil s.a ZARA</t>
  </si>
  <si>
    <t>ES0148396007</t>
  </si>
  <si>
    <t>12537</t>
  </si>
  <si>
    <t>PROLOGIS INC- Prologis Inc</t>
  </si>
  <si>
    <t>US74340W1036</t>
  </si>
  <si>
    <t>13035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</si>
  <si>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</si>
  <si>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</si>
  <si>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</si>
  <si>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</si>
  <si>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</si>
  <si>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</si>
  <si>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</si>
  <si>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</si>
  <si>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</si>
  <si>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Ishares RESIDENTAL REAL EST- BLACKROCK GLOBAL FUNDS</t>
  </si>
  <si>
    <t>US4642885622</t>
  </si>
  <si>
    <t>DEUTSCHE X-TRAC- DEUTSCHE BANK AG</t>
  </si>
  <si>
    <t>US2330511013</t>
  </si>
  <si>
    <t>10113</t>
  </si>
  <si>
    <t>Health spdr xlv- HEALTH CARE</t>
  </si>
  <si>
    <t>US81369Y2090</t>
  </si>
  <si>
    <t>10188</t>
  </si>
  <si>
    <t>ITB US Equity- Ishares DJ construction</t>
  </si>
  <si>
    <t>US4642887529</t>
  </si>
  <si>
    <t>20044</t>
  </si>
  <si>
    <t>Ishares dj transport- Ishares dj transport</t>
  </si>
  <si>
    <t>US4642871929</t>
  </si>
  <si>
    <t>20041</t>
  </si>
  <si>
    <t>Ishares ftse china25- ISHARES FTSE</t>
  </si>
  <si>
    <t>US4642871846</t>
  </si>
  <si>
    <t>20003</t>
  </si>
  <si>
    <t>FTSE 100 SOURCE- Ishares ftse 100</t>
  </si>
  <si>
    <t>IE0005042456</t>
  </si>
  <si>
    <t>20005</t>
  </si>
  <si>
    <t>Ishares msci brazil- ISHARES MSCI BRAZIL</t>
  </si>
  <si>
    <t>US4642864007</t>
  </si>
  <si>
    <t>20055</t>
  </si>
  <si>
    <t>Ishares Crncy Hedge- ISHARES MSCI EMER</t>
  </si>
  <si>
    <t>US46434G5099</t>
  </si>
  <si>
    <t>20059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</si>
  <si>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</si>
  <si>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</si>
  <si>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</si>
  <si>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</si>
  <si>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</si>
  <si>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</si>
  <si>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Ishares stoxx 600 auto de- Ishares Stoxx Europe 600 Automobiles &amp; Parts de</t>
  </si>
  <si>
    <t>de000a0q4r28</t>
  </si>
  <si>
    <t>12255</t>
  </si>
  <si>
    <t>ISHS S&amp;P GLBL ENRGY IXC- ISHS S&amp;P GLBL ENRGY IXC</t>
  </si>
  <si>
    <t>US4642873412</t>
  </si>
  <si>
    <t>20016</t>
  </si>
  <si>
    <t>Kraneshares Csi China- Kraneshares Csi China</t>
  </si>
  <si>
    <t>US5007673065</t>
  </si>
  <si>
    <t>12941</t>
  </si>
  <si>
    <t>OIL FP- LYXOR ETF</t>
  </si>
  <si>
    <t>FR0010344960</t>
  </si>
  <si>
    <t>10267</t>
  </si>
  <si>
    <t>Market vectors russ- MARKET VECTORS</t>
  </si>
  <si>
    <t>US92189F4037</t>
  </si>
  <si>
    <t>10271</t>
  </si>
  <si>
    <t>NOMURA TOPIX BANKS 1615 JP- NOMURA BANK</t>
  </si>
  <si>
    <t>JP3040170007</t>
  </si>
  <si>
    <t>10317</t>
  </si>
  <si>
    <t>Daiwa etf Topix- Nomura-Nikkei</t>
  </si>
  <si>
    <t>JP3027620008</t>
  </si>
  <si>
    <t>20081</t>
  </si>
  <si>
    <t>Source s&amp;p 500 ireland- Source Markets plc</t>
  </si>
  <si>
    <t>IE00B3YCGJ38</t>
  </si>
  <si>
    <t>12119</t>
  </si>
  <si>
    <t>SPDR FT EP EU- SPDR - State Street Global Advisors</t>
  </si>
  <si>
    <t>IE00BSJCQV56</t>
  </si>
  <si>
    <t>22040</t>
  </si>
  <si>
    <t>Spdr s&amp;p homebuilders etf- SPDR - State Street Global Advisors</t>
  </si>
  <si>
    <t>US78464A8889</t>
  </si>
  <si>
    <t>Vanguard S&amp;P 500- VANGUARAD S&amp;P 500 ETF</t>
  </si>
  <si>
    <t>US9229083632</t>
  </si>
  <si>
    <t>25014</t>
  </si>
  <si>
    <t>Vangurad info tech etf- VANGUARD</t>
  </si>
  <si>
    <t>us92204a7028</t>
  </si>
  <si>
    <t>10457</t>
  </si>
  <si>
    <t>Vanguard Emrg mkt et- VANGUARD EMERGING</t>
  </si>
  <si>
    <t>US9220428588</t>
  </si>
  <si>
    <t>10458</t>
  </si>
  <si>
    <t>Wisdomtree india earnings fund- WISDOMTREE INDIA E</t>
  </si>
  <si>
    <t>US97717W4226</t>
  </si>
  <si>
    <t>10488</t>
  </si>
  <si>
    <t>סה"כ שמחקות מדדים אחרים</t>
  </si>
  <si>
    <t>ISHARES MARKIT IBOXX- ISHARES MARKIT IBOXX</t>
  </si>
  <si>
    <t>IE0032895942</t>
  </si>
  <si>
    <t>12389</t>
  </si>
  <si>
    <t>סה"כ תעודות השתתפות בקרנות נאמנות בישראל</t>
  </si>
  <si>
    <t>סה"כ תעודות השתתפות בקרנות נאמנות בחו"ל</t>
  </si>
  <si>
    <t>LION VII EUR- M&amp;G Investments</t>
  </si>
  <si>
    <t>IE00B62G6V03</t>
  </si>
  <si>
    <t>12367</t>
  </si>
  <si>
    <t>Seb fund 1 nordic- Sec asset management</t>
  </si>
  <si>
    <t>LU0030165871</t>
  </si>
  <si>
    <t>12771</t>
  </si>
  <si>
    <t>Neuber Berman hy bond- Neuberger Berman</t>
  </si>
  <si>
    <t>IE00B8QBJF01</t>
  </si>
  <si>
    <t>11100</t>
  </si>
  <si>
    <t>Aberdeen Asset Management- Aberdeen Global World Equity Fund</t>
  </si>
  <si>
    <t>LU0231490953</t>
  </si>
  <si>
    <t>12287</t>
  </si>
  <si>
    <t>BGFLEMD LX- BLACKROCK GLOBAL FUNDS</t>
  </si>
  <si>
    <t>LU0383940458</t>
  </si>
  <si>
    <t>BLA/GSO EUR-A-ACC- Blackstone</t>
  </si>
  <si>
    <t>IE00B3DS7666</t>
  </si>
  <si>
    <t>12551</t>
  </si>
  <si>
    <t>Braneui ID- Brandes Investment Funds PLC</t>
  </si>
  <si>
    <t>IE0031574977</t>
  </si>
  <si>
    <t>12972</t>
  </si>
  <si>
    <t>cheyne redf a1- Cheyn Capital</t>
  </si>
  <si>
    <t>KYG210181171</t>
  </si>
  <si>
    <t>12342</t>
  </si>
  <si>
    <t>COMEEIA ID Comgest Gr PLC - EU- Comgest</t>
  </si>
  <si>
    <t>IE00B5WN3467</t>
  </si>
  <si>
    <t>12656</t>
  </si>
  <si>
    <t>CONSTELLATION F- Constellation fund spc</t>
  </si>
  <si>
    <t>KYG238261377</t>
  </si>
  <si>
    <t>12061</t>
  </si>
  <si>
    <t>CS Nova lux global loan fund- CREDIT SUISSE</t>
  </si>
  <si>
    <t>LU0635707705</t>
  </si>
  <si>
    <t>GBM Asset mgt mexico- Conventum Asset management</t>
  </si>
  <si>
    <t>LU0709026131</t>
  </si>
  <si>
    <t>12791</t>
  </si>
  <si>
    <t>Guggenheim Ghy- Guggenheim Funds</t>
  </si>
  <si>
    <t>IE00BVYPNG42</t>
  </si>
  <si>
    <t>12508</t>
  </si>
  <si>
    <t>Guggenheim US L- Guggenheim Funds</t>
  </si>
  <si>
    <t>IE00BCFKMH92</t>
  </si>
  <si>
    <t>HENDERSON PAN- Henderson Horizon pan european equity fund</t>
  </si>
  <si>
    <t>LU0828814763</t>
  </si>
  <si>
    <t>12150</t>
  </si>
  <si>
    <t>Ing l flex senior- Ing l flex</t>
  </si>
  <si>
    <t>LU0426533492</t>
  </si>
  <si>
    <t>12652</t>
  </si>
  <si>
    <t>Investec Latam Corp Debt- Investec</t>
  </si>
  <si>
    <t>LU0492943013</t>
  </si>
  <si>
    <t>12783</t>
  </si>
  <si>
    <t>LION III EUR 3 s2 acc- M&amp;G Investments</t>
  </si>
  <si>
    <t>IE00B804LV55</t>
  </si>
  <si>
    <t>LION III EUR 4- M&amp;G Investments</t>
  </si>
  <si>
    <t>IE00BD2YCK45</t>
  </si>
  <si>
    <t>Matthews International Capital- Matthews Asia Funds</t>
  </si>
  <si>
    <t>LU0491816475</t>
  </si>
  <si>
    <t>12832</t>
  </si>
  <si>
    <t>Monda High Yield fund- Moneda Latin American Corporate</t>
  </si>
  <si>
    <t>kyg620101223</t>
  </si>
  <si>
    <t>12628</t>
  </si>
  <si>
    <t>NB EMERG MKTS- msci emerging markets</t>
  </si>
  <si>
    <t>IE00B9Z1CN71</t>
  </si>
  <si>
    <t>10691</t>
  </si>
  <si>
    <t>Neuber Berman- Neuberger Berman</t>
  </si>
  <si>
    <t>Pioneer Asset Management- Pioneer Funds</t>
  </si>
  <si>
    <t>LU0132199406</t>
  </si>
  <si>
    <t>10712</t>
  </si>
  <si>
    <t>Santander Latam Hy Fund- SANTANDER CENT HISP ISSU</t>
  </si>
  <si>
    <t>LU0363170191</t>
  </si>
  <si>
    <t>10724</t>
  </si>
  <si>
    <t>SISF-AS OP-C AC- SCHRODER INTERNATIONAL SELECTION FUND</t>
  </si>
  <si>
    <t>LU0106259988</t>
  </si>
  <si>
    <t>26008</t>
  </si>
  <si>
    <t>specialist m&amp;g european- M&amp;G Investments</t>
  </si>
  <si>
    <t>IE00B95WZM02</t>
  </si>
  <si>
    <t>SSEIIEU LX- State Street Global Adv FR</t>
  </si>
  <si>
    <t>LU1159237905</t>
  </si>
  <si>
    <t>22042</t>
  </si>
  <si>
    <t>TOKIO MARINE ASSET MANAGEMENT- Tokio Marine Asset Management</t>
  </si>
  <si>
    <t>IE00BYYTL417</t>
  </si>
  <si>
    <t>12934</t>
  </si>
  <si>
    <t>Ubs lux bond- UBS LUXEM</t>
  </si>
  <si>
    <t>LU0396367608</t>
  </si>
  <si>
    <t>10441</t>
  </si>
  <si>
    <t>סה"כ כתבי אופציות בישראל</t>
  </si>
  <si>
    <t>טאואר אופציה 9- טאואר סמיקונדקטור בע"מ</t>
  </si>
  <si>
    <t>1128719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</si>
  <si>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</si>
  <si>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</si>
  <si>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</si>
  <si>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</si>
  <si>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</si>
  <si>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</si>
  <si>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</si>
  <si>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</si>
  <si>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P SPT_2150_/1/17- CBOE Holdings Inc</t>
  </si>
  <si>
    <t>70991567</t>
  </si>
  <si>
    <t>P SPT1950/1/7- CBOE Holdings Inc</t>
  </si>
  <si>
    <t>70991575</t>
  </si>
  <si>
    <t>סה"כ סחורות</t>
  </si>
  <si>
    <t>SX5E DIVIDEND F התחייבות DEC16- EUX-EUREX</t>
  </si>
  <si>
    <t>730252231</t>
  </si>
  <si>
    <t>SX5E DIVIDEND FDEC16- EUX-EUREX</t>
  </si>
  <si>
    <t>73025223</t>
  </si>
  <si>
    <t>FTSE 100 IDX FU MAR 17- בנק הפועלים בע"מ</t>
  </si>
  <si>
    <t>73025330</t>
  </si>
  <si>
    <t>FTSE100 INDEX F התחייבות MAR17- בנק הפועלים בע"מ</t>
  </si>
  <si>
    <t>730253301</t>
  </si>
  <si>
    <t>EURO STOXX 50 MAR17 - חוזים עתידיים בחול</t>
  </si>
  <si>
    <t>73025348</t>
  </si>
  <si>
    <t>EURO STOXX 50 התחייבות MAR17- חוזים עתידיים בחול</t>
  </si>
  <si>
    <t>730253481</t>
  </si>
  <si>
    <t>EURO STOXX BANK MAR17- חוזים עתידיים בחול</t>
  </si>
  <si>
    <t>73025264</t>
  </si>
  <si>
    <t>EURO STOXX BANK התחייבות MAR17- חוזים עתידיים בחול</t>
  </si>
  <si>
    <t>730252641</t>
  </si>
  <si>
    <t>S&amp;P500 EMINI FU התחייבות MAR17- חוזים עתידיים בחול</t>
  </si>
  <si>
    <t>730251081</t>
  </si>
  <si>
    <t>S&amp;P500 MAR17 EMINI FU- חוזים עתידיים בחול</t>
  </si>
  <si>
    <t>73025108</t>
  </si>
  <si>
    <t>TOPIX IDX FUT התחייבות MAR17- חוזים עתידיים בחול</t>
  </si>
  <si>
    <t>730254131</t>
  </si>
  <si>
    <t>TOPIX INDEX FUT MAR 17- חוזים עתידיים בחול</t>
  </si>
  <si>
    <t>73025413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</si>
  <si>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</si>
  <si>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</si>
  <si>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</si>
  <si>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</si>
  <si>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</si>
  <si>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</si>
  <si>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</si>
  <si>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</si>
  <si>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</si>
  <si>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</si>
  <si>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</si>
  <si>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</si>
  <si>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</si>
  <si>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</si>
  <si>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</si>
  <si>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</si>
  <si>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</si>
  <si>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</si>
  <si>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</si>
  <si>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</si>
  <si>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</si>
  <si>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</si>
  <si>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</si>
  <si>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</si>
  <si>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1352</t>
  </si>
  <si>
    <t>פועלים שטר הון 6.5% 2017- בנק הפועלים בע"מ</t>
  </si>
  <si>
    <t>6262794</t>
  </si>
  <si>
    <t>דור גז בטוחות אגח 1-ל- דור גז בטוחות בע"מ</t>
  </si>
  <si>
    <t>1093491</t>
  </si>
  <si>
    <t>1252</t>
  </si>
  <si>
    <t>Aa2</t>
  </si>
  <si>
    <t>חשמל אגח יב רמ- חברת החשמל לישראל בע"מ</t>
  </si>
  <si>
    <t>6000046</t>
  </si>
  <si>
    <t>חשמל צמוד 2022 רמ- חברת החשמל לישראל בע"מ</t>
  </si>
  <si>
    <t>6000129</t>
  </si>
  <si>
    <t>18/01/11</t>
  </si>
  <si>
    <t>נתיבי גז אג"ח א - רמ- נתיבי הגז הטבעי לישראל בע"מ</t>
  </si>
  <si>
    <t>1103084</t>
  </si>
  <si>
    <t>1418</t>
  </si>
  <si>
    <t>פועלים ש"ה ג ר"מ- בנק הפועלים בע"מ</t>
  </si>
  <si>
    <t>6620280</t>
  </si>
  <si>
    <t>אספיסי אלעד אגח 2 רמ ms- אס.פי.סי אל-עד</t>
  </si>
  <si>
    <t>10927742</t>
  </si>
  <si>
    <t>1229</t>
  </si>
  <si>
    <t>04/09/11</t>
  </si>
  <si>
    <t>אספיסי אלעד אגח 3 רמms- אס.פי.סי אל-עד</t>
  </si>
  <si>
    <t>1093939</t>
  </si>
  <si>
    <t>אלון חברת הדלק אגח סד' א MG- אלון חברת הדלק לישראל בע"מ</t>
  </si>
  <si>
    <t>11015671</t>
  </si>
  <si>
    <t>2202</t>
  </si>
  <si>
    <t>D</t>
  </si>
  <si>
    <t>16/12/13</t>
  </si>
  <si>
    <t>אגלס צים סדרה A 1 7.2014 - עדכון החל מ- 09.2016- צים שירותי ספנות משולבים בע"מ</t>
  </si>
  <si>
    <t>65100444</t>
  </si>
  <si>
    <t>651</t>
  </si>
  <si>
    <t>25/07/14</t>
  </si>
  <si>
    <t>כרמל משכנתאות 4%- כרמל-אגוד למשכנתאות והשקעות בע"מ</t>
  </si>
  <si>
    <t>1710250</t>
  </si>
  <si>
    <t>710</t>
  </si>
  <si>
    <t>סינרג'יכב אגח ג MG- סינרג'י כבלים בע"מ</t>
  </si>
  <si>
    <t>77802810</t>
  </si>
  <si>
    <t>778</t>
  </si>
  <si>
    <t>04/11/15</t>
  </si>
  <si>
    <t>מתם מרכז תעשיות מדע חיפה אגח א לס- מת"ם - מרכז תעשיות מדע חיפה בע"מ</t>
  </si>
  <si>
    <t>1138999</t>
  </si>
  <si>
    <t>1666</t>
  </si>
  <si>
    <t>*אורמת 3 MG- אורמת טכנולגיות אינק דואלי</t>
  </si>
  <si>
    <t>443862</t>
  </si>
  <si>
    <t>אמקור אגח א לס רמ- אמפא השקעות בע"מ</t>
  </si>
  <si>
    <t>1133545</t>
  </si>
  <si>
    <t>703</t>
  </si>
  <si>
    <t>21/09/14</t>
  </si>
  <si>
    <t>צים אג"ח ד-רמ MG- צים שירותי ספנות משולבים בע"מ</t>
  </si>
  <si>
    <t>65100694</t>
  </si>
  <si>
    <t>סה"כ אג"ח קונצרני של חברות ישראליות</t>
  </si>
  <si>
    <t>סה"כ אג"ח קונצרני של חברות זרות</t>
  </si>
  <si>
    <t>Crslnx 4.555 06/30/5- Crosslinx Transit Solutions</t>
  </si>
  <si>
    <t>CA22766TAB04</t>
  </si>
  <si>
    <t>12985</t>
  </si>
  <si>
    <t>07/04/16</t>
  </si>
  <si>
    <t>Rplllc 6% 04/01/22- Ruby Pipeline Llc</t>
  </si>
  <si>
    <t>USU7501KAB71</t>
  </si>
  <si>
    <t>12861</t>
  </si>
  <si>
    <t>12/05/15</t>
  </si>
  <si>
    <t>Transed 3.951 9/50- TRANSED PARTNERS GP</t>
  </si>
  <si>
    <t>CA89366TAA57</t>
  </si>
  <si>
    <t>27306</t>
  </si>
  <si>
    <t>431435</t>
  </si>
  <si>
    <t>720</t>
  </si>
  <si>
    <t>341173</t>
  </si>
  <si>
    <t>12720</t>
  </si>
  <si>
    <t>29992224</t>
  </si>
  <si>
    <t>29991765</t>
  </si>
  <si>
    <t>12539</t>
  </si>
  <si>
    <t>סה"כ קרנות הון סיכון</t>
  </si>
  <si>
    <t>אורבימד 2</t>
  </si>
  <si>
    <t>5277</t>
  </si>
  <si>
    <t>23/06/16</t>
  </si>
  <si>
    <t>Vintage Investments Partners 9-קופת"ג</t>
  </si>
  <si>
    <t>29992450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</si>
  <si>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</si>
  <si>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</si>
  <si>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</si>
  <si>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</si>
  <si>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</si>
  <si>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</si>
  <si>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</si>
  <si>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סה"כ קרנות גידור</t>
  </si>
  <si>
    <t>סה"כ קרנות נדל"ן</t>
  </si>
  <si>
    <t>Reality Real Estate Investment Fund 3 L.P- Reality Real Estate Investment Fund 3 L.P</t>
  </si>
  <si>
    <t>5265</t>
  </si>
  <si>
    <t>30/06/15</t>
  </si>
  <si>
    <t>סה"כ קרנות השקעה אחרות</t>
  </si>
  <si>
    <t>NOY ASHALIM קרן נוי- קרן נוי 1 להשקעה בתשתיות אנרגיה ש.מ</t>
  </si>
  <si>
    <t>5279</t>
  </si>
  <si>
    <t>08/08/16</t>
  </si>
  <si>
    <t>קרן נוי 2- קרן נוי 1 להשקעה בתשתיות אנרגיה ש.מ</t>
  </si>
  <si>
    <t>5259</t>
  </si>
  <si>
    <t>02/07/15</t>
  </si>
  <si>
    <t>s.h. sky l.p- ס. ה. סקיי 11 ש.מ.</t>
  </si>
  <si>
    <t>50492</t>
  </si>
  <si>
    <t>FIMI 6- פימי מזנין(1) קרן הון סיכון</t>
  </si>
  <si>
    <t>5272</t>
  </si>
  <si>
    <t>fimi israel opportunity- פימי מזנין(1) קרן הון סיכון</t>
  </si>
  <si>
    <t>50724</t>
  </si>
  <si>
    <t>Accelmed Growth Partners L.P 2- Accelmed Growth Partners L.P</t>
  </si>
  <si>
    <t>5217</t>
  </si>
  <si>
    <t>31/12/15</t>
  </si>
  <si>
    <t>סה"כ קרנות הון סיכון בחו"ל</t>
  </si>
  <si>
    <t>סה"כ קרנות גידור בחו"ל</t>
  </si>
  <si>
    <t>GS GAMMA INV A/11240210</t>
  </si>
  <si>
    <t>XD0312807312</t>
  </si>
  <si>
    <t>17/06/16</t>
  </si>
  <si>
    <t>OVERLAND ADVISORS</t>
  </si>
  <si>
    <t>XD0268604259</t>
  </si>
  <si>
    <t>eden rock fin ma red- EDEN ROCK STRUC.FIN</t>
  </si>
  <si>
    <t>VGG293041056</t>
  </si>
  <si>
    <t>Gottex abi fund- GOTTEX</t>
  </si>
  <si>
    <t>KYG399911075</t>
  </si>
  <si>
    <t>m realzation d invest- UBP</t>
  </si>
  <si>
    <t>71192256</t>
  </si>
  <si>
    <t>CHEYNE 1/A/20/1/GB</t>
  </si>
  <si>
    <t>XD0286426446</t>
  </si>
  <si>
    <t>GOLDEN OFF C/273/UR</t>
  </si>
  <si>
    <t>XD0287353003</t>
  </si>
  <si>
    <t>26/06/15</t>
  </si>
  <si>
    <t>סה"כ קרנות נדל"ן בחו"ל</t>
  </si>
  <si>
    <t>Brookfield strategic real estate partners II</t>
  </si>
  <si>
    <t>5274</t>
  </si>
  <si>
    <t>12/04/16</t>
  </si>
  <si>
    <t>Blackstone R.E. partners VIII.F- Blackstone Real Estate Partners</t>
  </si>
  <si>
    <t>5264</t>
  </si>
  <si>
    <t>18/08/15</t>
  </si>
  <si>
    <t>סה"כ קרנות השקעה אחרות בחו"ל</t>
  </si>
  <si>
    <t>ARES- Ares special situation fund IB</t>
  </si>
  <si>
    <t>4122</t>
  </si>
  <si>
    <t>19/03/15</t>
  </si>
  <si>
    <t>WARBURG PINCUS</t>
  </si>
  <si>
    <t>5286</t>
  </si>
  <si>
    <t>22/12/16</t>
  </si>
  <si>
    <t>ADVENT INTERNATIONAL 8</t>
  </si>
  <si>
    <t>5273</t>
  </si>
  <si>
    <t>27/09/16</t>
  </si>
  <si>
    <t>APOLLO</t>
  </si>
  <si>
    <t>5281</t>
  </si>
  <si>
    <t>BROOKFIELD IV</t>
  </si>
  <si>
    <t>5266</t>
  </si>
  <si>
    <t>12/08/15</t>
  </si>
  <si>
    <t>DOVER</t>
  </si>
  <si>
    <t>5285</t>
  </si>
  <si>
    <t>GRAPH TECH BROOKFIELD</t>
  </si>
  <si>
    <t>5270</t>
  </si>
  <si>
    <t>30/11/15</t>
  </si>
  <si>
    <t>HARBOURVEST CO INV CRUISE</t>
  </si>
  <si>
    <t>5280</t>
  </si>
  <si>
    <t>MERIDIAM 3</t>
  </si>
  <si>
    <t>5278</t>
  </si>
  <si>
    <t>11/07/16</t>
  </si>
  <si>
    <t>RHONE V</t>
  </si>
  <si>
    <t>5268</t>
  </si>
  <si>
    <t>SLP</t>
  </si>
  <si>
    <t>5284</t>
  </si>
  <si>
    <t>TOMA BRAVO</t>
  </si>
  <si>
    <t>5276</t>
  </si>
  <si>
    <t>31/05/16</t>
  </si>
  <si>
    <t>Trilantic capital partners V</t>
  </si>
  <si>
    <t>5269</t>
  </si>
  <si>
    <t>24/09/15</t>
  </si>
  <si>
    <t>קרן סילברפליט</t>
  </si>
  <si>
    <t>5267</t>
  </si>
  <si>
    <t>17/03/16</t>
  </si>
  <si>
    <t>Klirmark Opportunity fund II MG- Klirmark Opportunity L.P</t>
  </si>
  <si>
    <t>29992298</t>
  </si>
  <si>
    <t>01/02/15</t>
  </si>
  <si>
    <t>ויולה פרייבט אקווטי 2- ויולה</t>
  </si>
  <si>
    <t>5257</t>
  </si>
  <si>
    <t>29/01/15</t>
  </si>
  <si>
    <t>סה"כ 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</si>
  <si>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</si>
  <si>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</si>
  <si>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</si>
  <si>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</si>
  <si>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</si>
  <si>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</si>
  <si>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</si>
  <si>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</si>
  <si>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</si>
  <si>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</si>
  <si>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</si>
  <si>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</si>
  <si>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</si>
  <si>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</si>
  <si>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</si>
  <si>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</si>
  <si>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סה"כ מטבע</t>
  </si>
  <si>
    <t>קניית מדד מחירים לצרכן 98.8848 _080518</t>
  </si>
  <si>
    <t>90001938</t>
  </si>
  <si>
    <t>05/05/16</t>
  </si>
  <si>
    <t>FWD CCY\ILS 20161123 USD\ILS 3.8625000 20170202</t>
  </si>
  <si>
    <t>90003020</t>
  </si>
  <si>
    <t>שורט שקל יורו 23.01.17  4.2223- בנק הפועלים בע"מ</t>
  </si>
  <si>
    <t>90002679</t>
  </si>
  <si>
    <t>FWD CCY\ILS 20160929 EUR\ILS 4.2201000 20170105- בנק לאומי לישראל בע"מ</t>
  </si>
  <si>
    <t>90002565</t>
  </si>
  <si>
    <t>FWD CCY\ILS 20161026 USD\ILS 3.8264000 20170118- בנק לאומי לישראל בע"מ</t>
  </si>
  <si>
    <t>90002644</t>
  </si>
  <si>
    <t>26/10/16</t>
  </si>
  <si>
    <t>FWD CCY\ILS 20161026 USD\ILS 3.8319000 20170118- בנק לאומי לישראל בע"מ</t>
  </si>
  <si>
    <t>90002640</t>
  </si>
  <si>
    <t>FWD CCY\ILS 20161027 EUR\ILS 4.1952000 20170119- בנק לאומי לישראל בע"מ</t>
  </si>
  <si>
    <t>90002655</t>
  </si>
  <si>
    <t>FWD CCY\ILS 20161031 EUR\ILS 4.2273000 20170123- בנק לאומי לישראל בע"מ</t>
  </si>
  <si>
    <t>90002666</t>
  </si>
  <si>
    <t>FWD CCY\ILS 20161107 USD\ILS 3.8036000 20170118- בנק לאומי לישראל בע"מ</t>
  </si>
  <si>
    <t>90002716</t>
  </si>
  <si>
    <t>07/11/16</t>
  </si>
  <si>
    <t>FWD CCY\ILS 20161107 USD\ILS 3.8101000 20170118- בנק לאומי לישראל בע"מ</t>
  </si>
  <si>
    <t>90002717</t>
  </si>
  <si>
    <t>FWD CCY\ILS 20161109 USD\ILS 3.7946000 20170202- בנק לאומי לישראל בע"מ</t>
  </si>
  <si>
    <t>90002750</t>
  </si>
  <si>
    <t>FWD CCY\ILS 20161116 USD\ILS 3.8336000 20170215- בנק לאומי לישראל בע"מ</t>
  </si>
  <si>
    <t>90002768</t>
  </si>
  <si>
    <t>FWD CCY\ILS 20161117 USD\ILS 3.8455000 20170215- בנק לאומי לישראל בע"מ</t>
  </si>
  <si>
    <t>90002895</t>
  </si>
  <si>
    <t>17/11/16</t>
  </si>
  <si>
    <t>FWD CCY\ILS 20161121 USD\ILS 3.8591500 20170112- בנק לאומי לישראל בע"מ</t>
  </si>
  <si>
    <t>90002944</t>
  </si>
  <si>
    <t>21/11/16</t>
  </si>
  <si>
    <t>FWD CCY\ILS 20161122 USD\ILS 3.8557000 20170215- בנק לאומי לישראל בע"מ</t>
  </si>
  <si>
    <t>90002969</t>
  </si>
  <si>
    <t>22/11/16</t>
  </si>
  <si>
    <t>FWD CCY\ILS 20161212 USD\ILS 3.8035000 20170328- בנק לאומי לישראל בע"מ</t>
  </si>
  <si>
    <t>90003113</t>
  </si>
  <si>
    <t>12/12/16</t>
  </si>
  <si>
    <t>FWD CCY\ILS 20161220 USD\ILS 3.8500000 20170223- בנק לאומי לישראל בע"מ</t>
  </si>
  <si>
    <t>90003170</t>
  </si>
  <si>
    <t>20/12/16</t>
  </si>
  <si>
    <t>FWD CCY\ILS 20161221 USD\ILS 3.8210000 20170316- בנק לאומי לישראל בע"מ</t>
  </si>
  <si>
    <t>90003186</t>
  </si>
  <si>
    <t>21/12/16</t>
  </si>
  <si>
    <t>FWD CCY\ILS 20161228 USD\ILS 3.8418000 20170316- בנק לאומי לישראל בע"מ</t>
  </si>
  <si>
    <t>90003219</t>
  </si>
  <si>
    <t>FWD CCY\CCY 20160922 EUR\USD 1.1295300 20170104- בנק לאומי לישראל בע"מ</t>
  </si>
  <si>
    <t>90002516</t>
  </si>
  <si>
    <t>FWD CCY\CCY 20160926 EUR\USD 1.1293000 20170109- בנק לאומי לישראל בע"מ</t>
  </si>
  <si>
    <t>90002533</t>
  </si>
  <si>
    <t>FWD CCY\CCY 20161025 EUR\USD 1.0896000 20170109- בנק לאומי לישראל בע"מ</t>
  </si>
  <si>
    <t>90002631</t>
  </si>
  <si>
    <t>FWD CCY\CCY 20161101 EUR\USD 1.1057000 20170109- בנק לאומי לישראל בע"מ</t>
  </si>
  <si>
    <t>90002681</t>
  </si>
  <si>
    <t>FWD CCY\CCY 20161103 USD\JPY 102.4385000 20170208- בנק לאומי לישראל בע"מ</t>
  </si>
  <si>
    <t>90002700</t>
  </si>
  <si>
    <t>03/11/16</t>
  </si>
  <si>
    <t>FWD CCY\CCY 20161108 EUR\USD 1.1079100 20170109- בנק לאומי לישראל בע"מ</t>
  </si>
  <si>
    <t>90002729</t>
  </si>
  <si>
    <t>08/11/16</t>
  </si>
  <si>
    <t>FWD CCY\CCY 20161109 EUR\USD 1.1096500 20170213- בנק לאומי לישראל בע"מ</t>
  </si>
  <si>
    <t>90002748</t>
  </si>
  <si>
    <t>FWD CCY\CCY 20161110 USD\JPY 106.3950000 20170208- בנק לאומי לישראל בע"מ</t>
  </si>
  <si>
    <t>90002752</t>
  </si>
  <si>
    <t>10/11/16</t>
  </si>
  <si>
    <t>FWD CCY\CCY 20161115 EUR\USD 1.0800700 20170109- בנק לאומי לישראל בע"מ</t>
  </si>
  <si>
    <t>90002763</t>
  </si>
  <si>
    <t>FWD CCY\CCY 20161121 EUR\USD 1.0666700 20170213- בנק לאומי לישראל בע"מ</t>
  </si>
  <si>
    <t>90002945</t>
  </si>
  <si>
    <t>FWD CCY\CCY 20161129 EUR\USD 1.0645200 20170301- בנק לאומי לישראל בע"מ</t>
  </si>
  <si>
    <t>90003036</t>
  </si>
  <si>
    <t>FWD CCY\CCY 20161129 EUR\USD 1.0646300 20170301- בנק לאומי לישראל בע"מ</t>
  </si>
  <si>
    <t>90003038</t>
  </si>
  <si>
    <t>FWD CCY\CCY 20161129 GBP\USD 1.2502800 20170314- בנק לאומי לישראל בע"מ</t>
  </si>
  <si>
    <t>90003032</t>
  </si>
  <si>
    <t>FWD CCY\CCY 20161129 USD\JPY 112.4500000 20170208- בנק לאומי לישראל בע"מ</t>
  </si>
  <si>
    <t>90003039</t>
  </si>
  <si>
    <t>FWD CCY\CCY 20161130 GBP\USD 1.2518300 20170321- בנק לאומי לישראל בע"מ</t>
  </si>
  <si>
    <t>90003050</t>
  </si>
  <si>
    <t>FWD CCY\CCY 20161205 EUR\USD 1.0740000 20170308- בנק לאומי לישראל בע"מ</t>
  </si>
  <si>
    <t>90003056</t>
  </si>
  <si>
    <t>FWD CCY\CCY 20161212 GBP\USD 1.2636000 20170404- בנק לאומי לישראל בע"מ</t>
  </si>
  <si>
    <t>90003112</t>
  </si>
  <si>
    <t>FWD CCY\CCY 20161228 GBP\USD 1.2243400 20170404- בנק לאומי לישראל בע"מ</t>
  </si>
  <si>
    <t>90003220</t>
  </si>
  <si>
    <t>פורוורד ריבית</t>
  </si>
  <si>
    <t>404626</t>
  </si>
  <si>
    <t>Panthiv-xf cdo- Plenum</t>
  </si>
  <si>
    <t>XS0276075198</t>
  </si>
  <si>
    <t>אשראי</t>
  </si>
  <si>
    <t>VALLERIITE  CDO 20.12.2017- VALLERIITE  CDO</t>
  </si>
  <si>
    <t>XS0299125483</t>
  </si>
  <si>
    <t>סה"כ כנגד חסכון עמיתים/מבוטחים</t>
  </si>
  <si>
    <t>הלוואות לחברים גמל כללי 292</t>
  </si>
  <si>
    <t>לא</t>
  </si>
  <si>
    <t>29991170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</si>
  <si>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</si>
  <si>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</si>
  <si>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</si>
  <si>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הלוואוה לבזק 15.12.23</t>
  </si>
  <si>
    <t>454099</t>
  </si>
  <si>
    <t>מזרחי משכנתאות לא צמוד ר. משתנה</t>
  </si>
  <si>
    <t>435946</t>
  </si>
  <si>
    <t>448548</t>
  </si>
  <si>
    <t>מזרחי משכנתאות לא צמוד ר. קבועה</t>
  </si>
  <si>
    <t>435945</t>
  </si>
  <si>
    <t>448547</t>
  </si>
  <si>
    <t>איגודן משיכה 1</t>
  </si>
  <si>
    <t>4563</t>
  </si>
  <si>
    <t>איגודן משיכה 2</t>
  </si>
  <si>
    <t>4693</t>
  </si>
  <si>
    <t>איגודן משיכה 3</t>
  </si>
  <si>
    <t>425769</t>
  </si>
  <si>
    <t>איגודן משיכה 4</t>
  </si>
  <si>
    <t>455714</t>
  </si>
  <si>
    <t>דרך ארץ חוב דולרי</t>
  </si>
  <si>
    <t>90150400</t>
  </si>
  <si>
    <t>חוצה ישראל חוב מדיסקונט ל ס</t>
  </si>
  <si>
    <t>55061</t>
  </si>
  <si>
    <t>מחצית היובל רצועה 1 msh</t>
  </si>
  <si>
    <t>29991703</t>
  </si>
  <si>
    <t>מחצית היובל רצועה 2 msh</t>
  </si>
  <si>
    <t>4410</t>
  </si>
  <si>
    <t>תמר ישראמקו נגב 2 שותפות מוגבל</t>
  </si>
  <si>
    <t>9242</t>
  </si>
  <si>
    <t>ברושים שלב ה</t>
  </si>
  <si>
    <t>444873</t>
  </si>
  <si>
    <t>דליה אנרגיות הלוואה למחזור והגדל</t>
  </si>
  <si>
    <t>379497</t>
  </si>
  <si>
    <t>דן באר שבע פריסה לזמן ארוך</t>
  </si>
  <si>
    <t>455954</t>
  </si>
  <si>
    <t>דרך ארץ קטע 18 ל ס</t>
  </si>
  <si>
    <t>50013</t>
  </si>
  <si>
    <t>הלוואה ברושים משיכה 1</t>
  </si>
  <si>
    <t>2963</t>
  </si>
  <si>
    <t>הלוואה ברושים משיכה 2</t>
  </si>
  <si>
    <t>2968</t>
  </si>
  <si>
    <t>הלוואה ברושים משיכה 3</t>
  </si>
  <si>
    <t>4605</t>
  </si>
  <si>
    <t>הלוואה ברושים משיכה 4</t>
  </si>
  <si>
    <t>4606</t>
  </si>
  <si>
    <t>משאב הלוואה 26/08/15</t>
  </si>
  <si>
    <t>392454</t>
  </si>
  <si>
    <t>נבטים אנרגיות משיכה 2</t>
  </si>
  <si>
    <t>380163</t>
  </si>
  <si>
    <t>נבטים אנרגיות מתחדשות</t>
  </si>
  <si>
    <t>375044</t>
  </si>
  <si>
    <t>נבטים אנרגיות מתחדשות 3</t>
  </si>
  <si>
    <t>4280</t>
  </si>
  <si>
    <t>נבטים אנרגיות מתחדשות 4</t>
  </si>
  <si>
    <t>4344</t>
  </si>
  <si>
    <t>נבטים משיכה 10</t>
  </si>
  <si>
    <t>439284</t>
  </si>
  <si>
    <t>נבטים משיכה 11</t>
  </si>
  <si>
    <t>453772</t>
  </si>
  <si>
    <t>נבטים משיכה 5</t>
  </si>
  <si>
    <t>390693</t>
  </si>
  <si>
    <t>נבטים משיכה 6</t>
  </si>
  <si>
    <t>393154</t>
  </si>
  <si>
    <t>נבטים משיכה 7</t>
  </si>
  <si>
    <t>395153</t>
  </si>
  <si>
    <t>נבטים משיכה 8</t>
  </si>
  <si>
    <t>406504</t>
  </si>
  <si>
    <t>נבטים משיכה 9</t>
  </si>
  <si>
    <t>4859</t>
  </si>
  <si>
    <t>נייר מצפה רמון</t>
  </si>
  <si>
    <t>414968</t>
  </si>
  <si>
    <t>נשרים אנרגיה מובילה משיכה 1</t>
  </si>
  <si>
    <t>כן</t>
  </si>
  <si>
    <t>429027</t>
  </si>
  <si>
    <t>ערבה אליפז משיכה 1</t>
  </si>
  <si>
    <t>95350501</t>
  </si>
  <si>
    <t>ערבה אליפז משיכה 2</t>
  </si>
  <si>
    <t>95350502</t>
  </si>
  <si>
    <t>ערבה גרופית סאן משיכה 1</t>
  </si>
  <si>
    <t>99001</t>
  </si>
  <si>
    <t>ערבה גרופית סאן משיכה 2</t>
  </si>
  <si>
    <t>95350102</t>
  </si>
  <si>
    <t>ערבה יטבתה סאן משיכה 1</t>
  </si>
  <si>
    <t>99000</t>
  </si>
  <si>
    <t>ערבה יטבתה סאן משיכה 2</t>
  </si>
  <si>
    <t>95350202</t>
  </si>
  <si>
    <t>ערבה מסלול משיכה 1</t>
  </si>
  <si>
    <t>95350301</t>
  </si>
  <si>
    <t>ערבה מסלול משיכה 2</t>
  </si>
  <si>
    <t>95350302</t>
  </si>
  <si>
    <t>ערבה שובל משיכה 1</t>
  </si>
  <si>
    <t>95350401</t>
  </si>
  <si>
    <t>ערבה שובל משיכה 2</t>
  </si>
  <si>
    <t>95350402</t>
  </si>
  <si>
    <t>MGויאוליה WW הלוואה 1 30.03.15</t>
  </si>
  <si>
    <t>4207</t>
  </si>
  <si>
    <t>434406</t>
  </si>
  <si>
    <t>MGויאוליה WW הלוואה 2 30.03.15</t>
  </si>
  <si>
    <t>4203</t>
  </si>
  <si>
    <t>434410</t>
  </si>
  <si>
    <t>MGויאוליה אקוסול הלוואה 1 30.03.</t>
  </si>
  <si>
    <t>4206</t>
  </si>
  <si>
    <t>434404</t>
  </si>
  <si>
    <t>MGויאוליה דלקיה הלוואה 1 30.03.1</t>
  </si>
  <si>
    <t>4202</t>
  </si>
  <si>
    <t>434409</t>
  </si>
  <si>
    <t>הלוואה חיל סאן EFF</t>
  </si>
  <si>
    <t>371197</t>
  </si>
  <si>
    <t>הלוואה לחברת תעבורה</t>
  </si>
  <si>
    <t>3364</t>
  </si>
  <si>
    <t>הלוואה לחברת תעבורה משיכה 2</t>
  </si>
  <si>
    <t>364477</t>
  </si>
  <si>
    <t>ויאוליה  MG VID ADOM הלוואה 1 30.03.15</t>
  </si>
  <si>
    <t>4201</t>
  </si>
  <si>
    <t>434408</t>
  </si>
  <si>
    <t>ויאוליה TMM הלוואה 1 30.03.15</t>
  </si>
  <si>
    <t>4205</t>
  </si>
  <si>
    <t>434407</t>
  </si>
  <si>
    <t>ויאוליה WEW 3</t>
  </si>
  <si>
    <t>452464</t>
  </si>
  <si>
    <t>ויאוליה WEW2</t>
  </si>
  <si>
    <t>411270</t>
  </si>
  <si>
    <t>434412</t>
  </si>
  <si>
    <t>ויאוליה דלקיה הלוואה2 30.03.15</t>
  </si>
  <si>
    <t>4208</t>
  </si>
  <si>
    <t>434405</t>
  </si>
  <si>
    <t>ויאליה ת.מ.ת</t>
  </si>
  <si>
    <t>419146</t>
  </si>
  <si>
    <t>434411</t>
  </si>
  <si>
    <t>כרם שלום EDF סאן</t>
  </si>
  <si>
    <t>371707</t>
  </si>
  <si>
    <t>כרם שלום EDF סאן 1</t>
  </si>
  <si>
    <t>372051</t>
  </si>
  <si>
    <t>29991704</t>
  </si>
  <si>
    <t>משמר הנגב EDF</t>
  </si>
  <si>
    <t>371706</t>
  </si>
  <si>
    <t>פרטנר הלוואה 2.75%</t>
  </si>
  <si>
    <t>443423</t>
  </si>
  <si>
    <t>פרטנר הלוואה 3.17</t>
  </si>
  <si>
    <t>443424</t>
  </si>
  <si>
    <t>אלבר (סד'14)</t>
  </si>
  <si>
    <t>385055</t>
  </si>
  <si>
    <t>הלוואה אריסון 4.5% ms</t>
  </si>
  <si>
    <t>2571</t>
  </si>
  <si>
    <t>הלוואה אריסון 4.75% ms</t>
  </si>
  <si>
    <t>2572</t>
  </si>
  <si>
    <t>הלוואה לקווים תחבורה ציבורית 12שנים</t>
  </si>
  <si>
    <t>451303</t>
  </si>
  <si>
    <t>הלוואה לקווים תחבורה ציבורית 8 שנים</t>
  </si>
  <si>
    <t>451301</t>
  </si>
  <si>
    <t>451304</t>
  </si>
  <si>
    <t>הלוואה לקווים תחבורה ציבורית10   שנים</t>
  </si>
  <si>
    <t>451302</t>
  </si>
  <si>
    <t>454754</t>
  </si>
  <si>
    <t>454874</t>
  </si>
  <si>
    <t>משכנתאות מזרחי צ. מדד ר. משתנה 2014</t>
  </si>
  <si>
    <t>435944</t>
  </si>
  <si>
    <t>448456</t>
  </si>
  <si>
    <t>משכנתאות מזרחי צמוד ר. קבועה</t>
  </si>
  <si>
    <t>435943</t>
  </si>
  <si>
    <t>448455</t>
  </si>
  <si>
    <t>נגב אנרגיה אשלים לא צמוד</t>
  </si>
  <si>
    <t>4565</t>
  </si>
  <si>
    <t>נגב אנרגיה אשלים לא צמוד ( צמוד בעוד 3 שנים)</t>
  </si>
  <si>
    <t>4566</t>
  </si>
  <si>
    <t>נגב אנרגיה צמוד 2</t>
  </si>
  <si>
    <t>439969</t>
  </si>
  <si>
    <t>נגב אנרגיה צמוד 4</t>
  </si>
  <si>
    <t>455057</t>
  </si>
  <si>
    <t>נגב אנרגיה שקלי 2</t>
  </si>
  <si>
    <t>439968</t>
  </si>
  <si>
    <t>נגב אנרגיה שקלי 3</t>
  </si>
  <si>
    <t>445945</t>
  </si>
  <si>
    <t>נגב אנרגיה שקלי 4</t>
  </si>
  <si>
    <t>445946</t>
  </si>
  <si>
    <t>455056</t>
  </si>
  <si>
    <t>נטפים הלוואה ביורו</t>
  </si>
  <si>
    <t>29993125</t>
  </si>
  <si>
    <t>נטפים הלוואה דולרית</t>
  </si>
  <si>
    <t>29993126</t>
  </si>
  <si>
    <t>פי אס פי הלוואה ז"א 2 11.9.14</t>
  </si>
  <si>
    <t>908395120</t>
  </si>
  <si>
    <t>פי אס פי משיכה 4 הלוואה זא 27.5.15</t>
  </si>
  <si>
    <t>4314</t>
  </si>
  <si>
    <t>פי.אס.פי משיכה   10 הלוואה ז"א 25/10/35 MG</t>
  </si>
  <si>
    <t>443656</t>
  </si>
  <si>
    <t>פי.אס.פי משיכה 5 הלוואה ז"א 11/06/15</t>
  </si>
  <si>
    <t>384577</t>
  </si>
  <si>
    <t>פי.אס.פי משיכה 6 הלוואה ז"א 10/09/15 MG</t>
  </si>
  <si>
    <t>908395160</t>
  </si>
  <si>
    <t>פי.אס.פי משיכה 6 הלוואה ז"א 25/10/35 MG</t>
  </si>
  <si>
    <t>403836</t>
  </si>
  <si>
    <t>פי.אס.פי משיכה 7 הלוואה ז"א 25/10/35 MG</t>
  </si>
  <si>
    <t>415814</t>
  </si>
  <si>
    <t>פי.אס.פי משיכה 8 הלוואה ז"א 25/10/35 MG</t>
  </si>
  <si>
    <t>433981</t>
  </si>
  <si>
    <t>פי.אס.פי משיכה הלוואה ז"ק 10/03/16 MG</t>
  </si>
  <si>
    <t>455011</t>
  </si>
  <si>
    <t>455012</t>
  </si>
  <si>
    <t>פי.אס.פי משיכה9  הלוואה ז"א 25/10/35 MG</t>
  </si>
  <si>
    <t>440022</t>
  </si>
  <si>
    <t>פיאספי אגירה שאובה צמוד מדד משיכה 1</t>
  </si>
  <si>
    <t>345369</t>
  </si>
  <si>
    <t>הלוואה לקווים תחבורה ציבורית</t>
  </si>
  <si>
    <t>451305</t>
  </si>
  <si>
    <t>נתיב מהיר מאוחד</t>
  </si>
  <si>
    <t>66241</t>
  </si>
  <si>
    <t>צנורות המזרח התיכון ל ס</t>
  </si>
  <si>
    <t>4540068</t>
  </si>
  <si>
    <t>שפיר הנדסה חוצה ישראל צפון בע"מ</t>
  </si>
  <si>
    <t>4647</t>
  </si>
  <si>
    <t>אפריקה תעשיות הלוואה משיכה 1</t>
  </si>
  <si>
    <t>3153</t>
  </si>
  <si>
    <t>CC</t>
  </si>
  <si>
    <t>כלמוביל</t>
  </si>
  <si>
    <t>455531</t>
  </si>
  <si>
    <t>סה"כ מובטחות בשיעבוד כלי רכב</t>
  </si>
  <si>
    <t>אלדן תחבורה  4.25% 05/2018</t>
  </si>
  <si>
    <t>10510</t>
  </si>
  <si>
    <t>אלדן הלוואה 8</t>
  </si>
  <si>
    <t>360223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</si>
  <si>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</si>
  <si>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</si>
  <si>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</si>
  <si>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</si>
  <si>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</si>
  <si>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</si>
  <si>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lordstown 1</t>
  </si>
  <si>
    <t>429756</t>
  </si>
  <si>
    <t>lordstown 2</t>
  </si>
  <si>
    <t>434246</t>
  </si>
  <si>
    <t>lordstown 3</t>
  </si>
  <si>
    <t>436666</t>
  </si>
  <si>
    <t>lordstown 4</t>
  </si>
  <si>
    <t>442733</t>
  </si>
  <si>
    <t>lordstown 5</t>
  </si>
  <si>
    <t>445630</t>
  </si>
  <si>
    <t>lordstown 6</t>
  </si>
  <si>
    <t>450754</t>
  </si>
  <si>
    <t>lordstown 7</t>
  </si>
  <si>
    <t>453602</t>
  </si>
  <si>
    <t>lordstown 8</t>
  </si>
  <si>
    <t>455953</t>
  </si>
  <si>
    <t>ONETA 1</t>
  </si>
  <si>
    <t>439880</t>
  </si>
  <si>
    <t>SUNPOWER HA ROOFTOP</t>
  </si>
  <si>
    <t>439559</t>
  </si>
  <si>
    <t>SUNRUN 1</t>
  </si>
  <si>
    <t>426190</t>
  </si>
  <si>
    <t>SUNRUN 2</t>
  </si>
  <si>
    <t>429972</t>
  </si>
  <si>
    <t>SUNRUN 3</t>
  </si>
  <si>
    <t>434245</t>
  </si>
  <si>
    <t>SUNRUN 4</t>
  </si>
  <si>
    <t>442732</t>
  </si>
  <si>
    <t>SUNRUN 5</t>
  </si>
  <si>
    <t>445631</t>
  </si>
  <si>
    <t>SUNRUN 6</t>
  </si>
  <si>
    <t>454193</t>
  </si>
  <si>
    <t>SUNRUN 7</t>
  </si>
  <si>
    <t>456225</t>
  </si>
  <si>
    <t>LSP PARK GENERATING</t>
  </si>
  <si>
    <t>415036</t>
  </si>
  <si>
    <t>416270</t>
  </si>
  <si>
    <t>LSP PARK GENERATING 3</t>
  </si>
  <si>
    <t>426189</t>
  </si>
  <si>
    <t>SALEM HARBOR ( מאוחד )</t>
  </si>
  <si>
    <t>452639</t>
  </si>
  <si>
    <t>PANDA</t>
  </si>
  <si>
    <t>415761</t>
  </si>
  <si>
    <t>PANDA 2</t>
  </si>
  <si>
    <t>445549</t>
  </si>
  <si>
    <t>הלוואה נילית</t>
  </si>
  <si>
    <t>360793</t>
  </si>
  <si>
    <t>הלוואה Meerwind</t>
  </si>
  <si>
    <t>404555</t>
  </si>
  <si>
    <t>ONETA 2</t>
  </si>
  <si>
    <t>451488</t>
  </si>
  <si>
    <t>טפחות פקדון 6.15% 2017- בנק מזרחי טפחות בע"מ</t>
  </si>
  <si>
    <t>3288</t>
  </si>
  <si>
    <t>פקדון בלמ"ש 5.9% 2017- בנק לאומי לישראל בע"מ</t>
  </si>
  <si>
    <t>32771</t>
  </si>
  <si>
    <t>פקדון טפחות 6.22% 9.1.18- טפחות בנק משכנתאות לישראל בע"מ</t>
  </si>
  <si>
    <t>32961</t>
  </si>
  <si>
    <t>שפיצר בינלאומי רבעוני 5.9%- הבנק הבינלאומי הראשון לישראל בע"מ</t>
  </si>
  <si>
    <t>3262</t>
  </si>
  <si>
    <t>פקדון בבנק פועלים- בנק הפועלים בע"מ</t>
  </si>
  <si>
    <t>29994007</t>
  </si>
  <si>
    <t>29994008</t>
  </si>
  <si>
    <t>443773</t>
  </si>
  <si>
    <t>451231</t>
  </si>
  <si>
    <t>454134</t>
  </si>
  <si>
    <t>456209</t>
  </si>
  <si>
    <t>פקדון יו בנק  21.09.16- יו בנק בע"מ לשעבר בנק אינווסטק</t>
  </si>
  <si>
    <t>4444581</t>
  </si>
  <si>
    <t>פקדון יו בנק- יו בנק בע"מ לשעבר בנק אינווסטק</t>
  </si>
  <si>
    <t>444458</t>
  </si>
  <si>
    <t>סה"כ נקוב במט"ח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</si>
  <si>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</si>
  <si>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</si>
  <si>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</si>
  <si>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</si>
  <si>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</si>
  <si>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</si>
  <si>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</si>
  <si>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</si>
  <si>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</si>
  <si>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</si>
  <si>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</si>
  <si>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</si>
  <si>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</si>
  <si>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הראל הנפקות אגח א(פדיון לקבל)</t>
  </si>
  <si>
    <t>הראל הנפקות אגח א(ריבית לקבל)</t>
  </si>
  <si>
    <t>הראל הנפקות יב ש(ריבית לקבל)</t>
  </si>
  <si>
    <t>הראל הנפקות יג ש(ריבית לקבל)</t>
  </si>
  <si>
    <t>דיסקונט שה 1-הפך סחיר 69100950(ריבית לקבל)</t>
  </si>
  <si>
    <t>לאומי אגח 177(ריבית לקבל)</t>
  </si>
  <si>
    <t>לאומי התחייבות COCO 400(ריבית לקבל)</t>
  </si>
  <si>
    <t>מזרחי טפחות אגח א'(ריבית לקבל)</t>
  </si>
  <si>
    <t>דקסיה הנ אגח יא(ריבית לקבל)</t>
  </si>
  <si>
    <t>דקסיה ישראל הנפק אגח ט(ריבית לקבל)</t>
  </si>
  <si>
    <t>פועלים הנפ שה נד 1(ריבית לקבל)</t>
  </si>
  <si>
    <t>ירושלים הנ סדרה 10 נ(ריבית לקבל)</t>
  </si>
  <si>
    <t>ירושלים הנ סדרה ט(ריבית לקבל)</t>
  </si>
  <si>
    <t>אלביט הד  אגח ח(ריבית לקבל)</t>
  </si>
  <si>
    <t>*אלקטרה(דיבידנד לקבל)</t>
  </si>
  <si>
    <t>הכשרת ישוב אגח 17(ריבית לקבל)</t>
  </si>
  <si>
    <t>דיסקונט השקעות אגח ט(פדיון לקבל)</t>
  </si>
  <si>
    <t>דיסקונט השקעות אגח ט(ריבית לקבל)</t>
  </si>
  <si>
    <t>*פז נפט אגח ג(ריבית לקבל)</t>
  </si>
  <si>
    <t>*פז נפט(דיבידנד לקבל)</t>
  </si>
  <si>
    <t>דלק קבוצה אגח כב(ריבית לקבל)</t>
  </si>
  <si>
    <t>נץ בונדס אגח א לס</t>
  </si>
  <si>
    <t>4550042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</si>
  <si>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</si>
  <si>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</si>
  <si>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</si>
  <si>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</si>
  <si>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בזן אגח ה(ריבית לקבל)</t>
  </si>
  <si>
    <t>בזן אגח ו(ריבית לקבל)</t>
  </si>
  <si>
    <t>כיל(דיבידנד לקבל)</t>
  </si>
  <si>
    <t>אלקטרה צריכה(דיבידנד לקבל)</t>
  </si>
  <si>
    <t>גלובליקום ב' חש 11.08</t>
  </si>
  <si>
    <t>11129030</t>
  </si>
  <si>
    <t>דלק רכב(דיבידנד לקבל)</t>
  </si>
  <si>
    <t>סינרג'יכב אגח ג(ריבית לקבל)</t>
  </si>
  <si>
    <t>7780281</t>
  </si>
  <si>
    <t>אדגר אגח ז(פדיון לקבל)</t>
  </si>
  <si>
    <t>אדגר אגח ז(ריבית לקבל)</t>
  </si>
  <si>
    <t>אדרי-אל   אגח ב(ריבית לקבל)</t>
  </si>
  <si>
    <t>*אזורים אגח 10(פדיון לקבל)</t>
  </si>
  <si>
    <t>*אזורים אגח 10(ריבית לקבל)</t>
  </si>
  <si>
    <t>*אזורים אגח 11(ריבית לקבל)</t>
  </si>
  <si>
    <t>*אזורים אגח 9(פדיון לקבל)</t>
  </si>
  <si>
    <t>*אזורים אגח 9(ריבית לקבל)</t>
  </si>
  <si>
    <t>*אזורים סד' ח הוסחר מ- 7150212(פדיון לקבל)</t>
  </si>
  <si>
    <t>*אזורים סד' ח הוסחר מ- 7150212(ריבית לקבל)</t>
  </si>
  <si>
    <t>*אמות אגח ג(פדיון לקבל)</t>
  </si>
  <si>
    <t>*אמות אגח ג(ריבית לקבל)</t>
  </si>
  <si>
    <t>אפריקה נכסים אגח ו(פדיון לקבל)</t>
  </si>
  <si>
    <t>אפריקה נכסים אגח ו(ריבית לקבל)</t>
  </si>
  <si>
    <t>אשטרום נכ אגח 7(פדיון לקבל)</t>
  </si>
  <si>
    <t>אשטרום נכ אגח 7(ריבית לקבל)</t>
  </si>
  <si>
    <t>אשטרום נכסים אגח 10(ריבית לקבל)</t>
  </si>
  <si>
    <t>ביג אגח ד(פדיון לקבל)</t>
  </si>
  <si>
    <t>ביג אגח ד(ריבית לקבל)</t>
  </si>
  <si>
    <t>ביג אגח ו(ריבית לקבל)</t>
  </si>
  <si>
    <t>בראק אן וי אגחב(פדיון לקבל)</t>
  </si>
  <si>
    <t>בראק אן וי אגחב(ריבית לקבל)</t>
  </si>
  <si>
    <t>גזית גלוב אגח ה(ריבית לקבל)</t>
  </si>
  <si>
    <t>גזית גלוב אגח ט(ריבית לקבל)</t>
  </si>
  <si>
    <t>גירון  אגח ד(פדיון לקבל)</t>
  </si>
  <si>
    <t>גירון  אגח ד(ריבית לקבל)</t>
  </si>
  <si>
    <t>נכסים ובנ אגח ז(פדיון לקבל)</t>
  </si>
  <si>
    <t>נכסים ובנ אגח ז(ריבית לקבל)</t>
  </si>
  <si>
    <t>נכסים ובניין  ו(פדיון לקבל)</t>
  </si>
  <si>
    <t>נכסים ובניין  ו(ריבית לקבל)</t>
  </si>
  <si>
    <t>חפציבה גרוזלם אגח msh2</t>
  </si>
  <si>
    <t>10999510</t>
  </si>
  <si>
    <t>חפציבה גרוזלם אגח גmsh</t>
  </si>
  <si>
    <t>10999690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</si>
  <si>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</si>
  <si>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</si>
  <si>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</si>
  <si>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</si>
  <si>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לגנא הולדינגס אגח 1 ms</t>
  </si>
  <si>
    <t>35200464</t>
  </si>
  <si>
    <t>מבני תעשיה אגח ט(פדיון לקבל)</t>
  </si>
  <si>
    <t>מבני תעשיה אגח ט(ריבית לקבל)</t>
  </si>
  <si>
    <t>מגה אור אגח ה(פדיון לקבל)</t>
  </si>
  <si>
    <t>מגה אור אגח ה(ריבית לקבל)</t>
  </si>
  <si>
    <t>מגה אור ג(פדיון לקבל)</t>
  </si>
  <si>
    <t>מגה אור ג(ריבית לקבל)</t>
  </si>
  <si>
    <t>מויניאן אגח א(ריבית לקבל)</t>
  </si>
  <si>
    <t>*מליסרון אג"ח ח(פדיון לקבל)</t>
  </si>
  <si>
    <t>*מליסרון אג"ח ח(ריבית לקבל)</t>
  </si>
  <si>
    <t>*מליסרון אגח ה(פדיון לקבל)</t>
  </si>
  <si>
    <t>*מליסרון אגח ה(ריבית לקבל)</t>
  </si>
  <si>
    <t>*מליסרון אגח יא(פדיון לקבל)</t>
  </si>
  <si>
    <t>*מליסרון אגח יא(ריבית לקבל)</t>
  </si>
  <si>
    <t>*מליסרון סדרה י'(פדיון לקבל)</t>
  </si>
  <si>
    <t>*מליסרון סדרה י'(ריבית לקבל)</t>
  </si>
  <si>
    <t>*עזריאלי אגח ג(ריבית לקבל)</t>
  </si>
  <si>
    <t>רבוע נדלן אגח ד(ריבית לקבל)</t>
  </si>
  <si>
    <t>*אבגול     אגח ג(ריבית לקבל)</t>
  </si>
  <si>
    <t>*אבגול  אגח ב(פדיון לקבל)</t>
  </si>
  <si>
    <t>*אבגול  אגח ב(ריבית לקבל)</t>
  </si>
  <si>
    <t>לידקום אגח א חש 08/09 ms</t>
  </si>
  <si>
    <t>11150960</t>
  </si>
  <si>
    <t>ממן אגח ב(פדיון לקבל)</t>
  </si>
  <si>
    <t>ממן אגח ב(ריבית לקבל)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</si>
  <si>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</si>
  <si>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</si>
  <si>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</si>
  <si>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</si>
  <si>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</si>
  <si>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ח(ריבית לקבל)</t>
  </si>
  <si>
    <t>סלקום אגח ו(פדיון לקבל)</t>
  </si>
  <si>
    <t>סלקום אגח ו(ריבית לקבל)</t>
  </si>
  <si>
    <t>סלקום אגח ח(ריבית לקבל)</t>
  </si>
  <si>
    <t>סלקום אגח ט(ריבית לקבל)</t>
  </si>
  <si>
    <t>*ITURAN(דיבידנד לקבל)</t>
  </si>
  <si>
    <t>71048847</t>
  </si>
  <si>
    <t>UBS</t>
  </si>
  <si>
    <t>לירה טורקית</t>
  </si>
  <si>
    <t>בנק הפועלים</t>
  </si>
  <si>
    <t>יובנק בע"מ</t>
  </si>
  <si>
    <t>בנק לאומי</t>
  </si>
  <si>
    <t>פועלים סהר</t>
  </si>
  <si>
    <t>meridiam III</t>
  </si>
  <si>
    <t>Viola PE 2 LP</t>
  </si>
  <si>
    <t>Klirmark Opportunity II</t>
  </si>
  <si>
    <t>Ares Special Situations Fund IV</t>
  </si>
  <si>
    <t>Blackstone RE VIII</t>
  </si>
  <si>
    <t>Brookfield Capital Partners IV</t>
  </si>
  <si>
    <t>Silverfleet II</t>
  </si>
  <si>
    <t>Rhone VRhone Capital Partners V</t>
  </si>
  <si>
    <t>Graph Tech Brookfield</t>
  </si>
  <si>
    <t>Brookfield  RE  II</t>
  </si>
  <si>
    <t>Vintage IX Migdal LP</t>
  </si>
  <si>
    <t>THOMA BRAVO</t>
  </si>
  <si>
    <t>Advent</t>
  </si>
  <si>
    <t>Evolution Venture Capital Fund</t>
  </si>
  <si>
    <t>Sky I</t>
  </si>
  <si>
    <t>Fimi Israel Opportunity II</t>
  </si>
  <si>
    <t>ANATOMY I</t>
  </si>
  <si>
    <t>NOY 2 infra &amp; energy investment LP</t>
  </si>
  <si>
    <t>ANATOMY 2</t>
  </si>
  <si>
    <t>Reality III</t>
  </si>
  <si>
    <t>Accelmed growth partners</t>
  </si>
  <si>
    <t>fimi 6</t>
  </si>
  <si>
    <t>Orbimed  II</t>
  </si>
  <si>
    <t>NOY 2 co-investment Ashalim plot A</t>
  </si>
  <si>
    <t>apollo natural pesources partners II</t>
  </si>
  <si>
    <t>Bluebay SLFI</t>
  </si>
  <si>
    <t>harbourvest ח-ן מנוהל</t>
  </si>
  <si>
    <t>Warburg Pincus China I</t>
  </si>
  <si>
    <t>harbourvest DOVER</t>
  </si>
  <si>
    <t>Permira</t>
  </si>
  <si>
    <t>SIF VIII</t>
  </si>
  <si>
    <t>אגירה שאובה PSP standby</t>
  </si>
  <si>
    <t>אגירה שאובה PSP additional standby</t>
  </si>
  <si>
    <t>אגירה שאובה PSP מינוף</t>
  </si>
  <si>
    <t>נבטים להגדלת מינוף</t>
  </si>
  <si>
    <t>נטפים לז"ק</t>
  </si>
  <si>
    <t xml:space="preserve">בזק 6.2017 </t>
  </si>
  <si>
    <t xml:space="preserve">נגב אנרגיה שקלי </t>
  </si>
  <si>
    <t xml:space="preserve">נגב אנרגיה צמוד </t>
  </si>
  <si>
    <t xml:space="preserve">איגודן </t>
  </si>
  <si>
    <t>SUNRUN</t>
  </si>
  <si>
    <t xml:space="preserve">אנלייט </t>
  </si>
  <si>
    <t>LORDSTOWN</t>
  </si>
  <si>
    <t>זמורות EDF</t>
  </si>
  <si>
    <t>הליוס</t>
  </si>
  <si>
    <t>אגירה שאובה PSP</t>
  </si>
  <si>
    <t>1111111111- 33- גמול פועלים סהר</t>
  </si>
  <si>
    <t>מגדל מקפת קרנות פנסיה וקופות גמל בע"מ</t>
  </si>
  <si>
    <t>מגדל לתגמולים ולפיצויים מסלול כללי</t>
  </si>
  <si>
    <t>אנלייט Enlight מניה לא סחירה*</t>
  </si>
  <si>
    <t>RESERVOIR EXPLORATION TECH ל.ס</t>
  </si>
  <si>
    <t>צים מניה</t>
  </si>
  <si>
    <t>מניה לא סחירה BIG USA*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</si>
</sst>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[$-1010000]d/m/yy;@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7" fontId="19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5" width="6.7109375" style="1" customWidth="1"/>
    <col min="6" max="6" width="11.7109375" style="1" bestFit="1" customWidth="1"/>
    <col min="7" max="7" width="9.140625" style="1" bestFit="1" customWidth="1"/>
    <col min="8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2" t="s">
        <v>2903</v>
      </c>
    </row>
    <row r="3" spans="1:36">
      <c r="B3" s="2" t="s">
        <v>2</v>
      </c>
      <c r="C3" s="82" t="s">
        <v>2904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 ht="20.25">
      <c r="A11" s="9" t="s">
        <v>13</v>
      </c>
      <c r="B11" s="72" t="s">
        <v>14</v>
      </c>
      <c r="C11" s="78">
        <f>מזומנים!J11</f>
        <v>99610.615746754236</v>
      </c>
      <c r="D11" s="78">
        <f>C11/$C$42*100</f>
        <v>7.6673235326076057</v>
      </c>
      <c r="F11" s="6"/>
      <c r="G11" s="6"/>
    </row>
    <row r="12" spans="1:36" ht="20.25">
      <c r="B12" s="72" t="s">
        <v>15</v>
      </c>
      <c r="C12" s="63"/>
      <c r="D12" s="79"/>
      <c r="F12" s="6"/>
      <c r="G12" s="6"/>
    </row>
    <row r="13" spans="1:36" ht="20.25">
      <c r="A13" s="10" t="s">
        <v>13</v>
      </c>
      <c r="B13" s="73" t="s">
        <v>16</v>
      </c>
      <c r="C13" s="79">
        <v>324004.7460093</v>
      </c>
      <c r="D13" s="79">
        <f t="shared" ref="D13:D22" si="0">C13/$C$42*100</f>
        <v>24.939603024536112</v>
      </c>
      <c r="F13" s="6"/>
      <c r="G13" s="6"/>
    </row>
    <row r="14" spans="1:36" ht="20.25">
      <c r="A14" s="10" t="s">
        <v>13</v>
      </c>
      <c r="B14" s="73" t="s">
        <v>17</v>
      </c>
      <c r="C14" s="79">
        <v>0</v>
      </c>
      <c r="D14" s="79">
        <f t="shared" si="0"/>
        <v>0</v>
      </c>
      <c r="F14" s="6"/>
      <c r="G14" s="6"/>
    </row>
    <row r="15" spans="1:36" ht="20.25">
      <c r="A15" s="10" t="s">
        <v>13</v>
      </c>
      <c r="B15" s="73" t="s">
        <v>18</v>
      </c>
      <c r="C15" s="79">
        <f>'אג"ח קונצרני'!Q11</f>
        <v>274179.22864159063</v>
      </c>
      <c r="D15" s="79">
        <f t="shared" si="0"/>
        <v>21.104385673716401</v>
      </c>
      <c r="F15" s="6"/>
      <c r="G15" s="6"/>
    </row>
    <row r="16" spans="1:36" ht="20.25">
      <c r="A16" s="10" t="s">
        <v>13</v>
      </c>
      <c r="B16" s="73" t="s">
        <v>19</v>
      </c>
      <c r="C16" s="79">
        <f>מניות!K11</f>
        <v>226112.21138716067</v>
      </c>
      <c r="D16" s="79">
        <f t="shared" si="0"/>
        <v>17.404525274558537</v>
      </c>
      <c r="F16" s="6"/>
      <c r="G16" s="6"/>
    </row>
    <row r="17" spans="1:7" ht="20.25">
      <c r="A17" s="10" t="s">
        <v>13</v>
      </c>
      <c r="B17" s="73" t="s">
        <v>20</v>
      </c>
      <c r="C17" s="79">
        <v>67056.391836178998</v>
      </c>
      <c r="D17" s="79">
        <f t="shared" si="0"/>
        <v>5.1615286913236949</v>
      </c>
      <c r="F17" s="6"/>
      <c r="G17" s="6"/>
    </row>
    <row r="18" spans="1:7" ht="20.25">
      <c r="A18" s="10" t="s">
        <v>13</v>
      </c>
      <c r="B18" s="73" t="s">
        <v>21</v>
      </c>
      <c r="C18" s="79">
        <v>130584.07009400779</v>
      </c>
      <c r="D18" s="79">
        <f t="shared" si="0"/>
        <v>10.051441868012866</v>
      </c>
      <c r="F18" s="6"/>
      <c r="G18" s="6"/>
    </row>
    <row r="19" spans="1:7" ht="20.25">
      <c r="A19" s="10" t="s">
        <v>13</v>
      </c>
      <c r="B19" s="73" t="s">
        <v>22</v>
      </c>
      <c r="C19" s="79">
        <v>74.596407749999997</v>
      </c>
      <c r="D19" s="79">
        <f t="shared" si="0"/>
        <v>5.7419060037102957E-3</v>
      </c>
      <c r="F19" s="6"/>
      <c r="G19" s="6"/>
    </row>
    <row r="20" spans="1:7" ht="20.25">
      <c r="A20" s="10" t="s">
        <v>13</v>
      </c>
      <c r="B20" s="73" t="s">
        <v>23</v>
      </c>
      <c r="C20" s="79">
        <v>17.989920000000001</v>
      </c>
      <c r="D20" s="79">
        <f t="shared" si="0"/>
        <v>1.3847373187252162E-3</v>
      </c>
      <c r="F20" s="6"/>
      <c r="G20" s="6"/>
    </row>
    <row r="21" spans="1:7" ht="20.25">
      <c r="A21" s="10" t="s">
        <v>13</v>
      </c>
      <c r="B21" s="73" t="s">
        <v>24</v>
      </c>
      <c r="C21" s="79">
        <v>52.317801220909999</v>
      </c>
      <c r="D21" s="79">
        <f t="shared" si="0"/>
        <v>4.0270558059314187E-3</v>
      </c>
      <c r="F21" s="6"/>
      <c r="G21" s="6"/>
    </row>
    <row r="22" spans="1:7" ht="20.25">
      <c r="A22" s="10" t="s">
        <v>13</v>
      </c>
      <c r="B22" s="73" t="s">
        <v>25</v>
      </c>
      <c r="C22" s="79">
        <v>0</v>
      </c>
      <c r="D22" s="79">
        <f t="shared" si="0"/>
        <v>0</v>
      </c>
      <c r="F22" s="6"/>
      <c r="G22" s="6"/>
    </row>
    <row r="23" spans="1:7" ht="20.25">
      <c r="B23" s="72" t="s">
        <v>26</v>
      </c>
      <c r="C23" s="63"/>
      <c r="D23" s="79"/>
      <c r="F23" s="6"/>
      <c r="G23" s="6"/>
    </row>
    <row r="24" spans="1:7" ht="20.25">
      <c r="A24" s="10" t="s">
        <v>13</v>
      </c>
      <c r="B24" s="73" t="s">
        <v>27</v>
      </c>
      <c r="C24" s="79">
        <v>0</v>
      </c>
      <c r="D24" s="79">
        <f t="shared" ref="D24:D37" si="1">C24/$C$42*100</f>
        <v>0</v>
      </c>
      <c r="F24" s="6"/>
      <c r="G24" s="6"/>
    </row>
    <row r="25" spans="1:7" ht="20.25">
      <c r="A25" s="10" t="s">
        <v>13</v>
      </c>
      <c r="B25" s="73" t="s">
        <v>28</v>
      </c>
      <c r="C25" s="79">
        <v>0</v>
      </c>
      <c r="D25" s="79">
        <f t="shared" si="1"/>
        <v>0</v>
      </c>
      <c r="F25" s="6"/>
      <c r="G25" s="6"/>
    </row>
    <row r="26" spans="1:7" ht="20.25">
      <c r="A26" s="10" t="s">
        <v>13</v>
      </c>
      <c r="B26" s="73" t="s">
        <v>18</v>
      </c>
      <c r="C26" s="79">
        <v>16928.054798126144</v>
      </c>
      <c r="D26" s="79">
        <f t="shared" si="1"/>
        <v>1.3030024153743165</v>
      </c>
      <c r="F26" s="6"/>
      <c r="G26" s="6"/>
    </row>
    <row r="27" spans="1:7" ht="20.25">
      <c r="A27" s="10" t="s">
        <v>13</v>
      </c>
      <c r="B27" s="73" t="s">
        <v>29</v>
      </c>
      <c r="C27" s="79">
        <v>5037.2601630750523</v>
      </c>
      <c r="D27" s="79">
        <f t="shared" si="1"/>
        <v>0.38773280436699509</v>
      </c>
      <c r="F27" s="6"/>
      <c r="G27" s="6"/>
    </row>
    <row r="28" spans="1:7" ht="20.25">
      <c r="A28" s="10" t="s">
        <v>13</v>
      </c>
      <c r="B28" s="73" t="s">
        <v>30</v>
      </c>
      <c r="C28" s="79">
        <v>13512.093140785857</v>
      </c>
      <c r="D28" s="79">
        <f t="shared" si="1"/>
        <v>1.0400657493828316</v>
      </c>
      <c r="F28" s="6"/>
      <c r="G28" s="6"/>
    </row>
    <row r="29" spans="1:7" ht="20.25">
      <c r="A29" s="10" t="s">
        <v>13</v>
      </c>
      <c r="B29" s="73" t="s">
        <v>31</v>
      </c>
      <c r="C29" s="79">
        <f>'לא סחיר - כתבי אופציה'!I11</f>
        <v>446.08104732590482</v>
      </c>
      <c r="D29" s="79">
        <f t="shared" si="1"/>
        <v>3.4336176781676053E-2</v>
      </c>
      <c r="F29" s="6"/>
      <c r="G29" s="6"/>
    </row>
    <row r="30" spans="1:7" ht="20.25">
      <c r="A30" s="10" t="s">
        <v>13</v>
      </c>
      <c r="B30" s="73" t="s">
        <v>32</v>
      </c>
      <c r="C30" s="79">
        <v>0</v>
      </c>
      <c r="D30" s="79">
        <f t="shared" si="1"/>
        <v>0</v>
      </c>
      <c r="F30" s="6"/>
      <c r="G30" s="6"/>
    </row>
    <row r="31" spans="1:7" ht="20.25">
      <c r="A31" s="10" t="s">
        <v>13</v>
      </c>
      <c r="B31" s="73" t="s">
        <v>33</v>
      </c>
      <c r="C31" s="79">
        <v>2616.5900860991796</v>
      </c>
      <c r="D31" s="79">
        <f t="shared" si="1"/>
        <v>0.20140667329415363</v>
      </c>
      <c r="F31" s="6"/>
      <c r="G31" s="6"/>
    </row>
    <row r="32" spans="1:7" ht="20.25">
      <c r="A32" s="10" t="s">
        <v>13</v>
      </c>
      <c r="B32" s="73" t="s">
        <v>34</v>
      </c>
      <c r="C32" s="79">
        <v>6.0301576880000001</v>
      </c>
      <c r="D32" s="79">
        <f t="shared" si="1"/>
        <v>4.6415906176188479E-4</v>
      </c>
      <c r="F32" s="6"/>
      <c r="G32" s="6"/>
    </row>
    <row r="33" spans="1:7" ht="20.25">
      <c r="A33" s="10" t="s">
        <v>13</v>
      </c>
      <c r="B33" s="72" t="s">
        <v>35</v>
      </c>
      <c r="C33" s="79">
        <v>96449.372019103714</v>
      </c>
      <c r="D33" s="79">
        <f t="shared" si="1"/>
        <v>7.4239932585839483</v>
      </c>
      <c r="F33" s="6"/>
      <c r="G33" s="6"/>
    </row>
    <row r="34" spans="1:7" ht="20.25">
      <c r="A34" s="10" t="s">
        <v>13</v>
      </c>
      <c r="B34" s="72" t="s">
        <v>36</v>
      </c>
      <c r="C34" s="79">
        <f>'פקדונות מעל 3 חודשים'!M11</f>
        <v>33699.597656491555</v>
      </c>
      <c r="D34" s="79">
        <f t="shared" si="1"/>
        <v>2.5939576441122969</v>
      </c>
      <c r="F34" s="6"/>
      <c r="G34" s="6"/>
    </row>
    <row r="35" spans="1:7" ht="20.25">
      <c r="A35" s="10" t="s">
        <v>13</v>
      </c>
      <c r="B35" s="72" t="s">
        <v>37</v>
      </c>
      <c r="C35" s="79">
        <v>0</v>
      </c>
      <c r="D35" s="79">
        <f t="shared" si="1"/>
        <v>0</v>
      </c>
      <c r="F35" s="6"/>
      <c r="G35" s="6"/>
    </row>
    <row r="36" spans="1:7" ht="20.25">
      <c r="A36" s="10" t="s">
        <v>13</v>
      </c>
      <c r="B36" s="72" t="s">
        <v>38</v>
      </c>
      <c r="C36" s="79">
        <v>0</v>
      </c>
      <c r="D36" s="79">
        <f t="shared" si="1"/>
        <v>0</v>
      </c>
      <c r="F36" s="6"/>
      <c r="G36" s="6"/>
    </row>
    <row r="37" spans="1:7" ht="20.25">
      <c r="A37" s="10" t="s">
        <v>13</v>
      </c>
      <c r="B37" s="72" t="s">
        <v>39</v>
      </c>
      <c r="C37" s="79">
        <f>'השקעות אחרות '!I11</f>
        <v>8770.3446918961672</v>
      </c>
      <c r="D37" s="79">
        <f t="shared" si="1"/>
        <v>0.67507935515845707</v>
      </c>
      <c r="F37" s="6"/>
      <c r="G37" s="6"/>
    </row>
    <row r="38" spans="1:7" ht="20.25">
      <c r="A38" s="10"/>
      <c r="B38" s="74" t="s">
        <v>40</v>
      </c>
      <c r="C38" s="63"/>
      <c r="D38" s="79"/>
      <c r="F38" s="6"/>
      <c r="G38" s="6"/>
    </row>
    <row r="39" spans="1:7" ht="20.25">
      <c r="A39" s="10" t="s">
        <v>13</v>
      </c>
      <c r="B39" s="75" t="s">
        <v>41</v>
      </c>
      <c r="C39" s="79">
        <v>0</v>
      </c>
      <c r="D39" s="79">
        <f t="shared" ref="D39:D43" si="2">C39/$C$42*100</f>
        <v>0</v>
      </c>
      <c r="F39" s="6"/>
      <c r="G39" s="6"/>
    </row>
    <row r="40" spans="1:7" ht="20.25">
      <c r="A40" s="10" t="s">
        <v>13</v>
      </c>
      <c r="B40" s="75" t="s">
        <v>42</v>
      </c>
      <c r="C40" s="79">
        <v>0</v>
      </c>
      <c r="D40" s="79">
        <f t="shared" si="2"/>
        <v>0</v>
      </c>
      <c r="F40" s="6"/>
      <c r="G40" s="6"/>
    </row>
    <row r="41" spans="1:7" ht="20.25">
      <c r="A41" s="10" t="s">
        <v>13</v>
      </c>
      <c r="B41" s="75" t="s">
        <v>43</v>
      </c>
      <c r="C41" s="79">
        <v>0</v>
      </c>
      <c r="D41" s="79">
        <f t="shared" si="2"/>
        <v>0</v>
      </c>
      <c r="F41" s="6"/>
      <c r="G41" s="6"/>
    </row>
    <row r="42" spans="1:7" ht="20.25">
      <c r="B42" s="75" t="s">
        <v>44</v>
      </c>
      <c r="C42" s="79">
        <f>SUM(C11:C41)</f>
        <v>1299157.5916045546</v>
      </c>
      <c r="D42" s="79">
        <f t="shared" si="2"/>
        <v>100</v>
      </c>
      <c r="F42" s="6"/>
      <c r="G42" s="6"/>
    </row>
    <row r="43" spans="1:7" ht="20.25">
      <c r="A43" s="10" t="s">
        <v>13</v>
      </c>
      <c r="B43" s="76" t="s">
        <v>45</v>
      </c>
      <c r="C43" s="79">
        <f>'יתרת התחייבות להשקעה'!C11</f>
        <v>58697.06545505031</v>
      </c>
      <c r="D43" s="79">
        <f t="shared" si="2"/>
        <v>4.5180866304722231</v>
      </c>
      <c r="F43" s="6"/>
      <c r="G43" s="6"/>
    </row>
    <row r="44" spans="1:7" ht="20.25">
      <c r="B44" s="11"/>
      <c r="F44" s="6"/>
      <c r="G44" s="6"/>
    </row>
    <row r="45" spans="1:7" ht="20.25">
      <c r="C45" s="13" t="s">
        <v>46</v>
      </c>
      <c r="D45" s="14" t="s">
        <v>47</v>
      </c>
      <c r="F45" s="6"/>
      <c r="G45" s="6"/>
    </row>
    <row r="46" spans="1:7" ht="20.25">
      <c r="C46" s="13" t="s">
        <v>9</v>
      </c>
      <c r="D46" s="13" t="s">
        <v>10</v>
      </c>
      <c r="F46" s="6"/>
      <c r="G46" s="6"/>
    </row>
    <row r="47" spans="1:7" ht="20.25">
      <c r="C47" t="s">
        <v>112</v>
      </c>
      <c r="D47">
        <v>3.8439999999999999</v>
      </c>
      <c r="F47" s="6"/>
      <c r="G47" s="6"/>
    </row>
    <row r="48" spans="1:7" ht="20.25">
      <c r="C48" t="s">
        <v>116</v>
      </c>
      <c r="D48">
        <v>4.0201000000000002</v>
      </c>
      <c r="F48" s="6"/>
      <c r="G48" s="6"/>
    </row>
    <row r="49" spans="3:7" ht="20.25">
      <c r="C49" t="s">
        <v>195</v>
      </c>
      <c r="D49">
        <v>3.7509000000000001</v>
      </c>
      <c r="F49" s="6"/>
      <c r="G49" s="6"/>
    </row>
    <row r="50" spans="3:7" ht="20.25">
      <c r="C50" t="s">
        <v>119</v>
      </c>
      <c r="D50">
        <v>4.7061999999999999</v>
      </c>
      <c r="F50" s="6"/>
      <c r="G50" s="6"/>
    </row>
    <row r="51" spans="3:7" ht="20.25">
      <c r="C51" t="s">
        <v>196</v>
      </c>
      <c r="D51">
        <v>3.2959000000000002E-2</v>
      </c>
      <c r="F51" s="6"/>
      <c r="G51" s="6"/>
    </row>
    <row r="52" spans="3:7">
      <c r="C52" t="s">
        <v>122</v>
      </c>
      <c r="D52">
        <v>2.8414000000000001</v>
      </c>
    </row>
    <row r="53" spans="3:7">
      <c r="C53" t="s">
        <v>126</v>
      </c>
      <c r="D53">
        <v>2.7717000000000001</v>
      </c>
    </row>
    <row r="54" spans="3:7">
      <c r="C54" t="s">
        <v>197</v>
      </c>
      <c r="D54">
        <v>0.4209</v>
      </c>
    </row>
    <row r="55" spans="3:7">
      <c r="C55" t="s">
        <v>198</v>
      </c>
      <c r="D55">
        <v>0.49669999999999997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2903</v>
      </c>
    </row>
    <row r="3" spans="2:61">
      <c r="B3" s="2" t="s">
        <v>2</v>
      </c>
      <c r="C3" s="82" t="s">
        <v>2904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17.989920000000001</v>
      </c>
      <c r="J11" s="25"/>
      <c r="K11" s="78">
        <f>I11/$I$11*100</f>
        <v>100</v>
      </c>
      <c r="L11" s="78">
        <f>I11/'סכום נכסי הקרן'!$C$42*100</f>
        <v>1.3847373187252162E-3</v>
      </c>
      <c r="BD11" s="16"/>
      <c r="BE11" s="19"/>
      <c r="BF11" s="16"/>
      <c r="BH11" s="16"/>
    </row>
    <row r="12" spans="2:61">
      <c r="B12" s="80" t="s">
        <v>199</v>
      </c>
      <c r="C12" s="16"/>
      <c r="D12" s="16"/>
      <c r="E12" s="16"/>
      <c r="G12" s="81">
        <v>0</v>
      </c>
      <c r="I12" s="81">
        <v>0</v>
      </c>
      <c r="K12" s="81">
        <f t="shared" ref="K12:K30" si="0">I12/$I$11*100</f>
        <v>0</v>
      </c>
      <c r="L12" s="81">
        <f>I12/'סכום נכסי הקרן'!$C$42*100</f>
        <v>0</v>
      </c>
    </row>
    <row r="13" spans="2:61">
      <c r="B13" s="80" t="s">
        <v>2083</v>
      </c>
      <c r="C13" s="16"/>
      <c r="D13" s="16"/>
      <c r="E13" s="16"/>
      <c r="G13" s="81">
        <v>0</v>
      </c>
      <c r="I13" s="81">
        <v>0</v>
      </c>
      <c r="K13" s="81">
        <f t="shared" si="0"/>
        <v>0</v>
      </c>
      <c r="L13" s="81">
        <f>I13/'סכום נכסי הקרן'!$C$42*100</f>
        <v>0</v>
      </c>
    </row>
    <row r="14" spans="2:61">
      <c r="B14" t="s">
        <v>245</v>
      </c>
      <c r="C14" t="s">
        <v>245</v>
      </c>
      <c r="D14" s="16"/>
      <c r="E14" t="s">
        <v>245</v>
      </c>
      <c r="F14" t="s">
        <v>245</v>
      </c>
      <c r="G14" s="79">
        <v>0</v>
      </c>
      <c r="H14" s="79">
        <v>0</v>
      </c>
      <c r="I14" s="79">
        <v>0</v>
      </c>
      <c r="J14" s="79">
        <v>0</v>
      </c>
      <c r="K14" s="79">
        <f t="shared" si="0"/>
        <v>0</v>
      </c>
      <c r="L14" s="79">
        <f>I14/'סכום נכסי הקרן'!$C$42*100</f>
        <v>0</v>
      </c>
    </row>
    <row r="15" spans="2:61">
      <c r="B15" s="80" t="s">
        <v>2084</v>
      </c>
      <c r="C15" s="16"/>
      <c r="D15" s="16"/>
      <c r="E15" s="16"/>
      <c r="G15" s="81">
        <v>0</v>
      </c>
      <c r="I15" s="81">
        <v>0</v>
      </c>
      <c r="K15" s="81">
        <f t="shared" si="0"/>
        <v>0</v>
      </c>
      <c r="L15" s="81">
        <f>I15/'סכום נכסי הקרן'!$C$42*100</f>
        <v>0</v>
      </c>
    </row>
    <row r="16" spans="2:61">
      <c r="B16" t="s">
        <v>245</v>
      </c>
      <c r="C16" t="s">
        <v>245</v>
      </c>
      <c r="D16" s="16"/>
      <c r="E16" t="s">
        <v>245</v>
      </c>
      <c r="F16" t="s">
        <v>245</v>
      </c>
      <c r="G16" s="79">
        <v>0</v>
      </c>
      <c r="H16" s="79">
        <v>0</v>
      </c>
      <c r="I16" s="79">
        <v>0</v>
      </c>
      <c r="J16" s="79">
        <v>0</v>
      </c>
      <c r="K16" s="79">
        <f t="shared" si="0"/>
        <v>0</v>
      </c>
      <c r="L16" s="79">
        <f>I16/'סכום נכסי הקרן'!$C$42*100</f>
        <v>0</v>
      </c>
    </row>
    <row r="17" spans="2:12">
      <c r="B17" s="80" t="s">
        <v>2085</v>
      </c>
      <c r="C17" s="16"/>
      <c r="D17" s="16"/>
      <c r="E17" s="16"/>
      <c r="G17" s="81">
        <v>0</v>
      </c>
      <c r="I17" s="81">
        <v>0</v>
      </c>
      <c r="K17" s="81">
        <f t="shared" si="0"/>
        <v>0</v>
      </c>
      <c r="L17" s="81">
        <f>I17/'סכום נכסי הקרן'!$C$42*100</f>
        <v>0</v>
      </c>
    </row>
    <row r="18" spans="2:12">
      <c r="B18" t="s">
        <v>245</v>
      </c>
      <c r="C18" t="s">
        <v>245</v>
      </c>
      <c r="D18" s="16"/>
      <c r="E18" t="s">
        <v>245</v>
      </c>
      <c r="F18" t="s">
        <v>245</v>
      </c>
      <c r="G18" s="79">
        <v>0</v>
      </c>
      <c r="H18" s="79">
        <v>0</v>
      </c>
      <c r="I18" s="79">
        <v>0</v>
      </c>
      <c r="J18" s="79">
        <v>0</v>
      </c>
      <c r="K18" s="79">
        <f t="shared" si="0"/>
        <v>0</v>
      </c>
      <c r="L18" s="79">
        <f>I18/'סכום נכסי הקרן'!$C$42*100</f>
        <v>0</v>
      </c>
    </row>
    <row r="19" spans="2:12">
      <c r="B19" s="80" t="s">
        <v>1046</v>
      </c>
      <c r="C19" s="16"/>
      <c r="D19" s="16"/>
      <c r="E19" s="16"/>
      <c r="G19" s="81">
        <v>0</v>
      </c>
      <c r="I19" s="81">
        <v>0</v>
      </c>
      <c r="K19" s="81">
        <f t="shared" si="0"/>
        <v>0</v>
      </c>
      <c r="L19" s="81">
        <f>I19/'סכום נכסי הקרן'!$C$42*100</f>
        <v>0</v>
      </c>
    </row>
    <row r="20" spans="2:12">
      <c r="B20" t="s">
        <v>245</v>
      </c>
      <c r="C20" t="s">
        <v>245</v>
      </c>
      <c r="D20" s="16"/>
      <c r="E20" t="s">
        <v>245</v>
      </c>
      <c r="F20" t="s">
        <v>245</v>
      </c>
      <c r="G20" s="79">
        <v>0</v>
      </c>
      <c r="H20" s="79">
        <v>0</v>
      </c>
      <c r="I20" s="79">
        <v>0</v>
      </c>
      <c r="J20" s="79">
        <v>0</v>
      </c>
      <c r="K20" s="79">
        <f t="shared" si="0"/>
        <v>0</v>
      </c>
      <c r="L20" s="79">
        <f>I20/'סכום נכסי הקרן'!$C$42*100</f>
        <v>0</v>
      </c>
    </row>
    <row r="21" spans="2:12">
      <c r="B21" s="80" t="s">
        <v>249</v>
      </c>
      <c r="C21" s="16"/>
      <c r="D21" s="16"/>
      <c r="E21" s="16"/>
      <c r="G21" s="81">
        <v>0</v>
      </c>
      <c r="I21" s="81">
        <v>17.989920000000001</v>
      </c>
      <c r="K21" s="81">
        <f t="shared" si="0"/>
        <v>100</v>
      </c>
      <c r="L21" s="81">
        <f>I21/'סכום נכסי הקרן'!$C$42*100</f>
        <v>1.3847373187252162E-3</v>
      </c>
    </row>
    <row r="22" spans="2:12">
      <c r="B22" s="80" t="s">
        <v>2083</v>
      </c>
      <c r="C22" s="16"/>
      <c r="D22" s="16"/>
      <c r="E22" s="16"/>
      <c r="G22" s="81">
        <v>0</v>
      </c>
      <c r="I22" s="81">
        <v>17.989920000000001</v>
      </c>
      <c r="K22" s="81">
        <f t="shared" si="0"/>
        <v>100</v>
      </c>
      <c r="L22" s="81">
        <f>I22/'סכום נכסי הקרן'!$C$42*100</f>
        <v>1.3847373187252162E-3</v>
      </c>
    </row>
    <row r="23" spans="2:12">
      <c r="B23" t="s">
        <v>2086</v>
      </c>
      <c r="C23" t="s">
        <v>2087</v>
      </c>
      <c r="D23" t="s">
        <v>1666</v>
      </c>
      <c r="E23" t="s">
        <v>129</v>
      </c>
      <c r="F23" t="s">
        <v>112</v>
      </c>
      <c r="G23" s="79">
        <v>12</v>
      </c>
      <c r="H23" s="79">
        <v>44500</v>
      </c>
      <c r="I23" s="79">
        <v>20.526959999999999</v>
      </c>
      <c r="J23" s="79">
        <v>0</v>
      </c>
      <c r="K23" s="79">
        <f t="shared" si="0"/>
        <v>114.1025641025641</v>
      </c>
      <c r="L23" s="79">
        <f>I23/'סכום נכסי הקרן'!$C$42*100</f>
        <v>1.5800207867505669E-3</v>
      </c>
    </row>
    <row r="24" spans="2:12">
      <c r="B24" t="s">
        <v>2088</v>
      </c>
      <c r="C24" t="s">
        <v>2089</v>
      </c>
      <c r="D24" t="s">
        <v>1666</v>
      </c>
      <c r="E24" t="s">
        <v>129</v>
      </c>
      <c r="F24" t="s">
        <v>112</v>
      </c>
      <c r="G24" s="79">
        <v>-12</v>
      </c>
      <c r="H24" s="79">
        <v>5500</v>
      </c>
      <c r="I24" s="79">
        <v>-2.5370400000000002</v>
      </c>
      <c r="J24" s="79">
        <v>0</v>
      </c>
      <c r="K24" s="79">
        <f t="shared" si="0"/>
        <v>-14.102564102564102</v>
      </c>
      <c r="L24" s="79">
        <f>I24/'סכום נכסי הקרן'!$C$42*100</f>
        <v>-1.9528346802535099E-4</v>
      </c>
    </row>
    <row r="25" spans="2:12">
      <c r="B25" s="80" t="s">
        <v>2085</v>
      </c>
      <c r="C25" s="16"/>
      <c r="D25" s="16"/>
      <c r="E25" s="16"/>
      <c r="G25" s="81">
        <v>0</v>
      </c>
      <c r="I25" s="81">
        <v>0</v>
      </c>
      <c r="K25" s="81">
        <f t="shared" si="0"/>
        <v>0</v>
      </c>
      <c r="L25" s="81">
        <f>I25/'סכום נכסי הקרן'!$C$42*100</f>
        <v>0</v>
      </c>
    </row>
    <row r="26" spans="2:12">
      <c r="B26" t="s">
        <v>245</v>
      </c>
      <c r="C26" t="s">
        <v>245</v>
      </c>
      <c r="D26" s="16"/>
      <c r="E26" t="s">
        <v>245</v>
      </c>
      <c r="F26" t="s">
        <v>245</v>
      </c>
      <c r="G26" s="79">
        <v>0</v>
      </c>
      <c r="H26" s="79">
        <v>0</v>
      </c>
      <c r="I26" s="79">
        <v>0</v>
      </c>
      <c r="J26" s="79">
        <v>0</v>
      </c>
      <c r="K26" s="79">
        <f t="shared" si="0"/>
        <v>0</v>
      </c>
      <c r="L26" s="79">
        <f>I26/'סכום נכסי הקרן'!$C$42*100</f>
        <v>0</v>
      </c>
    </row>
    <row r="27" spans="2:12">
      <c r="B27" s="80" t="s">
        <v>2090</v>
      </c>
      <c r="C27" s="16"/>
      <c r="D27" s="16"/>
      <c r="E27" s="16"/>
      <c r="G27" s="81">
        <v>0</v>
      </c>
      <c r="I27" s="81">
        <v>0</v>
      </c>
      <c r="K27" s="81">
        <f t="shared" si="0"/>
        <v>0</v>
      </c>
      <c r="L27" s="81">
        <f>I27/'סכום נכסי הקרן'!$C$42*100</f>
        <v>0</v>
      </c>
    </row>
    <row r="28" spans="2:12">
      <c r="B28" t="s">
        <v>245</v>
      </c>
      <c r="C28" t="s">
        <v>245</v>
      </c>
      <c r="D28" s="16"/>
      <c r="E28" t="s">
        <v>245</v>
      </c>
      <c r="F28" t="s">
        <v>245</v>
      </c>
      <c r="G28" s="79">
        <v>0</v>
      </c>
      <c r="H28" s="79">
        <v>0</v>
      </c>
      <c r="I28" s="79">
        <v>0</v>
      </c>
      <c r="J28" s="79">
        <v>0</v>
      </c>
      <c r="K28" s="79">
        <f t="shared" si="0"/>
        <v>0</v>
      </c>
      <c r="L28" s="79">
        <f>I28/'סכום נכסי הקרן'!$C$42*100</f>
        <v>0</v>
      </c>
    </row>
    <row r="29" spans="2:12">
      <c r="B29" s="80" t="s">
        <v>1046</v>
      </c>
      <c r="C29" s="16"/>
      <c r="D29" s="16"/>
      <c r="E29" s="16"/>
      <c r="G29" s="81">
        <v>0</v>
      </c>
      <c r="I29" s="81">
        <v>0</v>
      </c>
      <c r="K29" s="81">
        <f t="shared" si="0"/>
        <v>0</v>
      </c>
      <c r="L29" s="81">
        <f>I29/'סכום נכסי הקרן'!$C$42*100</f>
        <v>0</v>
      </c>
    </row>
    <row r="30" spans="2:12">
      <c r="B30" t="s">
        <v>245</v>
      </c>
      <c r="C30" t="s">
        <v>245</v>
      </c>
      <c r="D30" s="16"/>
      <c r="E30" t="s">
        <v>245</v>
      </c>
      <c r="F30" t="s">
        <v>245</v>
      </c>
      <c r="G30" s="79">
        <v>0</v>
      </c>
      <c r="H30" s="79">
        <v>0</v>
      </c>
      <c r="I30" s="79">
        <v>0</v>
      </c>
      <c r="J30" s="79">
        <v>0</v>
      </c>
      <c r="K30" s="79">
        <f t="shared" si="0"/>
        <v>0</v>
      </c>
      <c r="L30" s="79">
        <f>I30/'סכום נכסי הקרן'!$C$42*100</f>
        <v>0</v>
      </c>
    </row>
    <row r="31" spans="2:12">
      <c r="B31" t="s">
        <v>252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5.4257812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2" t="s">
        <v>2903</v>
      </c>
    </row>
    <row r="3" spans="1:60">
      <c r="B3" s="2" t="s">
        <v>2</v>
      </c>
      <c r="C3" s="82" t="s">
        <v>2904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-403060883.19</v>
      </c>
      <c r="H11" s="25"/>
      <c r="I11" s="78">
        <v>52.317801220909999</v>
      </c>
      <c r="J11" s="78">
        <f>I11/$I$11*100</f>
        <v>100</v>
      </c>
      <c r="K11" s="78">
        <f>I11/'סכום נכסי הקרן'!$C$42*100</f>
        <v>4.0270558059314187E-3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199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f t="shared" ref="J12:J26" si="0">I12/$I$11*100</f>
        <v>0</v>
      </c>
      <c r="K12" s="81">
        <f>I12/'סכום נכסי הקרן'!$C$42*100</f>
        <v>0</v>
      </c>
      <c r="BD12" s="16" t="s">
        <v>127</v>
      </c>
      <c r="BF12" s="16" t="s">
        <v>128</v>
      </c>
    </row>
    <row r="13" spans="1:60">
      <c r="B13" t="s">
        <v>245</v>
      </c>
      <c r="C13" t="s">
        <v>245</v>
      </c>
      <c r="D13" s="19"/>
      <c r="E13" t="s">
        <v>245</v>
      </c>
      <c r="F13" t="s">
        <v>245</v>
      </c>
      <c r="G13" s="79">
        <v>0</v>
      </c>
      <c r="H13" s="79">
        <v>0</v>
      </c>
      <c r="I13" s="79">
        <v>0</v>
      </c>
      <c r="J13" s="79">
        <f t="shared" si="0"/>
        <v>0</v>
      </c>
      <c r="K13" s="79">
        <f>I13/'סכום נכסי הקרן'!$C$42*100</f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249</v>
      </c>
      <c r="C14" s="19"/>
      <c r="D14" s="19"/>
      <c r="E14" s="19"/>
      <c r="F14" s="19"/>
      <c r="G14" s="81">
        <v>-403060883.19</v>
      </c>
      <c r="H14" s="19"/>
      <c r="I14" s="81">
        <v>52.317801220909999</v>
      </c>
      <c r="J14" s="81">
        <f t="shared" si="0"/>
        <v>100</v>
      </c>
      <c r="K14" s="81">
        <f>I14/'סכום נכסי הקרן'!$C$42*100</f>
        <v>4.0270558059314187E-3</v>
      </c>
      <c r="BF14" s="16" t="s">
        <v>132</v>
      </c>
    </row>
    <row r="15" spans="1:60">
      <c r="B15" t="s">
        <v>2091</v>
      </c>
      <c r="C15" t="s">
        <v>2092</v>
      </c>
      <c r="D15" t="s">
        <v>129</v>
      </c>
      <c r="E15" t="s">
        <v>129</v>
      </c>
      <c r="F15" t="s">
        <v>116</v>
      </c>
      <c r="G15" s="79">
        <v>-781200</v>
      </c>
      <c r="H15" s="79">
        <v>100</v>
      </c>
      <c r="I15" s="79">
        <v>-3140.5021200000001</v>
      </c>
      <c r="J15" s="79">
        <f t="shared" si="0"/>
        <v>-6002.7410302266817</v>
      </c>
      <c r="K15" s="79">
        <f>I15/'סכום נכסי הקרן'!$C$42*100</f>
        <v>-0.241733731172771</v>
      </c>
      <c r="BF15" s="16" t="s">
        <v>133</v>
      </c>
    </row>
    <row r="16" spans="1:60">
      <c r="B16" t="s">
        <v>2093</v>
      </c>
      <c r="C16" t="s">
        <v>2094</v>
      </c>
      <c r="D16" t="s">
        <v>129</v>
      </c>
      <c r="E16" t="s">
        <v>129</v>
      </c>
      <c r="F16" t="s">
        <v>116</v>
      </c>
      <c r="G16" s="79">
        <v>70</v>
      </c>
      <c r="H16" s="79">
        <v>1163000</v>
      </c>
      <c r="I16" s="79">
        <v>3272.76341</v>
      </c>
      <c r="J16" s="79">
        <f t="shared" si="0"/>
        <v>6255.5446399226075</v>
      </c>
      <c r="K16" s="79">
        <f>I16/'סכום נכסי הקרן'!$C$42*100</f>
        <v>0.25191427361463498</v>
      </c>
      <c r="BF16" s="16" t="s">
        <v>134</v>
      </c>
    </row>
    <row r="17" spans="2:58">
      <c r="B17" t="s">
        <v>2095</v>
      </c>
      <c r="C17" t="s">
        <v>2096</v>
      </c>
      <c r="D17" t="s">
        <v>129</v>
      </c>
      <c r="E17" t="s">
        <v>129</v>
      </c>
      <c r="F17" t="s">
        <v>119</v>
      </c>
      <c r="G17" s="79">
        <v>29</v>
      </c>
      <c r="H17" s="79">
        <v>7052500</v>
      </c>
      <c r="I17" s="79">
        <v>9625.2378950000002</v>
      </c>
      <c r="J17" s="79">
        <f t="shared" si="0"/>
        <v>18397.634591633134</v>
      </c>
      <c r="K17" s="79">
        <f>I17/'סכום נכסי הקרן'!$C$42*100</f>
        <v>0.74088301197640904</v>
      </c>
      <c r="BF17" s="16" t="s">
        <v>135</v>
      </c>
    </row>
    <row r="18" spans="2:58">
      <c r="B18" t="s">
        <v>2097</v>
      </c>
      <c r="C18" t="s">
        <v>2098</v>
      </c>
      <c r="D18" t="s">
        <v>129</v>
      </c>
      <c r="E18" t="s">
        <v>129</v>
      </c>
      <c r="F18" t="s">
        <v>119</v>
      </c>
      <c r="G18" s="79">
        <v>-2001428.75</v>
      </c>
      <c r="H18" s="79">
        <v>100</v>
      </c>
      <c r="I18" s="79">
        <v>-9419.1239832499996</v>
      </c>
      <c r="J18" s="79">
        <f t="shared" si="0"/>
        <v>-18003.669426928118</v>
      </c>
      <c r="K18" s="79">
        <f>I18/'סכום נכסי הקרן'!$C$42*100</f>
        <v>-0.72501781493780848</v>
      </c>
      <c r="BF18" s="16" t="s">
        <v>136</v>
      </c>
    </row>
    <row r="19" spans="2:58">
      <c r="B19" t="s">
        <v>2099</v>
      </c>
      <c r="C19" t="s">
        <v>2100</v>
      </c>
      <c r="D19" t="s">
        <v>129</v>
      </c>
      <c r="E19" t="s">
        <v>129</v>
      </c>
      <c r="F19" t="s">
        <v>116</v>
      </c>
      <c r="G19" s="79">
        <v>115</v>
      </c>
      <c r="H19" s="79">
        <v>3260999.996818509</v>
      </c>
      <c r="I19" s="79">
        <v>15075.9780002916</v>
      </c>
      <c r="J19" s="79">
        <f t="shared" si="0"/>
        <v>28816.153677089438</v>
      </c>
      <c r="K19" s="79">
        <f>I19/'סכום נכסי הקרן'!$C$42*100</f>
        <v>1.1604425896993502</v>
      </c>
      <c r="BF19" s="16" t="s">
        <v>137</v>
      </c>
    </row>
    <row r="20" spans="2:58">
      <c r="B20" t="s">
        <v>2101</v>
      </c>
      <c r="C20" t="s">
        <v>2102</v>
      </c>
      <c r="D20" t="s">
        <v>129</v>
      </c>
      <c r="E20" t="s">
        <v>129</v>
      </c>
      <c r="F20" t="s">
        <v>116</v>
      </c>
      <c r="G20" s="79">
        <v>-3647452.47</v>
      </c>
      <c r="H20" s="79">
        <v>100</v>
      </c>
      <c r="I20" s="79">
        <v>-14663.123674647</v>
      </c>
      <c r="J20" s="79">
        <f t="shared" si="0"/>
        <v>-28027.025854417123</v>
      </c>
      <c r="K20" s="79">
        <f>I20/'סכום נכסי הקרן'!$C$42*100</f>
        <v>-1.1286639719002043</v>
      </c>
      <c r="BF20" s="16" t="s">
        <v>138</v>
      </c>
    </row>
    <row r="21" spans="2:58">
      <c r="B21" t="s">
        <v>2103</v>
      </c>
      <c r="C21" t="s">
        <v>2104</v>
      </c>
      <c r="D21" t="s">
        <v>129</v>
      </c>
      <c r="E21" t="s">
        <v>129</v>
      </c>
      <c r="F21" t="s">
        <v>116</v>
      </c>
      <c r="G21" s="79">
        <v>43</v>
      </c>
      <c r="H21" s="79">
        <v>582499.98835000058</v>
      </c>
      <c r="I21" s="79">
        <v>1006.93452736131</v>
      </c>
      <c r="J21" s="79">
        <f t="shared" si="0"/>
        <v>1924.6499353242423</v>
      </c>
      <c r="K21" s="79">
        <f>I21/'סכום נכסי הקרן'!$C$42*100</f>
        <v>7.7506726964330183E-2</v>
      </c>
      <c r="BF21" s="16" t="s">
        <v>129</v>
      </c>
    </row>
    <row r="22" spans="2:58">
      <c r="B22" t="s">
        <v>2105</v>
      </c>
      <c r="C22" t="s">
        <v>2106</v>
      </c>
      <c r="D22" t="s">
        <v>129</v>
      </c>
      <c r="E22" t="s">
        <v>129</v>
      </c>
      <c r="F22" t="s">
        <v>116</v>
      </c>
      <c r="G22" s="79">
        <v>-251932.27</v>
      </c>
      <c r="H22" s="79">
        <v>100</v>
      </c>
      <c r="I22" s="79">
        <v>-1012.7929186269999</v>
      </c>
      <c r="J22" s="79">
        <f t="shared" si="0"/>
        <v>-1935.8476369267105</v>
      </c>
      <c r="K22" s="79">
        <f>I22/'סכום נכסי הקרן'!$C$42*100</f>
        <v>-7.7957664656843256E-2</v>
      </c>
    </row>
    <row r="23" spans="2:58">
      <c r="B23" t="s">
        <v>2107</v>
      </c>
      <c r="C23" t="s">
        <v>2108</v>
      </c>
      <c r="D23" t="s">
        <v>129</v>
      </c>
      <c r="E23" t="s">
        <v>129</v>
      </c>
      <c r="F23" t="s">
        <v>112</v>
      </c>
      <c r="G23" s="79">
        <v>-24937959.699999999</v>
      </c>
      <c r="H23" s="79">
        <v>100</v>
      </c>
      <c r="I23" s="79">
        <v>-95861.517086799999</v>
      </c>
      <c r="J23" s="79">
        <f t="shared" si="0"/>
        <v>-183229.25438328009</v>
      </c>
      <c r="K23" s="79">
        <f>I23/'סכום נכסי הקרן'!$C$42*100</f>
        <v>-7.3787443268067285</v>
      </c>
    </row>
    <row r="24" spans="2:58">
      <c r="B24" t="s">
        <v>2109</v>
      </c>
      <c r="C24" t="s">
        <v>2110</v>
      </c>
      <c r="D24" t="s">
        <v>129</v>
      </c>
      <c r="E24" t="s">
        <v>129</v>
      </c>
      <c r="F24" t="s">
        <v>112</v>
      </c>
      <c r="G24" s="79">
        <v>220</v>
      </c>
      <c r="H24" s="79">
        <v>11225000</v>
      </c>
      <c r="I24" s="79">
        <v>94927.58</v>
      </c>
      <c r="J24" s="79">
        <f t="shared" si="0"/>
        <v>181444.13141364977</v>
      </c>
      <c r="K24" s="79">
        <f>I24/'סכום נכסי הקרן'!$C$42*100</f>
        <v>7.306856428615216</v>
      </c>
    </row>
    <row r="25" spans="2:58">
      <c r="B25" t="s">
        <v>2111</v>
      </c>
      <c r="C25" t="s">
        <v>2112</v>
      </c>
      <c r="D25" t="s">
        <v>129</v>
      </c>
      <c r="E25" t="s">
        <v>129</v>
      </c>
      <c r="F25" t="s">
        <v>196</v>
      </c>
      <c r="G25" s="79">
        <v>-371441412</v>
      </c>
      <c r="H25" s="79">
        <v>100</v>
      </c>
      <c r="I25" s="79">
        <v>-12242.337498108</v>
      </c>
      <c r="J25" s="79">
        <f t="shared" si="0"/>
        <v>-23399.946504661344</v>
      </c>
      <c r="K25" s="79">
        <f>I25/'סכום נכסי הקרן'!$C$42*100</f>
        <v>-0.94232890430081073</v>
      </c>
    </row>
    <row r="26" spans="2:58">
      <c r="B26" t="s">
        <v>2113</v>
      </c>
      <c r="C26" t="s">
        <v>2114</v>
      </c>
      <c r="D26" t="s">
        <v>129</v>
      </c>
      <c r="E26" t="s">
        <v>129</v>
      </c>
      <c r="F26" t="s">
        <v>196</v>
      </c>
      <c r="G26" s="79">
        <v>25</v>
      </c>
      <c r="H26" s="79">
        <v>1515000000</v>
      </c>
      <c r="I26" s="79">
        <v>12483.221250000001</v>
      </c>
      <c r="J26" s="79">
        <f t="shared" si="0"/>
        <v>23860.370578820879</v>
      </c>
      <c r="K26" s="79">
        <f>I26/'סכום נכסי הקרן'!$C$42*100</f>
        <v>0.96087043871115818</v>
      </c>
    </row>
    <row r="27" spans="2:58">
      <c r="B27" t="s">
        <v>252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2903</v>
      </c>
    </row>
    <row r="3" spans="2:81">
      <c r="B3" s="2" t="s">
        <v>2</v>
      </c>
      <c r="C3" s="82" t="s">
        <v>2904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199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2115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245</v>
      </c>
      <c r="C14" t="s">
        <v>245</v>
      </c>
      <c r="E14" t="s">
        <v>245</v>
      </c>
      <c r="H14" s="79">
        <v>0</v>
      </c>
      <c r="I14" t="s">
        <v>245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2116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245</v>
      </c>
      <c r="C16" t="s">
        <v>245</v>
      </c>
      <c r="E16" t="s">
        <v>245</v>
      </c>
      <c r="H16" s="79">
        <v>0</v>
      </c>
      <c r="I16" t="s">
        <v>245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2117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2118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245</v>
      </c>
      <c r="C19" t="s">
        <v>245</v>
      </c>
      <c r="E19" t="s">
        <v>245</v>
      </c>
      <c r="H19" s="79">
        <v>0</v>
      </c>
      <c r="I19" t="s">
        <v>245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2119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245</v>
      </c>
      <c r="C21" t="s">
        <v>245</v>
      </c>
      <c r="E21" t="s">
        <v>245</v>
      </c>
      <c r="H21" s="79">
        <v>0</v>
      </c>
      <c r="I21" t="s">
        <v>245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2120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245</v>
      </c>
      <c r="C23" t="s">
        <v>245</v>
      </c>
      <c r="E23" t="s">
        <v>245</v>
      </c>
      <c r="H23" s="79">
        <v>0</v>
      </c>
      <c r="I23" t="s">
        <v>245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2121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245</v>
      </c>
      <c r="C25" t="s">
        <v>245</v>
      </c>
      <c r="E25" t="s">
        <v>245</v>
      </c>
      <c r="H25" s="79">
        <v>0</v>
      </c>
      <c r="I25" t="s">
        <v>245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249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2115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245</v>
      </c>
      <c r="C28" t="s">
        <v>245</v>
      </c>
      <c r="E28" t="s">
        <v>245</v>
      </c>
      <c r="H28" s="79">
        <v>0</v>
      </c>
      <c r="I28" t="s">
        <v>245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2116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245</v>
      </c>
      <c r="C30" t="s">
        <v>245</v>
      </c>
      <c r="E30" t="s">
        <v>245</v>
      </c>
      <c r="H30" s="79">
        <v>0</v>
      </c>
      <c r="I30" t="s">
        <v>245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2117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2118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245</v>
      </c>
      <c r="C33" t="s">
        <v>245</v>
      </c>
      <c r="E33" t="s">
        <v>245</v>
      </c>
      <c r="H33" s="79">
        <v>0</v>
      </c>
      <c r="I33" t="s">
        <v>245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2119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245</v>
      </c>
      <c r="C35" t="s">
        <v>245</v>
      </c>
      <c r="E35" t="s">
        <v>245</v>
      </c>
      <c r="H35" s="79">
        <v>0</v>
      </c>
      <c r="I35" t="s">
        <v>245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2120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245</v>
      </c>
      <c r="C37" t="s">
        <v>245</v>
      </c>
      <c r="E37" t="s">
        <v>245</v>
      </c>
      <c r="H37" s="79">
        <v>0</v>
      </c>
      <c r="I37" t="s">
        <v>245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2121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245</v>
      </c>
      <c r="C39" t="s">
        <v>245</v>
      </c>
      <c r="E39" t="s">
        <v>245</v>
      </c>
      <c r="H39" s="79">
        <v>0</v>
      </c>
      <c r="I39" t="s">
        <v>245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252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2" sqref="C2: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2" t="s">
        <v>2903</v>
      </c>
    </row>
    <row r="3" spans="2:72">
      <c r="B3" s="2" t="s">
        <v>2</v>
      </c>
      <c r="C3" s="82" t="s">
        <v>2904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199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2122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245</v>
      </c>
      <c r="C14" t="s">
        <v>245</v>
      </c>
      <c r="D14" t="s">
        <v>245</v>
      </c>
      <c r="G14" s="79">
        <v>0</v>
      </c>
      <c r="H14" t="s">
        <v>245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2123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245</v>
      </c>
      <c r="C16" t="s">
        <v>245</v>
      </c>
      <c r="D16" t="s">
        <v>245</v>
      </c>
      <c r="G16" s="79">
        <v>0</v>
      </c>
      <c r="H16" t="s">
        <v>245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2124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245</v>
      </c>
      <c r="C18" t="s">
        <v>245</v>
      </c>
      <c r="D18" t="s">
        <v>245</v>
      </c>
      <c r="G18" s="79">
        <v>0</v>
      </c>
      <c r="H18" t="s">
        <v>245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2125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245</v>
      </c>
      <c r="C20" t="s">
        <v>245</v>
      </c>
      <c r="D20" t="s">
        <v>245</v>
      </c>
      <c r="G20" s="79">
        <v>0</v>
      </c>
      <c r="H20" t="s">
        <v>245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1046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245</v>
      </c>
      <c r="C22" t="s">
        <v>245</v>
      </c>
      <c r="D22" t="s">
        <v>245</v>
      </c>
      <c r="G22" s="79">
        <v>0</v>
      </c>
      <c r="H22" t="s">
        <v>245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249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356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245</v>
      </c>
      <c r="C25" t="s">
        <v>245</v>
      </c>
      <c r="D25" t="s">
        <v>245</v>
      </c>
      <c r="G25" s="79">
        <v>0</v>
      </c>
      <c r="H25" t="s">
        <v>245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2126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245</v>
      </c>
      <c r="C27" t="s">
        <v>245</v>
      </c>
      <c r="D27" t="s">
        <v>245</v>
      </c>
      <c r="G27" s="79">
        <v>0</v>
      </c>
      <c r="H27" t="s">
        <v>245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2903</v>
      </c>
    </row>
    <row r="3" spans="2:65">
      <c r="B3" s="2" t="s">
        <v>2</v>
      </c>
      <c r="C3" s="82" t="s">
        <v>2904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199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2127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245</v>
      </c>
      <c r="C14" t="s">
        <v>245</v>
      </c>
      <c r="D14" s="16"/>
      <c r="E14" s="16"/>
      <c r="F14" t="s">
        <v>245</v>
      </c>
      <c r="G14" t="s">
        <v>245</v>
      </c>
      <c r="J14" s="79">
        <v>0</v>
      </c>
      <c r="K14" t="s">
        <v>245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2128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245</v>
      </c>
      <c r="C16" t="s">
        <v>245</v>
      </c>
      <c r="D16" s="16"/>
      <c r="E16" s="16"/>
      <c r="F16" t="s">
        <v>245</v>
      </c>
      <c r="G16" t="s">
        <v>245</v>
      </c>
      <c r="J16" s="79">
        <v>0</v>
      </c>
      <c r="K16" t="s">
        <v>245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359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245</v>
      </c>
      <c r="C18" t="s">
        <v>245</v>
      </c>
      <c r="D18" s="16"/>
      <c r="E18" s="16"/>
      <c r="F18" t="s">
        <v>245</v>
      </c>
      <c r="G18" t="s">
        <v>245</v>
      </c>
      <c r="J18" s="79">
        <v>0</v>
      </c>
      <c r="K18" t="s">
        <v>245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1046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245</v>
      </c>
      <c r="C20" t="s">
        <v>245</v>
      </c>
      <c r="D20" s="16"/>
      <c r="E20" s="16"/>
      <c r="F20" t="s">
        <v>245</v>
      </c>
      <c r="G20" t="s">
        <v>245</v>
      </c>
      <c r="J20" s="79">
        <v>0</v>
      </c>
      <c r="K20" t="s">
        <v>245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249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2129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245</v>
      </c>
      <c r="C23" t="s">
        <v>245</v>
      </c>
      <c r="D23" s="16"/>
      <c r="E23" s="16"/>
      <c r="F23" t="s">
        <v>245</v>
      </c>
      <c r="G23" t="s">
        <v>245</v>
      </c>
      <c r="J23" s="79">
        <v>0</v>
      </c>
      <c r="K23" t="s">
        <v>245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2130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245</v>
      </c>
      <c r="C25" t="s">
        <v>245</v>
      </c>
      <c r="D25" s="16"/>
      <c r="E25" s="16"/>
      <c r="F25" t="s">
        <v>245</v>
      </c>
      <c r="G25" t="s">
        <v>245</v>
      </c>
      <c r="J25" s="79">
        <v>0</v>
      </c>
      <c r="K25" t="s">
        <v>245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2903</v>
      </c>
    </row>
    <row r="3" spans="2:81">
      <c r="B3" s="2" t="s">
        <v>2</v>
      </c>
      <c r="C3" s="82" t="s">
        <v>2904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6.48</v>
      </c>
      <c r="K11" s="7"/>
      <c r="L11" s="7"/>
      <c r="M11" s="78">
        <v>3.81</v>
      </c>
      <c r="N11" s="78">
        <v>11574665.32</v>
      </c>
      <c r="O11" s="7"/>
      <c r="P11" s="78">
        <v>16928.054798126144</v>
      </c>
      <c r="Q11" s="7"/>
      <c r="R11" s="78">
        <f>P11/$P$11*100</f>
        <v>100</v>
      </c>
      <c r="S11" s="78">
        <f>P11/'סכום נכסי הקרן'!$C$42*100</f>
        <v>1.3030024153743165</v>
      </c>
      <c r="T11" s="35"/>
      <c r="BZ11" s="16"/>
      <c r="CC11" s="16"/>
    </row>
    <row r="12" spans="2:81">
      <c r="B12" s="80" t="s">
        <v>199</v>
      </c>
      <c r="C12" s="16"/>
      <c r="D12" s="16"/>
      <c r="E12" s="16"/>
      <c r="J12" s="81">
        <v>5.89</v>
      </c>
      <c r="M12" s="81">
        <v>3.66</v>
      </c>
      <c r="N12" s="81">
        <v>10731665.32</v>
      </c>
      <c r="P12" s="81">
        <v>14141.582421246145</v>
      </c>
      <c r="R12" s="81">
        <f t="shared" ref="R12:R43" si="0">P12/$P$11*100</f>
        <v>83.539323270689962</v>
      </c>
      <c r="S12" s="81">
        <f>P12/'סכום נכסי הקרן'!$C$42*100</f>
        <v>1.0885194000044487</v>
      </c>
    </row>
    <row r="13" spans="2:81">
      <c r="B13" s="80" t="s">
        <v>2127</v>
      </c>
      <c r="C13" s="16"/>
      <c r="D13" s="16"/>
      <c r="E13" s="16"/>
      <c r="J13" s="81">
        <v>6.02</v>
      </c>
      <c r="M13" s="81">
        <v>3.64</v>
      </c>
      <c r="N13" s="81">
        <v>8147378.1200000001</v>
      </c>
      <c r="P13" s="81">
        <v>10510.457209628144</v>
      </c>
      <c r="R13" s="81">
        <f t="shared" si="0"/>
        <v>62.088983849411939</v>
      </c>
      <c r="S13" s="81">
        <f>P13/'סכום נכסי הקרן'!$C$42*100</f>
        <v>0.80902095923920692</v>
      </c>
    </row>
    <row r="14" spans="2:81">
      <c r="B14" t="s">
        <v>2131</v>
      </c>
      <c r="C14" t="s">
        <v>2132</v>
      </c>
      <c r="D14" t="s">
        <v>129</v>
      </c>
      <c r="E14" t="s">
        <v>2133</v>
      </c>
      <c r="F14" t="s">
        <v>133</v>
      </c>
      <c r="G14" t="s">
        <v>203</v>
      </c>
      <c r="H14" t="s">
        <v>155</v>
      </c>
      <c r="I14" t="s">
        <v>261</v>
      </c>
      <c r="J14" s="79">
        <v>9.76</v>
      </c>
      <c r="K14" t="s">
        <v>108</v>
      </c>
      <c r="L14" s="79">
        <v>4.9000000000000004</v>
      </c>
      <c r="M14" s="79">
        <v>2.0099999999999998</v>
      </c>
      <c r="N14" s="79">
        <v>372106</v>
      </c>
      <c r="O14" s="79">
        <v>153.5</v>
      </c>
      <c r="P14" s="79">
        <v>571.18271000000004</v>
      </c>
      <c r="Q14" s="79">
        <v>0.02</v>
      </c>
      <c r="R14" s="79">
        <f t="shared" si="0"/>
        <v>3.3741780541921882</v>
      </c>
      <c r="S14" s="79">
        <f>P14/'סכום נכסי הקרן'!$C$42*100</f>
        <v>4.3965621545154321E-2</v>
      </c>
    </row>
    <row r="15" spans="2:81">
      <c r="B15" t="s">
        <v>2134</v>
      </c>
      <c r="C15" t="s">
        <v>2135</v>
      </c>
      <c r="D15" t="s">
        <v>129</v>
      </c>
      <c r="E15" t="s">
        <v>2133</v>
      </c>
      <c r="F15" t="s">
        <v>133</v>
      </c>
      <c r="G15" t="s">
        <v>203</v>
      </c>
      <c r="H15" t="s">
        <v>155</v>
      </c>
      <c r="I15" t="s">
        <v>2136</v>
      </c>
      <c r="J15" s="79">
        <v>12.1</v>
      </c>
      <c r="K15" t="s">
        <v>108</v>
      </c>
      <c r="L15" s="79">
        <v>4.0999999999999996</v>
      </c>
      <c r="M15" s="79">
        <v>2.4</v>
      </c>
      <c r="N15" s="79">
        <v>1680000</v>
      </c>
      <c r="O15" s="79">
        <v>123.89</v>
      </c>
      <c r="P15" s="79">
        <v>2081.3519999999999</v>
      </c>
      <c r="Q15" s="79">
        <v>0.05</v>
      </c>
      <c r="R15" s="79">
        <f t="shared" si="0"/>
        <v>12.295281559641429</v>
      </c>
      <c r="S15" s="79">
        <f>P15/'סכום נכסי הקרן'!$C$42*100</f>
        <v>0.16020781569920076</v>
      </c>
    </row>
    <row r="16" spans="2:81">
      <c r="B16" t="s">
        <v>2137</v>
      </c>
      <c r="C16" t="s">
        <v>2138</v>
      </c>
      <c r="D16" t="s">
        <v>129</v>
      </c>
      <c r="E16" t="s">
        <v>2139</v>
      </c>
      <c r="F16" t="s">
        <v>133</v>
      </c>
      <c r="G16" t="s">
        <v>203</v>
      </c>
      <c r="H16" t="s">
        <v>155</v>
      </c>
      <c r="I16" t="s">
        <v>261</v>
      </c>
      <c r="J16" s="79">
        <v>2.25</v>
      </c>
      <c r="K16" t="s">
        <v>108</v>
      </c>
      <c r="L16" s="79">
        <v>5</v>
      </c>
      <c r="M16" s="79">
        <v>2.62</v>
      </c>
      <c r="N16" s="79">
        <v>56887.27</v>
      </c>
      <c r="O16" s="79">
        <v>129.63</v>
      </c>
      <c r="P16" s="79">
        <v>73.742968101000002</v>
      </c>
      <c r="Q16" s="79">
        <v>0.16</v>
      </c>
      <c r="R16" s="79">
        <f t="shared" si="0"/>
        <v>0.43562576433272776</v>
      </c>
      <c r="S16" s="79">
        <f>P16/'סכום נכסי הקרן'!$C$42*100</f>
        <v>5.6762142312482694E-3</v>
      </c>
    </row>
    <row r="17" spans="2:19">
      <c r="B17" t="s">
        <v>2140</v>
      </c>
      <c r="C17" t="s">
        <v>2141</v>
      </c>
      <c r="D17" t="s">
        <v>129</v>
      </c>
      <c r="E17" t="s">
        <v>1313</v>
      </c>
      <c r="F17" t="s">
        <v>365</v>
      </c>
      <c r="G17" t="s">
        <v>206</v>
      </c>
      <c r="H17" t="s">
        <v>155</v>
      </c>
      <c r="I17" t="s">
        <v>261</v>
      </c>
      <c r="J17" s="79">
        <v>0.93</v>
      </c>
      <c r="K17" t="s">
        <v>108</v>
      </c>
      <c r="L17" s="79">
        <v>6.5</v>
      </c>
      <c r="M17" s="79">
        <v>1.34</v>
      </c>
      <c r="N17" s="79">
        <v>52245.89</v>
      </c>
      <c r="O17" s="79">
        <v>126.14</v>
      </c>
      <c r="P17" s="79">
        <v>65.902965645999998</v>
      </c>
      <c r="Q17" s="79">
        <v>0</v>
      </c>
      <c r="R17" s="79">
        <f t="shared" si="0"/>
        <v>0.38931210013152334</v>
      </c>
      <c r="S17" s="79">
        <f>P17/'סכום נכסי הקרן'!$C$42*100</f>
        <v>5.072746068058227E-3</v>
      </c>
    </row>
    <row r="18" spans="2:19">
      <c r="B18" t="s">
        <v>2142</v>
      </c>
      <c r="C18" t="s">
        <v>2143</v>
      </c>
      <c r="D18" t="s">
        <v>129</v>
      </c>
      <c r="E18" t="s">
        <v>2144</v>
      </c>
      <c r="F18" t="s">
        <v>133</v>
      </c>
      <c r="G18" t="s">
        <v>2145</v>
      </c>
      <c r="H18" t="s">
        <v>156</v>
      </c>
      <c r="I18" t="s">
        <v>261</v>
      </c>
      <c r="J18" s="79">
        <v>1.71</v>
      </c>
      <c r="K18" t="s">
        <v>108</v>
      </c>
      <c r="L18" s="79">
        <v>4.95</v>
      </c>
      <c r="M18" s="79">
        <v>1.02</v>
      </c>
      <c r="N18" s="79">
        <v>75998.789999999994</v>
      </c>
      <c r="O18" s="79">
        <v>131.9</v>
      </c>
      <c r="P18" s="79">
        <v>100.24240401</v>
      </c>
      <c r="Q18" s="79">
        <v>0.23</v>
      </c>
      <c r="R18" s="79">
        <f t="shared" si="0"/>
        <v>0.59216729391197609</v>
      </c>
      <c r="S18" s="79">
        <f>P18/'סכום נכסי הקרן'!$C$42*100</f>
        <v>7.7159541427297756E-3</v>
      </c>
    </row>
    <row r="19" spans="2:19">
      <c r="B19" t="s">
        <v>2146</v>
      </c>
      <c r="C19" t="s">
        <v>2147</v>
      </c>
      <c r="D19" t="s">
        <v>129</v>
      </c>
      <c r="E19" t="s">
        <v>470</v>
      </c>
      <c r="F19" t="s">
        <v>133</v>
      </c>
      <c r="G19" t="s">
        <v>438</v>
      </c>
      <c r="H19" t="s">
        <v>155</v>
      </c>
      <c r="I19" t="s">
        <v>261</v>
      </c>
      <c r="J19" s="79">
        <v>0.27</v>
      </c>
      <c r="K19" t="s">
        <v>108</v>
      </c>
      <c r="L19" s="79">
        <v>6.5</v>
      </c>
      <c r="M19" s="79">
        <v>4.3099999999999996</v>
      </c>
      <c r="N19" s="79">
        <v>400000</v>
      </c>
      <c r="O19" s="79">
        <v>126.17</v>
      </c>
      <c r="P19" s="79">
        <v>504.68</v>
      </c>
      <c r="Q19" s="79">
        <v>0.09</v>
      </c>
      <c r="R19" s="79">
        <f t="shared" si="0"/>
        <v>2.9813230522851666</v>
      </c>
      <c r="S19" s="79">
        <f>P19/'סכום נכסי הקרן'!$C$42*100</f>
        <v>3.8846711381387018E-2</v>
      </c>
    </row>
    <row r="20" spans="2:19">
      <c r="B20" t="s">
        <v>2148</v>
      </c>
      <c r="C20" t="s">
        <v>2149</v>
      </c>
      <c r="D20" t="s">
        <v>129</v>
      </c>
      <c r="E20" t="s">
        <v>470</v>
      </c>
      <c r="F20" t="s">
        <v>133</v>
      </c>
      <c r="G20" t="s">
        <v>2145</v>
      </c>
      <c r="H20" t="s">
        <v>156</v>
      </c>
      <c r="I20" t="s">
        <v>2150</v>
      </c>
      <c r="J20" s="79">
        <v>4.18</v>
      </c>
      <c r="K20" t="s">
        <v>108</v>
      </c>
      <c r="L20" s="79">
        <v>6</v>
      </c>
      <c r="M20" s="79">
        <v>2.82</v>
      </c>
      <c r="N20" s="79">
        <v>1330300</v>
      </c>
      <c r="O20" s="79">
        <v>121.81</v>
      </c>
      <c r="P20" s="79">
        <v>1620.4384299999999</v>
      </c>
      <c r="Q20" s="79">
        <v>0.04</v>
      </c>
      <c r="R20" s="79">
        <f t="shared" si="0"/>
        <v>9.5725022710782746</v>
      </c>
      <c r="S20" s="79">
        <f>P20/'סכום נכסי הקרן'!$C$42*100</f>
        <v>0.12472993580391122</v>
      </c>
    </row>
    <row r="21" spans="2:19">
      <c r="B21" t="s">
        <v>2151</v>
      </c>
      <c r="C21" t="s">
        <v>2152</v>
      </c>
      <c r="D21" t="s">
        <v>129</v>
      </c>
      <c r="E21" t="s">
        <v>2153</v>
      </c>
      <c r="F21" t="s">
        <v>133</v>
      </c>
      <c r="G21" t="s">
        <v>438</v>
      </c>
      <c r="H21" t="s">
        <v>155</v>
      </c>
      <c r="I21" t="s">
        <v>261</v>
      </c>
      <c r="J21" s="79">
        <v>5.2</v>
      </c>
      <c r="K21" t="s">
        <v>108</v>
      </c>
      <c r="L21" s="79">
        <v>5.6</v>
      </c>
      <c r="M21" s="79">
        <v>2.92</v>
      </c>
      <c r="N21" s="79">
        <v>129401.01</v>
      </c>
      <c r="O21" s="79">
        <v>148.34</v>
      </c>
      <c r="P21" s="79">
        <v>191.95345823400001</v>
      </c>
      <c r="Q21" s="79">
        <v>0.01</v>
      </c>
      <c r="R21" s="79">
        <f t="shared" si="0"/>
        <v>1.1339368907008049</v>
      </c>
      <c r="S21" s="79">
        <f>P21/'סכום נכסי הקרן'!$C$42*100</f>
        <v>1.4775225074651911E-2</v>
      </c>
    </row>
    <row r="22" spans="2:19">
      <c r="B22" t="s">
        <v>2154</v>
      </c>
      <c r="C22" t="s">
        <v>2155</v>
      </c>
      <c r="D22" t="s">
        <v>129</v>
      </c>
      <c r="E22" t="s">
        <v>1313</v>
      </c>
      <c r="F22" t="s">
        <v>365</v>
      </c>
      <c r="G22" t="s">
        <v>628</v>
      </c>
      <c r="H22" t="s">
        <v>155</v>
      </c>
      <c r="I22" t="s">
        <v>261</v>
      </c>
      <c r="J22" s="79">
        <v>4.99</v>
      </c>
      <c r="K22" t="s">
        <v>108</v>
      </c>
      <c r="L22" s="79">
        <v>5.75</v>
      </c>
      <c r="M22" s="79">
        <v>4.41</v>
      </c>
      <c r="N22" s="79">
        <v>2777924</v>
      </c>
      <c r="O22" s="79">
        <v>148.35</v>
      </c>
      <c r="P22" s="79">
        <v>4121.0502539999998</v>
      </c>
      <c r="Q22" s="79">
        <v>0.21</v>
      </c>
      <c r="R22" s="79">
        <f t="shared" si="0"/>
        <v>24.344499726313391</v>
      </c>
      <c r="S22" s="79">
        <f>P22/'סכום נכסי הקרן'!$C$42*100</f>
        <v>0.3172094194446573</v>
      </c>
    </row>
    <row r="23" spans="2:19">
      <c r="B23" t="s">
        <v>2156</v>
      </c>
      <c r="C23" t="s">
        <v>2157</v>
      </c>
      <c r="D23" t="s">
        <v>129</v>
      </c>
      <c r="E23" t="s">
        <v>2158</v>
      </c>
      <c r="F23" t="s">
        <v>398</v>
      </c>
      <c r="G23" t="s">
        <v>739</v>
      </c>
      <c r="H23" t="s">
        <v>155</v>
      </c>
      <c r="I23" t="s">
        <v>2159</v>
      </c>
      <c r="J23" s="79">
        <v>2</v>
      </c>
      <c r="K23" t="s">
        <v>108</v>
      </c>
      <c r="L23" s="79">
        <v>6.7</v>
      </c>
      <c r="M23" s="79">
        <v>2.78</v>
      </c>
      <c r="N23" s="79">
        <v>153412.9</v>
      </c>
      <c r="O23" s="79">
        <v>128.82</v>
      </c>
      <c r="P23" s="79">
        <v>197.62649777999999</v>
      </c>
      <c r="Q23" s="79">
        <v>7.0000000000000007E-2</v>
      </c>
      <c r="R23" s="79">
        <f t="shared" si="0"/>
        <v>1.1674495394584634</v>
      </c>
      <c r="S23" s="79">
        <f>P23/'סכום נכסי הקרן'!$C$42*100</f>
        <v>1.5211895697420113E-2</v>
      </c>
    </row>
    <row r="24" spans="2:19">
      <c r="B24" t="s">
        <v>2160</v>
      </c>
      <c r="C24" t="s">
        <v>2161</v>
      </c>
      <c r="D24" t="s">
        <v>129</v>
      </c>
      <c r="E24" t="s">
        <v>2158</v>
      </c>
      <c r="F24" t="s">
        <v>398</v>
      </c>
      <c r="G24" t="s">
        <v>739</v>
      </c>
      <c r="H24" t="s">
        <v>155</v>
      </c>
      <c r="I24" t="s">
        <v>261</v>
      </c>
      <c r="J24" s="79">
        <v>2.15</v>
      </c>
      <c r="K24" t="s">
        <v>108</v>
      </c>
      <c r="L24" s="79">
        <v>6.7</v>
      </c>
      <c r="M24" s="79">
        <v>1.07</v>
      </c>
      <c r="N24" s="79">
        <v>65772.69</v>
      </c>
      <c r="O24" s="79">
        <v>129.05000000000001</v>
      </c>
      <c r="P24" s="79">
        <v>84.879656444999995</v>
      </c>
      <c r="Q24" s="79">
        <v>0.04</v>
      </c>
      <c r="R24" s="79">
        <f t="shared" si="0"/>
        <v>0.5014141167264875</v>
      </c>
      <c r="S24" s="79">
        <f>P24/'סכום נכסי הקרן'!$C$42*100</f>
        <v>6.5334380519739277E-3</v>
      </c>
    </row>
    <row r="25" spans="2:19">
      <c r="B25" t="s">
        <v>2162</v>
      </c>
      <c r="C25" t="s">
        <v>2163</v>
      </c>
      <c r="D25" t="s">
        <v>129</v>
      </c>
      <c r="E25" t="s">
        <v>2164</v>
      </c>
      <c r="F25" t="s">
        <v>118</v>
      </c>
      <c r="G25" t="s">
        <v>2165</v>
      </c>
      <c r="H25" t="s">
        <v>155</v>
      </c>
      <c r="I25" t="s">
        <v>2166</v>
      </c>
      <c r="J25" s="79">
        <v>2.66</v>
      </c>
      <c r="K25" t="s">
        <v>108</v>
      </c>
      <c r="L25" s="79">
        <v>5.35</v>
      </c>
      <c r="M25" s="79">
        <v>6.95</v>
      </c>
      <c r="N25" s="79">
        <v>774152.51</v>
      </c>
      <c r="O25" s="79">
        <v>83.33</v>
      </c>
      <c r="P25" s="79">
        <v>645.10128658300005</v>
      </c>
      <c r="Q25" s="79">
        <v>0.04</v>
      </c>
      <c r="R25" s="79">
        <f t="shared" si="0"/>
        <v>3.810841199866684</v>
      </c>
      <c r="S25" s="79">
        <f>P25/'סכום נכסי הקרן'!$C$42*100</f>
        <v>4.9655352880342472E-2</v>
      </c>
    </row>
    <row r="26" spans="2:19">
      <c r="B26" t="s">
        <v>2167</v>
      </c>
      <c r="C26" t="s">
        <v>2168</v>
      </c>
      <c r="D26" t="s">
        <v>129</v>
      </c>
      <c r="E26" t="s">
        <v>2169</v>
      </c>
      <c r="F26" t="s">
        <v>134</v>
      </c>
      <c r="G26" t="s">
        <v>245</v>
      </c>
      <c r="H26" t="s">
        <v>841</v>
      </c>
      <c r="I26" t="s">
        <v>2170</v>
      </c>
      <c r="J26" s="79">
        <v>5.9</v>
      </c>
      <c r="K26" t="s">
        <v>112</v>
      </c>
      <c r="L26" s="79">
        <v>3</v>
      </c>
      <c r="M26" s="79">
        <v>3.12</v>
      </c>
      <c r="N26" s="79">
        <v>190939.91</v>
      </c>
      <c r="O26" s="79">
        <v>27.02</v>
      </c>
      <c r="P26" s="79">
        <v>198.319508393608</v>
      </c>
      <c r="Q26" s="79">
        <v>0</v>
      </c>
      <c r="R26" s="79">
        <f t="shared" si="0"/>
        <v>1.1715433979783727</v>
      </c>
      <c r="S26" s="79">
        <f>P26/'סכום נכסי הקרן'!$C$42*100</f>
        <v>1.5265238772816539E-2</v>
      </c>
    </row>
    <row r="27" spans="2:19">
      <c r="B27" t="s">
        <v>2171</v>
      </c>
      <c r="C27" t="s">
        <v>2172</v>
      </c>
      <c r="D27" t="s">
        <v>129</v>
      </c>
      <c r="E27" t="s">
        <v>2173</v>
      </c>
      <c r="F27" t="s">
        <v>365</v>
      </c>
      <c r="G27" t="s">
        <v>245</v>
      </c>
      <c r="H27" t="s">
        <v>841</v>
      </c>
      <c r="I27" t="s">
        <v>261</v>
      </c>
      <c r="J27" s="79">
        <v>3.92</v>
      </c>
      <c r="K27" t="s">
        <v>108</v>
      </c>
      <c r="L27" s="79">
        <v>4</v>
      </c>
      <c r="M27" s="79">
        <v>2.2200000000000002</v>
      </c>
      <c r="N27" s="79">
        <v>285.23</v>
      </c>
      <c r="O27" s="79">
        <v>111.071364</v>
      </c>
      <c r="P27" s="79">
        <v>0.31680885153720001</v>
      </c>
      <c r="Q27" s="79">
        <v>0</v>
      </c>
      <c r="R27" s="79">
        <f t="shared" si="0"/>
        <v>1.87150180759262E-3</v>
      </c>
      <c r="S27" s="79">
        <f>P27/'סכום נכסי הקרן'!$C$42*100</f>
        <v>2.438571375670583E-5</v>
      </c>
    </row>
    <row r="28" spans="2:19">
      <c r="B28" t="s">
        <v>2174</v>
      </c>
      <c r="C28" t="s">
        <v>2175</v>
      </c>
      <c r="D28" t="s">
        <v>129</v>
      </c>
      <c r="E28" t="s">
        <v>2176</v>
      </c>
      <c r="F28" t="s">
        <v>968</v>
      </c>
      <c r="G28" t="s">
        <v>245</v>
      </c>
      <c r="H28" t="s">
        <v>841</v>
      </c>
      <c r="I28" t="s">
        <v>2177</v>
      </c>
      <c r="J28" s="79">
        <v>3.8</v>
      </c>
      <c r="K28" t="s">
        <v>108</v>
      </c>
      <c r="L28" s="79">
        <v>3</v>
      </c>
      <c r="M28" s="79">
        <v>10.14</v>
      </c>
      <c r="N28" s="79">
        <v>87951.92</v>
      </c>
      <c r="O28" s="79">
        <v>61.02</v>
      </c>
      <c r="P28" s="79">
        <v>53.668261584</v>
      </c>
      <c r="Q28" s="79">
        <v>0.31</v>
      </c>
      <c r="R28" s="79">
        <f t="shared" si="0"/>
        <v>0.31703738098686224</v>
      </c>
      <c r="S28" s="79">
        <f>P28/'סכום נכסי הקרן'!$C$42*100</f>
        <v>4.1310047318982891E-3</v>
      </c>
    </row>
    <row r="29" spans="2:19">
      <c r="B29" s="80" t="s">
        <v>2128</v>
      </c>
      <c r="C29" s="16"/>
      <c r="D29" s="16"/>
      <c r="E29" s="16"/>
      <c r="J29" s="81">
        <v>5.6</v>
      </c>
      <c r="M29" s="81">
        <v>3.71</v>
      </c>
      <c r="N29" s="81">
        <v>2531210.75</v>
      </c>
      <c r="P29" s="81">
        <v>3515.850592921</v>
      </c>
      <c r="R29" s="81">
        <f t="shared" si="0"/>
        <v>20.769371524660873</v>
      </c>
      <c r="S29" s="81">
        <f>P29/'סכום נכסי הקרן'!$C$42*100</f>
        <v>0.27062541262439666</v>
      </c>
    </row>
    <row r="30" spans="2:19">
      <c r="B30" t="s">
        <v>2178</v>
      </c>
      <c r="C30" t="s">
        <v>2179</v>
      </c>
      <c r="D30" t="s">
        <v>129</v>
      </c>
      <c r="E30" t="s">
        <v>2180</v>
      </c>
      <c r="F30" t="s">
        <v>398</v>
      </c>
      <c r="G30" t="s">
        <v>2145</v>
      </c>
      <c r="H30" t="s">
        <v>156</v>
      </c>
      <c r="I30" t="s">
        <v>1171</v>
      </c>
      <c r="J30" s="79">
        <v>6.47</v>
      </c>
      <c r="K30" t="s">
        <v>108</v>
      </c>
      <c r="L30" s="79">
        <v>3.1</v>
      </c>
      <c r="M30" s="79">
        <v>2.81</v>
      </c>
      <c r="N30" s="79">
        <v>1925000</v>
      </c>
      <c r="O30" s="79">
        <v>98.91</v>
      </c>
      <c r="P30" s="79">
        <v>1904.0174999999999</v>
      </c>
      <c r="Q30" s="79">
        <v>0.48</v>
      </c>
      <c r="R30" s="79">
        <f t="shared" si="0"/>
        <v>11.247704019783571</v>
      </c>
      <c r="S30" s="79">
        <f>P30/'סכום נכסי הקרן'!$C$42*100</f>
        <v>0.146557855051934</v>
      </c>
    </row>
    <row r="31" spans="2:19">
      <c r="B31" t="s">
        <v>2181</v>
      </c>
      <c r="C31" t="s">
        <v>2182</v>
      </c>
      <c r="D31" t="s">
        <v>129</v>
      </c>
      <c r="E31" t="s">
        <v>1363</v>
      </c>
      <c r="F31" t="s">
        <v>131</v>
      </c>
      <c r="G31" t="s">
        <v>691</v>
      </c>
      <c r="H31" t="s">
        <v>157</v>
      </c>
      <c r="I31" t="s">
        <v>471</v>
      </c>
      <c r="J31" s="79">
        <v>5.03</v>
      </c>
      <c r="K31" t="s">
        <v>112</v>
      </c>
      <c r="L31" s="79">
        <v>4.45</v>
      </c>
      <c r="M31" s="79">
        <v>5.15</v>
      </c>
      <c r="N31" s="79">
        <v>350855</v>
      </c>
      <c r="O31" s="79">
        <v>99.08</v>
      </c>
      <c r="P31" s="79">
        <v>1336.2787030960001</v>
      </c>
      <c r="Q31" s="79">
        <v>0</v>
      </c>
      <c r="R31" s="79">
        <f t="shared" si="0"/>
        <v>7.8938703769078051</v>
      </c>
      <c r="S31" s="79">
        <f>P31/'סכום נכסי הקרן'!$C$42*100</f>
        <v>0.10285732167762637</v>
      </c>
    </row>
    <row r="32" spans="2:19">
      <c r="B32" t="s">
        <v>2183</v>
      </c>
      <c r="C32" t="s">
        <v>2184</v>
      </c>
      <c r="D32" t="s">
        <v>129</v>
      </c>
      <c r="E32" t="s">
        <v>2185</v>
      </c>
      <c r="F32" t="s">
        <v>133</v>
      </c>
      <c r="G32" t="s">
        <v>743</v>
      </c>
      <c r="H32" t="s">
        <v>156</v>
      </c>
      <c r="I32" t="s">
        <v>2186</v>
      </c>
      <c r="J32" s="79">
        <v>2.4</v>
      </c>
      <c r="K32" t="s">
        <v>108</v>
      </c>
      <c r="L32" s="79">
        <v>5.15</v>
      </c>
      <c r="M32" s="79">
        <v>2.98</v>
      </c>
      <c r="N32" s="79">
        <v>255355.75</v>
      </c>
      <c r="O32" s="79">
        <v>107.91</v>
      </c>
      <c r="P32" s="79">
        <v>275.55438982499999</v>
      </c>
      <c r="Q32" s="79">
        <v>0.19</v>
      </c>
      <c r="R32" s="79">
        <f t="shared" si="0"/>
        <v>1.6277971279694967</v>
      </c>
      <c r="S32" s="79">
        <f>P32/'סכום נכסי הקרן'!$C$42*100</f>
        <v>2.12102358948363E-2</v>
      </c>
    </row>
    <row r="33" spans="2:19">
      <c r="B33" s="80" t="s">
        <v>359</v>
      </c>
      <c r="C33" s="16"/>
      <c r="D33" s="16"/>
      <c r="E33" s="16"/>
      <c r="J33" s="81">
        <v>2.58</v>
      </c>
      <c r="M33" s="81">
        <v>3.21</v>
      </c>
      <c r="N33" s="81">
        <v>53076.45</v>
      </c>
      <c r="P33" s="81">
        <v>115.27461869699999</v>
      </c>
      <c r="R33" s="81">
        <f t="shared" si="0"/>
        <v>0.68096789661716095</v>
      </c>
      <c r="S33" s="81">
        <f>P33/'סכום נכסי הקרן'!$C$42*100</f>
        <v>8.8730281408452849E-3</v>
      </c>
    </row>
    <row r="34" spans="2:19">
      <c r="B34" t="s">
        <v>2187</v>
      </c>
      <c r="C34" t="s">
        <v>2188</v>
      </c>
      <c r="D34" t="s">
        <v>129</v>
      </c>
      <c r="E34" t="s">
        <v>2169</v>
      </c>
      <c r="F34" t="s">
        <v>133</v>
      </c>
      <c r="G34" t="s">
        <v>245</v>
      </c>
      <c r="H34" t="s">
        <v>841</v>
      </c>
      <c r="I34" t="s">
        <v>2170</v>
      </c>
      <c r="J34" s="79">
        <v>2.58</v>
      </c>
      <c r="K34" t="s">
        <v>112</v>
      </c>
      <c r="L34" s="79">
        <v>3.03</v>
      </c>
      <c r="M34" s="79">
        <v>3.21</v>
      </c>
      <c r="N34" s="79">
        <v>53076.45</v>
      </c>
      <c r="O34" s="79">
        <v>56.5</v>
      </c>
      <c r="P34" s="79">
        <v>115.27461869699999</v>
      </c>
      <c r="Q34" s="79">
        <v>0</v>
      </c>
      <c r="R34" s="79">
        <f t="shared" si="0"/>
        <v>0.68096789661716095</v>
      </c>
      <c r="S34" s="79">
        <f>P34/'סכום נכסי הקרן'!$C$42*100</f>
        <v>8.8730281408452849E-3</v>
      </c>
    </row>
    <row r="35" spans="2:19">
      <c r="B35" s="80" t="s">
        <v>1046</v>
      </c>
      <c r="C35" s="16"/>
      <c r="D35" s="16"/>
      <c r="E35" s="16"/>
      <c r="J35" s="81">
        <v>0</v>
      </c>
      <c r="M35" s="81">
        <v>0</v>
      </c>
      <c r="N35" s="81">
        <v>0</v>
      </c>
      <c r="P35" s="81">
        <v>0</v>
      </c>
      <c r="R35" s="81">
        <f t="shared" si="0"/>
        <v>0</v>
      </c>
      <c r="S35" s="81">
        <f>P35/'סכום נכסי הקרן'!$C$42*100</f>
        <v>0</v>
      </c>
    </row>
    <row r="36" spans="2:19">
      <c r="B36" t="s">
        <v>245</v>
      </c>
      <c r="C36" t="s">
        <v>245</v>
      </c>
      <c r="D36" s="16"/>
      <c r="E36" s="16"/>
      <c r="F36" t="s">
        <v>245</v>
      </c>
      <c r="G36" t="s">
        <v>245</v>
      </c>
      <c r="J36" s="79">
        <v>0</v>
      </c>
      <c r="K36" t="s">
        <v>245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f t="shared" si="0"/>
        <v>0</v>
      </c>
      <c r="S36" s="79">
        <f>P36/'סכום נכסי הקרן'!$C$42*100</f>
        <v>0</v>
      </c>
    </row>
    <row r="37" spans="2:19">
      <c r="B37" s="80" t="s">
        <v>249</v>
      </c>
      <c r="C37" s="16"/>
      <c r="D37" s="16"/>
      <c r="E37" s="16"/>
      <c r="J37" s="81">
        <v>9.48</v>
      </c>
      <c r="M37" s="81">
        <v>4.6100000000000003</v>
      </c>
      <c r="N37" s="81">
        <v>843000</v>
      </c>
      <c r="P37" s="81">
        <v>2786.47237688</v>
      </c>
      <c r="R37" s="81">
        <f t="shared" si="0"/>
        <v>16.460676729310027</v>
      </c>
      <c r="S37" s="81">
        <f>P37/'סכום נכסי הקרן'!$C$42*100</f>
        <v>0.21448301536986769</v>
      </c>
    </row>
    <row r="38" spans="2:19">
      <c r="B38" s="80" t="s">
        <v>2189</v>
      </c>
      <c r="C38" s="16"/>
      <c r="D38" s="16"/>
      <c r="E38" s="16"/>
      <c r="J38" s="81">
        <v>0</v>
      </c>
      <c r="M38" s="81">
        <v>0</v>
      </c>
      <c r="N38" s="81">
        <v>0</v>
      </c>
      <c r="P38" s="81">
        <v>0</v>
      </c>
      <c r="R38" s="81">
        <f t="shared" si="0"/>
        <v>0</v>
      </c>
      <c r="S38" s="81">
        <f>P38/'סכום נכסי הקרן'!$C$42*100</f>
        <v>0</v>
      </c>
    </row>
    <row r="39" spans="2:19">
      <c r="B39" t="s">
        <v>245</v>
      </c>
      <c r="C39" t="s">
        <v>245</v>
      </c>
      <c r="D39" s="16"/>
      <c r="E39" s="16"/>
      <c r="F39" t="s">
        <v>245</v>
      </c>
      <c r="G39" t="s">
        <v>245</v>
      </c>
      <c r="J39" s="79">
        <v>0</v>
      </c>
      <c r="K39" t="s">
        <v>245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f t="shared" si="0"/>
        <v>0</v>
      </c>
      <c r="S39" s="79">
        <f>P39/'סכום נכסי הקרן'!$C$42*100</f>
        <v>0</v>
      </c>
    </row>
    <row r="40" spans="2:19">
      <c r="B40" s="80" t="s">
        <v>2190</v>
      </c>
      <c r="C40" s="16"/>
      <c r="D40" s="16"/>
      <c r="E40" s="16"/>
      <c r="J40" s="81">
        <v>9.48</v>
      </c>
      <c r="M40" s="81">
        <v>4.6100000000000003</v>
      </c>
      <c r="N40" s="81">
        <v>843000</v>
      </c>
      <c r="P40" s="81">
        <v>2786.47237688</v>
      </c>
      <c r="R40" s="81">
        <f t="shared" si="0"/>
        <v>16.460676729310027</v>
      </c>
      <c r="S40" s="81">
        <f>P40/'סכום נכסי הקרן'!$C$42*100</f>
        <v>0.21448301536986769</v>
      </c>
    </row>
    <row r="41" spans="2:19">
      <c r="B41" t="s">
        <v>2191</v>
      </c>
      <c r="C41" t="s">
        <v>2192</v>
      </c>
      <c r="D41" t="s">
        <v>1049</v>
      </c>
      <c r="E41" t="s">
        <v>2193</v>
      </c>
      <c r="F41" t="s">
        <v>1183</v>
      </c>
      <c r="G41" t="s">
        <v>803</v>
      </c>
      <c r="H41" t="s">
        <v>213</v>
      </c>
      <c r="I41" t="s">
        <v>2194</v>
      </c>
      <c r="J41" s="79">
        <v>16.62</v>
      </c>
      <c r="K41" t="s">
        <v>122</v>
      </c>
      <c r="L41" s="79">
        <v>4.5599999999999996</v>
      </c>
      <c r="M41" s="79">
        <v>5.25</v>
      </c>
      <c r="N41" s="79">
        <v>266000</v>
      </c>
      <c r="O41" s="79">
        <v>90.96</v>
      </c>
      <c r="P41" s="79">
        <v>687.48695903999999</v>
      </c>
      <c r="Q41" s="79">
        <v>0.16</v>
      </c>
      <c r="R41" s="79">
        <f t="shared" si="0"/>
        <v>4.0612283409910841</v>
      </c>
      <c r="S41" s="79">
        <f>P41/'סכום נכסי הקרן'!$C$42*100</f>
        <v>5.2917903376980102E-2</v>
      </c>
    </row>
    <row r="42" spans="2:19">
      <c r="B42" t="s">
        <v>2195</v>
      </c>
      <c r="C42" t="s">
        <v>2196</v>
      </c>
      <c r="D42" t="s">
        <v>129</v>
      </c>
      <c r="E42" t="s">
        <v>2197</v>
      </c>
      <c r="F42" t="s">
        <v>1229</v>
      </c>
      <c r="G42" t="s">
        <v>808</v>
      </c>
      <c r="H42" t="s">
        <v>1052</v>
      </c>
      <c r="I42" t="s">
        <v>2198</v>
      </c>
      <c r="J42" s="79">
        <v>4.5599999999999996</v>
      </c>
      <c r="K42" t="s">
        <v>112</v>
      </c>
      <c r="L42" s="79">
        <v>6</v>
      </c>
      <c r="M42" s="79">
        <v>4.3499999999999996</v>
      </c>
      <c r="N42" s="79">
        <v>361000</v>
      </c>
      <c r="O42" s="79">
        <v>109.37</v>
      </c>
      <c r="P42" s="79">
        <v>1517.7099908</v>
      </c>
      <c r="Q42" s="79">
        <v>0.04</v>
      </c>
      <c r="R42" s="79">
        <f t="shared" si="0"/>
        <v>8.9656490890377043</v>
      </c>
      <c r="S42" s="79">
        <f>P42/'סכום נכסי הקרן'!$C$42*100</f>
        <v>0.11682262418414668</v>
      </c>
    </row>
    <row r="43" spans="2:19">
      <c r="B43" t="s">
        <v>2199</v>
      </c>
      <c r="C43" t="s">
        <v>2200</v>
      </c>
      <c r="D43" t="s">
        <v>129</v>
      </c>
      <c r="E43" t="s">
        <v>2201</v>
      </c>
      <c r="F43" t="s">
        <v>1091</v>
      </c>
      <c r="G43" t="s">
        <v>245</v>
      </c>
      <c r="H43" t="s">
        <v>841</v>
      </c>
      <c r="I43" t="s">
        <v>370</v>
      </c>
      <c r="J43" s="79">
        <v>13.89</v>
      </c>
      <c r="K43" t="s">
        <v>122</v>
      </c>
      <c r="L43" s="79">
        <v>3.95</v>
      </c>
      <c r="M43" s="79">
        <v>4.53</v>
      </c>
      <c r="N43" s="79">
        <v>216000</v>
      </c>
      <c r="O43" s="79">
        <v>94.71</v>
      </c>
      <c r="P43" s="79">
        <v>581.27542703999995</v>
      </c>
      <c r="Q43" s="79">
        <v>0.05</v>
      </c>
      <c r="R43" s="79">
        <f t="shared" si="0"/>
        <v>3.4337992992812407</v>
      </c>
      <c r="S43" s="79">
        <f>P43/'סכום נכסי הקרן'!$C$42*100</f>
        <v>4.4742487808740919E-2</v>
      </c>
    </row>
    <row r="44" spans="2:19">
      <c r="B44" t="s">
        <v>252</v>
      </c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2" t="s">
        <v>2903</v>
      </c>
    </row>
    <row r="3" spans="2:98">
      <c r="B3" s="2" t="s">
        <v>2</v>
      </c>
      <c r="C3" s="82" t="s">
        <v>2904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201428.08</v>
      </c>
      <c r="I11" s="7"/>
      <c r="J11" s="78">
        <v>5037.2601630750523</v>
      </c>
      <c r="K11" s="7"/>
      <c r="L11" s="78">
        <f>J11/$J$11*100</f>
        <v>100</v>
      </c>
      <c r="M11" s="78">
        <f>J11/'סכום נכסי הקרן'!$C$42*100</f>
        <v>0.38773280436699509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199</v>
      </c>
      <c r="C12" s="16"/>
      <c r="D12" s="16"/>
      <c r="E12" s="16"/>
      <c r="H12" s="81">
        <v>65716.03</v>
      </c>
      <c r="J12" s="81">
        <v>667.36655607972205</v>
      </c>
      <c r="L12" s="81">
        <f t="shared" ref="L12:L20" si="0">J12/$J$11*100</f>
        <v>13.248602106592816</v>
      </c>
      <c r="M12" s="81">
        <f>J12/'סכום נכסי הקרן'!$C$42*100</f>
        <v>5.1369176487317106E-2</v>
      </c>
    </row>
    <row r="13" spans="2:98">
      <c r="B13" s="84" t="s">
        <v>2905</v>
      </c>
      <c r="C13" t="s">
        <v>2202</v>
      </c>
      <c r="D13" t="s">
        <v>129</v>
      </c>
      <c r="E13" t="s">
        <v>2203</v>
      </c>
      <c r="F13" t="s">
        <v>133</v>
      </c>
      <c r="G13" t="s">
        <v>116</v>
      </c>
      <c r="H13" s="79">
        <v>59374.58</v>
      </c>
      <c r="I13" s="79">
        <v>100</v>
      </c>
      <c r="J13" s="79">
        <v>238.691749058</v>
      </c>
      <c r="K13" s="79">
        <v>0</v>
      </c>
      <c r="L13" s="79">
        <f t="shared" si="0"/>
        <v>4.7385233506043081</v>
      </c>
      <c r="M13" s="79">
        <f>J13/'סכום נכסי הקרן'!$C$42*100</f>
        <v>1.8372809472882983E-2</v>
      </c>
    </row>
    <row r="14" spans="2:98">
      <c r="B14" s="84" t="s">
        <v>2906</v>
      </c>
      <c r="C14" t="s">
        <v>2204</v>
      </c>
      <c r="D14" t="s">
        <v>129</v>
      </c>
      <c r="E14" t="s">
        <v>2205</v>
      </c>
      <c r="F14" t="s">
        <v>133</v>
      </c>
      <c r="G14" t="s">
        <v>108</v>
      </c>
      <c r="H14" s="79">
        <v>3413.07</v>
      </c>
      <c r="I14" s="79">
        <v>8235.6882779999996</v>
      </c>
      <c r="J14" s="79">
        <v>281.089805909934</v>
      </c>
      <c r="K14" s="79">
        <v>0</v>
      </c>
      <c r="L14" s="79">
        <f t="shared" si="0"/>
        <v>5.5802121949234316</v>
      </c>
      <c r="M14" s="79">
        <f>J14/'סכום נכסי הקרן'!$C$42*100</f>
        <v>2.1636313233005671E-2</v>
      </c>
    </row>
    <row r="15" spans="2:98">
      <c r="B15" s="84" t="s">
        <v>2907</v>
      </c>
      <c r="C15" t="s">
        <v>2206</v>
      </c>
      <c r="D15" t="s">
        <v>129</v>
      </c>
      <c r="E15" t="s">
        <v>2169</v>
      </c>
      <c r="F15" t="s">
        <v>133</v>
      </c>
      <c r="G15" t="s">
        <v>112</v>
      </c>
      <c r="H15" s="79">
        <v>2928.38</v>
      </c>
      <c r="I15" s="79">
        <v>1311.0866999999978</v>
      </c>
      <c r="J15" s="79">
        <v>147.58500111178799</v>
      </c>
      <c r="K15" s="79">
        <v>0</v>
      </c>
      <c r="L15" s="79">
        <f t="shared" si="0"/>
        <v>2.9298665610650745</v>
      </c>
      <c r="M15" s="79">
        <f>J15/'סכום נכסי הקרן'!$C$42*100</f>
        <v>1.136005378142845E-2</v>
      </c>
    </row>
    <row r="16" spans="2:98">
      <c r="B16" s="80" t="s">
        <v>249</v>
      </c>
      <c r="C16" s="16"/>
      <c r="D16" s="16"/>
      <c r="E16" s="16"/>
      <c r="H16" s="81">
        <v>135712.04999999999</v>
      </c>
      <c r="J16" s="81">
        <v>4369.8936069953297</v>
      </c>
      <c r="L16" s="81">
        <f t="shared" si="0"/>
        <v>86.751397893407173</v>
      </c>
      <c r="M16" s="81">
        <f>J16/'סכום נכסי הקרן'!$C$42*100</f>
        <v>0.33636362787967794</v>
      </c>
    </row>
    <row r="17" spans="2:13">
      <c r="B17" s="80" t="s">
        <v>360</v>
      </c>
      <c r="C17" s="16"/>
      <c r="D17" s="16"/>
      <c r="E17" s="16"/>
      <c r="H17" s="81">
        <v>0</v>
      </c>
      <c r="J17" s="81">
        <v>0</v>
      </c>
      <c r="L17" s="81">
        <f t="shared" si="0"/>
        <v>0</v>
      </c>
      <c r="M17" s="81">
        <f>J17/'סכום נכסי הקרן'!$C$42*100</f>
        <v>0</v>
      </c>
    </row>
    <row r="18" spans="2:13">
      <c r="B18" t="s">
        <v>245</v>
      </c>
      <c r="C18" t="s">
        <v>245</v>
      </c>
      <c r="D18" s="16"/>
      <c r="E18" s="16"/>
      <c r="F18" t="s">
        <v>245</v>
      </c>
      <c r="G18" t="s">
        <v>245</v>
      </c>
      <c r="H18" s="79">
        <v>0</v>
      </c>
      <c r="I18" s="79">
        <v>0</v>
      </c>
      <c r="J18" s="79">
        <v>0</v>
      </c>
      <c r="K18" s="79">
        <v>0</v>
      </c>
      <c r="L18" s="79">
        <f t="shared" si="0"/>
        <v>0</v>
      </c>
      <c r="M18" s="79">
        <f>J18/'סכום נכסי הקרן'!$C$42*100</f>
        <v>0</v>
      </c>
    </row>
    <row r="19" spans="2:13">
      <c r="B19" s="80" t="s">
        <v>361</v>
      </c>
      <c r="C19" s="16"/>
      <c r="D19" s="16"/>
      <c r="E19" s="16"/>
      <c r="H19" s="81">
        <v>135712.04999999999</v>
      </c>
      <c r="J19" s="81">
        <v>4369.8936069953297</v>
      </c>
      <c r="L19" s="81">
        <f t="shared" si="0"/>
        <v>86.751397893407173</v>
      </c>
      <c r="M19" s="81">
        <f>J19/'סכום נכסי הקרן'!$C$42*100</f>
        <v>0.33636362787967794</v>
      </c>
    </row>
    <row r="20" spans="2:13">
      <c r="B20" t="s">
        <v>2908</v>
      </c>
      <c r="C20" t="s">
        <v>2207</v>
      </c>
      <c r="D20" t="s">
        <v>129</v>
      </c>
      <c r="E20" t="s">
        <v>2208</v>
      </c>
      <c r="F20" t="s">
        <v>398</v>
      </c>
      <c r="G20" t="s">
        <v>112</v>
      </c>
      <c r="H20" s="79">
        <v>135712.04999999999</v>
      </c>
      <c r="I20" s="79">
        <v>837.66250000000002</v>
      </c>
      <c r="J20" s="79">
        <v>4369.8936069953297</v>
      </c>
      <c r="K20" s="79">
        <v>0</v>
      </c>
      <c r="L20" s="79">
        <f t="shared" si="0"/>
        <v>86.751397893407173</v>
      </c>
      <c r="M20" s="79">
        <f>J20/'סכום נכסי הקרן'!$C$42*100</f>
        <v>0.33636362787967794</v>
      </c>
    </row>
    <row r="21" spans="2:13">
      <c r="B21" t="s">
        <v>252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2903</v>
      </c>
    </row>
    <row r="3" spans="2:55">
      <c r="B3" s="2" t="s">
        <v>2</v>
      </c>
      <c r="C3" s="82" t="s">
        <v>2904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5719089.5999999996</v>
      </c>
      <c r="G11" s="7"/>
      <c r="H11" s="78">
        <v>13512.093140785857</v>
      </c>
      <c r="I11" s="7"/>
      <c r="J11" s="78">
        <f>H11/$H$11*100</f>
        <v>100</v>
      </c>
      <c r="K11" s="78">
        <f>H11/'סכום נכסי הקרן'!$C$42*100</f>
        <v>1.0400657493828316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199</v>
      </c>
      <c r="C12" s="16"/>
      <c r="F12" s="81">
        <v>1987460.85</v>
      </c>
      <c r="H12" s="81">
        <v>2433.3234952498506</v>
      </c>
      <c r="J12" s="81">
        <f t="shared" ref="J12:J60" si="0">H12/$H$11*100</f>
        <v>18.008486693337947</v>
      </c>
      <c r="K12" s="81">
        <f>H12/'סכום נכסי הקרן'!$C$42*100</f>
        <v>0.18730010207957282</v>
      </c>
    </row>
    <row r="13" spans="2:55">
      <c r="B13" s="80" t="s">
        <v>2209</v>
      </c>
      <c r="C13" s="16"/>
      <c r="F13" s="81">
        <v>256054.64</v>
      </c>
      <c r="H13" s="81">
        <v>455.79696562113099</v>
      </c>
      <c r="J13" s="81">
        <f t="shared" si="0"/>
        <v>3.3732520999675559</v>
      </c>
      <c r="K13" s="81">
        <f>H13/'סכום נכסי הקרן'!$C$42*100</f>
        <v>3.5084039732099663E-2</v>
      </c>
    </row>
    <row r="14" spans="2:55">
      <c r="B14" t="s">
        <v>2210</v>
      </c>
      <c r="C14" t="s">
        <v>2211</v>
      </c>
      <c r="D14" t="s">
        <v>112</v>
      </c>
      <c r="E14" t="s">
        <v>2212</v>
      </c>
      <c r="F14" s="79">
        <v>20030.64</v>
      </c>
      <c r="G14" s="79">
        <v>90.131899999999945</v>
      </c>
      <c r="H14" s="79">
        <v>69.399562216031001</v>
      </c>
      <c r="I14" s="79">
        <v>0</v>
      </c>
      <c r="J14" s="79">
        <f t="shared" si="0"/>
        <v>0.51361074478202384</v>
      </c>
      <c r="K14" s="79">
        <f>H14/'סכום נכסי הקרן'!$C$42*100</f>
        <v>5.341889441627899E-3</v>
      </c>
    </row>
    <row r="15" spans="2:55">
      <c r="B15" t="s">
        <v>2213</v>
      </c>
      <c r="C15" t="s">
        <v>2214</v>
      </c>
      <c r="D15" t="s">
        <v>112</v>
      </c>
      <c r="E15" t="s">
        <v>298</v>
      </c>
      <c r="F15" s="79">
        <v>25200</v>
      </c>
      <c r="G15" s="79">
        <v>93.533699999999996</v>
      </c>
      <c r="H15" s="79">
        <v>90.604972785599998</v>
      </c>
      <c r="I15" s="79">
        <v>0</v>
      </c>
      <c r="J15" s="79">
        <f t="shared" si="0"/>
        <v>0.67054727821636706</v>
      </c>
      <c r="K15" s="79">
        <f>H15/'סכום נכסי הקרן'!$C$42*100</f>
        <v>6.9741325741472394E-3</v>
      </c>
    </row>
    <row r="16" spans="2:55">
      <c r="B16" t="s">
        <v>2215</v>
      </c>
      <c r="C16" t="s">
        <v>2216</v>
      </c>
      <c r="D16" t="s">
        <v>112</v>
      </c>
      <c r="E16" t="s">
        <v>261</v>
      </c>
      <c r="F16" s="79">
        <v>34125</v>
      </c>
      <c r="G16" s="79">
        <v>98.817700000000002</v>
      </c>
      <c r="H16" s="79">
        <v>129.62560024050001</v>
      </c>
      <c r="I16" s="79">
        <v>0.21</v>
      </c>
      <c r="J16" s="79">
        <f t="shared" si="0"/>
        <v>0.95933027466506227</v>
      </c>
      <c r="K16" s="79">
        <f>H16/'סכום נכסי הקרן'!$C$42*100</f>
        <v>9.977665610251556E-3</v>
      </c>
    </row>
    <row r="17" spans="2:11">
      <c r="B17" t="s">
        <v>2217</v>
      </c>
      <c r="C17" t="s">
        <v>2218</v>
      </c>
      <c r="D17" t="s">
        <v>108</v>
      </c>
      <c r="E17" t="s">
        <v>2219</v>
      </c>
      <c r="F17" s="79">
        <v>24157</v>
      </c>
      <c r="G17" s="79">
        <v>97.016099999999994</v>
      </c>
      <c r="H17" s="79">
        <v>23.436179277000001</v>
      </c>
      <c r="I17" s="79">
        <v>0</v>
      </c>
      <c r="J17" s="79">
        <f t="shared" si="0"/>
        <v>0.17344595713493552</v>
      </c>
      <c r="K17" s="79">
        <f>H17/'סכום נכסי הקרן'!$C$42*100</f>
        <v>1.803951993849692E-3</v>
      </c>
    </row>
    <row r="18" spans="2:11">
      <c r="B18" t="s">
        <v>2220</v>
      </c>
      <c r="C18" t="s">
        <v>2221</v>
      </c>
      <c r="D18" t="s">
        <v>108</v>
      </c>
      <c r="E18" t="s">
        <v>261</v>
      </c>
      <c r="F18" s="79">
        <v>152542</v>
      </c>
      <c r="G18" s="79">
        <v>93.568100000000001</v>
      </c>
      <c r="H18" s="79">
        <v>142.730651102</v>
      </c>
      <c r="I18" s="79">
        <v>3.81</v>
      </c>
      <c r="J18" s="79">
        <f t="shared" si="0"/>
        <v>1.056317845169167</v>
      </c>
      <c r="K18" s="79">
        <f>H18/'סכום נכסי הקרן'!$C$42*100</f>
        <v>1.0986400112223276E-2</v>
      </c>
    </row>
    <row r="19" spans="2:11">
      <c r="B19" s="80" t="s">
        <v>2222</v>
      </c>
      <c r="C19" s="16"/>
      <c r="F19" s="81">
        <v>0</v>
      </c>
      <c r="H19" s="81">
        <v>0</v>
      </c>
      <c r="J19" s="81">
        <f t="shared" si="0"/>
        <v>0</v>
      </c>
      <c r="K19" s="81">
        <f>H19/'סכום נכסי הקרן'!$C$42*100</f>
        <v>0</v>
      </c>
    </row>
    <row r="20" spans="2:11">
      <c r="B20" t="s">
        <v>245</v>
      </c>
      <c r="C20" t="s">
        <v>245</v>
      </c>
      <c r="D20" t="s">
        <v>245</v>
      </c>
      <c r="F20" s="79">
        <v>0</v>
      </c>
      <c r="G20" s="79">
        <v>0</v>
      </c>
      <c r="H20" s="79">
        <v>0</v>
      </c>
      <c r="I20" s="79">
        <v>0</v>
      </c>
      <c r="J20" s="79">
        <f t="shared" si="0"/>
        <v>0</v>
      </c>
      <c r="K20" s="79">
        <f>H20/'סכום נכסי הקרן'!$C$42*100</f>
        <v>0</v>
      </c>
    </row>
    <row r="21" spans="2:11">
      <c r="B21" s="80" t="s">
        <v>2223</v>
      </c>
      <c r="C21" s="16"/>
      <c r="F21" s="81">
        <v>542552</v>
      </c>
      <c r="H21" s="81">
        <v>472.07992072000002</v>
      </c>
      <c r="J21" s="81">
        <f t="shared" si="0"/>
        <v>3.4937586338495601</v>
      </c>
      <c r="K21" s="81">
        <f>H21/'סכום נכסי הקרן'!$C$42*100</f>
        <v>3.6337386916774801E-2</v>
      </c>
    </row>
    <row r="22" spans="2:11">
      <c r="B22" t="s">
        <v>2224</v>
      </c>
      <c r="C22" t="s">
        <v>2225</v>
      </c>
      <c r="D22" t="s">
        <v>108</v>
      </c>
      <c r="E22" t="s">
        <v>2226</v>
      </c>
      <c r="F22" s="79">
        <v>542552</v>
      </c>
      <c r="G22" s="79">
        <v>87.010999999999996</v>
      </c>
      <c r="H22" s="79">
        <v>472.07992072000002</v>
      </c>
      <c r="I22" s="79">
        <v>1.42</v>
      </c>
      <c r="J22" s="79">
        <f t="shared" si="0"/>
        <v>3.4937586338495601</v>
      </c>
      <c r="K22" s="79">
        <f>H22/'סכום נכסי הקרן'!$C$42*100</f>
        <v>3.6337386916774801E-2</v>
      </c>
    </row>
    <row r="23" spans="2:11">
      <c r="B23" s="80" t="s">
        <v>2227</v>
      </c>
      <c r="C23" s="16"/>
      <c r="F23" s="81">
        <v>1188854.21</v>
      </c>
      <c r="H23" s="81">
        <v>1505.4466089087196</v>
      </c>
      <c r="J23" s="81">
        <f t="shared" si="0"/>
        <v>11.141475959520832</v>
      </c>
      <c r="K23" s="81">
        <f>H23/'סכום נכסי הקרן'!$C$42*100</f>
        <v>0.11587867543069837</v>
      </c>
    </row>
    <row r="24" spans="2:11">
      <c r="B24" t="s">
        <v>2228</v>
      </c>
      <c r="C24" t="s">
        <v>2229</v>
      </c>
      <c r="D24" t="s">
        <v>108</v>
      </c>
      <c r="E24" t="s">
        <v>2230</v>
      </c>
      <c r="F24" s="79">
        <v>707248.08</v>
      </c>
      <c r="G24" s="79">
        <v>86.831999999999994</v>
      </c>
      <c r="H24" s="79">
        <v>614.11765282559998</v>
      </c>
      <c r="I24" s="79">
        <v>0</v>
      </c>
      <c r="J24" s="79">
        <f t="shared" si="0"/>
        <v>4.5449483394390162</v>
      </c>
      <c r="K24" s="79">
        <f>H24/'סכום נכסי הקרן'!$C$42*100</f>
        <v>4.7270451005648959E-2</v>
      </c>
    </row>
    <row r="25" spans="2:11">
      <c r="B25" t="s">
        <v>2231</v>
      </c>
      <c r="C25" t="s">
        <v>2232</v>
      </c>
      <c r="D25" t="s">
        <v>108</v>
      </c>
      <c r="E25" t="s">
        <v>2233</v>
      </c>
      <c r="F25" s="79">
        <v>265067.03000000003</v>
      </c>
      <c r="G25" s="79">
        <v>69.735799999999998</v>
      </c>
      <c r="H25" s="79">
        <v>184.84661390674</v>
      </c>
      <c r="I25" s="79">
        <v>0</v>
      </c>
      <c r="J25" s="79">
        <f t="shared" si="0"/>
        <v>1.3680087309995363</v>
      </c>
      <c r="K25" s="79">
        <f>H25/'סכום נכסי הקרן'!$C$42*100</f>
        <v>1.4228190259692894E-2</v>
      </c>
    </row>
    <row r="26" spans="2:11">
      <c r="B26" t="s">
        <v>2234</v>
      </c>
      <c r="C26" t="s">
        <v>2235</v>
      </c>
      <c r="D26" t="s">
        <v>112</v>
      </c>
      <c r="E26" t="s">
        <v>261</v>
      </c>
      <c r="F26" s="79">
        <v>23889.85</v>
      </c>
      <c r="G26" s="79">
        <v>18.117899999999999</v>
      </c>
      <c r="H26" s="79">
        <v>16.6381356278286</v>
      </c>
      <c r="I26" s="79">
        <v>0.03</v>
      </c>
      <c r="J26" s="79">
        <f t="shared" si="0"/>
        <v>0.12313514608337679</v>
      </c>
      <c r="K26" s="79">
        <f>H26/'סכום נכסי הקרן'!$C$42*100</f>
        <v>1.2806864798657171E-3</v>
      </c>
    </row>
    <row r="27" spans="2:11">
      <c r="B27" t="s">
        <v>2236</v>
      </c>
      <c r="C27" t="s">
        <v>2237</v>
      </c>
      <c r="D27" t="s">
        <v>112</v>
      </c>
      <c r="E27" t="s">
        <v>1092</v>
      </c>
      <c r="F27" s="79">
        <v>21546</v>
      </c>
      <c r="G27" s="79">
        <v>101.44889999999999</v>
      </c>
      <c r="H27" s="79">
        <v>84.022843896935996</v>
      </c>
      <c r="I27" s="79">
        <v>0</v>
      </c>
      <c r="J27" s="79">
        <f t="shared" si="0"/>
        <v>0.6218344043478764</v>
      </c>
      <c r="K27" s="79">
        <f>H27/'סכום נכסי הקרן'!$C$42*100</f>
        <v>6.4674866575010074E-3</v>
      </c>
    </row>
    <row r="28" spans="2:11">
      <c r="B28" t="s">
        <v>2238</v>
      </c>
      <c r="C28" t="s">
        <v>2239</v>
      </c>
      <c r="D28" t="s">
        <v>112</v>
      </c>
      <c r="E28" t="s">
        <v>261</v>
      </c>
      <c r="F28" s="79">
        <v>24228.25</v>
      </c>
      <c r="G28" s="79">
        <v>74.255499999999998</v>
      </c>
      <c r="H28" s="79">
        <v>69.156666639115002</v>
      </c>
      <c r="I28" s="79">
        <v>0.01</v>
      </c>
      <c r="J28" s="79">
        <f t="shared" si="0"/>
        <v>0.51181312856975236</v>
      </c>
      <c r="K28" s="79">
        <f>H28/'סכום נכסי הקרן'!$C$42*100</f>
        <v>5.3231930510987098E-3</v>
      </c>
    </row>
    <row r="29" spans="2:11">
      <c r="B29" t="s">
        <v>2240</v>
      </c>
      <c r="C29" t="s">
        <v>2241</v>
      </c>
      <c r="D29" t="s">
        <v>112</v>
      </c>
      <c r="E29" t="s">
        <v>2242</v>
      </c>
      <c r="F29" s="79">
        <v>146875</v>
      </c>
      <c r="G29" s="79">
        <v>95.054299999999998</v>
      </c>
      <c r="H29" s="79">
        <v>536.66469601250003</v>
      </c>
      <c r="I29" s="79">
        <v>0</v>
      </c>
      <c r="J29" s="79">
        <f t="shared" si="0"/>
        <v>3.9717362100812745</v>
      </c>
      <c r="K29" s="79">
        <f>H29/'סכום נכסי הקרן'!$C$42*100</f>
        <v>4.1308667976891082E-2</v>
      </c>
    </row>
    <row r="30" spans="2:11">
      <c r="B30" s="80" t="s">
        <v>249</v>
      </c>
      <c r="C30" s="16"/>
      <c r="F30" s="81">
        <v>3731628.75</v>
      </c>
      <c r="H30" s="81">
        <v>11078.769645536007</v>
      </c>
      <c r="J30" s="81">
        <f t="shared" si="0"/>
        <v>81.991513306662057</v>
      </c>
      <c r="K30" s="81">
        <f>H30/'סכום נכסי הקרן'!$C$42*100</f>
        <v>0.85276564730325888</v>
      </c>
    </row>
    <row r="31" spans="2:11">
      <c r="B31" s="80" t="s">
        <v>2243</v>
      </c>
      <c r="C31" s="16"/>
      <c r="F31" s="81">
        <v>0</v>
      </c>
      <c r="H31" s="81">
        <v>0</v>
      </c>
      <c r="J31" s="81">
        <f t="shared" si="0"/>
        <v>0</v>
      </c>
      <c r="K31" s="81">
        <f>H31/'סכום נכסי הקרן'!$C$42*100</f>
        <v>0</v>
      </c>
    </row>
    <row r="32" spans="2:11">
      <c r="B32" t="s">
        <v>245</v>
      </c>
      <c r="C32" t="s">
        <v>245</v>
      </c>
      <c r="D32" t="s">
        <v>245</v>
      </c>
      <c r="F32" s="79">
        <v>0</v>
      </c>
      <c r="G32" s="79">
        <v>0</v>
      </c>
      <c r="H32" s="79">
        <v>0</v>
      </c>
      <c r="I32" s="79">
        <v>0</v>
      </c>
      <c r="J32" s="79">
        <f t="shared" si="0"/>
        <v>0</v>
      </c>
      <c r="K32" s="79">
        <f>H32/'סכום נכסי הקרן'!$C$42*100</f>
        <v>0</v>
      </c>
    </row>
    <row r="33" spans="2:11">
      <c r="B33" s="80" t="s">
        <v>2244</v>
      </c>
      <c r="C33" s="16"/>
      <c r="F33" s="81">
        <v>159426.07999999999</v>
      </c>
      <c r="H33" s="81">
        <v>2244.2840173458285</v>
      </c>
      <c r="J33" s="81">
        <f t="shared" si="0"/>
        <v>16.609447507222423</v>
      </c>
      <c r="K33" s="81">
        <f>H33/'סכום נכסי הקרן'!$C$42*100</f>
        <v>0.17274917468434092</v>
      </c>
    </row>
    <row r="34" spans="2:11">
      <c r="B34" t="s">
        <v>2245</v>
      </c>
      <c r="C34" t="s">
        <v>2246</v>
      </c>
      <c r="D34" t="s">
        <v>112</v>
      </c>
      <c r="E34" t="s">
        <v>2247</v>
      </c>
      <c r="F34" s="79">
        <v>27</v>
      </c>
      <c r="G34" s="79">
        <v>88821.758199999997</v>
      </c>
      <c r="H34" s="79">
        <v>92.186326400615997</v>
      </c>
      <c r="I34" s="79">
        <v>0</v>
      </c>
      <c r="J34" s="79">
        <f t="shared" si="0"/>
        <v>0.68225052506746175</v>
      </c>
      <c r="K34" s="79">
        <f>H34/'סכום נכסי הקרן'!$C$42*100</f>
        <v>7.0958540362111994E-3</v>
      </c>
    </row>
    <row r="35" spans="2:11">
      <c r="B35" t="s">
        <v>2248</v>
      </c>
      <c r="C35" t="s">
        <v>2249</v>
      </c>
      <c r="D35" t="s">
        <v>112</v>
      </c>
      <c r="E35" t="s">
        <v>542</v>
      </c>
      <c r="F35" s="79">
        <v>11.81</v>
      </c>
      <c r="G35" s="79">
        <v>109586.6</v>
      </c>
      <c r="H35" s="79">
        <v>49.749730156239998</v>
      </c>
      <c r="I35" s="79">
        <v>0</v>
      </c>
      <c r="J35" s="79">
        <f t="shared" si="0"/>
        <v>0.36818670237013018</v>
      </c>
      <c r="K35" s="79">
        <f>H35/'סכום נכסי הקרן'!$C$42*100</f>
        <v>3.8293837851338304E-3</v>
      </c>
    </row>
    <row r="36" spans="2:11">
      <c r="B36" t="s">
        <v>2250</v>
      </c>
      <c r="C36" t="s">
        <v>2251</v>
      </c>
      <c r="D36" t="s">
        <v>112</v>
      </c>
      <c r="E36" t="s">
        <v>261</v>
      </c>
      <c r="F36" s="79">
        <v>154616.06</v>
      </c>
      <c r="G36" s="79">
        <v>1E-4</v>
      </c>
      <c r="H36" s="79">
        <v>5.9434413464000001E-4</v>
      </c>
      <c r="I36" s="79">
        <v>0</v>
      </c>
      <c r="J36" s="79">
        <f t="shared" si="0"/>
        <v>4.3986089234834364E-6</v>
      </c>
      <c r="K36" s="79">
        <f>H36/'סכום נכסי הקרן'!$C$42*100</f>
        <v>4.5748424862448103E-8</v>
      </c>
    </row>
    <row r="37" spans="2:11">
      <c r="B37" t="s">
        <v>2252</v>
      </c>
      <c r="C37" t="s">
        <v>2253</v>
      </c>
      <c r="D37" t="s">
        <v>112</v>
      </c>
      <c r="E37" t="s">
        <v>261</v>
      </c>
      <c r="F37" s="79">
        <v>940.22</v>
      </c>
      <c r="G37" s="79">
        <v>1E-4</v>
      </c>
      <c r="H37" s="79">
        <v>3.6142056799999999E-6</v>
      </c>
      <c r="I37" s="79">
        <v>0</v>
      </c>
      <c r="J37" s="79">
        <f t="shared" si="0"/>
        <v>2.6747933442603541E-8</v>
      </c>
      <c r="K37" s="79">
        <f>H37/'סכום נכסי הקרן'!$C$42*100</f>
        <v>2.7819609440423558E-10</v>
      </c>
    </row>
    <row r="38" spans="2:11">
      <c r="B38" t="s">
        <v>2254</v>
      </c>
      <c r="C38" t="s">
        <v>2255</v>
      </c>
      <c r="D38" t="s">
        <v>112</v>
      </c>
      <c r="E38" t="s">
        <v>1187</v>
      </c>
      <c r="F38" s="79">
        <v>3.08</v>
      </c>
      <c r="G38" s="79">
        <v>60704.32</v>
      </c>
      <c r="H38" s="79">
        <v>7.1871001072640004</v>
      </c>
      <c r="I38" s="79">
        <v>0</v>
      </c>
      <c r="J38" s="79">
        <f t="shared" si="0"/>
        <v>5.3190131479851549E-2</v>
      </c>
      <c r="K38" s="79">
        <f>H38/'סכום נכסי הקרן'!$C$42*100</f>
        <v>5.5321233957363145E-4</v>
      </c>
    </row>
    <row r="39" spans="2:11">
      <c r="B39" t="s">
        <v>2256</v>
      </c>
      <c r="C39" t="s">
        <v>2257</v>
      </c>
      <c r="D39" t="s">
        <v>119</v>
      </c>
      <c r="E39" t="s">
        <v>671</v>
      </c>
      <c r="F39" s="79">
        <v>3800</v>
      </c>
      <c r="G39" s="79">
        <v>11140.52</v>
      </c>
      <c r="H39" s="79">
        <v>1992.3215785120001</v>
      </c>
      <c r="I39" s="79">
        <v>0</v>
      </c>
      <c r="J39" s="79">
        <f t="shared" si="0"/>
        <v>14.744729463847728</v>
      </c>
      <c r="K39" s="79">
        <f>H39/'סכום נכסי הקרן'!$C$42*100</f>
        <v>0.15335488099263903</v>
      </c>
    </row>
    <row r="40" spans="2:11">
      <c r="B40" t="s">
        <v>2258</v>
      </c>
      <c r="C40" t="s">
        <v>2259</v>
      </c>
      <c r="D40" t="s">
        <v>112</v>
      </c>
      <c r="E40" t="s">
        <v>2260</v>
      </c>
      <c r="F40" s="79">
        <v>27.91</v>
      </c>
      <c r="G40" s="79">
        <v>95854.674300000261</v>
      </c>
      <c r="H40" s="79">
        <v>102.838684211368</v>
      </c>
      <c r="I40" s="79">
        <v>0</v>
      </c>
      <c r="J40" s="79">
        <f t="shared" si="0"/>
        <v>0.76108625910039396</v>
      </c>
      <c r="K40" s="79">
        <f>H40/'סכום נכסי הקרן'!$C$42*100</f>
        <v>7.9157975041622714E-3</v>
      </c>
    </row>
    <row r="41" spans="2:11">
      <c r="B41" s="80" t="s">
        <v>2261</v>
      </c>
      <c r="C41" s="16"/>
      <c r="F41" s="81">
        <v>690389.44</v>
      </c>
      <c r="H41" s="81">
        <v>2449.8808420396499</v>
      </c>
      <c r="J41" s="81">
        <f t="shared" si="0"/>
        <v>18.131023939176057</v>
      </c>
      <c r="K41" s="81">
        <f>H41/'סכום נכסי הקרן'!$C$42*100</f>
        <v>0.18857457000377206</v>
      </c>
    </row>
    <row r="42" spans="2:11">
      <c r="B42" t="s">
        <v>2262</v>
      </c>
      <c r="C42" t="s">
        <v>2263</v>
      </c>
      <c r="D42" t="s">
        <v>112</v>
      </c>
      <c r="E42" t="s">
        <v>2264</v>
      </c>
      <c r="F42" s="79">
        <v>330686</v>
      </c>
      <c r="G42" s="79">
        <v>97.038799999999839</v>
      </c>
      <c r="H42" s="79">
        <v>1233.51548338979</v>
      </c>
      <c r="I42" s="79">
        <v>0</v>
      </c>
      <c r="J42" s="79">
        <f t="shared" si="0"/>
        <v>9.1289741014769934</v>
      </c>
      <c r="K42" s="79">
        <f>H42/'סכום נכסי הקרן'!$C$42*100</f>
        <v>9.4947332899491296E-2</v>
      </c>
    </row>
    <row r="43" spans="2:11">
      <c r="B43" t="s">
        <v>2265</v>
      </c>
      <c r="C43" t="s">
        <v>2266</v>
      </c>
      <c r="D43" t="s">
        <v>112</v>
      </c>
      <c r="E43" t="s">
        <v>2267</v>
      </c>
      <c r="F43" s="79">
        <v>359703.44</v>
      </c>
      <c r="G43" s="79">
        <v>87.970299999999952</v>
      </c>
      <c r="H43" s="79">
        <v>1216.3653586498599</v>
      </c>
      <c r="I43" s="79">
        <v>0</v>
      </c>
      <c r="J43" s="79">
        <f t="shared" si="0"/>
        <v>9.002049837699067</v>
      </c>
      <c r="K43" s="79">
        <f>H43/'סכום נכסי הקרן'!$C$42*100</f>
        <v>9.3627237104280767E-2</v>
      </c>
    </row>
    <row r="44" spans="2:11">
      <c r="B44" s="80" t="s">
        <v>2268</v>
      </c>
      <c r="C44" s="16"/>
      <c r="F44" s="81">
        <v>2881813.23</v>
      </c>
      <c r="H44" s="81">
        <v>6384.6047861505285</v>
      </c>
      <c r="J44" s="81">
        <f t="shared" si="0"/>
        <v>47.251041860263577</v>
      </c>
      <c r="K44" s="81">
        <f>H44/'סכום נכסי הקרן'!$C$42*100</f>
        <v>0.49144190261514581</v>
      </c>
    </row>
    <row r="45" spans="2:11">
      <c r="B45" t="s">
        <v>2269</v>
      </c>
      <c r="C45" t="s">
        <v>2270</v>
      </c>
      <c r="D45" t="s">
        <v>112</v>
      </c>
      <c r="E45" t="s">
        <v>2271</v>
      </c>
      <c r="F45" s="79">
        <v>159294.82999999999</v>
      </c>
      <c r="G45" s="79">
        <v>47.834800000000008</v>
      </c>
      <c r="H45" s="79">
        <v>292.90650868218898</v>
      </c>
      <c r="I45" s="79">
        <v>0</v>
      </c>
      <c r="J45" s="79">
        <f t="shared" si="0"/>
        <v>2.1677360097382641</v>
      </c>
      <c r="K45" s="79">
        <f>H45/'סכום נכסי הקרן'!$C$42*100</f>
        <v>2.2545879774325765E-2</v>
      </c>
    </row>
    <row r="46" spans="2:11">
      <c r="B46" t="s">
        <v>2272</v>
      </c>
      <c r="C46" t="s">
        <v>2273</v>
      </c>
      <c r="D46" t="s">
        <v>112</v>
      </c>
      <c r="E46" t="s">
        <v>2274</v>
      </c>
      <c r="F46" s="79">
        <v>33150</v>
      </c>
      <c r="G46" s="79">
        <v>100</v>
      </c>
      <c r="H46" s="79">
        <v>127.4286</v>
      </c>
      <c r="I46" s="79">
        <v>0</v>
      </c>
      <c r="J46" s="79">
        <f t="shared" si="0"/>
        <v>0.94307076388750244</v>
      </c>
      <c r="K46" s="79">
        <f>H46/'סכום נכסי הקרן'!$C$42*100</f>
        <v>9.8085560076369479E-3</v>
      </c>
    </row>
    <row r="47" spans="2:11">
      <c r="B47" t="s">
        <v>2275</v>
      </c>
      <c r="C47" t="s">
        <v>2276</v>
      </c>
      <c r="D47" t="s">
        <v>116</v>
      </c>
      <c r="E47" t="s">
        <v>2277</v>
      </c>
      <c r="F47" s="79">
        <v>8400</v>
      </c>
      <c r="G47" s="79">
        <v>76.264499999999998</v>
      </c>
      <c r="H47" s="79">
        <v>25.7536369818</v>
      </c>
      <c r="I47" s="79">
        <v>0</v>
      </c>
      <c r="J47" s="79">
        <f t="shared" si="0"/>
        <v>0.19059694684951067</v>
      </c>
      <c r="K47" s="79">
        <f>H47/'סכום נכסי הקרן'!$C$42*100</f>
        <v>1.9823335635511603E-3</v>
      </c>
    </row>
    <row r="48" spans="2:11">
      <c r="B48" t="s">
        <v>2278</v>
      </c>
      <c r="C48" t="s">
        <v>2279</v>
      </c>
      <c r="D48" t="s">
        <v>112</v>
      </c>
      <c r="E48" t="s">
        <v>704</v>
      </c>
      <c r="F48" s="79">
        <v>146536.22</v>
      </c>
      <c r="G48" s="79">
        <v>96.429299999999955</v>
      </c>
      <c r="H48" s="79">
        <v>543.17200398381601</v>
      </c>
      <c r="I48" s="79">
        <v>0</v>
      </c>
      <c r="J48" s="79">
        <f t="shared" si="0"/>
        <v>4.0198953509598541</v>
      </c>
      <c r="K48" s="79">
        <f>H48/'סכום נכסי הקרן'!$C$42*100</f>
        <v>4.1809554706366214E-2</v>
      </c>
    </row>
    <row r="49" spans="2:11">
      <c r="B49" t="s">
        <v>2280</v>
      </c>
      <c r="C49" t="s">
        <v>2281</v>
      </c>
      <c r="D49" t="s">
        <v>112</v>
      </c>
      <c r="E49" t="s">
        <v>2282</v>
      </c>
      <c r="F49" s="79">
        <v>236590.13</v>
      </c>
      <c r="G49" s="79">
        <v>92.419100000000014</v>
      </c>
      <c r="H49" s="79">
        <v>840.50777820108704</v>
      </c>
      <c r="I49" s="79">
        <v>0</v>
      </c>
      <c r="J49" s="79">
        <f t="shared" si="0"/>
        <v>6.2204113710853504</v>
      </c>
      <c r="K49" s="79">
        <f>H49/'סכום נכסי הקרן'!$C$42*100</f>
        <v>6.4696368141373709E-2</v>
      </c>
    </row>
    <row r="50" spans="2:11">
      <c r="B50" t="s">
        <v>2283</v>
      </c>
      <c r="C50" t="s">
        <v>2284</v>
      </c>
      <c r="D50" t="s">
        <v>112</v>
      </c>
      <c r="E50" t="s">
        <v>499</v>
      </c>
      <c r="F50" s="79">
        <v>24187.47</v>
      </c>
      <c r="G50" s="79">
        <v>100</v>
      </c>
      <c r="H50" s="79">
        <v>92.976634680000004</v>
      </c>
      <c r="I50" s="79">
        <v>0</v>
      </c>
      <c r="J50" s="79">
        <f t="shared" si="0"/>
        <v>0.68809942109822164</v>
      </c>
      <c r="K50" s="79">
        <f>H50/'סכום נכסי הקרן'!$C$42*100</f>
        <v>7.1566864005441454E-3</v>
      </c>
    </row>
    <row r="51" spans="2:11">
      <c r="B51" t="s">
        <v>2285</v>
      </c>
      <c r="C51" t="s">
        <v>2286</v>
      </c>
      <c r="D51" t="s">
        <v>112</v>
      </c>
      <c r="E51" t="s">
        <v>2287</v>
      </c>
      <c r="F51" s="79">
        <v>202201.04</v>
      </c>
      <c r="G51" s="79">
        <v>97.942100000000011</v>
      </c>
      <c r="H51" s="79">
        <v>761.265547802897</v>
      </c>
      <c r="I51" s="79">
        <v>0</v>
      </c>
      <c r="J51" s="79">
        <f t="shared" si="0"/>
        <v>5.6339572253616232</v>
      </c>
      <c r="K51" s="79">
        <f>H51/'סכום נכסי הקרן'!$C$42*100</f>
        <v>5.8596859435865546E-2</v>
      </c>
    </row>
    <row r="52" spans="2:11">
      <c r="B52" t="s">
        <v>2288</v>
      </c>
      <c r="C52" t="s">
        <v>2289</v>
      </c>
      <c r="D52" t="s">
        <v>112</v>
      </c>
      <c r="E52" t="s">
        <v>1277</v>
      </c>
      <c r="F52" s="79">
        <v>21164.04</v>
      </c>
      <c r="G52" s="79">
        <v>90.65860000000005</v>
      </c>
      <c r="H52" s="79">
        <v>73.754913980439397</v>
      </c>
      <c r="I52" s="79">
        <v>0</v>
      </c>
      <c r="J52" s="79">
        <f t="shared" si="0"/>
        <v>0.54584373577038448</v>
      </c>
      <c r="K52" s="79">
        <f>H52/'סכום נכסי הקרן'!$C$42*100</f>
        <v>5.6771337408994928E-3</v>
      </c>
    </row>
    <row r="53" spans="2:11">
      <c r="B53" t="s">
        <v>2290</v>
      </c>
      <c r="C53" t="s">
        <v>2291</v>
      </c>
      <c r="D53" t="s">
        <v>116</v>
      </c>
      <c r="E53" t="s">
        <v>2292</v>
      </c>
      <c r="F53" s="79">
        <v>18376.490000000002</v>
      </c>
      <c r="G53" s="79">
        <v>68.012699999999967</v>
      </c>
      <c r="H53" s="79">
        <v>50.244604831906003</v>
      </c>
      <c r="I53" s="79">
        <v>0</v>
      </c>
      <c r="J53" s="79">
        <f t="shared" si="0"/>
        <v>0.37184915992211554</v>
      </c>
      <c r="K53" s="79">
        <f>H53/'סכום נכסי הקרן'!$C$42*100</f>
        <v>3.867475751717715E-3</v>
      </c>
    </row>
    <row r="54" spans="2:11">
      <c r="B54" t="s">
        <v>2293</v>
      </c>
      <c r="C54" t="s">
        <v>2294</v>
      </c>
      <c r="D54" t="s">
        <v>116</v>
      </c>
      <c r="E54" t="s">
        <v>366</v>
      </c>
      <c r="F54" s="79">
        <v>51360</v>
      </c>
      <c r="G54" s="79">
        <v>68.979800000000211</v>
      </c>
      <c r="H54" s="79">
        <v>142.42420442812801</v>
      </c>
      <c r="I54" s="79">
        <v>0</v>
      </c>
      <c r="J54" s="79">
        <f t="shared" si="0"/>
        <v>1.0540499014044296</v>
      </c>
      <c r="K54" s="79">
        <f>H54/'סכום נכסי הקרן'!$C$42*100</f>
        <v>1.0962812005910977E-2</v>
      </c>
    </row>
    <row r="55" spans="2:11">
      <c r="B55" t="s">
        <v>2295</v>
      </c>
      <c r="C55" t="s">
        <v>2296</v>
      </c>
      <c r="D55" t="s">
        <v>116</v>
      </c>
      <c r="E55" t="s">
        <v>1259</v>
      </c>
      <c r="F55" s="79">
        <v>92494.13</v>
      </c>
      <c r="G55" s="79">
        <v>100</v>
      </c>
      <c r="H55" s="79">
        <v>371.83565201300001</v>
      </c>
      <c r="I55" s="79">
        <v>0</v>
      </c>
      <c r="J55" s="79">
        <f t="shared" si="0"/>
        <v>2.7518730676198864</v>
      </c>
      <c r="K55" s="79">
        <f>H55/'סכום נכסי הקרן'!$C$42*100</f>
        <v>2.862128924280509E-2</v>
      </c>
    </row>
    <row r="56" spans="2:11">
      <c r="B56" t="s">
        <v>2297</v>
      </c>
      <c r="C56" t="s">
        <v>2298</v>
      </c>
      <c r="D56" t="s">
        <v>112</v>
      </c>
      <c r="E56" t="s">
        <v>2299</v>
      </c>
      <c r="F56" s="79">
        <v>159373.21</v>
      </c>
      <c r="G56" s="79">
        <v>95.957400000000035</v>
      </c>
      <c r="H56" s="79">
        <v>587.86441382660405</v>
      </c>
      <c r="I56" s="79">
        <v>0</v>
      </c>
      <c r="J56" s="79">
        <f t="shared" si="0"/>
        <v>4.3506539490329041</v>
      </c>
      <c r="K56" s="79">
        <f>H56/'סכום נכסי הקרן'!$C$42*100</f>
        <v>4.5249661598062832E-2</v>
      </c>
    </row>
    <row r="57" spans="2:11">
      <c r="B57" t="s">
        <v>2300</v>
      </c>
      <c r="C57" t="s">
        <v>2301</v>
      </c>
      <c r="D57" t="s">
        <v>116</v>
      </c>
      <c r="E57" t="s">
        <v>2302</v>
      </c>
      <c r="F57" s="79">
        <v>127652.63</v>
      </c>
      <c r="G57" s="79">
        <v>92.524100000000146</v>
      </c>
      <c r="H57" s="79">
        <v>474.81178802070002</v>
      </c>
      <c r="I57" s="79">
        <v>0</v>
      </c>
      <c r="J57" s="79">
        <f t="shared" si="0"/>
        <v>3.5139765769338469</v>
      </c>
      <c r="K57" s="79">
        <f>H57/'סכום נכסי הקרן'!$C$42*100</f>
        <v>3.654766681802419E-2</v>
      </c>
    </row>
    <row r="58" spans="2:11">
      <c r="B58" t="s">
        <v>2303</v>
      </c>
      <c r="C58" t="s">
        <v>2304</v>
      </c>
      <c r="D58" t="s">
        <v>116</v>
      </c>
      <c r="E58" t="s">
        <v>2305</v>
      </c>
      <c r="F58" s="79">
        <v>86906.54</v>
      </c>
      <c r="G58" s="79">
        <v>79.198499999999939</v>
      </c>
      <c r="H58" s="79">
        <v>276.69816071684602</v>
      </c>
      <c r="I58" s="79">
        <v>0</v>
      </c>
      <c r="J58" s="79">
        <f t="shared" si="0"/>
        <v>2.047781626679591</v>
      </c>
      <c r="K58" s="79">
        <f>H58/'סכום נכסי הקרן'!$C$42*100</f>
        <v>2.1298275321249022E-2</v>
      </c>
    </row>
    <row r="59" spans="2:11">
      <c r="B59" t="s">
        <v>2306</v>
      </c>
      <c r="C59" t="s">
        <v>2307</v>
      </c>
      <c r="D59" t="s">
        <v>108</v>
      </c>
      <c r="E59" t="s">
        <v>2308</v>
      </c>
      <c r="F59" s="79">
        <v>1363415</v>
      </c>
      <c r="G59" s="79">
        <v>84.721400000000003</v>
      </c>
      <c r="H59" s="79">
        <v>1155.10427581</v>
      </c>
      <c r="I59" s="79">
        <v>0</v>
      </c>
      <c r="J59" s="79">
        <f t="shared" si="0"/>
        <v>8.5486701710436819</v>
      </c>
      <c r="K59" s="79">
        <f>H59/'סכום נכסי הקרן'!$C$42*100</f>
        <v>8.8911790476732061E-2</v>
      </c>
    </row>
    <row r="60" spans="2:11">
      <c r="B60" t="s">
        <v>2309</v>
      </c>
      <c r="C60" t="s">
        <v>2310</v>
      </c>
      <c r="D60" t="s">
        <v>112</v>
      </c>
      <c r="E60" t="s">
        <v>2311</v>
      </c>
      <c r="F60" s="79">
        <v>150711.5</v>
      </c>
      <c r="G60" s="79">
        <v>98.018600000000006</v>
      </c>
      <c r="H60" s="79">
        <v>567.85606219111605</v>
      </c>
      <c r="I60" s="79">
        <v>0</v>
      </c>
      <c r="J60" s="79">
        <f t="shared" si="0"/>
        <v>4.2025765828764099</v>
      </c>
      <c r="K60" s="79">
        <f>H60/'סכום נכסי הקרן'!$C$42*100</f>
        <v>4.3709559630080927E-2</v>
      </c>
    </row>
    <row r="61" spans="2:11">
      <c r="B61" t="s">
        <v>252</v>
      </c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2" t="s">
        <v>2903</v>
      </c>
    </row>
    <row r="3" spans="2:59">
      <c r="B3" s="2" t="s">
        <v>2</v>
      </c>
      <c r="C3" s="82" t="s">
        <v>2904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f>G12+G16</f>
        <v>523422.38</v>
      </c>
      <c r="H11" s="7"/>
      <c r="I11" s="78">
        <f>I12+I16</f>
        <v>446.08104732590482</v>
      </c>
      <c r="J11" s="7"/>
      <c r="K11" s="78">
        <f>I11/$I$11*100</f>
        <v>100</v>
      </c>
      <c r="L11" s="78">
        <f>I11/'סכום נכסי הקרן'!$C$42*100</f>
        <v>3.4336176781676053E-2</v>
      </c>
      <c r="M11" s="16"/>
      <c r="N11" s="16"/>
      <c r="O11" s="16"/>
      <c r="P11" s="16"/>
      <c r="BG11" s="16"/>
    </row>
    <row r="12" spans="2:59">
      <c r="B12" s="80" t="s">
        <v>2312</v>
      </c>
      <c r="C12" s="16"/>
      <c r="D12" s="16"/>
      <c r="G12" s="81">
        <f>SUM(G13:G15)</f>
        <v>212863.88</v>
      </c>
      <c r="I12" s="81">
        <f>SUM(I13:I15)</f>
        <v>3.9155665288E-3</v>
      </c>
      <c r="K12" s="81">
        <f t="shared" ref="K12:K18" si="0">I12/$I$11*100</f>
        <v>8.7777020617047299E-4</v>
      </c>
      <c r="L12" s="81">
        <f>I12/'סכום נכסי הקרן'!$C$42*100</f>
        <v>3.0139272972757592E-7</v>
      </c>
    </row>
    <row r="13" spans="2:59">
      <c r="B13" t="s">
        <v>2313</v>
      </c>
      <c r="C13" t="s">
        <v>2314</v>
      </c>
      <c r="D13" t="s">
        <v>1383</v>
      </c>
      <c r="E13" t="s">
        <v>108</v>
      </c>
      <c r="F13" t="s">
        <v>2315</v>
      </c>
      <c r="G13" s="79">
        <v>22827</v>
      </c>
      <c r="H13" s="79">
        <v>1.55E-2</v>
      </c>
      <c r="I13" s="79">
        <v>3.5381850000000001E-3</v>
      </c>
      <c r="J13" s="79">
        <v>0</v>
      </c>
      <c r="K13" s="79">
        <f t="shared" si="0"/>
        <v>7.9317088704174827E-4</v>
      </c>
      <c r="L13" s="79">
        <f>I13/'סכום נכסי הקרן'!$C$42*100</f>
        <v>2.7234455795544276E-7</v>
      </c>
    </row>
    <row r="14" spans="2:59">
      <c r="B14" s="84" t="s">
        <v>2316</v>
      </c>
      <c r="C14" t="s">
        <v>2317</v>
      </c>
      <c r="D14" t="s">
        <v>118</v>
      </c>
      <c r="E14" t="s">
        <v>108</v>
      </c>
      <c r="F14" t="s">
        <v>2318</v>
      </c>
      <c r="G14" s="79">
        <v>1352.88</v>
      </c>
      <c r="H14" s="79">
        <v>9.9999999999999995E-7</v>
      </c>
      <c r="I14" s="79">
        <v>1.3528800000000001E-8</v>
      </c>
      <c r="J14" s="79">
        <v>0</v>
      </c>
      <c r="K14" s="79">
        <f t="shared" si="0"/>
        <v>3.0328121046837301E-9</v>
      </c>
      <c r="L14" s="79">
        <f>I14/'סכום נכסי הקרן'!$C$42*100</f>
        <v>1.0413517257202758E-12</v>
      </c>
    </row>
    <row r="15" spans="2:59">
      <c r="B15" s="84" t="s">
        <v>2319</v>
      </c>
      <c r="C15" t="s">
        <v>2320</v>
      </c>
      <c r="D15" t="s">
        <v>1429</v>
      </c>
      <c r="E15" t="s">
        <v>108</v>
      </c>
      <c r="F15" t="s">
        <v>2321</v>
      </c>
      <c r="G15" s="79">
        <v>188684</v>
      </c>
      <c r="H15" s="79">
        <v>2.0000000000000001E-4</v>
      </c>
      <c r="I15" s="79">
        <v>3.77368E-4</v>
      </c>
      <c r="J15" s="79">
        <v>0.55000000000000004</v>
      </c>
      <c r="K15" s="79">
        <f t="shared" si="0"/>
        <v>8.4596286316620086E-5</v>
      </c>
      <c r="L15" s="79">
        <f>I15/'סכום נכסי הקרן'!$C$42*100</f>
        <v>2.9047130420407499E-8</v>
      </c>
    </row>
    <row r="16" spans="2:59">
      <c r="B16" s="80" t="s">
        <v>2082</v>
      </c>
      <c r="C16" s="16"/>
      <c r="D16" s="16"/>
      <c r="G16" s="81">
        <f>SUM(G17:G18)</f>
        <v>310558.5</v>
      </c>
      <c r="I16" s="81">
        <f>SUM(I17:I18)</f>
        <v>446.07713175937602</v>
      </c>
      <c r="K16" s="81">
        <f t="shared" si="0"/>
        <v>99.999122229793826</v>
      </c>
      <c r="L16" s="81">
        <f>I16/'סכום נכסי הקרן'!$C$42*100</f>
        <v>3.4335875388946321E-2</v>
      </c>
    </row>
    <row r="17" spans="2:12">
      <c r="B17" t="s">
        <v>2322</v>
      </c>
      <c r="C17" t="s">
        <v>2323</v>
      </c>
      <c r="D17" t="s">
        <v>1131</v>
      </c>
      <c r="E17" t="s">
        <v>112</v>
      </c>
      <c r="F17" t="s">
        <v>2324</v>
      </c>
      <c r="G17" s="79">
        <v>310000</v>
      </c>
      <c r="H17" s="79">
        <v>11.717000000000001</v>
      </c>
      <c r="I17" s="79">
        <f>139.6244588+301481.32/1000</f>
        <v>441.1057788</v>
      </c>
      <c r="J17" s="79">
        <v>0</v>
      </c>
      <c r="K17" s="79">
        <f t="shared" si="0"/>
        <v>98.8846716183685</v>
      </c>
      <c r="L17" s="79">
        <f>I17/'סכום נכסי הקרן'!$C$42*100</f>
        <v>3.3953215656862851E-2</v>
      </c>
    </row>
    <row r="18" spans="2:12">
      <c r="B18" t="s">
        <v>2325</v>
      </c>
      <c r="C18" t="s">
        <v>2326</v>
      </c>
      <c r="D18" t="s">
        <v>1059</v>
      </c>
      <c r="E18" t="s">
        <v>112</v>
      </c>
      <c r="F18" t="s">
        <v>2327</v>
      </c>
      <c r="G18" s="79">
        <v>558.5</v>
      </c>
      <c r="H18" s="79">
        <v>231.5624</v>
      </c>
      <c r="I18" s="79">
        <v>4.9713529593760004</v>
      </c>
      <c r="J18" s="79">
        <v>0</v>
      </c>
      <c r="K18" s="79">
        <f t="shared" si="0"/>
        <v>1.1144506114253163</v>
      </c>
      <c r="L18" s="79">
        <f>I18/'סכום נכסי הקרן'!$C$42*100</f>
        <v>3.8265973208346615E-4</v>
      </c>
    </row>
    <row r="19" spans="2:12">
      <c r="B19" t="s">
        <v>252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2903</v>
      </c>
    </row>
    <row r="3" spans="2:52">
      <c r="B3" s="2" t="s">
        <v>2</v>
      </c>
      <c r="C3" s="82" t="s">
        <v>2904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2083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245</v>
      </c>
      <c r="C14" t="s">
        <v>245</v>
      </c>
      <c r="D14" t="s">
        <v>245</v>
      </c>
      <c r="E14" t="s">
        <v>245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2084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245</v>
      </c>
      <c r="C16" t="s">
        <v>245</v>
      </c>
      <c r="D16" t="s">
        <v>245</v>
      </c>
      <c r="E16" t="s">
        <v>245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2328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245</v>
      </c>
      <c r="C18" t="s">
        <v>245</v>
      </c>
      <c r="D18" t="s">
        <v>245</v>
      </c>
      <c r="E18" t="s">
        <v>245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2085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245</v>
      </c>
      <c r="C20" t="s">
        <v>245</v>
      </c>
      <c r="D20" t="s">
        <v>245</v>
      </c>
      <c r="E20" t="s">
        <v>245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1046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245</v>
      </c>
      <c r="C22" t="s">
        <v>245</v>
      </c>
      <c r="D22" t="s">
        <v>245</v>
      </c>
      <c r="E22" t="s">
        <v>245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249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2083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245</v>
      </c>
      <c r="C25" t="s">
        <v>245</v>
      </c>
      <c r="D25" t="s">
        <v>245</v>
      </c>
      <c r="E25" t="s">
        <v>245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2329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245</v>
      </c>
      <c r="C27" t="s">
        <v>245</v>
      </c>
      <c r="D27" t="s">
        <v>245</v>
      </c>
      <c r="E27" t="s">
        <v>245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2085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245</v>
      </c>
      <c r="C29" t="s">
        <v>245</v>
      </c>
      <c r="D29" t="s">
        <v>245</v>
      </c>
      <c r="E29" t="s">
        <v>245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245</v>
      </c>
      <c r="C31" t="s">
        <v>245</v>
      </c>
      <c r="D31" t="s">
        <v>245</v>
      </c>
      <c r="E31" t="s">
        <v>245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1046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245</v>
      </c>
      <c r="C33" t="s">
        <v>245</v>
      </c>
      <c r="D33" t="s">
        <v>245</v>
      </c>
      <c r="E33" t="s">
        <v>245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2" t="s">
        <v>2903</v>
      </c>
    </row>
    <row r="3" spans="2:13">
      <c r="B3" s="2" t="s">
        <v>2</v>
      </c>
      <c r="C3" s="82" t="s">
        <v>2904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f>I12+I45</f>
        <v>0</v>
      </c>
      <c r="J11" s="78">
        <f t="shared" ref="J11" si="0">J12+J45</f>
        <v>99610.615746754236</v>
      </c>
      <c r="K11" s="78">
        <f>J11/$J$11*100</f>
        <v>100</v>
      </c>
      <c r="L11" s="78">
        <f>J11/'סכום נכסי הקרן'!$C$42*100</f>
        <v>7.6673235326076057</v>
      </c>
    </row>
    <row r="12" spans="2:13">
      <c r="B12" s="80" t="s">
        <v>199</v>
      </c>
      <c r="C12" s="26"/>
      <c r="D12" s="27"/>
      <c r="E12" s="27"/>
      <c r="F12" s="27"/>
      <c r="G12" s="27"/>
      <c r="H12" s="27"/>
      <c r="I12" s="81">
        <f>I13+I18+I35+I37+I39+I41+I43</f>
        <v>0</v>
      </c>
      <c r="J12" s="81">
        <f t="shared" ref="J12" si="1">J13+J18+J35+J37+J39+J41+J43</f>
        <v>72921.485149475207</v>
      </c>
      <c r="K12" s="81">
        <f t="shared" ref="K12:K58" si="2">J12/$J$11*100</f>
        <v>73.206539888145727</v>
      </c>
      <c r="L12" s="81">
        <f>J12/'סכום נכסי הקרן'!$C$42*100</f>
        <v>5.6129822602515711</v>
      </c>
    </row>
    <row r="13" spans="2:13">
      <c r="B13" s="80" t="s">
        <v>200</v>
      </c>
      <c r="C13" s="26"/>
      <c r="D13" s="27"/>
      <c r="E13" s="27"/>
      <c r="F13" s="27"/>
      <c r="G13" s="27"/>
      <c r="H13" s="27"/>
      <c r="I13" s="81">
        <f>SUM(I14:I17)</f>
        <v>0</v>
      </c>
      <c r="J13" s="81">
        <f>SUM(J14:J17)</f>
        <v>53781.844069999999</v>
      </c>
      <c r="K13" s="81">
        <f t="shared" si="2"/>
        <v>53.992080730363782</v>
      </c>
      <c r="L13" s="81">
        <f>J13/'סכום נכסי הקרן'!$C$42*100</f>
        <v>4.1397475115836784</v>
      </c>
    </row>
    <row r="14" spans="2:13">
      <c r="B14" s="82" t="s">
        <v>2852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1084.7991999999999</v>
      </c>
      <c r="K14" s="79">
        <f t="shared" si="2"/>
        <v>1.0890397492953432</v>
      </c>
      <c r="L14" s="79">
        <f>J14/'סכום נכסי הקרן'!$C$42*100</f>
        <v>8.3500200977172728E-2</v>
      </c>
    </row>
    <row r="15" spans="2:13">
      <c r="B15" s="82" t="s">
        <v>2853</v>
      </c>
      <c r="C15" t="s">
        <v>204</v>
      </c>
      <c r="D15" t="s">
        <v>205</v>
      </c>
      <c r="E15" t="s">
        <v>206</v>
      </c>
      <c r="F15" t="s">
        <v>155</v>
      </c>
      <c r="G15" t="s">
        <v>108</v>
      </c>
      <c r="H15" s="79">
        <v>0</v>
      </c>
      <c r="I15" s="79">
        <v>0</v>
      </c>
      <c r="J15" s="79">
        <v>5160.5604199999998</v>
      </c>
      <c r="K15" s="79">
        <f t="shared" si="2"/>
        <v>5.1807333799843054</v>
      </c>
      <c r="L15" s="79">
        <f>J15/'סכום נכסי הקרן'!$C$42*100</f>
        <v>0.39722358960519411</v>
      </c>
    </row>
    <row r="16" spans="2:13">
      <c r="B16" s="82" t="s">
        <v>2855</v>
      </c>
      <c r="C16" s="82" t="s">
        <v>2902</v>
      </c>
      <c r="D16" t="s">
        <v>243</v>
      </c>
      <c r="E16" t="s">
        <v>203</v>
      </c>
      <c r="F16" t="s">
        <v>155</v>
      </c>
      <c r="G16" t="s">
        <v>108</v>
      </c>
      <c r="H16" s="79">
        <v>0</v>
      </c>
      <c r="I16" s="79">
        <v>0</v>
      </c>
      <c r="J16" s="79">
        <f>45255.77/1000</f>
        <v>45.255769999999998</v>
      </c>
      <c r="K16" s="79">
        <f t="shared" ref="K16" si="3">J16/$J$11*100</f>
        <v>4.5432677692763518E-2</v>
      </c>
      <c r="L16" s="79">
        <f>J16/'סכום נכסי הקרן'!$C$42*100</f>
        <v>3.4834703882310239E-3</v>
      </c>
    </row>
    <row r="17" spans="2:12">
      <c r="B17" s="82" t="s">
        <v>2854</v>
      </c>
      <c r="C17" t="s">
        <v>207</v>
      </c>
      <c r="D17" t="s">
        <v>208</v>
      </c>
      <c r="E17" t="s">
        <v>203</v>
      </c>
      <c r="F17" t="s">
        <v>155</v>
      </c>
      <c r="G17" t="s">
        <v>108</v>
      </c>
      <c r="H17" s="79">
        <v>0</v>
      </c>
      <c r="I17" s="79">
        <v>0</v>
      </c>
      <c r="J17" s="79">
        <v>47491.22868</v>
      </c>
      <c r="K17" s="79">
        <f t="shared" si="2"/>
        <v>47.676874923391367</v>
      </c>
      <c r="L17" s="79">
        <f>J17/'סכום נכסי הקרן'!$C$42*100</f>
        <v>3.6555402506130812</v>
      </c>
    </row>
    <row r="18" spans="2:12">
      <c r="B18" s="80" t="s">
        <v>209</v>
      </c>
      <c r="D18" s="16"/>
      <c r="I18" s="81">
        <f>SUM(I19:I34)</f>
        <v>0</v>
      </c>
      <c r="J18" s="81">
        <f t="shared" ref="J18" si="4">SUM(J19:J34)</f>
        <v>19093.82893947521</v>
      </c>
      <c r="K18" s="81">
        <f t="shared" si="2"/>
        <v>19.168467935203356</v>
      </c>
      <c r="L18" s="81">
        <f>J18/'סכום נכסי הקרן'!$C$42*100</f>
        <v>1.4697084528361901</v>
      </c>
    </row>
    <row r="19" spans="2:12">
      <c r="B19" s="82" t="s">
        <v>2852</v>
      </c>
      <c r="C19" t="s">
        <v>214</v>
      </c>
      <c r="D19" t="s">
        <v>202</v>
      </c>
      <c r="E19" t="s">
        <v>203</v>
      </c>
      <c r="F19" t="s">
        <v>155</v>
      </c>
      <c r="G19" t="s">
        <v>112</v>
      </c>
      <c r="H19" s="79">
        <v>0</v>
      </c>
      <c r="I19" s="79">
        <v>0</v>
      </c>
      <c r="J19" s="79">
        <v>5164.4397163599997</v>
      </c>
      <c r="K19" s="79">
        <f t="shared" si="2"/>
        <v>5.18462784076132</v>
      </c>
      <c r="L19" s="79">
        <f>J19/'סכום נכסי הקרן'!$C$42*100</f>
        <v>0.39752219051281834</v>
      </c>
    </row>
    <row r="20" spans="2:12">
      <c r="B20" s="82" t="s">
        <v>2853</v>
      </c>
      <c r="C20" t="s">
        <v>216</v>
      </c>
      <c r="D20" t="s">
        <v>205</v>
      </c>
      <c r="E20" t="s">
        <v>206</v>
      </c>
      <c r="F20" t="s">
        <v>155</v>
      </c>
      <c r="G20" t="s">
        <v>112</v>
      </c>
      <c r="H20" s="79">
        <v>0</v>
      </c>
      <c r="I20" s="79">
        <v>0</v>
      </c>
      <c r="J20" s="79">
        <f>10511.5521556-5726.20189</f>
        <v>4785.3502656000001</v>
      </c>
      <c r="K20" s="79">
        <f t="shared" si="2"/>
        <v>4.8040565051480755</v>
      </c>
      <c r="L20" s="79">
        <f>J20/'סכום נכסי הקרן'!$C$42*100</f>
        <v>0.36834255493898493</v>
      </c>
    </row>
    <row r="21" spans="2:12">
      <c r="B21" s="82" t="s">
        <v>2854</v>
      </c>
      <c r="C21" t="s">
        <v>217</v>
      </c>
      <c r="D21" t="s">
        <v>208</v>
      </c>
      <c r="E21" t="s">
        <v>203</v>
      </c>
      <c r="F21" t="s">
        <v>155</v>
      </c>
      <c r="G21" t="s">
        <v>112</v>
      </c>
      <c r="H21" s="79">
        <v>0</v>
      </c>
      <c r="I21" s="79">
        <v>0</v>
      </c>
      <c r="J21" s="79">
        <f>4650.24086752-158.6872</f>
        <v>4491.5536675200001</v>
      </c>
      <c r="K21" s="79">
        <f t="shared" si="2"/>
        <v>4.5091114374186123</v>
      </c>
      <c r="L21" s="79">
        <f>J21/'סכום נכסי הקרן'!$C$42*100</f>
        <v>0.34572816235269838</v>
      </c>
    </row>
    <row r="22" spans="2:12">
      <c r="B22" s="82" t="s">
        <v>2853</v>
      </c>
      <c r="C22" t="s">
        <v>219</v>
      </c>
      <c r="D22" t="s">
        <v>205</v>
      </c>
      <c r="E22" t="s">
        <v>206</v>
      </c>
      <c r="F22" t="s">
        <v>155</v>
      </c>
      <c r="G22" t="s">
        <v>122</v>
      </c>
      <c r="H22" s="79">
        <v>0</v>
      </c>
      <c r="I22" s="79">
        <v>0</v>
      </c>
      <c r="J22" s="79">
        <v>2.8413999999999999E-5</v>
      </c>
      <c r="K22" s="79">
        <f t="shared" si="2"/>
        <v>2.8525072139136791E-8</v>
      </c>
      <c r="L22" s="79">
        <f>J22/'סכום נכסי הקרן'!$C$42*100</f>
        <v>2.1871095688173313E-9</v>
      </c>
    </row>
    <row r="23" spans="2:12">
      <c r="B23" s="82" t="s">
        <v>2854</v>
      </c>
      <c r="C23" t="s">
        <v>220</v>
      </c>
      <c r="D23" t="s">
        <v>208</v>
      </c>
      <c r="E23" t="s">
        <v>203</v>
      </c>
      <c r="F23" t="s">
        <v>155</v>
      </c>
      <c r="G23" t="s">
        <v>122</v>
      </c>
      <c r="H23" s="79">
        <v>0</v>
      </c>
      <c r="I23" s="79">
        <v>0</v>
      </c>
      <c r="J23" s="79">
        <v>18.484017349999998</v>
      </c>
      <c r="K23" s="79">
        <f t="shared" si="2"/>
        <v>1.8556272553311961E-2</v>
      </c>
      <c r="L23" s="79">
        <f>J23/'סכום נכסי הקרן'!$C$42*100</f>
        <v>1.4227694522548943E-3</v>
      </c>
    </row>
    <row r="24" spans="2:12">
      <c r="B24" s="82" t="s">
        <v>2852</v>
      </c>
      <c r="C24" t="s">
        <v>222</v>
      </c>
      <c r="D24" t="s">
        <v>202</v>
      </c>
      <c r="E24" t="s">
        <v>203</v>
      </c>
      <c r="F24" t="s">
        <v>155</v>
      </c>
      <c r="G24" t="s">
        <v>116</v>
      </c>
      <c r="H24" s="79">
        <v>0</v>
      </c>
      <c r="I24" s="79">
        <v>0</v>
      </c>
      <c r="J24" s="79">
        <v>21.177484790000001</v>
      </c>
      <c r="K24" s="79">
        <f t="shared" si="2"/>
        <v>2.1260268929408823E-2</v>
      </c>
      <c r="L24" s="79">
        <f>J24/'סכום נכסי הקרן'!$C$42*100</f>
        <v>1.6300936027202257E-3</v>
      </c>
    </row>
    <row r="25" spans="2:12">
      <c r="B25" s="82" t="s">
        <v>2853</v>
      </c>
      <c r="C25" t="s">
        <v>223</v>
      </c>
      <c r="D25" t="s">
        <v>205</v>
      </c>
      <c r="E25" t="s">
        <v>206</v>
      </c>
      <c r="F25" t="s">
        <v>155</v>
      </c>
      <c r="G25" t="s">
        <v>116</v>
      </c>
      <c r="H25" s="79">
        <v>0</v>
      </c>
      <c r="I25" s="79">
        <v>0</v>
      </c>
      <c r="J25" s="79">
        <f>2584.465124178-718.01482</f>
        <v>1866.4503041780004</v>
      </c>
      <c r="K25" s="79">
        <f t="shared" si="2"/>
        <v>1.8737463775178178</v>
      </c>
      <c r="L25" s="79">
        <f>J25/'סכום נכסי הקרן'!$C$42*100</f>
        <v>0.1436661969448062</v>
      </c>
    </row>
    <row r="26" spans="2:12">
      <c r="B26" s="82" t="s">
        <v>2854</v>
      </c>
      <c r="C26" t="s">
        <v>224</v>
      </c>
      <c r="D26" t="s">
        <v>208</v>
      </c>
      <c r="E26" t="s">
        <v>203</v>
      </c>
      <c r="F26" t="s">
        <v>155</v>
      </c>
      <c r="G26" t="s">
        <v>116</v>
      </c>
      <c r="H26" s="79">
        <v>0</v>
      </c>
      <c r="I26" s="79">
        <v>0</v>
      </c>
      <c r="J26" s="79">
        <v>3.1778086480000001</v>
      </c>
      <c r="K26" s="79">
        <f t="shared" si="2"/>
        <v>3.1902309047854142E-3</v>
      </c>
      <c r="L26" s="79">
        <f>J26/'סכום נכסי הקרן'!$C$42*100</f>
        <v>2.4460532490713262E-4</v>
      </c>
    </row>
    <row r="27" spans="2:12">
      <c r="B27" s="82" t="s">
        <v>2852</v>
      </c>
      <c r="C27" t="s">
        <v>226</v>
      </c>
      <c r="D27" t="s">
        <v>202</v>
      </c>
      <c r="E27" t="s">
        <v>203</v>
      </c>
      <c r="F27" t="s">
        <v>155</v>
      </c>
      <c r="G27" t="s">
        <v>196</v>
      </c>
      <c r="H27" s="79">
        <v>0</v>
      </c>
      <c r="I27" s="79">
        <v>0</v>
      </c>
      <c r="J27" s="79">
        <v>1.582032E-5</v>
      </c>
      <c r="K27" s="79">
        <f t="shared" si="2"/>
        <v>1.5882162640396585E-8</v>
      </c>
      <c r="L27" s="79">
        <f>J27/'סכום נכסי הקרן'!$C$42*100</f>
        <v>1.2177367936141411E-9</v>
      </c>
    </row>
    <row r="28" spans="2:12">
      <c r="B28" s="82" t="s">
        <v>2853</v>
      </c>
      <c r="C28" t="s">
        <v>227</v>
      </c>
      <c r="D28" t="s">
        <v>205</v>
      </c>
      <c r="E28" t="s">
        <v>206</v>
      </c>
      <c r="F28" t="s">
        <v>155</v>
      </c>
      <c r="G28" t="s">
        <v>196</v>
      </c>
      <c r="H28" s="79">
        <v>0</v>
      </c>
      <c r="I28" s="79">
        <v>0</v>
      </c>
      <c r="J28" s="79">
        <f>2111.28072401089-277.41856</f>
        <v>1833.86216401089</v>
      </c>
      <c r="K28" s="79">
        <f t="shared" si="2"/>
        <v>1.8410308482312996</v>
      </c>
      <c r="L28" s="79">
        <f>J28/'סכום נכסי הקרן'!$C$42*100</f>
        <v>0.14115779146900387</v>
      </c>
    </row>
    <row r="29" spans="2:12">
      <c r="B29" s="82" t="s">
        <v>2854</v>
      </c>
      <c r="C29" t="s">
        <v>228</v>
      </c>
      <c r="D29" t="s">
        <v>208</v>
      </c>
      <c r="E29" t="s">
        <v>203</v>
      </c>
      <c r="F29" t="s">
        <v>155</v>
      </c>
      <c r="G29" t="s">
        <v>196</v>
      </c>
      <c r="H29" s="79">
        <v>0</v>
      </c>
      <c r="I29" s="79">
        <v>0</v>
      </c>
      <c r="J29" s="79">
        <v>9.8876999999999993E-4</v>
      </c>
      <c r="K29" s="79">
        <f t="shared" si="2"/>
        <v>9.9263516502478652E-7</v>
      </c>
      <c r="L29" s="79">
        <f>J29/'סכום נכסי הקרן'!$C$42*100</f>
        <v>7.6108549600883812E-8</v>
      </c>
    </row>
    <row r="30" spans="2:12">
      <c r="B30" s="82" t="s">
        <v>2852</v>
      </c>
      <c r="C30" t="s">
        <v>233</v>
      </c>
      <c r="D30" t="s">
        <v>202</v>
      </c>
      <c r="E30" t="s">
        <v>203</v>
      </c>
      <c r="F30" t="s">
        <v>155</v>
      </c>
      <c r="G30" t="s">
        <v>119</v>
      </c>
      <c r="H30" s="79">
        <v>0</v>
      </c>
      <c r="I30" s="79">
        <v>0</v>
      </c>
      <c r="J30" s="79">
        <v>68.202250399999997</v>
      </c>
      <c r="K30" s="79">
        <f t="shared" si="2"/>
        <v>6.8468857348893894E-2</v>
      </c>
      <c r="L30" s="79">
        <f>J30/'סכום נכסי הקרן'!$C$42*100</f>
        <v>5.2497288120192743E-3</v>
      </c>
    </row>
    <row r="31" spans="2:12">
      <c r="B31" s="82" t="s">
        <v>2853</v>
      </c>
      <c r="C31" t="s">
        <v>234</v>
      </c>
      <c r="D31" t="s">
        <v>205</v>
      </c>
      <c r="E31" t="s">
        <v>206</v>
      </c>
      <c r="F31" t="s">
        <v>155</v>
      </c>
      <c r="G31" t="s">
        <v>119</v>
      </c>
      <c r="H31" s="79">
        <v>0</v>
      </c>
      <c r="I31" s="79">
        <v>0</v>
      </c>
      <c r="J31" s="79">
        <f>1096.082357036-317.19724</f>
        <v>778.88511703600011</v>
      </c>
      <c r="K31" s="79">
        <f t="shared" si="2"/>
        <v>0.78192982866023464</v>
      </c>
      <c r="L31" s="79">
        <f>J31/'סכום נכסי הקרן'!$C$42*100</f>
        <v>5.9953089761344509E-2</v>
      </c>
    </row>
    <row r="32" spans="2:12">
      <c r="B32" s="82" t="s">
        <v>2854</v>
      </c>
      <c r="C32" t="s">
        <v>235</v>
      </c>
      <c r="D32" t="s">
        <v>208</v>
      </c>
      <c r="E32" t="s">
        <v>203</v>
      </c>
      <c r="F32" t="s">
        <v>155</v>
      </c>
      <c r="G32" t="s">
        <v>119</v>
      </c>
      <c r="H32" s="79">
        <v>0</v>
      </c>
      <c r="I32" s="79">
        <v>0</v>
      </c>
      <c r="J32" s="79">
        <v>53.207591270000002</v>
      </c>
      <c r="K32" s="79">
        <f t="shared" si="2"/>
        <v>5.3415583139524707E-2</v>
      </c>
      <c r="L32" s="79">
        <f>J32/'סכום נכסי הקרן'!$C$42*100</f>
        <v>4.095545576136359E-3</v>
      </c>
    </row>
    <row r="33" spans="2:12">
      <c r="B33" s="82" t="s">
        <v>2853</v>
      </c>
      <c r="C33" t="s">
        <v>236</v>
      </c>
      <c r="D33" t="s">
        <v>205</v>
      </c>
      <c r="E33" t="s">
        <v>206</v>
      </c>
      <c r="F33" t="s">
        <v>155</v>
      </c>
      <c r="G33" s="82" t="s">
        <v>2851</v>
      </c>
      <c r="H33" s="79">
        <v>0</v>
      </c>
      <c r="I33" s="79">
        <v>0</v>
      </c>
      <c r="J33" s="79">
        <v>9.0237552720000007</v>
      </c>
      <c r="K33" s="79">
        <f t="shared" si="2"/>
        <v>9.0590297071766017E-3</v>
      </c>
      <c r="L33" s="79">
        <f>J33/'סכום נכסי הקרן'!$C$42*100</f>
        <v>6.9458511656426557E-4</v>
      </c>
    </row>
    <row r="34" spans="2:12">
      <c r="B34" s="82" t="s">
        <v>2853</v>
      </c>
      <c r="C34" t="s">
        <v>239</v>
      </c>
      <c r="D34" t="s">
        <v>205</v>
      </c>
      <c r="E34" t="s">
        <v>206</v>
      </c>
      <c r="F34" t="s">
        <v>155</v>
      </c>
      <c r="G34" t="s">
        <v>238</v>
      </c>
      <c r="H34" s="79">
        <v>0</v>
      </c>
      <c r="I34" s="79">
        <v>0</v>
      </c>
      <c r="J34" s="79">
        <v>1.3764036E-2</v>
      </c>
      <c r="K34" s="79">
        <f t="shared" si="2"/>
        <v>1.3817840495026249E-5</v>
      </c>
      <c r="L34" s="79">
        <f>J34/'סכום נכסי הקרן'!$C$42*100</f>
        <v>1.0594585359733309E-6</v>
      </c>
    </row>
    <row r="35" spans="2:12">
      <c r="B35" s="80" t="s">
        <v>241</v>
      </c>
      <c r="D35" s="16"/>
      <c r="I35" s="81">
        <v>0</v>
      </c>
      <c r="J35" s="81">
        <v>45.812139999999999</v>
      </c>
      <c r="K35" s="81">
        <f t="shared" si="2"/>
        <v>4.5991222578596259E-2</v>
      </c>
      <c r="L35" s="81">
        <f>J35/'סכום נכסי הקרן'!$C$42*100</f>
        <v>3.5262958317026547E-3</v>
      </c>
    </row>
    <row r="36" spans="2:12">
      <c r="B36" s="82" t="s">
        <v>2855</v>
      </c>
      <c r="C36" t="s">
        <v>242</v>
      </c>
      <c r="D36" t="s">
        <v>243</v>
      </c>
      <c r="E36" t="s">
        <v>203</v>
      </c>
      <c r="F36" t="s">
        <v>155</v>
      </c>
      <c r="G36" t="s">
        <v>108</v>
      </c>
      <c r="H36" s="79">
        <v>0</v>
      </c>
      <c r="I36" s="79">
        <v>0</v>
      </c>
      <c r="J36" s="79">
        <v>45.812139999999999</v>
      </c>
      <c r="K36" s="79">
        <f t="shared" si="2"/>
        <v>4.5991222578596259E-2</v>
      </c>
      <c r="L36" s="79">
        <f>J36/'סכום נכסי הקרן'!$C$42*100</f>
        <v>3.5262958317026547E-3</v>
      </c>
    </row>
    <row r="37" spans="2:12">
      <c r="B37" s="80" t="s">
        <v>244</v>
      </c>
      <c r="D37" s="16"/>
      <c r="I37" s="81">
        <v>0</v>
      </c>
      <c r="J37" s="81">
        <v>0</v>
      </c>
      <c r="K37" s="81">
        <f t="shared" si="2"/>
        <v>0</v>
      </c>
      <c r="L37" s="81">
        <f>J37/'סכום נכסי הקרן'!$C$42*100</f>
        <v>0</v>
      </c>
    </row>
    <row r="38" spans="2:12">
      <c r="B38" t="s">
        <v>245</v>
      </c>
      <c r="C38" t="s">
        <v>245</v>
      </c>
      <c r="D38" s="16"/>
      <c r="E38" t="s">
        <v>245</v>
      </c>
      <c r="G38" t="s">
        <v>245</v>
      </c>
      <c r="H38" s="79">
        <v>0</v>
      </c>
      <c r="I38" s="79">
        <v>0</v>
      </c>
      <c r="J38" s="79">
        <v>0</v>
      </c>
      <c r="K38" s="79">
        <f t="shared" si="2"/>
        <v>0</v>
      </c>
      <c r="L38" s="79">
        <f>J38/'סכום נכסי הקרן'!$C$42*100</f>
        <v>0</v>
      </c>
    </row>
    <row r="39" spans="2:12">
      <c r="B39" s="80" t="s">
        <v>246</v>
      </c>
      <c r="D39" s="16"/>
      <c r="I39" s="81">
        <v>0</v>
      </c>
      <c r="J39" s="81">
        <v>0</v>
      </c>
      <c r="K39" s="81">
        <f t="shared" si="2"/>
        <v>0</v>
      </c>
      <c r="L39" s="81">
        <f>J39/'סכום נכסי הקרן'!$C$42*100</f>
        <v>0</v>
      </c>
    </row>
    <row r="40" spans="2:12">
      <c r="B40" t="s">
        <v>245</v>
      </c>
      <c r="C40" t="s">
        <v>245</v>
      </c>
      <c r="D40" s="16"/>
      <c r="E40" t="s">
        <v>245</v>
      </c>
      <c r="G40" t="s">
        <v>245</v>
      </c>
      <c r="H40" s="79">
        <v>0</v>
      </c>
      <c r="I40" s="79">
        <v>0</v>
      </c>
      <c r="J40" s="79">
        <v>0</v>
      </c>
      <c r="K40" s="79">
        <f t="shared" si="2"/>
        <v>0</v>
      </c>
      <c r="L40" s="79">
        <f>J40/'סכום נכסי הקרן'!$C$42*100</f>
        <v>0</v>
      </c>
    </row>
    <row r="41" spans="2:12">
      <c r="B41" s="80" t="s">
        <v>247</v>
      </c>
      <c r="D41" s="16"/>
      <c r="I41" s="81">
        <v>0</v>
      </c>
      <c r="J41" s="81">
        <v>0</v>
      </c>
      <c r="K41" s="81">
        <f t="shared" si="2"/>
        <v>0</v>
      </c>
      <c r="L41" s="81">
        <f>J41/'סכום נכסי הקרן'!$C$42*100</f>
        <v>0</v>
      </c>
    </row>
    <row r="42" spans="2:12">
      <c r="B42" t="s">
        <v>245</v>
      </c>
      <c r="C42" t="s">
        <v>245</v>
      </c>
      <c r="D42" s="16"/>
      <c r="E42" t="s">
        <v>245</v>
      </c>
      <c r="G42" t="s">
        <v>245</v>
      </c>
      <c r="H42" s="79">
        <v>0</v>
      </c>
      <c r="I42" s="79">
        <v>0</v>
      </c>
      <c r="J42" s="79">
        <v>0</v>
      </c>
      <c r="K42" s="79">
        <f t="shared" si="2"/>
        <v>0</v>
      </c>
      <c r="L42" s="79">
        <f>J42/'סכום נכסי הקרן'!$C$42*100</f>
        <v>0</v>
      </c>
    </row>
    <row r="43" spans="2:12">
      <c r="B43" s="80" t="s">
        <v>248</v>
      </c>
      <c r="D43" s="16"/>
      <c r="I43" s="81">
        <v>0</v>
      </c>
      <c r="J43" s="81">
        <v>0</v>
      </c>
      <c r="K43" s="81">
        <f t="shared" si="2"/>
        <v>0</v>
      </c>
      <c r="L43" s="81">
        <f>J43/'סכום נכסי הקרן'!$C$42*100</f>
        <v>0</v>
      </c>
    </row>
    <row r="44" spans="2:12">
      <c r="B44" t="s">
        <v>245</v>
      </c>
      <c r="C44" t="s">
        <v>245</v>
      </c>
      <c r="D44" s="16"/>
      <c r="E44" t="s">
        <v>245</v>
      </c>
      <c r="G44" t="s">
        <v>245</v>
      </c>
      <c r="H44" s="79">
        <v>0</v>
      </c>
      <c r="I44" s="79">
        <v>0</v>
      </c>
      <c r="J44" s="79">
        <v>0</v>
      </c>
      <c r="K44" s="79">
        <f t="shared" si="2"/>
        <v>0</v>
      </c>
      <c r="L44" s="79">
        <f>J44/'סכום נכסי הקרן'!$C$42*100</f>
        <v>0</v>
      </c>
    </row>
    <row r="45" spans="2:12">
      <c r="B45" s="80" t="s">
        <v>249</v>
      </c>
      <c r="D45" s="16"/>
      <c r="I45" s="81">
        <f>I46+I57</f>
        <v>0</v>
      </c>
      <c r="J45" s="81">
        <f>J46+J57</f>
        <v>26689.130597279029</v>
      </c>
      <c r="K45" s="81">
        <f t="shared" si="2"/>
        <v>26.793460111854273</v>
      </c>
      <c r="L45" s="81">
        <f>J45/'סכום נכסי הקרן'!$C$42*100</f>
        <v>2.054341272356035</v>
      </c>
    </row>
    <row r="46" spans="2:12">
      <c r="B46" s="80" t="s">
        <v>250</v>
      </c>
      <c r="D46" s="16"/>
      <c r="I46" s="81">
        <f>SUM(I47:I56)</f>
        <v>0</v>
      </c>
      <c r="J46" s="81">
        <f t="shared" ref="J46" si="5">SUM(J47:J56)</f>
        <v>26689.130597279029</v>
      </c>
      <c r="K46" s="81">
        <f t="shared" si="2"/>
        <v>26.793460111854273</v>
      </c>
      <c r="L46" s="81">
        <f>J46/'סכום נכסי הקרן'!$C$42*100</f>
        <v>2.054341272356035</v>
      </c>
    </row>
    <row r="47" spans="2:12">
      <c r="B47" s="82" t="s">
        <v>2850</v>
      </c>
      <c r="C47" t="s">
        <v>210</v>
      </c>
      <c r="D47" t="s">
        <v>211</v>
      </c>
      <c r="E47" t="s">
        <v>212</v>
      </c>
      <c r="F47" t="s">
        <v>213</v>
      </c>
      <c r="G47" t="s">
        <v>112</v>
      </c>
      <c r="H47" s="79">
        <v>0</v>
      </c>
      <c r="I47" s="79">
        <v>0</v>
      </c>
      <c r="J47" s="79">
        <v>22176.379269199999</v>
      </c>
      <c r="K47" s="79">
        <f t="shared" si="2"/>
        <v>22.263068150868857</v>
      </c>
      <c r="L47" s="79">
        <f>J47/'סכום נכסי הקרן'!$C$42*100</f>
        <v>1.706981463412037</v>
      </c>
    </row>
    <row r="48" spans="2:12">
      <c r="B48" s="82" t="s">
        <v>2850</v>
      </c>
      <c r="C48" t="s">
        <v>215</v>
      </c>
      <c r="D48" t="s">
        <v>211</v>
      </c>
      <c r="E48" t="s">
        <v>212</v>
      </c>
      <c r="F48" t="s">
        <v>213</v>
      </c>
      <c r="G48" t="s">
        <v>198</v>
      </c>
      <c r="H48" s="79">
        <v>0</v>
      </c>
      <c r="I48" s="79">
        <v>0</v>
      </c>
      <c r="J48" s="79">
        <v>4.7113683780000004</v>
      </c>
      <c r="K48" s="79">
        <f t="shared" si="2"/>
        <v>4.7297854176285604E-3</v>
      </c>
      <c r="L48" s="79">
        <f>J48/'סכום נכסי הקרן'!$C$42*100</f>
        <v>3.6264795036767758E-4</v>
      </c>
    </row>
    <row r="49" spans="2:12">
      <c r="B49" s="82" t="s">
        <v>2850</v>
      </c>
      <c r="C49" t="s">
        <v>218</v>
      </c>
      <c r="D49" t="s">
        <v>211</v>
      </c>
      <c r="E49" t="s">
        <v>212</v>
      </c>
      <c r="F49" t="s">
        <v>213</v>
      </c>
      <c r="G49" t="s">
        <v>122</v>
      </c>
      <c r="H49" s="79">
        <v>0</v>
      </c>
      <c r="I49" s="79">
        <v>0</v>
      </c>
      <c r="J49" s="79">
        <v>16.436277197999999</v>
      </c>
      <c r="K49" s="79">
        <f t="shared" si="2"/>
        <v>1.6500527654388648E-2</v>
      </c>
      <c r="L49" s="79">
        <f>J49/'סכום נכסי הקרן'!$C$42*100</f>
        <v>1.2651488398493669E-3</v>
      </c>
    </row>
    <row r="50" spans="2:12">
      <c r="B50" s="82" t="s">
        <v>2850</v>
      </c>
      <c r="C50" t="s">
        <v>221</v>
      </c>
      <c r="D50" t="s">
        <v>211</v>
      </c>
      <c r="E50" t="s">
        <v>212</v>
      </c>
      <c r="F50" t="s">
        <v>213</v>
      </c>
      <c r="G50" t="s">
        <v>116</v>
      </c>
      <c r="H50" s="79">
        <v>0</v>
      </c>
      <c r="I50" s="79">
        <v>0</v>
      </c>
      <c r="J50" s="79">
        <v>2709.6119628060001</v>
      </c>
      <c r="K50" s="79">
        <f t="shared" si="2"/>
        <v>2.7202040088727104</v>
      </c>
      <c r="L50" s="79">
        <f>J50/'סכום נכסי הקרן'!$C$42*100</f>
        <v>0.20856684210723281</v>
      </c>
    </row>
    <row r="51" spans="2:12">
      <c r="B51" s="82" t="s">
        <v>2850</v>
      </c>
      <c r="C51" t="s">
        <v>225</v>
      </c>
      <c r="D51" t="s">
        <v>211</v>
      </c>
      <c r="E51" t="s">
        <v>212</v>
      </c>
      <c r="F51" t="s">
        <v>213</v>
      </c>
      <c r="G51" t="s">
        <v>196</v>
      </c>
      <c r="H51" s="79">
        <v>0</v>
      </c>
      <c r="I51" s="79">
        <v>0</v>
      </c>
      <c r="J51" s="79">
        <v>1353.64970128803</v>
      </c>
      <c r="K51" s="79">
        <f t="shared" si="2"/>
        <v>1.358941204348632</v>
      </c>
      <c r="L51" s="79">
        <f>J51/'סכום נכסי הקרן'!$C$42*100</f>
        <v>0.10419441875532387</v>
      </c>
    </row>
    <row r="52" spans="2:12">
      <c r="B52" s="82" t="s">
        <v>2850</v>
      </c>
      <c r="C52" t="s">
        <v>229</v>
      </c>
      <c r="D52" t="s">
        <v>211</v>
      </c>
      <c r="E52" t="s">
        <v>212</v>
      </c>
      <c r="F52" t="s">
        <v>213</v>
      </c>
      <c r="G52" t="s">
        <v>230</v>
      </c>
      <c r="H52" s="79">
        <v>0</v>
      </c>
      <c r="I52" s="79">
        <v>0</v>
      </c>
      <c r="J52" s="79">
        <v>0.21864003200000001</v>
      </c>
      <c r="K52" s="79">
        <f t="shared" si="2"/>
        <v>2.1949470983681203E-4</v>
      </c>
      <c r="L52" s="79">
        <f>J52/'סכום נכסי הקרן'!$C$42*100</f>
        <v>1.682936954014667E-5</v>
      </c>
    </row>
    <row r="53" spans="2:12">
      <c r="B53" s="82" t="s">
        <v>2850</v>
      </c>
      <c r="C53" t="s">
        <v>231</v>
      </c>
      <c r="D53" t="s">
        <v>211</v>
      </c>
      <c r="E53" t="s">
        <v>212</v>
      </c>
      <c r="F53" t="s">
        <v>213</v>
      </c>
      <c r="G53" t="s">
        <v>197</v>
      </c>
      <c r="H53" s="79">
        <v>0</v>
      </c>
      <c r="I53" s="79">
        <v>0</v>
      </c>
      <c r="J53" s="79">
        <v>2.3418118379999999</v>
      </c>
      <c r="K53" s="79">
        <f t="shared" si="2"/>
        <v>2.3509661299090071E-3</v>
      </c>
      <c r="L53" s="79">
        <f>J53/'סכום נכסי הקרן'!$C$42*100</f>
        <v>1.802561793221476E-4</v>
      </c>
    </row>
    <row r="54" spans="2:12">
      <c r="B54" s="82" t="s">
        <v>2850</v>
      </c>
      <c r="C54" t="s">
        <v>232</v>
      </c>
      <c r="D54" t="s">
        <v>211</v>
      </c>
      <c r="E54" t="s">
        <v>212</v>
      </c>
      <c r="F54" t="s">
        <v>213</v>
      </c>
      <c r="G54" t="s">
        <v>119</v>
      </c>
      <c r="H54" s="79">
        <v>0</v>
      </c>
      <c r="I54" s="79">
        <v>0</v>
      </c>
      <c r="J54" s="79">
        <v>422.82124439</v>
      </c>
      <c r="K54" s="79">
        <f t="shared" si="2"/>
        <v>0.42447407961513117</v>
      </c>
      <c r="L54" s="79">
        <f>J54/'סכום נכסי הקרן'!$C$42*100</f>
        <v>3.2545800996150502E-2</v>
      </c>
    </row>
    <row r="55" spans="2:12">
      <c r="B55" s="82" t="s">
        <v>2850</v>
      </c>
      <c r="C55" t="s">
        <v>237</v>
      </c>
      <c r="D55" t="s">
        <v>211</v>
      </c>
      <c r="E55" t="s">
        <v>212</v>
      </c>
      <c r="F55" t="s">
        <v>213</v>
      </c>
      <c r="G55" t="s">
        <v>238</v>
      </c>
      <c r="H55" s="79">
        <v>0</v>
      </c>
      <c r="I55" s="79">
        <v>0</v>
      </c>
      <c r="J55" s="79">
        <v>7.436E-5</v>
      </c>
      <c r="K55" s="79">
        <f t="shared" si="2"/>
        <v>7.4650677985014843E-8</v>
      </c>
      <c r="L55" s="79">
        <f>J55/'סכום נכסי הקרן'!$C$42*100</f>
        <v>5.7237090003961694E-9</v>
      </c>
    </row>
    <row r="56" spans="2:12">
      <c r="B56" s="82" t="s">
        <v>2850</v>
      </c>
      <c r="C56" t="s">
        <v>240</v>
      </c>
      <c r="D56" t="s">
        <v>211</v>
      </c>
      <c r="E56" t="s">
        <v>212</v>
      </c>
      <c r="F56" t="s">
        <v>213</v>
      </c>
      <c r="G56" t="s">
        <v>195</v>
      </c>
      <c r="H56" s="79">
        <v>0</v>
      </c>
      <c r="I56" s="79">
        <v>0</v>
      </c>
      <c r="J56" s="79">
        <v>2.9602477889999999</v>
      </c>
      <c r="K56" s="79">
        <f t="shared" si="2"/>
        <v>2.9718195865047225E-3</v>
      </c>
      <c r="L56" s="79">
        <f>J56/'סכום נכסי הקרן'!$C$42*100</f>
        <v>2.2785902250271864E-4</v>
      </c>
    </row>
    <row r="57" spans="2:12">
      <c r="B57" s="80" t="s">
        <v>251</v>
      </c>
      <c r="D57" s="16"/>
      <c r="I57" s="81">
        <v>0</v>
      </c>
      <c r="J57" s="81">
        <v>0</v>
      </c>
      <c r="K57" s="81">
        <f t="shared" si="2"/>
        <v>0</v>
      </c>
      <c r="L57" s="81">
        <f>J57/'סכום נכסי הקרן'!$C$42*100</f>
        <v>0</v>
      </c>
    </row>
    <row r="58" spans="2:12">
      <c r="B58" t="s">
        <v>245</v>
      </c>
      <c r="C58" t="s">
        <v>245</v>
      </c>
      <c r="D58" s="16"/>
      <c r="E58" t="s">
        <v>245</v>
      </c>
      <c r="G58" t="s">
        <v>245</v>
      </c>
      <c r="H58" s="79">
        <v>0</v>
      </c>
      <c r="I58" s="79">
        <v>0</v>
      </c>
      <c r="J58" s="79">
        <v>0</v>
      </c>
      <c r="K58" s="79">
        <f t="shared" si="2"/>
        <v>0</v>
      </c>
      <c r="L58" s="79">
        <f>J58/'סכום נכסי הקרן'!$C$42*100</f>
        <v>0</v>
      </c>
    </row>
    <row r="59" spans="2:12">
      <c r="B59" t="s">
        <v>252</v>
      </c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2" t="s">
        <v>2903</v>
      </c>
    </row>
    <row r="3" spans="2:49">
      <c r="B3" s="2" t="s">
        <v>2</v>
      </c>
      <c r="C3" s="82" t="s">
        <v>2904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-45147610.549999997</v>
      </c>
      <c r="H11" s="7"/>
      <c r="I11" s="78">
        <v>2616.5900860991796</v>
      </c>
      <c r="J11" s="78">
        <f>I11/$I$11*100</f>
        <v>100</v>
      </c>
      <c r="K11" s="78">
        <f>I11/'סכום נכסי הקרן'!$C$42*100</f>
        <v>0.20140667329415363</v>
      </c>
      <c r="AW11" s="16"/>
    </row>
    <row r="12" spans="2:49">
      <c r="B12" s="80" t="s">
        <v>199</v>
      </c>
      <c r="C12" s="16"/>
      <c r="D12" s="16"/>
      <c r="G12" s="81">
        <v>-45147610.549999997</v>
      </c>
      <c r="I12" s="81">
        <v>2616.5900860991796</v>
      </c>
      <c r="J12" s="81">
        <f t="shared" ref="J12:J65" si="0">I12/$I$11*100</f>
        <v>100</v>
      </c>
      <c r="K12" s="81">
        <f>I12/'סכום נכסי הקרן'!$C$42*100</f>
        <v>0.20140667329415363</v>
      </c>
    </row>
    <row r="13" spans="2:49">
      <c r="B13" s="80" t="s">
        <v>2083</v>
      </c>
      <c r="C13" s="16"/>
      <c r="D13" s="16"/>
      <c r="G13" s="81">
        <v>1000000</v>
      </c>
      <c r="I13" s="81">
        <v>-0.21104000000000001</v>
      </c>
      <c r="J13" s="81">
        <f t="shared" si="0"/>
        <v>-8.0654589773600759E-3</v>
      </c>
      <c r="K13" s="81">
        <f>I13/'סכום נכסי הקרן'!$C$42*100</f>
        <v>-1.6244372612205588E-5</v>
      </c>
    </row>
    <row r="14" spans="2:49">
      <c r="B14" t="s">
        <v>2330</v>
      </c>
      <c r="C14" t="s">
        <v>2331</v>
      </c>
      <c r="D14" t="s">
        <v>129</v>
      </c>
      <c r="E14" t="s">
        <v>108</v>
      </c>
      <c r="F14" t="s">
        <v>2332</v>
      </c>
      <c r="G14" s="79">
        <v>1000000</v>
      </c>
      <c r="H14" s="79">
        <v>-2.1104000000000001E-2</v>
      </c>
      <c r="I14" s="79">
        <v>-0.21104000000000001</v>
      </c>
      <c r="J14" s="79">
        <f t="shared" si="0"/>
        <v>-8.0654589773600759E-3</v>
      </c>
      <c r="K14" s="79">
        <f>I14/'סכום נכסי הקרן'!$C$42*100</f>
        <v>-1.6244372612205588E-5</v>
      </c>
    </row>
    <row r="15" spans="2:49">
      <c r="B15" s="80" t="s">
        <v>2084</v>
      </c>
      <c r="C15" s="16"/>
      <c r="D15" s="16"/>
      <c r="G15" s="81">
        <v>-39585000</v>
      </c>
      <c r="I15" s="81">
        <v>390.2208874178387</v>
      </c>
      <c r="J15" s="81">
        <f t="shared" si="0"/>
        <v>14.913336616649081</v>
      </c>
      <c r="K15" s="81">
        <f>I15/'סכום נכסי הקרן'!$C$42*100</f>
        <v>3.0036455156751796E-2</v>
      </c>
    </row>
    <row r="16" spans="2:49">
      <c r="B16" t="s">
        <v>2333</v>
      </c>
      <c r="C16" t="s">
        <v>2334</v>
      </c>
      <c r="D16" t="s">
        <v>129</v>
      </c>
      <c r="E16" t="s">
        <v>112</v>
      </c>
      <c r="F16" t="s">
        <v>1264</v>
      </c>
      <c r="G16" s="79">
        <v>-1000000</v>
      </c>
      <c r="H16" s="79">
        <v>-2.1539999999999999</v>
      </c>
      <c r="I16" s="79">
        <v>21.54</v>
      </c>
      <c r="J16" s="79">
        <f t="shared" si="0"/>
        <v>0.8232088057824869</v>
      </c>
      <c r="K16" s="79">
        <f>I16/'סכום נכסי הקרן'!$C$42*100</f>
        <v>1.6579974699910368E-3</v>
      </c>
    </row>
    <row r="17" spans="2:11">
      <c r="B17" t="s">
        <v>2335</v>
      </c>
      <c r="C17" t="s">
        <v>2336</v>
      </c>
      <c r="D17" t="s">
        <v>129</v>
      </c>
      <c r="E17" t="s">
        <v>116</v>
      </c>
      <c r="F17" t="s">
        <v>1272</v>
      </c>
      <c r="G17" s="79">
        <v>-2415000</v>
      </c>
      <c r="H17" s="79">
        <v>-20.071305947384182</v>
      </c>
      <c r="I17" s="79">
        <v>484.72203862932798</v>
      </c>
      <c r="J17" s="79">
        <f t="shared" si="0"/>
        <v>18.524951279317619</v>
      </c>
      <c r="K17" s="79">
        <f>I17/'סכום נכסי הקרן'!$C$42*100</f>
        <v>3.731048810103637E-2</v>
      </c>
    </row>
    <row r="18" spans="2:11">
      <c r="B18" t="s">
        <v>2337</v>
      </c>
      <c r="C18" t="s">
        <v>2338</v>
      </c>
      <c r="D18" t="s">
        <v>129</v>
      </c>
      <c r="E18" t="s">
        <v>116</v>
      </c>
      <c r="F18" t="s">
        <v>704</v>
      </c>
      <c r="G18" s="79">
        <v>-300000</v>
      </c>
      <c r="H18" s="79">
        <v>-19.1915714285714</v>
      </c>
      <c r="I18" s="79">
        <v>57.574714285714201</v>
      </c>
      <c r="J18" s="79">
        <f t="shared" si="0"/>
        <v>2.2003719494155369</v>
      </c>
      <c r="K18" s="79">
        <f>I18/'סכום נכסי הקרן'!$C$42*100</f>
        <v>4.4316959434155499E-3</v>
      </c>
    </row>
    <row r="19" spans="2:11">
      <c r="B19" t="s">
        <v>2339</v>
      </c>
      <c r="C19" t="s">
        <v>2340</v>
      </c>
      <c r="D19" t="s">
        <v>129</v>
      </c>
      <c r="E19" t="s">
        <v>112</v>
      </c>
      <c r="F19" t="s">
        <v>2341</v>
      </c>
      <c r="G19" s="79">
        <v>-700000</v>
      </c>
      <c r="H19" s="79">
        <v>1.6141414285714286</v>
      </c>
      <c r="I19" s="79">
        <v>-11.29899</v>
      </c>
      <c r="J19" s="79">
        <f t="shared" si="0"/>
        <v>-0.43182117290846145</v>
      </c>
      <c r="K19" s="79">
        <f>I19/'סכום נכסי הקרן'!$C$42*100</f>
        <v>-8.6971665893472718E-4</v>
      </c>
    </row>
    <row r="20" spans="2:11">
      <c r="B20" t="s">
        <v>2342</v>
      </c>
      <c r="C20" t="s">
        <v>2343</v>
      </c>
      <c r="D20" t="s">
        <v>129</v>
      </c>
      <c r="E20" t="s">
        <v>112</v>
      </c>
      <c r="F20" t="s">
        <v>2341</v>
      </c>
      <c r="G20" s="79">
        <v>-3300000</v>
      </c>
      <c r="H20" s="79">
        <v>1.0642389610389607</v>
      </c>
      <c r="I20" s="79">
        <v>-35.119885714285701</v>
      </c>
      <c r="J20" s="79">
        <f t="shared" si="0"/>
        <v>-1.3422005189449651</v>
      </c>
      <c r="K20" s="79">
        <f>I20/'סכום נכסי הקרן'!$C$42*100</f>
        <v>-2.7032814141439202E-3</v>
      </c>
    </row>
    <row r="21" spans="2:11">
      <c r="B21" t="s">
        <v>2344</v>
      </c>
      <c r="C21" t="s">
        <v>2345</v>
      </c>
      <c r="D21" t="s">
        <v>129</v>
      </c>
      <c r="E21" t="s">
        <v>116</v>
      </c>
      <c r="F21" t="s">
        <v>1123</v>
      </c>
      <c r="G21" s="79">
        <v>-600000</v>
      </c>
      <c r="H21" s="79">
        <v>-16.5856717805672</v>
      </c>
      <c r="I21" s="79">
        <v>99.514030683403206</v>
      </c>
      <c r="J21" s="79">
        <f t="shared" si="0"/>
        <v>3.8031952812203387</v>
      </c>
      <c r="K21" s="79">
        <f>I21/'סכום נכסי הקרן'!$C$42*100</f>
        <v>7.6598890947861143E-3</v>
      </c>
    </row>
    <row r="22" spans="2:11">
      <c r="B22" t="s">
        <v>2346</v>
      </c>
      <c r="C22" t="s">
        <v>2347</v>
      </c>
      <c r="D22" t="s">
        <v>129</v>
      </c>
      <c r="E22" t="s">
        <v>116</v>
      </c>
      <c r="F22" t="s">
        <v>1272</v>
      </c>
      <c r="G22" s="79">
        <v>-300000</v>
      </c>
      <c r="H22" s="79">
        <v>-19.764420000000001</v>
      </c>
      <c r="I22" s="79">
        <v>59.293259999999997</v>
      </c>
      <c r="J22" s="79">
        <f t="shared" si="0"/>
        <v>2.26605077788071</v>
      </c>
      <c r="K22" s="79">
        <f>I22/'סכום נכסי הקרן'!$C$42*100</f>
        <v>4.563977486885828E-3</v>
      </c>
    </row>
    <row r="23" spans="2:11">
      <c r="B23" t="s">
        <v>2348</v>
      </c>
      <c r="C23" t="s">
        <v>2349</v>
      </c>
      <c r="D23" t="s">
        <v>129</v>
      </c>
      <c r="E23" t="s">
        <v>112</v>
      </c>
      <c r="F23" t="s">
        <v>2350</v>
      </c>
      <c r="G23" s="79">
        <v>1000000</v>
      </c>
      <c r="H23" s="79">
        <v>3.89374333333333</v>
      </c>
      <c r="I23" s="79">
        <v>38.937433333333303</v>
      </c>
      <c r="J23" s="79">
        <f t="shared" si="0"/>
        <v>1.4880983284386493</v>
      </c>
      <c r="K23" s="79">
        <f>I23/'סכום נכסי הקרן'!$C$42*100</f>
        <v>2.9971293386541909E-3</v>
      </c>
    </row>
    <row r="24" spans="2:11">
      <c r="B24" t="s">
        <v>2351</v>
      </c>
      <c r="C24" t="s">
        <v>2352</v>
      </c>
      <c r="D24" t="s">
        <v>129</v>
      </c>
      <c r="E24" t="s">
        <v>112</v>
      </c>
      <c r="F24" t="s">
        <v>2350</v>
      </c>
      <c r="G24" s="79">
        <v>700000</v>
      </c>
      <c r="H24" s="79">
        <v>3.2438566666666713</v>
      </c>
      <c r="I24" s="79">
        <v>22.706996666666701</v>
      </c>
      <c r="J24" s="79">
        <f t="shared" si="0"/>
        <v>0.86780870978986091</v>
      </c>
      <c r="K24" s="79">
        <f>I24/'סכום נכסי הקרן'!$C$42*100</f>
        <v>1.7478246529446747E-3</v>
      </c>
    </row>
    <row r="25" spans="2:11">
      <c r="B25" t="s">
        <v>2353</v>
      </c>
      <c r="C25" t="s">
        <v>2354</v>
      </c>
      <c r="D25" t="s">
        <v>129</v>
      </c>
      <c r="E25" t="s">
        <v>112</v>
      </c>
      <c r="F25" t="s">
        <v>322</v>
      </c>
      <c r="G25" s="79">
        <v>-5100000</v>
      </c>
      <c r="H25" s="79">
        <v>4.6348013816925686</v>
      </c>
      <c r="I25" s="79">
        <v>-236.374870466321</v>
      </c>
      <c r="J25" s="79">
        <f t="shared" si="0"/>
        <v>-9.0336989244925778</v>
      </c>
      <c r="K25" s="79">
        <f>I25/'סכום נכסי הקרן'!$C$42*100</f>
        <v>-1.8194472479230235E-2</v>
      </c>
    </row>
    <row r="26" spans="2:11">
      <c r="B26" t="s">
        <v>2355</v>
      </c>
      <c r="C26" t="s">
        <v>2356</v>
      </c>
      <c r="D26" t="s">
        <v>129</v>
      </c>
      <c r="E26" t="s">
        <v>112</v>
      </c>
      <c r="F26" t="s">
        <v>1154</v>
      </c>
      <c r="G26" s="79">
        <v>-17320000</v>
      </c>
      <c r="H26" s="79">
        <v>0.57652730946882214</v>
      </c>
      <c r="I26" s="79">
        <v>-99.854529999999997</v>
      </c>
      <c r="J26" s="79">
        <f t="shared" si="0"/>
        <v>-3.8162083748036908</v>
      </c>
      <c r="K26" s="79">
        <f>I26/'סכום נכסי הקרן'!$C$42*100</f>
        <v>-7.686098333664999E-3</v>
      </c>
    </row>
    <row r="27" spans="2:11">
      <c r="B27" t="s">
        <v>2357</v>
      </c>
      <c r="C27" t="s">
        <v>2358</v>
      </c>
      <c r="D27" t="s">
        <v>129</v>
      </c>
      <c r="E27" t="s">
        <v>112</v>
      </c>
      <c r="F27" t="s">
        <v>2359</v>
      </c>
      <c r="G27" s="79">
        <v>-1000000</v>
      </c>
      <c r="H27" s="79">
        <v>-0.61332699999999996</v>
      </c>
      <c r="I27" s="79">
        <v>6.1332700000000004</v>
      </c>
      <c r="J27" s="79">
        <f t="shared" si="0"/>
        <v>0.23439934411520674</v>
      </c>
      <c r="K27" s="79">
        <f>I27/'סכום נכסי הקרן'!$C$42*100</f>
        <v>4.7209592120575329E-4</v>
      </c>
    </row>
    <row r="28" spans="2:11">
      <c r="B28" t="s">
        <v>2360</v>
      </c>
      <c r="C28" t="s">
        <v>2361</v>
      </c>
      <c r="D28" t="s">
        <v>129</v>
      </c>
      <c r="E28" t="s">
        <v>112</v>
      </c>
      <c r="F28" t="s">
        <v>2362</v>
      </c>
      <c r="G28" s="79">
        <v>-3550000</v>
      </c>
      <c r="H28" s="79">
        <v>-1.6156143661971802</v>
      </c>
      <c r="I28" s="79">
        <v>57.354309999999899</v>
      </c>
      <c r="J28" s="79">
        <f t="shared" si="0"/>
        <v>2.1919486091726301</v>
      </c>
      <c r="K28" s="79">
        <f>I28/'סכום נכסי הקרן'!$C$42*100</f>
        <v>4.4147307740520633E-3</v>
      </c>
    </row>
    <row r="29" spans="2:11">
      <c r="B29" t="s">
        <v>2363</v>
      </c>
      <c r="C29" t="s">
        <v>2364</v>
      </c>
      <c r="D29" t="s">
        <v>129</v>
      </c>
      <c r="E29" t="s">
        <v>112</v>
      </c>
      <c r="F29" t="s">
        <v>2365</v>
      </c>
      <c r="G29" s="79">
        <v>-500000</v>
      </c>
      <c r="H29" s="79">
        <v>-1.633202</v>
      </c>
      <c r="I29" s="79">
        <v>8.16601</v>
      </c>
      <c r="J29" s="79">
        <f t="shared" si="0"/>
        <v>0.31208594893722585</v>
      </c>
      <c r="K29" s="79">
        <f>I29/'סכום נכסי הקרן'!$C$42*100</f>
        <v>6.285619275729576E-4</v>
      </c>
    </row>
    <row r="30" spans="2:11">
      <c r="B30" t="s">
        <v>2366</v>
      </c>
      <c r="C30" t="s">
        <v>2367</v>
      </c>
      <c r="D30" t="s">
        <v>129</v>
      </c>
      <c r="E30" t="s">
        <v>112</v>
      </c>
      <c r="F30" t="s">
        <v>2368</v>
      </c>
      <c r="G30" s="79">
        <v>-1000000</v>
      </c>
      <c r="H30" s="79">
        <v>3.0697839999999998</v>
      </c>
      <c r="I30" s="79">
        <v>-30.697839999999999</v>
      </c>
      <c r="J30" s="79">
        <f t="shared" si="0"/>
        <v>-1.1732001952879227</v>
      </c>
      <c r="K30" s="79">
        <f>I30/'סכום נכסי הקרן'!$C$42*100</f>
        <v>-2.3629034844099184E-3</v>
      </c>
    </row>
    <row r="31" spans="2:11">
      <c r="B31" t="s">
        <v>2369</v>
      </c>
      <c r="C31" t="s">
        <v>2370</v>
      </c>
      <c r="D31" t="s">
        <v>129</v>
      </c>
      <c r="E31" t="s">
        <v>112</v>
      </c>
      <c r="F31" t="s">
        <v>2371</v>
      </c>
      <c r="G31" s="79">
        <v>-3500000</v>
      </c>
      <c r="H31" s="79">
        <v>-1.1727799999999999</v>
      </c>
      <c r="I31" s="79">
        <v>41.0473</v>
      </c>
      <c r="J31" s="79">
        <f t="shared" si="0"/>
        <v>1.5687325354501145</v>
      </c>
      <c r="K31" s="79">
        <f>I31/'סכום נכסי הקרן'!$C$42*100</f>
        <v>3.1595320125331048E-3</v>
      </c>
    </row>
    <row r="32" spans="2:11">
      <c r="B32" t="s">
        <v>2372</v>
      </c>
      <c r="C32" t="s">
        <v>2373</v>
      </c>
      <c r="D32" t="s">
        <v>129</v>
      </c>
      <c r="E32" t="s">
        <v>112</v>
      </c>
      <c r="F32" t="s">
        <v>2374</v>
      </c>
      <c r="G32" s="79">
        <v>-4700000</v>
      </c>
      <c r="H32" s="79">
        <v>1.4596531914893596</v>
      </c>
      <c r="I32" s="79">
        <v>-68.603699999999904</v>
      </c>
      <c r="J32" s="79">
        <f t="shared" si="0"/>
        <v>-2.6218741852024099</v>
      </c>
      <c r="K32" s="79">
        <f>I32/'סכום נכסי הקרן'!$C$42*100</f>
        <v>-5.2806295743743695E-3</v>
      </c>
    </row>
    <row r="33" spans="2:11">
      <c r="B33" t="s">
        <v>2375</v>
      </c>
      <c r="C33" t="s">
        <v>2376</v>
      </c>
      <c r="D33" t="s">
        <v>129</v>
      </c>
      <c r="E33" t="s">
        <v>112</v>
      </c>
      <c r="F33" t="s">
        <v>270</v>
      </c>
      <c r="G33" s="79">
        <v>4000000</v>
      </c>
      <c r="H33" s="79">
        <v>-0.62046650000000003</v>
      </c>
      <c r="I33" s="79">
        <v>-24.818660000000001</v>
      </c>
      <c r="J33" s="79">
        <f t="shared" si="0"/>
        <v>-0.94851158123127088</v>
      </c>
      <c r="K33" s="79">
        <f>I33/'סכום נכסי הקרן'!$C$42*100</f>
        <v>-1.910365621567676E-3</v>
      </c>
    </row>
    <row r="34" spans="2:11">
      <c r="B34" s="80" t="s">
        <v>2328</v>
      </c>
      <c r="C34" s="16"/>
      <c r="D34" s="16"/>
      <c r="G34" s="81">
        <v>-6563638.21</v>
      </c>
      <c r="I34" s="81">
        <v>2184.5776780549409</v>
      </c>
      <c r="J34" s="81">
        <f t="shared" si="0"/>
        <v>83.489488462891643</v>
      </c>
      <c r="K34" s="81">
        <f>I34/'סכום נכסי הקרן'!$C$42*100</f>
        <v>0.16815340126341624</v>
      </c>
    </row>
    <row r="35" spans="2:11">
      <c r="B35" t="s">
        <v>2377</v>
      </c>
      <c r="C35" t="s">
        <v>2378</v>
      </c>
      <c r="D35" t="s">
        <v>129</v>
      </c>
      <c r="E35" t="s">
        <v>116</v>
      </c>
      <c r="F35" t="s">
        <v>2136</v>
      </c>
      <c r="G35" s="79">
        <v>-850000</v>
      </c>
      <c r="H35" s="79">
        <v>-31.386354999999998</v>
      </c>
      <c r="I35" s="79">
        <v>266.7840175</v>
      </c>
      <c r="J35" s="79">
        <f t="shared" si="0"/>
        <v>10.195865944662446</v>
      </c>
      <c r="K35" s="79">
        <f>I35/'סכום נכסי הקרן'!$C$42*100</f>
        <v>2.0535154412676161E-2</v>
      </c>
    </row>
    <row r="36" spans="2:11">
      <c r="B36" t="s">
        <v>2379</v>
      </c>
      <c r="C36" t="s">
        <v>2380</v>
      </c>
      <c r="D36" t="s">
        <v>129</v>
      </c>
      <c r="E36" t="s">
        <v>116</v>
      </c>
      <c r="F36" t="s">
        <v>370</v>
      </c>
      <c r="G36" s="79">
        <v>-850000</v>
      </c>
      <c r="H36" s="79">
        <v>-31.156662499999999</v>
      </c>
      <c r="I36" s="79">
        <v>264.83163124999999</v>
      </c>
      <c r="J36" s="79">
        <f t="shared" si="0"/>
        <v>10.121250273664828</v>
      </c>
      <c r="K36" s="79">
        <f>I36/'סכום נכסי הקרן'!$C$42*100</f>
        <v>2.0384873471963751E-2</v>
      </c>
    </row>
    <row r="37" spans="2:11">
      <c r="B37" t="s">
        <v>2381</v>
      </c>
      <c r="C37" t="s">
        <v>2382</v>
      </c>
      <c r="D37" t="s">
        <v>129</v>
      </c>
      <c r="E37" t="s">
        <v>116</v>
      </c>
      <c r="F37" t="s">
        <v>1259</v>
      </c>
      <c r="G37" s="79">
        <v>-600000</v>
      </c>
      <c r="H37" s="79">
        <v>-15.900600000000001</v>
      </c>
      <c r="I37" s="79">
        <v>95.403599999999997</v>
      </c>
      <c r="J37" s="79">
        <f t="shared" si="0"/>
        <v>3.6461041607869107</v>
      </c>
      <c r="K37" s="79">
        <f>I37/'סכום נכסי הקרן'!$C$42*100</f>
        <v>7.3434970950806344E-3</v>
      </c>
    </row>
    <row r="38" spans="2:11">
      <c r="B38" t="s">
        <v>2383</v>
      </c>
      <c r="C38" t="s">
        <v>2384</v>
      </c>
      <c r="D38" t="s">
        <v>129</v>
      </c>
      <c r="E38" t="s">
        <v>116</v>
      </c>
      <c r="F38" t="s">
        <v>289</v>
      </c>
      <c r="G38" s="79">
        <v>-115000</v>
      </c>
      <c r="H38" s="79">
        <v>-22.087576470588175</v>
      </c>
      <c r="I38" s="79">
        <v>25.400712941176401</v>
      </c>
      <c r="J38" s="79">
        <f t="shared" si="0"/>
        <v>0.97075629370146632</v>
      </c>
      <c r="K38" s="79">
        <f>I38/'סכום נכסי הקרן'!$C$42*100</f>
        <v>1.9551679569377463E-3</v>
      </c>
    </row>
    <row r="39" spans="2:11">
      <c r="B39" t="s">
        <v>2385</v>
      </c>
      <c r="C39" t="s">
        <v>2386</v>
      </c>
      <c r="D39" t="s">
        <v>129</v>
      </c>
      <c r="E39" t="s">
        <v>112</v>
      </c>
      <c r="F39" t="s">
        <v>2387</v>
      </c>
      <c r="G39" s="79">
        <v>2014361.79</v>
      </c>
      <c r="H39" s="79">
        <v>45.977295866002301</v>
      </c>
      <c r="I39" s="79">
        <v>926.14908000000003</v>
      </c>
      <c r="J39" s="79">
        <f t="shared" si="0"/>
        <v>35.395268250851849</v>
      </c>
      <c r="K39" s="79">
        <f>I39/'סכום נכסי הקרן'!$C$42*100</f>
        <v>7.1288432287582471E-2</v>
      </c>
    </row>
    <row r="40" spans="2:11">
      <c r="B40" t="s">
        <v>2388</v>
      </c>
      <c r="C40" t="s">
        <v>2389</v>
      </c>
      <c r="D40" t="s">
        <v>129</v>
      </c>
      <c r="E40" t="s">
        <v>116</v>
      </c>
      <c r="F40" t="s">
        <v>2390</v>
      </c>
      <c r="G40" s="79">
        <v>500000</v>
      </c>
      <c r="H40" s="79">
        <v>-22.936845000000002</v>
      </c>
      <c r="I40" s="79">
        <v>-114.684225</v>
      </c>
      <c r="J40" s="79">
        <f t="shared" si="0"/>
        <v>-4.382964898065925</v>
      </c>
      <c r="K40" s="79">
        <f>I40/'סכום נכסי הקרן'!$C$42*100</f>
        <v>-8.8275837928450691E-3</v>
      </c>
    </row>
    <row r="41" spans="2:11">
      <c r="B41" t="s">
        <v>2391</v>
      </c>
      <c r="C41" t="s">
        <v>2392</v>
      </c>
      <c r="D41" t="s">
        <v>129</v>
      </c>
      <c r="E41" t="s">
        <v>116</v>
      </c>
      <c r="F41" t="s">
        <v>322</v>
      </c>
      <c r="G41" s="79">
        <v>-530000</v>
      </c>
      <c r="H41" s="79">
        <v>-22.9033046875</v>
      </c>
      <c r="I41" s="79">
        <v>121.38751484375</v>
      </c>
      <c r="J41" s="79">
        <f t="shared" si="0"/>
        <v>4.6391490775964401</v>
      </c>
      <c r="K41" s="79">
        <f>I41/'סכום נכסי הקרן'!$C$42*100</f>
        <v>9.3435558263434033E-3</v>
      </c>
    </row>
    <row r="42" spans="2:11">
      <c r="B42" t="s">
        <v>2393</v>
      </c>
      <c r="C42" t="s">
        <v>2394</v>
      </c>
      <c r="D42" t="s">
        <v>129</v>
      </c>
      <c r="E42" t="s">
        <v>112</v>
      </c>
      <c r="F42" t="s">
        <v>2395</v>
      </c>
      <c r="G42" s="79">
        <v>-175000</v>
      </c>
      <c r="H42" s="79">
        <v>32.923165714285716</v>
      </c>
      <c r="I42" s="79">
        <v>-57.615540000000003</v>
      </c>
      <c r="J42" s="79">
        <f t="shared" si="0"/>
        <v>-2.2019322134592896</v>
      </c>
      <c r="K42" s="79">
        <f>I42/'סכום נכסי הקרן'!$C$42*100</f>
        <v>-4.4348384193206771E-3</v>
      </c>
    </row>
    <row r="43" spans="2:11">
      <c r="B43" t="s">
        <v>2396</v>
      </c>
      <c r="C43" t="s">
        <v>2397</v>
      </c>
      <c r="D43" t="s">
        <v>129</v>
      </c>
      <c r="E43" t="s">
        <v>116</v>
      </c>
      <c r="F43" t="s">
        <v>1162</v>
      </c>
      <c r="G43" s="79">
        <v>1065000</v>
      </c>
      <c r="H43" s="79">
        <v>-12.238406572769954</v>
      </c>
      <c r="I43" s="79">
        <v>-130.33903000000001</v>
      </c>
      <c r="J43" s="79">
        <f t="shared" si="0"/>
        <v>-4.9812552104525407</v>
      </c>
      <c r="K43" s="79">
        <f>I43/'סכום נכסי הקרן'!$C$42*100</f>
        <v>-1.0032580407664153E-2</v>
      </c>
    </row>
    <row r="44" spans="2:11">
      <c r="B44" t="s">
        <v>2398</v>
      </c>
      <c r="C44" t="s">
        <v>2399</v>
      </c>
      <c r="D44" t="s">
        <v>129</v>
      </c>
      <c r="E44" t="s">
        <v>116</v>
      </c>
      <c r="F44" t="s">
        <v>2362</v>
      </c>
      <c r="G44" s="79">
        <v>-400000</v>
      </c>
      <c r="H44" s="79">
        <v>-6.4028074074074004</v>
      </c>
      <c r="I44" s="79">
        <v>25.611229629629602</v>
      </c>
      <c r="J44" s="79">
        <f t="shared" si="0"/>
        <v>0.97880175292611082</v>
      </c>
      <c r="K44" s="79">
        <f>I44/'סכום נכסי הקרן'!$C$42*100</f>
        <v>1.9713720487133405E-3</v>
      </c>
    </row>
    <row r="45" spans="2:11">
      <c r="B45" t="s">
        <v>2400</v>
      </c>
      <c r="C45" t="s">
        <v>2401</v>
      </c>
      <c r="D45" t="s">
        <v>129</v>
      </c>
      <c r="E45" t="s">
        <v>116</v>
      </c>
      <c r="F45" t="s">
        <v>1264</v>
      </c>
      <c r="G45" s="79">
        <v>-300000</v>
      </c>
      <c r="H45" s="79">
        <v>-5.3156800000000004</v>
      </c>
      <c r="I45" s="79">
        <v>15.947039999999999</v>
      </c>
      <c r="J45" s="79">
        <f t="shared" si="0"/>
        <v>0.60945885581084258</v>
      </c>
      <c r="K45" s="79">
        <f>I45/'סכום נכסי הקרן'!$C$42*100</f>
        <v>1.2274908065852304E-3</v>
      </c>
    </row>
    <row r="46" spans="2:11">
      <c r="B46" t="s">
        <v>2402</v>
      </c>
      <c r="C46" t="s">
        <v>2403</v>
      </c>
      <c r="D46" t="s">
        <v>129</v>
      </c>
      <c r="E46" t="s">
        <v>116</v>
      </c>
      <c r="F46" t="s">
        <v>1264</v>
      </c>
      <c r="G46" s="79">
        <v>-420000</v>
      </c>
      <c r="H46" s="79">
        <v>-5.3579622641509523</v>
      </c>
      <c r="I46" s="79">
        <v>22.503441509434001</v>
      </c>
      <c r="J46" s="79">
        <f t="shared" si="0"/>
        <v>0.86002930413078948</v>
      </c>
      <c r="K46" s="79">
        <f>I46/'סכום נכסי הקרן'!$C$42*100</f>
        <v>1.732156410804682E-3</v>
      </c>
    </row>
    <row r="47" spans="2:11">
      <c r="B47" t="s">
        <v>2404</v>
      </c>
      <c r="C47" t="s">
        <v>2405</v>
      </c>
      <c r="D47" t="s">
        <v>129</v>
      </c>
      <c r="E47" t="s">
        <v>119</v>
      </c>
      <c r="F47" t="s">
        <v>1264</v>
      </c>
      <c r="G47" s="79">
        <v>-650000</v>
      </c>
      <c r="H47" s="79">
        <v>-9.0990380952380931</v>
      </c>
      <c r="I47" s="79">
        <v>59.143747619047602</v>
      </c>
      <c r="J47" s="79">
        <f t="shared" si="0"/>
        <v>2.2603367616980954</v>
      </c>
      <c r="K47" s="79">
        <f>I47/'סכום נכסי הקרן'!$C$42*100</f>
        <v>4.5524690769809337E-3</v>
      </c>
    </row>
    <row r="48" spans="2:11">
      <c r="B48" t="s">
        <v>2406</v>
      </c>
      <c r="C48" t="s">
        <v>2407</v>
      </c>
      <c r="D48" t="s">
        <v>129</v>
      </c>
      <c r="E48" t="s">
        <v>112</v>
      </c>
      <c r="F48" t="s">
        <v>1264</v>
      </c>
      <c r="G48" s="79">
        <v>190000</v>
      </c>
      <c r="H48" s="79">
        <v>12.945226315789474</v>
      </c>
      <c r="I48" s="79">
        <v>24.595929999999999</v>
      </c>
      <c r="J48" s="79">
        <f t="shared" si="0"/>
        <v>0.93999935758633424</v>
      </c>
      <c r="K48" s="79">
        <f>I48/'סכום נכסי הקרן'!$C$42*100</f>
        <v>1.8932214351010512E-3</v>
      </c>
    </row>
    <row r="49" spans="2:11">
      <c r="B49" t="s">
        <v>2408</v>
      </c>
      <c r="C49" t="s">
        <v>2409</v>
      </c>
      <c r="D49" t="s">
        <v>129</v>
      </c>
      <c r="E49" t="s">
        <v>119</v>
      </c>
      <c r="F49" t="s">
        <v>1299</v>
      </c>
      <c r="G49" s="79">
        <v>-855000</v>
      </c>
      <c r="H49" s="79">
        <v>-9.5965296296296376</v>
      </c>
      <c r="I49" s="79">
        <v>82.050328333333397</v>
      </c>
      <c r="J49" s="79">
        <f t="shared" si="0"/>
        <v>3.1357731105545184</v>
      </c>
      <c r="K49" s="79">
        <f>I49/'סכום נכסי הקרן'!$C$42*100</f>
        <v>6.3156563040204575E-3</v>
      </c>
    </row>
    <row r="50" spans="2:11">
      <c r="B50" t="s">
        <v>2410</v>
      </c>
      <c r="C50" t="s">
        <v>2411</v>
      </c>
      <c r="D50" t="s">
        <v>129</v>
      </c>
      <c r="E50" t="s">
        <v>116</v>
      </c>
      <c r="F50" t="s">
        <v>1294</v>
      </c>
      <c r="G50" s="79">
        <v>-700000</v>
      </c>
      <c r="H50" s="79">
        <v>-8.8093257142857144</v>
      </c>
      <c r="I50" s="79">
        <v>61.665280000000003</v>
      </c>
      <c r="J50" s="79">
        <f t="shared" si="0"/>
        <v>2.3567038768357786</v>
      </c>
      <c r="K50" s="79">
        <f>I50/'סכום נכסי הקרן'!$C$42*100</f>
        <v>4.7465588777292891E-3</v>
      </c>
    </row>
    <row r="51" spans="2:11">
      <c r="B51" t="s">
        <v>2412</v>
      </c>
      <c r="C51" t="s">
        <v>2413</v>
      </c>
      <c r="D51" t="s">
        <v>129</v>
      </c>
      <c r="E51" t="s">
        <v>119</v>
      </c>
      <c r="F51" t="s">
        <v>2368</v>
      </c>
      <c r="G51" s="79">
        <v>-3588000</v>
      </c>
      <c r="H51" s="79">
        <v>-13.911969047619008</v>
      </c>
      <c r="I51" s="79">
        <v>499.16144942856999</v>
      </c>
      <c r="J51" s="79">
        <f t="shared" si="0"/>
        <v>19.076792046274292</v>
      </c>
      <c r="K51" s="79">
        <f>I51/'סכום נכסי הקרן'!$C$42*100</f>
        <v>3.8421932231644751E-2</v>
      </c>
    </row>
    <row r="52" spans="2:11">
      <c r="B52" t="s">
        <v>2414</v>
      </c>
      <c r="C52" t="s">
        <v>2415</v>
      </c>
      <c r="D52" t="s">
        <v>129</v>
      </c>
      <c r="E52" t="s">
        <v>119</v>
      </c>
      <c r="F52" t="s">
        <v>270</v>
      </c>
      <c r="G52" s="79">
        <v>-300000</v>
      </c>
      <c r="H52" s="79">
        <v>1.13951</v>
      </c>
      <c r="I52" s="79">
        <v>-3.4185300000000001</v>
      </c>
      <c r="J52" s="79">
        <f t="shared" si="0"/>
        <v>-0.13064828221130942</v>
      </c>
      <c r="K52" s="79">
        <f>I52/'סכום נכסי הקרן'!$C$42*100</f>
        <v>-2.6313435891775575E-4</v>
      </c>
    </row>
    <row r="53" spans="2:11">
      <c r="B53" s="80" t="s">
        <v>2085</v>
      </c>
      <c r="C53" s="16"/>
      <c r="D53" s="16"/>
      <c r="G53" s="81">
        <v>0</v>
      </c>
      <c r="I53" s="81">
        <v>0</v>
      </c>
      <c r="J53" s="81">
        <f t="shared" si="0"/>
        <v>0</v>
      </c>
      <c r="K53" s="81">
        <f>I53/'סכום נכסי הקרן'!$C$42*100</f>
        <v>0</v>
      </c>
    </row>
    <row r="54" spans="2:11">
      <c r="B54" t="s">
        <v>245</v>
      </c>
      <c r="C54" t="s">
        <v>245</v>
      </c>
      <c r="D54" t="s">
        <v>245</v>
      </c>
      <c r="E54" t="s">
        <v>245</v>
      </c>
      <c r="G54" s="79">
        <v>0</v>
      </c>
      <c r="H54" s="79">
        <v>0</v>
      </c>
      <c r="I54" s="79">
        <v>0</v>
      </c>
      <c r="J54" s="79">
        <f t="shared" si="0"/>
        <v>0</v>
      </c>
      <c r="K54" s="79">
        <f>I54/'סכום נכסי הקרן'!$C$42*100</f>
        <v>0</v>
      </c>
    </row>
    <row r="55" spans="2:11">
      <c r="B55" s="80" t="s">
        <v>1046</v>
      </c>
      <c r="C55" s="16"/>
      <c r="D55" s="16"/>
      <c r="G55" s="81">
        <v>1027.6600000000001</v>
      </c>
      <c r="I55" s="81">
        <v>42.002560626399998</v>
      </c>
      <c r="J55" s="81">
        <f t="shared" si="0"/>
        <v>1.605240379436641</v>
      </c>
      <c r="K55" s="81">
        <f>I55/'סכום נכסי הקרן'!$C$42*100</f>
        <v>3.2330612465977866E-3</v>
      </c>
    </row>
    <row r="56" spans="2:11">
      <c r="B56" t="s">
        <v>2416</v>
      </c>
      <c r="C56" t="s">
        <v>2417</v>
      </c>
      <c r="D56" t="s">
        <v>129</v>
      </c>
      <c r="E56" t="s">
        <v>108</v>
      </c>
      <c r="F56" t="s">
        <v>2242</v>
      </c>
      <c r="G56" s="79">
        <v>1027.6600000000001</v>
      </c>
      <c r="H56" s="79">
        <v>4087.2040000000002</v>
      </c>
      <c r="I56" s="79">
        <v>42.002560626399998</v>
      </c>
      <c r="J56" s="79">
        <f t="shared" si="0"/>
        <v>1.605240379436641</v>
      </c>
      <c r="K56" s="79">
        <f>I56/'סכום נכסי הקרן'!$C$42*100</f>
        <v>3.2330612465977866E-3</v>
      </c>
    </row>
    <row r="57" spans="2:11">
      <c r="B57" s="80" t="s">
        <v>249</v>
      </c>
      <c r="C57" s="16"/>
      <c r="D57" s="16"/>
      <c r="G57" s="81">
        <v>0</v>
      </c>
      <c r="I57" s="81">
        <v>0</v>
      </c>
      <c r="J57" s="81">
        <f t="shared" si="0"/>
        <v>0</v>
      </c>
      <c r="K57" s="81">
        <f>I57/'סכום נכסי הקרן'!$C$42*100</f>
        <v>0</v>
      </c>
    </row>
    <row r="58" spans="2:11">
      <c r="B58" s="80" t="s">
        <v>2083</v>
      </c>
      <c r="C58" s="16"/>
      <c r="D58" s="16"/>
      <c r="G58" s="81">
        <v>0</v>
      </c>
      <c r="I58" s="81">
        <v>0</v>
      </c>
      <c r="J58" s="81">
        <f t="shared" si="0"/>
        <v>0</v>
      </c>
      <c r="K58" s="81">
        <f>I58/'סכום נכסי הקרן'!$C$42*100</f>
        <v>0</v>
      </c>
    </row>
    <row r="59" spans="2:11">
      <c r="B59" t="s">
        <v>245</v>
      </c>
      <c r="C59" t="s">
        <v>245</v>
      </c>
      <c r="D59" t="s">
        <v>245</v>
      </c>
      <c r="E59" t="s">
        <v>245</v>
      </c>
      <c r="G59" s="79">
        <v>0</v>
      </c>
      <c r="H59" s="79">
        <v>0</v>
      </c>
      <c r="I59" s="79">
        <v>0</v>
      </c>
      <c r="J59" s="79">
        <f t="shared" si="0"/>
        <v>0</v>
      </c>
      <c r="K59" s="79">
        <f>I59/'סכום נכסי הקרן'!$C$42*100</f>
        <v>0</v>
      </c>
    </row>
    <row r="60" spans="2:11">
      <c r="B60" s="80" t="s">
        <v>2329</v>
      </c>
      <c r="C60" s="16"/>
      <c r="D60" s="16"/>
      <c r="G60" s="81">
        <v>0</v>
      </c>
      <c r="I60" s="81">
        <v>0</v>
      </c>
      <c r="J60" s="81">
        <f t="shared" si="0"/>
        <v>0</v>
      </c>
      <c r="K60" s="81">
        <f>I60/'סכום נכסי הקרן'!$C$42*100</f>
        <v>0</v>
      </c>
    </row>
    <row r="61" spans="2:11">
      <c r="B61" t="s">
        <v>245</v>
      </c>
      <c r="C61" t="s">
        <v>245</v>
      </c>
      <c r="D61" t="s">
        <v>245</v>
      </c>
      <c r="E61" t="s">
        <v>245</v>
      </c>
      <c r="G61" s="79">
        <v>0</v>
      </c>
      <c r="H61" s="79">
        <v>0</v>
      </c>
      <c r="I61" s="79">
        <v>0</v>
      </c>
      <c r="J61" s="79">
        <f t="shared" si="0"/>
        <v>0</v>
      </c>
      <c r="K61" s="79">
        <f>I61/'סכום נכסי הקרן'!$C$42*100</f>
        <v>0</v>
      </c>
    </row>
    <row r="62" spans="2:11">
      <c r="B62" s="80" t="s">
        <v>2085</v>
      </c>
      <c r="C62" s="16"/>
      <c r="D62" s="16"/>
      <c r="G62" s="81">
        <v>0</v>
      </c>
      <c r="I62" s="81">
        <v>0</v>
      </c>
      <c r="J62" s="81">
        <f t="shared" si="0"/>
        <v>0</v>
      </c>
      <c r="K62" s="81">
        <f>I62/'סכום נכסי הקרן'!$C$42*100</f>
        <v>0</v>
      </c>
    </row>
    <row r="63" spans="2:11">
      <c r="B63" t="s">
        <v>245</v>
      </c>
      <c r="C63" t="s">
        <v>245</v>
      </c>
      <c r="D63" t="s">
        <v>245</v>
      </c>
      <c r="E63" t="s">
        <v>245</v>
      </c>
      <c r="G63" s="79">
        <v>0</v>
      </c>
      <c r="H63" s="79">
        <v>0</v>
      </c>
      <c r="I63" s="79">
        <v>0</v>
      </c>
      <c r="J63" s="79">
        <f t="shared" si="0"/>
        <v>0</v>
      </c>
      <c r="K63" s="79">
        <f>I63/'סכום נכסי הקרן'!$C$42*100</f>
        <v>0</v>
      </c>
    </row>
    <row r="64" spans="2:11">
      <c r="B64" s="80" t="s">
        <v>1046</v>
      </c>
      <c r="C64" s="16"/>
      <c r="D64" s="16"/>
      <c r="G64" s="81">
        <v>0</v>
      </c>
      <c r="I64" s="81">
        <v>0</v>
      </c>
      <c r="J64" s="81">
        <f t="shared" si="0"/>
        <v>0</v>
      </c>
      <c r="K64" s="81">
        <f>I64/'סכום נכסי הקרן'!$C$42*100</f>
        <v>0</v>
      </c>
    </row>
    <row r="65" spans="2:11">
      <c r="B65" t="s">
        <v>245</v>
      </c>
      <c r="C65" t="s">
        <v>245</v>
      </c>
      <c r="D65" t="s">
        <v>245</v>
      </c>
      <c r="E65" t="s">
        <v>245</v>
      </c>
      <c r="G65" s="79">
        <v>0</v>
      </c>
      <c r="H65" s="79">
        <v>0</v>
      </c>
      <c r="I65" s="79">
        <v>0</v>
      </c>
      <c r="J65" s="79">
        <f t="shared" si="0"/>
        <v>0</v>
      </c>
      <c r="K65" s="79">
        <f>I65/'סכום נכסי הקרן'!$C$42*100</f>
        <v>0</v>
      </c>
    </row>
    <row r="66" spans="2:11">
      <c r="B66" t="s">
        <v>252</v>
      </c>
      <c r="C66" s="16"/>
      <c r="D66" s="16"/>
    </row>
    <row r="67" spans="2:11">
      <c r="C67" s="16"/>
      <c r="D67" s="16"/>
    </row>
    <row r="68" spans="2:11">
      <c r="C68" s="16"/>
      <c r="D68" s="16"/>
    </row>
    <row r="69" spans="2:11">
      <c r="C69" s="16"/>
      <c r="D69" s="16"/>
    </row>
    <row r="70" spans="2:11"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2" t="s">
        <v>2903</v>
      </c>
    </row>
    <row r="3" spans="2:78">
      <c r="B3" s="2" t="s">
        <v>2</v>
      </c>
      <c r="C3" s="82" t="s">
        <v>2904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67.260000000000005</v>
      </c>
      <c r="I11" s="7"/>
      <c r="J11" s="7"/>
      <c r="K11" s="78">
        <v>6.44</v>
      </c>
      <c r="L11" s="78">
        <v>300000</v>
      </c>
      <c r="M11" s="7"/>
      <c r="N11" s="78">
        <v>6.0301576880000001</v>
      </c>
      <c r="O11" s="7"/>
      <c r="P11" s="78">
        <f>N11/$N$11*100</f>
        <v>100</v>
      </c>
      <c r="Q11" s="78">
        <f>N11/'סכום נכסי הקרן'!$C$42*100</f>
        <v>4.6415906176188479E-4</v>
      </c>
      <c r="R11" s="16"/>
      <c r="S11" s="16"/>
      <c r="T11" s="16"/>
      <c r="U11" s="16"/>
      <c r="V11" s="16"/>
      <c r="BZ11" s="16"/>
    </row>
    <row r="12" spans="2:78">
      <c r="B12" s="80" t="s">
        <v>199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f t="shared" ref="P12:P40" si="0">N12/$N$11*100</f>
        <v>0</v>
      </c>
      <c r="Q12" s="81">
        <f>N12/'סכום נכסי הקרן'!$C$42*100</f>
        <v>0</v>
      </c>
    </row>
    <row r="13" spans="2:78">
      <c r="B13" s="80" t="s">
        <v>2115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f t="shared" si="0"/>
        <v>0</v>
      </c>
      <c r="Q13" s="81">
        <f>N13/'סכום נכסי הקרן'!$C$42*100</f>
        <v>0</v>
      </c>
    </row>
    <row r="14" spans="2:78">
      <c r="B14" t="s">
        <v>245</v>
      </c>
      <c r="C14" t="s">
        <v>245</v>
      </c>
      <c r="D14" s="16"/>
      <c r="E14" t="s">
        <v>245</v>
      </c>
      <c r="H14" s="79">
        <v>0</v>
      </c>
      <c r="I14" t="s">
        <v>245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f t="shared" si="0"/>
        <v>0</v>
      </c>
      <c r="Q14" s="79">
        <f>N14/'סכום נכסי הקרן'!$C$42*100</f>
        <v>0</v>
      </c>
    </row>
    <row r="15" spans="2:78">
      <c r="B15" s="80" t="s">
        <v>2116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f t="shared" si="0"/>
        <v>0</v>
      </c>
      <c r="Q15" s="81">
        <f>N15/'סכום נכסי הקרן'!$C$42*100</f>
        <v>0</v>
      </c>
    </row>
    <row r="16" spans="2:78">
      <c r="B16" t="s">
        <v>245</v>
      </c>
      <c r="C16" t="s">
        <v>245</v>
      </c>
      <c r="D16" s="16"/>
      <c r="E16" t="s">
        <v>245</v>
      </c>
      <c r="H16" s="79">
        <v>0</v>
      </c>
      <c r="I16" t="s">
        <v>245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f t="shared" si="0"/>
        <v>0</v>
      </c>
      <c r="Q16" s="79">
        <f>N16/'סכום נכסי הקרן'!$C$42*100</f>
        <v>0</v>
      </c>
    </row>
    <row r="17" spans="2:17">
      <c r="B17" s="80" t="s">
        <v>2117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f t="shared" si="0"/>
        <v>0</v>
      </c>
      <c r="Q17" s="81">
        <f>N17/'סכום נכסי הקרן'!$C$42*100</f>
        <v>0</v>
      </c>
    </row>
    <row r="18" spans="2:17">
      <c r="B18" s="80" t="s">
        <v>2118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f t="shared" si="0"/>
        <v>0</v>
      </c>
      <c r="Q18" s="81">
        <f>N18/'סכום נכסי הקרן'!$C$42*100</f>
        <v>0</v>
      </c>
    </row>
    <row r="19" spans="2:17">
      <c r="B19" t="s">
        <v>245</v>
      </c>
      <c r="C19" t="s">
        <v>245</v>
      </c>
      <c r="D19" s="16"/>
      <c r="E19" t="s">
        <v>245</v>
      </c>
      <c r="H19" s="79">
        <v>0</v>
      </c>
      <c r="I19" t="s">
        <v>245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f t="shared" si="0"/>
        <v>0</v>
      </c>
      <c r="Q19" s="79">
        <f>N19/'סכום נכסי הקרן'!$C$42*100</f>
        <v>0</v>
      </c>
    </row>
    <row r="20" spans="2:17">
      <c r="B20" s="80" t="s">
        <v>2119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f t="shared" si="0"/>
        <v>0</v>
      </c>
      <c r="Q20" s="81">
        <f>N20/'סכום נכסי הקרן'!$C$42*100</f>
        <v>0</v>
      </c>
    </row>
    <row r="21" spans="2:17">
      <c r="B21" t="s">
        <v>245</v>
      </c>
      <c r="C21" t="s">
        <v>245</v>
      </c>
      <c r="D21" s="16"/>
      <c r="E21" t="s">
        <v>245</v>
      </c>
      <c r="H21" s="79">
        <v>0</v>
      </c>
      <c r="I21" t="s">
        <v>245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f t="shared" si="0"/>
        <v>0</v>
      </c>
      <c r="Q21" s="79">
        <f>N21/'סכום נכסי הקרן'!$C$42*100</f>
        <v>0</v>
      </c>
    </row>
    <row r="22" spans="2:17">
      <c r="B22" s="80" t="s">
        <v>2120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f t="shared" si="0"/>
        <v>0</v>
      </c>
      <c r="Q22" s="81">
        <f>N22/'סכום נכסי הקרן'!$C$42*100</f>
        <v>0</v>
      </c>
    </row>
    <row r="23" spans="2:17">
      <c r="B23" t="s">
        <v>245</v>
      </c>
      <c r="C23" t="s">
        <v>245</v>
      </c>
      <c r="D23" s="16"/>
      <c r="E23" t="s">
        <v>245</v>
      </c>
      <c r="H23" s="79">
        <v>0</v>
      </c>
      <c r="I23" t="s">
        <v>245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f t="shared" si="0"/>
        <v>0</v>
      </c>
      <c r="Q23" s="79">
        <f>N23/'סכום נכסי הקרן'!$C$42*100</f>
        <v>0</v>
      </c>
    </row>
    <row r="24" spans="2:17">
      <c r="B24" s="80" t="s">
        <v>2121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f t="shared" si="0"/>
        <v>0</v>
      </c>
      <c r="Q24" s="81">
        <f>N24/'סכום נכסי הקרן'!$C$42*100</f>
        <v>0</v>
      </c>
    </row>
    <row r="25" spans="2:17">
      <c r="B25" t="s">
        <v>245</v>
      </c>
      <c r="C25" t="s">
        <v>245</v>
      </c>
      <c r="D25" s="16"/>
      <c r="E25" t="s">
        <v>245</v>
      </c>
      <c r="H25" s="79">
        <v>0</v>
      </c>
      <c r="I25" t="s">
        <v>245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f t="shared" si="0"/>
        <v>0</v>
      </c>
      <c r="Q25" s="79">
        <f>N25/'סכום נכסי הקרן'!$C$42*100</f>
        <v>0</v>
      </c>
    </row>
    <row r="26" spans="2:17">
      <c r="B26" s="80" t="s">
        <v>249</v>
      </c>
      <c r="D26" s="16"/>
      <c r="H26" s="81">
        <v>67.260000000000005</v>
      </c>
      <c r="K26" s="81">
        <v>6.44</v>
      </c>
      <c r="L26" s="81">
        <v>300000</v>
      </c>
      <c r="N26" s="81">
        <v>6.0301576880000001</v>
      </c>
      <c r="P26" s="81">
        <f t="shared" si="0"/>
        <v>100</v>
      </c>
      <c r="Q26" s="81">
        <f>N26/'סכום נכסי הקרן'!$C$42*100</f>
        <v>4.6415906176188479E-4</v>
      </c>
    </row>
    <row r="27" spans="2:17">
      <c r="B27" s="80" t="s">
        <v>2115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f t="shared" si="0"/>
        <v>0</v>
      </c>
      <c r="Q27" s="81">
        <f>N27/'סכום נכסי הקרן'!$C$42*100</f>
        <v>0</v>
      </c>
    </row>
    <row r="28" spans="2:17">
      <c r="B28" t="s">
        <v>245</v>
      </c>
      <c r="C28" t="s">
        <v>245</v>
      </c>
      <c r="D28" s="16"/>
      <c r="E28" t="s">
        <v>245</v>
      </c>
      <c r="H28" s="79">
        <v>0</v>
      </c>
      <c r="I28" t="s">
        <v>245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f t="shared" si="0"/>
        <v>0</v>
      </c>
      <c r="Q28" s="79">
        <f>N28/'סכום נכסי הקרן'!$C$42*100</f>
        <v>0</v>
      </c>
    </row>
    <row r="29" spans="2:17">
      <c r="B29" s="80" t="s">
        <v>2116</v>
      </c>
      <c r="D29" s="16"/>
      <c r="H29" s="81">
        <v>67.260000000000005</v>
      </c>
      <c r="K29" s="81">
        <v>6.44</v>
      </c>
      <c r="L29" s="81">
        <v>300000</v>
      </c>
      <c r="N29" s="81">
        <v>6.0301576880000001</v>
      </c>
      <c r="P29" s="81">
        <f t="shared" si="0"/>
        <v>100</v>
      </c>
      <c r="Q29" s="81">
        <f>N29/'סכום נכסי הקרן'!$C$42*100</f>
        <v>4.6415906176188479E-4</v>
      </c>
    </row>
    <row r="30" spans="2:17">
      <c r="B30" t="s">
        <v>2418</v>
      </c>
      <c r="C30" t="s">
        <v>2419</v>
      </c>
      <c r="D30" t="s">
        <v>2420</v>
      </c>
      <c r="E30" t="s">
        <v>245</v>
      </c>
      <c r="F30" t="s">
        <v>841</v>
      </c>
      <c r="G30" t="s">
        <v>261</v>
      </c>
      <c r="H30" s="79">
        <v>67.260000000000005</v>
      </c>
      <c r="I30" t="s">
        <v>116</v>
      </c>
      <c r="J30" s="79">
        <v>0</v>
      </c>
      <c r="K30" s="79">
        <v>6.44</v>
      </c>
      <c r="L30" s="79">
        <v>100000</v>
      </c>
      <c r="M30" s="79">
        <v>1.5</v>
      </c>
      <c r="N30" s="79">
        <v>6.0301499999999999</v>
      </c>
      <c r="O30" s="79">
        <v>0.34</v>
      </c>
      <c r="P30" s="79">
        <f t="shared" si="0"/>
        <v>99.999872507479935</v>
      </c>
      <c r="Q30" s="79">
        <f>N30/'סכום נכסי הקרן'!$C$42*100</f>
        <v>4.6415846999379995E-4</v>
      </c>
    </row>
    <row r="31" spans="2:17">
      <c r="B31" t="s">
        <v>2421</v>
      </c>
      <c r="C31" t="s">
        <v>2422</v>
      </c>
      <c r="D31" t="s">
        <v>2420</v>
      </c>
      <c r="E31" t="s">
        <v>245</v>
      </c>
      <c r="F31" t="s">
        <v>841</v>
      </c>
      <c r="G31" t="s">
        <v>261</v>
      </c>
      <c r="H31" s="79">
        <v>0.01</v>
      </c>
      <c r="I31" t="s">
        <v>112</v>
      </c>
      <c r="J31" s="79">
        <v>0</v>
      </c>
      <c r="K31" s="79">
        <v>0.01</v>
      </c>
      <c r="L31" s="79">
        <v>200000</v>
      </c>
      <c r="M31" s="79">
        <v>9.9999999999999995E-7</v>
      </c>
      <c r="N31" s="79">
        <v>7.6879999999999999E-6</v>
      </c>
      <c r="O31" s="79">
        <v>0.28000000000000003</v>
      </c>
      <c r="P31" s="79">
        <f t="shared" si="0"/>
        <v>1.2749252005961806E-4</v>
      </c>
      <c r="Q31" s="79">
        <f>N31/'סכום נכסי הקרן'!$C$42*100</f>
        <v>5.9176808492530597E-10</v>
      </c>
    </row>
    <row r="32" spans="2:17">
      <c r="B32" s="80" t="s">
        <v>2117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f t="shared" si="0"/>
        <v>0</v>
      </c>
      <c r="Q32" s="81">
        <f>N32/'סכום נכסי הקרן'!$C$42*100</f>
        <v>0</v>
      </c>
    </row>
    <row r="33" spans="2:17">
      <c r="B33" s="80" t="s">
        <v>2118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f t="shared" si="0"/>
        <v>0</v>
      </c>
      <c r="Q33" s="81">
        <f>N33/'סכום נכסי הקרן'!$C$42*100</f>
        <v>0</v>
      </c>
    </row>
    <row r="34" spans="2:17">
      <c r="B34" t="s">
        <v>245</v>
      </c>
      <c r="C34" t="s">
        <v>245</v>
      </c>
      <c r="D34" s="16"/>
      <c r="E34" t="s">
        <v>245</v>
      </c>
      <c r="H34" s="79">
        <v>0</v>
      </c>
      <c r="I34" t="s">
        <v>245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f t="shared" si="0"/>
        <v>0</v>
      </c>
      <c r="Q34" s="79">
        <f>N34/'סכום נכסי הקרן'!$C$42*100</f>
        <v>0</v>
      </c>
    </row>
    <row r="35" spans="2:17">
      <c r="B35" s="80" t="s">
        <v>2119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f t="shared" si="0"/>
        <v>0</v>
      </c>
      <c r="Q35" s="81">
        <f>N35/'סכום נכסי הקרן'!$C$42*100</f>
        <v>0</v>
      </c>
    </row>
    <row r="36" spans="2:17">
      <c r="B36" t="s">
        <v>245</v>
      </c>
      <c r="C36" t="s">
        <v>245</v>
      </c>
      <c r="D36" s="16"/>
      <c r="E36" t="s">
        <v>245</v>
      </c>
      <c r="H36" s="79">
        <v>0</v>
      </c>
      <c r="I36" t="s">
        <v>245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f t="shared" si="0"/>
        <v>0</v>
      </c>
      <c r="Q36" s="79">
        <f>N36/'סכום נכסי הקרן'!$C$42*100</f>
        <v>0</v>
      </c>
    </row>
    <row r="37" spans="2:17">
      <c r="B37" s="80" t="s">
        <v>2120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f t="shared" si="0"/>
        <v>0</v>
      </c>
      <c r="Q37" s="81">
        <f>N37/'סכום נכסי הקרן'!$C$42*100</f>
        <v>0</v>
      </c>
    </row>
    <row r="38" spans="2:17">
      <c r="B38" t="s">
        <v>245</v>
      </c>
      <c r="C38" t="s">
        <v>245</v>
      </c>
      <c r="D38" s="16"/>
      <c r="E38" t="s">
        <v>245</v>
      </c>
      <c r="H38" s="79">
        <v>0</v>
      </c>
      <c r="I38" t="s">
        <v>245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f t="shared" si="0"/>
        <v>0</v>
      </c>
      <c r="Q38" s="79">
        <f>N38/'סכום נכסי הקרן'!$C$42*100</f>
        <v>0</v>
      </c>
    </row>
    <row r="39" spans="2:17">
      <c r="B39" s="80" t="s">
        <v>2121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f t="shared" si="0"/>
        <v>0</v>
      </c>
      <c r="Q39" s="81">
        <f>N39/'סכום נכסי הקרן'!$C$42*100</f>
        <v>0</v>
      </c>
    </row>
    <row r="40" spans="2:17">
      <c r="B40" t="s">
        <v>245</v>
      </c>
      <c r="C40" t="s">
        <v>245</v>
      </c>
      <c r="D40" s="16"/>
      <c r="E40" t="s">
        <v>245</v>
      </c>
      <c r="H40" s="79">
        <v>0</v>
      </c>
      <c r="I40" t="s">
        <v>245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f t="shared" si="0"/>
        <v>0</v>
      </c>
      <c r="Q40" s="79">
        <f>N40/'סכום נכסי הקרן'!$C$42*100</f>
        <v>0</v>
      </c>
    </row>
    <row r="41" spans="2:17">
      <c r="B41" t="s">
        <v>252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81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2" t="s">
        <v>2903</v>
      </c>
    </row>
    <row r="3" spans="2:59">
      <c r="B3" s="2" t="s">
        <v>2</v>
      </c>
      <c r="C3" s="82" t="s">
        <v>2904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7.33</v>
      </c>
      <c r="H11" s="18"/>
      <c r="I11" s="18"/>
      <c r="J11" s="78">
        <v>2.3199999999999998</v>
      </c>
      <c r="K11" s="78">
        <v>81077227.599999994</v>
      </c>
      <c r="L11" s="7"/>
      <c r="M11" s="78">
        <v>96449.372019103714</v>
      </c>
      <c r="N11" s="78">
        <f>M11/$M$11*100</f>
        <v>100</v>
      </c>
      <c r="O11" s="78">
        <f>M11/'סכום נכסי הקרן'!$C$42*100</f>
        <v>7.4239932585839483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199</v>
      </c>
      <c r="G12" s="81">
        <v>7.83</v>
      </c>
      <c r="J12" s="81">
        <v>2.0699999999999998</v>
      </c>
      <c r="K12" s="81">
        <v>78209382.310000002</v>
      </c>
      <c r="M12" s="81">
        <v>85178.527450071982</v>
      </c>
      <c r="N12" s="81">
        <f t="shared" ref="N12:N75" si="0">M12/$M$11*100</f>
        <v>88.314237477047214</v>
      </c>
      <c r="O12" s="81">
        <f>M12/'סכום נכסי הקרן'!$C$42*100</f>
        <v>6.5564430366658044</v>
      </c>
    </row>
    <row r="13" spans="2:59">
      <c r="B13" s="80" t="s">
        <v>2423</v>
      </c>
      <c r="G13" s="81">
        <v>2.2999999999999998</v>
      </c>
      <c r="J13" s="81">
        <v>1.08</v>
      </c>
      <c r="K13" s="81">
        <v>11558286.76</v>
      </c>
      <c r="M13" s="81">
        <v>11740.907690808001</v>
      </c>
      <c r="N13" s="81">
        <f t="shared" si="0"/>
        <v>12.173130259969428</v>
      </c>
      <c r="O13" s="81">
        <f>M13/'סכום נכסי הקרן'!$C$42*100</f>
        <v>0.90373236985877292</v>
      </c>
    </row>
    <row r="14" spans="2:59">
      <c r="B14" t="s">
        <v>2424</v>
      </c>
      <c r="C14" t="s">
        <v>2425</v>
      </c>
      <c r="D14" t="s">
        <v>2426</v>
      </c>
      <c r="E14" t="s">
        <v>206</v>
      </c>
      <c r="F14" t="s">
        <v>157</v>
      </c>
      <c r="G14" s="79">
        <v>2.2999999999999998</v>
      </c>
      <c r="H14" t="s">
        <v>108</v>
      </c>
      <c r="I14" s="79">
        <v>0</v>
      </c>
      <c r="J14" s="79">
        <v>1.08</v>
      </c>
      <c r="K14" s="79">
        <v>11558286.76</v>
      </c>
      <c r="L14" s="79">
        <v>101.58</v>
      </c>
      <c r="M14" s="79">
        <v>11740.907690808001</v>
      </c>
      <c r="N14" s="79">
        <f t="shared" si="0"/>
        <v>12.173130259969428</v>
      </c>
      <c r="O14" s="79">
        <f>M14/'סכום נכסי הקרן'!$C$42*100</f>
        <v>0.90373236985877292</v>
      </c>
    </row>
    <row r="15" spans="2:59">
      <c r="B15" s="80" t="s">
        <v>2427</v>
      </c>
      <c r="G15" s="81">
        <v>0</v>
      </c>
      <c r="J15" s="81">
        <v>0</v>
      </c>
      <c r="K15" s="81">
        <v>0</v>
      </c>
      <c r="M15" s="81">
        <v>0</v>
      </c>
      <c r="N15" s="81">
        <f t="shared" si="0"/>
        <v>0</v>
      </c>
      <c r="O15" s="81">
        <f>M15/'סכום נכסי הקרן'!$C$42*100</f>
        <v>0</v>
      </c>
    </row>
    <row r="16" spans="2:59">
      <c r="B16" t="s">
        <v>245</v>
      </c>
      <c r="D16" t="s">
        <v>245</v>
      </c>
      <c r="E16" t="s">
        <v>245</v>
      </c>
      <c r="G16" s="79">
        <v>0</v>
      </c>
      <c r="H16" t="s">
        <v>245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f t="shared" si="0"/>
        <v>0</v>
      </c>
      <c r="O16" s="79">
        <f>M16/'סכום נכסי הקרן'!$C$42*100</f>
        <v>0</v>
      </c>
    </row>
    <row r="17" spans="2:15">
      <c r="B17" s="80" t="s">
        <v>2428</v>
      </c>
      <c r="G17" s="81">
        <v>0</v>
      </c>
      <c r="J17" s="81">
        <v>0</v>
      </c>
      <c r="K17" s="81">
        <v>0</v>
      </c>
      <c r="M17" s="81">
        <v>0</v>
      </c>
      <c r="N17" s="81">
        <f t="shared" si="0"/>
        <v>0</v>
      </c>
      <c r="O17" s="81">
        <f>M17/'סכום נכסי הקרן'!$C$42*100</f>
        <v>0</v>
      </c>
    </row>
    <row r="18" spans="2:15">
      <c r="B18" t="s">
        <v>245</v>
      </c>
      <c r="D18" t="s">
        <v>245</v>
      </c>
      <c r="E18" t="s">
        <v>245</v>
      </c>
      <c r="G18" s="79">
        <v>0</v>
      </c>
      <c r="H18" t="s">
        <v>245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f t="shared" si="0"/>
        <v>0</v>
      </c>
      <c r="O18" s="79">
        <f>M18/'סכום נכסי הקרן'!$C$42*100</f>
        <v>0</v>
      </c>
    </row>
    <row r="19" spans="2:15">
      <c r="B19" s="80" t="s">
        <v>2429</v>
      </c>
      <c r="G19" s="81">
        <v>8.81</v>
      </c>
      <c r="J19" s="81">
        <v>2.2200000000000002</v>
      </c>
      <c r="K19" s="81">
        <v>65792153.789999999</v>
      </c>
      <c r="M19" s="81">
        <v>72560.43563091199</v>
      </c>
      <c r="N19" s="81">
        <f t="shared" si="0"/>
        <v>75.231630970640168</v>
      </c>
      <c r="O19" s="81">
        <f>M19/'סכום נכסי הקרן'!$C$42*100</f>
        <v>5.5851912115830809</v>
      </c>
    </row>
    <row r="20" spans="2:15">
      <c r="B20" t="s">
        <v>2430</v>
      </c>
      <c r="C20" t="s">
        <v>2425</v>
      </c>
      <c r="D20" t="s">
        <v>2431</v>
      </c>
      <c r="E20" t="s">
        <v>257</v>
      </c>
      <c r="F20" t="s">
        <v>157</v>
      </c>
      <c r="G20" s="79">
        <v>4.53</v>
      </c>
      <c r="H20" t="s">
        <v>108</v>
      </c>
      <c r="I20" s="79">
        <v>4.1500000000000004</v>
      </c>
      <c r="J20" s="79">
        <v>3.04</v>
      </c>
      <c r="K20" s="79">
        <v>5262115</v>
      </c>
      <c r="L20" s="79">
        <v>105.3</v>
      </c>
      <c r="M20" s="79">
        <v>5541.0070949999999</v>
      </c>
      <c r="N20" s="79">
        <f t="shared" si="0"/>
        <v>5.7449903291257236</v>
      </c>
      <c r="O20" s="79">
        <f>M20/'סכום נכסי הקרן'!$C$42*100</f>
        <v>0.42650769474059352</v>
      </c>
    </row>
    <row r="21" spans="2:15">
      <c r="B21" t="s">
        <v>2432</v>
      </c>
      <c r="C21" t="s">
        <v>2425</v>
      </c>
      <c r="D21" t="s">
        <v>2433</v>
      </c>
      <c r="E21" t="s">
        <v>203</v>
      </c>
      <c r="F21" t="s">
        <v>155</v>
      </c>
      <c r="G21" s="79">
        <v>28.11</v>
      </c>
      <c r="H21" t="s">
        <v>108</v>
      </c>
      <c r="I21" s="79">
        <v>0</v>
      </c>
      <c r="J21" s="79">
        <v>5.76</v>
      </c>
      <c r="K21" s="79">
        <v>1703058.99</v>
      </c>
      <c r="L21" s="79">
        <v>97.35</v>
      </c>
      <c r="M21" s="79">
        <v>1657.9279267649999</v>
      </c>
      <c r="N21" s="79">
        <f t="shared" si="0"/>
        <v>1.7189618678249294</v>
      </c>
      <c r="O21" s="79">
        <f>M21/'סכום נכסי הקרן'!$C$42*100</f>
        <v>0.12761561318495146</v>
      </c>
    </row>
    <row r="22" spans="2:15">
      <c r="B22" t="s">
        <v>2432</v>
      </c>
      <c r="C22" t="s">
        <v>2425</v>
      </c>
      <c r="D22" t="s">
        <v>2434</v>
      </c>
      <c r="E22" t="s">
        <v>203</v>
      </c>
      <c r="F22" t="s">
        <v>155</v>
      </c>
      <c r="G22" s="79">
        <v>28.11</v>
      </c>
      <c r="H22" t="s">
        <v>108</v>
      </c>
      <c r="I22" s="79">
        <v>0</v>
      </c>
      <c r="J22" s="79">
        <v>5.8</v>
      </c>
      <c r="K22" s="79">
        <v>1731298.79</v>
      </c>
      <c r="L22" s="79">
        <v>98.96</v>
      </c>
      <c r="M22" s="79">
        <v>1713.2932825840001</v>
      </c>
      <c r="N22" s="79">
        <f t="shared" si="0"/>
        <v>1.7763654098698001</v>
      </c>
      <c r="O22" s="79">
        <f>M22/'סכום נכסי הקרן'!$C$42*100</f>
        <v>0.13187724827655109</v>
      </c>
    </row>
    <row r="23" spans="2:15">
      <c r="B23" t="s">
        <v>2435</v>
      </c>
      <c r="C23" t="s">
        <v>2425</v>
      </c>
      <c r="D23" t="s">
        <v>2436</v>
      </c>
      <c r="E23" t="s">
        <v>203</v>
      </c>
      <c r="F23" t="s">
        <v>155</v>
      </c>
      <c r="G23" s="79">
        <v>28.11</v>
      </c>
      <c r="H23" t="s">
        <v>108</v>
      </c>
      <c r="I23" s="79">
        <v>0</v>
      </c>
      <c r="J23" s="79">
        <v>3.77</v>
      </c>
      <c r="K23" s="79">
        <v>1439278.95</v>
      </c>
      <c r="L23" s="79">
        <v>100.99</v>
      </c>
      <c r="M23" s="79">
        <v>1453.5278116049999</v>
      </c>
      <c r="N23" s="79">
        <f t="shared" si="0"/>
        <v>1.5070370922861995</v>
      </c>
      <c r="O23" s="79">
        <f>M23/'סכום נכסי הקרן'!$C$42*100</f>
        <v>0.111882332135687</v>
      </c>
    </row>
    <row r="24" spans="2:15">
      <c r="B24" t="s">
        <v>2435</v>
      </c>
      <c r="C24" t="s">
        <v>2425</v>
      </c>
      <c r="D24" t="s">
        <v>2437</v>
      </c>
      <c r="E24" t="s">
        <v>203</v>
      </c>
      <c r="F24" t="s">
        <v>155</v>
      </c>
      <c r="G24" s="79">
        <v>28.11</v>
      </c>
      <c r="H24" t="s">
        <v>108</v>
      </c>
      <c r="I24" s="79">
        <v>0</v>
      </c>
      <c r="J24" s="79">
        <v>3.77</v>
      </c>
      <c r="K24" s="79">
        <v>1903416.73</v>
      </c>
      <c r="L24" s="79">
        <v>100.1</v>
      </c>
      <c r="M24" s="79">
        <v>1905.32014673</v>
      </c>
      <c r="N24" s="79">
        <f t="shared" si="0"/>
        <v>1.9754614331264009</v>
      </c>
      <c r="O24" s="79">
        <f>M24/'סכום נכסי הקרן'!$C$42*100</f>
        <v>0.14665812362122985</v>
      </c>
    </row>
    <row r="25" spans="2:15">
      <c r="B25" t="s">
        <v>2438</v>
      </c>
      <c r="C25" t="s">
        <v>2425</v>
      </c>
      <c r="D25" t="s">
        <v>2439</v>
      </c>
      <c r="E25" t="s">
        <v>438</v>
      </c>
      <c r="F25" t="s">
        <v>157</v>
      </c>
      <c r="G25" s="79">
        <v>8.3699999999999992</v>
      </c>
      <c r="H25" t="s">
        <v>108</v>
      </c>
      <c r="I25" s="79">
        <v>3.17</v>
      </c>
      <c r="J25" s="79">
        <v>2.5499999999999998</v>
      </c>
      <c r="K25" s="79">
        <v>191446.5</v>
      </c>
      <c r="L25" s="79">
        <v>106.42</v>
      </c>
      <c r="M25" s="79">
        <v>203.73736529999999</v>
      </c>
      <c r="N25" s="79">
        <f t="shared" si="0"/>
        <v>0.21123762761217957</v>
      </c>
      <c r="O25" s="79">
        <f>M25/'סכום נכסי הקרן'!$C$42*100</f>
        <v>1.5682267233520873E-2</v>
      </c>
    </row>
    <row r="26" spans="2:15">
      <c r="B26" t="s">
        <v>2440</v>
      </c>
      <c r="C26" t="s">
        <v>2425</v>
      </c>
      <c r="D26" t="s">
        <v>2441</v>
      </c>
      <c r="E26" t="s">
        <v>438</v>
      </c>
      <c r="F26" t="s">
        <v>157</v>
      </c>
      <c r="G26" s="79">
        <v>8.3800000000000008</v>
      </c>
      <c r="H26" t="s">
        <v>108</v>
      </c>
      <c r="I26" s="79">
        <v>3.17</v>
      </c>
      <c r="J26" s="79">
        <v>2.5099999999999998</v>
      </c>
      <c r="K26" s="79">
        <v>268025</v>
      </c>
      <c r="L26" s="79">
        <v>106.61</v>
      </c>
      <c r="M26" s="79">
        <v>285.74145249999998</v>
      </c>
      <c r="N26" s="79">
        <f t="shared" si="0"/>
        <v>0.29626056294425973</v>
      </c>
      <c r="O26" s="79">
        <f>M26/'סכום נכסי הקרן'!$C$42*100</f>
        <v>2.1994364220824694E-2</v>
      </c>
    </row>
    <row r="27" spans="2:15">
      <c r="B27" t="s">
        <v>2442</v>
      </c>
      <c r="C27" t="s">
        <v>2425</v>
      </c>
      <c r="D27" t="s">
        <v>2443</v>
      </c>
      <c r="E27" t="s">
        <v>438</v>
      </c>
      <c r="F27" t="s">
        <v>157</v>
      </c>
      <c r="G27" s="79">
        <v>8.39</v>
      </c>
      <c r="H27" t="s">
        <v>108</v>
      </c>
      <c r="I27" s="79">
        <v>3.19</v>
      </c>
      <c r="J27" s="79">
        <v>2.88</v>
      </c>
      <c r="K27" s="79">
        <v>268025.11</v>
      </c>
      <c r="L27" s="79">
        <v>100.21</v>
      </c>
      <c r="M27" s="79">
        <v>268.587962731</v>
      </c>
      <c r="N27" s="79">
        <f t="shared" si="0"/>
        <v>0.2784755951317141</v>
      </c>
      <c r="O27" s="79">
        <f>M27/'סכום נכסי הקרן'!$C$42*100</f>
        <v>2.0674009409379985E-2</v>
      </c>
    </row>
    <row r="28" spans="2:15">
      <c r="B28" t="s">
        <v>2444</v>
      </c>
      <c r="C28" t="s">
        <v>2425</v>
      </c>
      <c r="D28" t="s">
        <v>2445</v>
      </c>
      <c r="E28" t="s">
        <v>438</v>
      </c>
      <c r="F28" t="s">
        <v>157</v>
      </c>
      <c r="G28" s="79">
        <v>8.31</v>
      </c>
      <c r="H28" t="s">
        <v>108</v>
      </c>
      <c r="I28" s="79">
        <v>3.19</v>
      </c>
      <c r="J28" s="79">
        <v>3.21</v>
      </c>
      <c r="K28" s="79">
        <v>38289</v>
      </c>
      <c r="L28" s="79">
        <v>100.1</v>
      </c>
      <c r="M28" s="79">
        <v>38.327289</v>
      </c>
      <c r="N28" s="79">
        <f t="shared" si="0"/>
        <v>3.9738246291959808E-2</v>
      </c>
      <c r="O28" s="79">
        <f>M28/'סכום נכסי הקרן'!$C$42*100</f>
        <v>2.9501647257945819E-3</v>
      </c>
    </row>
    <row r="29" spans="2:15">
      <c r="B29" t="s">
        <v>2446</v>
      </c>
      <c r="C29" t="s">
        <v>2425</v>
      </c>
      <c r="D29" t="s">
        <v>2447</v>
      </c>
      <c r="E29" t="s">
        <v>2145</v>
      </c>
      <c r="F29" t="s">
        <v>213</v>
      </c>
      <c r="G29" s="79">
        <v>4.8499999999999996</v>
      </c>
      <c r="H29" t="s">
        <v>112</v>
      </c>
      <c r="I29" s="79">
        <v>9.85</v>
      </c>
      <c r="J29" s="79">
        <v>4.0999999999999996</v>
      </c>
      <c r="K29" s="79">
        <v>352321.03</v>
      </c>
      <c r="L29" s="79">
        <v>135.49000000000015</v>
      </c>
      <c r="M29" s="79">
        <v>1834.97093107467</v>
      </c>
      <c r="N29" s="79">
        <f t="shared" si="0"/>
        <v>1.9025224246262771</v>
      </c>
      <c r="O29" s="79">
        <f>M29/'סכום נכסי הקרן'!$C$42*100</f>
        <v>0.14124313654730269</v>
      </c>
    </row>
    <row r="30" spans="2:15">
      <c r="B30" t="s">
        <v>2448</v>
      </c>
      <c r="C30" t="s">
        <v>2425</v>
      </c>
      <c r="D30" t="s">
        <v>2449</v>
      </c>
      <c r="E30" t="s">
        <v>2145</v>
      </c>
      <c r="F30" t="s">
        <v>156</v>
      </c>
      <c r="G30" s="79">
        <v>5.0999999999999996</v>
      </c>
      <c r="H30" t="s">
        <v>108</v>
      </c>
      <c r="I30" s="79">
        <v>7.05</v>
      </c>
      <c r="J30" s="79">
        <v>0.9</v>
      </c>
      <c r="K30" s="79">
        <v>573946.71</v>
      </c>
      <c r="L30" s="79">
        <v>144.83000000000001</v>
      </c>
      <c r="M30" s="79">
        <v>831.24702009299995</v>
      </c>
      <c r="N30" s="79">
        <f t="shared" si="0"/>
        <v>0.86184803767136497</v>
      </c>
      <c r="O30" s="79">
        <f>M30/'סכום נכסי הקרן'!$C$42*100</f>
        <v>6.3983540215960186E-2</v>
      </c>
    </row>
    <row r="31" spans="2:15">
      <c r="B31" t="s">
        <v>2450</v>
      </c>
      <c r="C31" t="s">
        <v>2425</v>
      </c>
      <c r="D31" t="s">
        <v>2451</v>
      </c>
      <c r="E31" t="s">
        <v>438</v>
      </c>
      <c r="F31" t="s">
        <v>157</v>
      </c>
      <c r="G31" s="79">
        <v>7.3</v>
      </c>
      <c r="H31" t="s">
        <v>108</v>
      </c>
      <c r="I31" s="79">
        <v>4.5</v>
      </c>
      <c r="J31" s="79">
        <v>1.91</v>
      </c>
      <c r="K31" s="79">
        <v>2431110.64</v>
      </c>
      <c r="L31" s="79">
        <v>123.11</v>
      </c>
      <c r="M31" s="79">
        <v>2992.9403089040002</v>
      </c>
      <c r="N31" s="79">
        <f t="shared" si="0"/>
        <v>3.1031205763695264</v>
      </c>
      <c r="O31" s="79">
        <f>M31/'סכום נכסי הקרן'!$C$42*100</f>
        <v>0.23037546239540502</v>
      </c>
    </row>
    <row r="32" spans="2:15">
      <c r="B32" t="s">
        <v>2452</v>
      </c>
      <c r="C32" t="s">
        <v>2425</v>
      </c>
      <c r="D32" t="s">
        <v>2453</v>
      </c>
      <c r="E32" t="s">
        <v>438</v>
      </c>
      <c r="F32" t="s">
        <v>157</v>
      </c>
      <c r="G32" s="79">
        <v>6.16</v>
      </c>
      <c r="H32" t="s">
        <v>108</v>
      </c>
      <c r="I32" s="79">
        <v>4.2</v>
      </c>
      <c r="J32" s="79">
        <v>1.92</v>
      </c>
      <c r="K32" s="79">
        <v>181313.6</v>
      </c>
      <c r="L32" s="79">
        <v>113.23</v>
      </c>
      <c r="M32" s="79">
        <v>205.30138928</v>
      </c>
      <c r="N32" s="79">
        <f t="shared" si="0"/>
        <v>0.2128592286109815</v>
      </c>
      <c r="O32" s="79">
        <f>M32/'סכום נכסי הקרן'!$C$42*100</f>
        <v>1.5802654782353064E-2</v>
      </c>
    </row>
    <row r="33" spans="2:15">
      <c r="B33" t="s">
        <v>2454</v>
      </c>
      <c r="C33" t="s">
        <v>2425</v>
      </c>
      <c r="D33" t="s">
        <v>2455</v>
      </c>
      <c r="E33" t="s">
        <v>438</v>
      </c>
      <c r="F33" t="s">
        <v>155</v>
      </c>
      <c r="G33" s="79">
        <v>1.56</v>
      </c>
      <c r="H33" t="s">
        <v>112</v>
      </c>
      <c r="I33" s="79">
        <v>4.25</v>
      </c>
      <c r="J33" s="79">
        <v>3.06</v>
      </c>
      <c r="K33" s="79">
        <v>218601.93</v>
      </c>
      <c r="L33" s="79">
        <v>103.55</v>
      </c>
      <c r="M33" s="79">
        <v>870.13667549165996</v>
      </c>
      <c r="N33" s="79">
        <f t="shared" si="0"/>
        <v>0.9021693529734045</v>
      </c>
      <c r="O33" s="79">
        <f>M33/'סכום נכסי הקרן'!$C$42*100</f>
        <v>6.6976991945755987E-2</v>
      </c>
    </row>
    <row r="34" spans="2:15">
      <c r="B34" t="s">
        <v>2456</v>
      </c>
      <c r="C34" t="s">
        <v>2425</v>
      </c>
      <c r="D34" t="s">
        <v>2457</v>
      </c>
      <c r="E34" t="s">
        <v>490</v>
      </c>
      <c r="F34" t="s">
        <v>157</v>
      </c>
      <c r="G34" s="79">
        <v>9.16</v>
      </c>
      <c r="H34" t="s">
        <v>108</v>
      </c>
      <c r="I34" s="79">
        <v>4.0999999999999996</v>
      </c>
      <c r="J34" s="79">
        <v>4.22</v>
      </c>
      <c r="K34" s="79">
        <v>415985</v>
      </c>
      <c r="L34" s="79">
        <v>99.76</v>
      </c>
      <c r="M34" s="79">
        <v>414.98663599999998</v>
      </c>
      <c r="N34" s="79">
        <f t="shared" si="0"/>
        <v>0.43026369929894792</v>
      </c>
      <c r="O34" s="79">
        <f>M34/'סכום נכסי הקרן'!$C$42*100</f>
        <v>3.19427480300878E-2</v>
      </c>
    </row>
    <row r="35" spans="2:15">
      <c r="B35" t="s">
        <v>2458</v>
      </c>
      <c r="C35" t="s">
        <v>2425</v>
      </c>
      <c r="D35" t="s">
        <v>2459</v>
      </c>
      <c r="E35" t="s">
        <v>610</v>
      </c>
      <c r="F35" t="s">
        <v>156</v>
      </c>
      <c r="G35" s="79">
        <v>6.79</v>
      </c>
      <c r="H35" t="s">
        <v>108</v>
      </c>
      <c r="I35" s="79">
        <v>2.56</v>
      </c>
      <c r="J35" s="79">
        <v>2.36</v>
      </c>
      <c r="K35" s="79">
        <v>6052633.0999999996</v>
      </c>
      <c r="L35" s="79">
        <v>100.83</v>
      </c>
      <c r="M35" s="79">
        <v>6102.8699547300002</v>
      </c>
      <c r="N35" s="79">
        <f t="shared" si="0"/>
        <v>6.3275372633024558</v>
      </c>
      <c r="O35" s="79">
        <f>M35/'סכום נכסי הקרן'!$C$42*100</f>
        <v>0.46975593986196162</v>
      </c>
    </row>
    <row r="36" spans="2:15">
      <c r="B36" t="s">
        <v>2460</v>
      </c>
      <c r="C36" t="s">
        <v>2425</v>
      </c>
      <c r="D36" t="s">
        <v>2461</v>
      </c>
      <c r="E36" t="s">
        <v>490</v>
      </c>
      <c r="F36" t="s">
        <v>157</v>
      </c>
      <c r="G36" s="79">
        <v>4.4800000000000004</v>
      </c>
      <c r="H36" t="s">
        <v>108</v>
      </c>
      <c r="I36" s="79">
        <v>3.76</v>
      </c>
      <c r="J36" s="79">
        <v>3.81</v>
      </c>
      <c r="K36" s="79">
        <v>1196744.77</v>
      </c>
      <c r="L36" s="79">
        <v>100.06</v>
      </c>
      <c r="M36" s="79">
        <v>1197.462816862</v>
      </c>
      <c r="N36" s="79">
        <f t="shared" si="0"/>
        <v>1.2415454779993993</v>
      </c>
      <c r="O36" s="79">
        <f>M36/'סכום נכסי הקרן'!$C$42*100</f>
        <v>9.2172252588929249E-2</v>
      </c>
    </row>
    <row r="37" spans="2:15">
      <c r="B37" t="s">
        <v>2462</v>
      </c>
      <c r="C37" t="s">
        <v>2425</v>
      </c>
      <c r="D37" t="s">
        <v>2463</v>
      </c>
      <c r="E37" t="s">
        <v>490</v>
      </c>
      <c r="F37" t="s">
        <v>155</v>
      </c>
      <c r="G37" s="79">
        <v>5.35</v>
      </c>
      <c r="H37" t="s">
        <v>108</v>
      </c>
      <c r="I37" s="79">
        <v>6.25</v>
      </c>
      <c r="J37" s="79">
        <v>1.36</v>
      </c>
      <c r="K37" s="79">
        <v>505482.26</v>
      </c>
      <c r="L37" s="79">
        <v>143.86000000000001</v>
      </c>
      <c r="M37" s="79">
        <v>727.18677923600001</v>
      </c>
      <c r="N37" s="79">
        <f t="shared" si="0"/>
        <v>0.75395698697962099</v>
      </c>
      <c r="O37" s="79">
        <f>M37/'סכום נכסי הקרן'!$C$42*100</f>
        <v>5.5973715885989719E-2</v>
      </c>
    </row>
    <row r="38" spans="2:15">
      <c r="B38" t="s">
        <v>2464</v>
      </c>
      <c r="C38" t="s">
        <v>2425</v>
      </c>
      <c r="D38" t="s">
        <v>2465</v>
      </c>
      <c r="E38" t="s">
        <v>490</v>
      </c>
      <c r="F38" t="s">
        <v>157</v>
      </c>
      <c r="G38" s="79">
        <v>5.48</v>
      </c>
      <c r="H38" t="s">
        <v>108</v>
      </c>
      <c r="I38" s="79">
        <v>5</v>
      </c>
      <c r="J38" s="79">
        <v>1.87</v>
      </c>
      <c r="K38" s="79">
        <v>634053</v>
      </c>
      <c r="L38" s="79">
        <v>116.87</v>
      </c>
      <c r="M38" s="79">
        <v>741.01774109999997</v>
      </c>
      <c r="N38" s="79">
        <f t="shared" si="0"/>
        <v>0.76829711338423923</v>
      </c>
      <c r="O38" s="79">
        <f>M38/'סכום נכסי הקרן'!$C$42*100</f>
        <v>5.7038325903540993E-2</v>
      </c>
    </row>
    <row r="39" spans="2:15">
      <c r="B39" t="s">
        <v>2466</v>
      </c>
      <c r="C39" t="s">
        <v>2425</v>
      </c>
      <c r="D39" t="s">
        <v>2467</v>
      </c>
      <c r="E39" t="s">
        <v>490</v>
      </c>
      <c r="F39" t="s">
        <v>157</v>
      </c>
      <c r="G39" s="79">
        <v>5.48</v>
      </c>
      <c r="H39" t="s">
        <v>108</v>
      </c>
      <c r="I39" s="79">
        <v>5</v>
      </c>
      <c r="J39" s="79">
        <v>1.86</v>
      </c>
      <c r="K39" s="79">
        <v>203924.05</v>
      </c>
      <c r="L39" s="79">
        <v>116.87</v>
      </c>
      <c r="M39" s="79">
        <v>238.326037235</v>
      </c>
      <c r="N39" s="79">
        <f t="shared" si="0"/>
        <v>0.24709962568527122</v>
      </c>
      <c r="O39" s="79">
        <f>M39/'סכום נכסי הקרן'!$C$42*100</f>
        <v>1.8344659552860708E-2</v>
      </c>
    </row>
    <row r="40" spans="2:15">
      <c r="B40" t="s">
        <v>2468</v>
      </c>
      <c r="C40" t="s">
        <v>2425</v>
      </c>
      <c r="D40" t="s">
        <v>2469</v>
      </c>
      <c r="E40" t="s">
        <v>490</v>
      </c>
      <c r="F40" t="s">
        <v>157</v>
      </c>
      <c r="G40" s="79">
        <v>7.2</v>
      </c>
      <c r="H40" t="s">
        <v>108</v>
      </c>
      <c r="I40" s="79">
        <v>5</v>
      </c>
      <c r="J40" s="79">
        <v>3.17</v>
      </c>
      <c r="K40" s="79">
        <v>578625.41</v>
      </c>
      <c r="L40" s="79">
        <v>116.29</v>
      </c>
      <c r="M40" s="79">
        <v>672.88348928899995</v>
      </c>
      <c r="N40" s="79">
        <f t="shared" si="0"/>
        <v>0.69765460904786614</v>
      </c>
      <c r="O40" s="79">
        <f>M40/'סכום נכסי הקרן'!$C$42*100</f>
        <v>5.1793831143913775E-2</v>
      </c>
    </row>
    <row r="41" spans="2:15">
      <c r="B41" t="s">
        <v>2470</v>
      </c>
      <c r="C41" t="s">
        <v>2425</v>
      </c>
      <c r="D41" t="s">
        <v>2471</v>
      </c>
      <c r="E41" t="s">
        <v>490</v>
      </c>
      <c r="F41" t="s">
        <v>157</v>
      </c>
      <c r="G41" s="79">
        <v>8.3800000000000008</v>
      </c>
      <c r="H41" t="s">
        <v>108</v>
      </c>
      <c r="I41" s="79">
        <v>4.0999999999999996</v>
      </c>
      <c r="J41" s="79">
        <v>2.89</v>
      </c>
      <c r="K41" s="79">
        <v>1451894.85</v>
      </c>
      <c r="L41" s="79">
        <v>112.64</v>
      </c>
      <c r="M41" s="79">
        <v>1635.4143590399999</v>
      </c>
      <c r="N41" s="79">
        <f t="shared" si="0"/>
        <v>1.6956194994365268</v>
      </c>
      <c r="O41" s="79">
        <f>M41/'סכום נכסי הקרן'!$C$42*100</f>
        <v>0.12588267732940264</v>
      </c>
    </row>
    <row r="42" spans="2:15">
      <c r="B42" t="s">
        <v>2472</v>
      </c>
      <c r="C42" t="s">
        <v>2425</v>
      </c>
      <c r="D42" t="s">
        <v>2473</v>
      </c>
      <c r="E42" t="s">
        <v>490</v>
      </c>
      <c r="F42" t="s">
        <v>155</v>
      </c>
      <c r="G42" s="79">
        <v>6.25</v>
      </c>
      <c r="H42" t="s">
        <v>108</v>
      </c>
      <c r="I42" s="79">
        <v>2.36</v>
      </c>
      <c r="J42" s="79">
        <v>1.9</v>
      </c>
      <c r="K42" s="79">
        <v>2107791.6</v>
      </c>
      <c r="L42" s="79">
        <v>102.96</v>
      </c>
      <c r="M42" s="79">
        <v>2170.1822313600001</v>
      </c>
      <c r="N42" s="79">
        <f t="shared" si="0"/>
        <v>2.2500739879676481</v>
      </c>
      <c r="O42" s="79">
        <f>M42/'סכום נכסי הקרן'!$C$42*100</f>
        <v>0.16704534117986922</v>
      </c>
    </row>
    <row r="43" spans="2:15">
      <c r="B43" t="s">
        <v>2474</v>
      </c>
      <c r="C43" t="s">
        <v>2425</v>
      </c>
      <c r="D43" t="s">
        <v>2475</v>
      </c>
      <c r="E43" t="s">
        <v>490</v>
      </c>
      <c r="F43" t="s">
        <v>157</v>
      </c>
      <c r="G43" s="79">
        <v>0.99</v>
      </c>
      <c r="H43" t="s">
        <v>108</v>
      </c>
      <c r="I43" s="79">
        <v>3.5</v>
      </c>
      <c r="J43" s="79">
        <v>2.64</v>
      </c>
      <c r="K43" s="79">
        <v>210833.3</v>
      </c>
      <c r="L43" s="79">
        <v>102.08</v>
      </c>
      <c r="M43" s="79">
        <v>215.21863264000001</v>
      </c>
      <c r="N43" s="79">
        <f t="shared" si="0"/>
        <v>0.22314155928083354</v>
      </c>
      <c r="O43" s="79">
        <f>M43/'סכום נכסי הקרן'!$C$42*100</f>
        <v>1.656601431810819E-2</v>
      </c>
    </row>
    <row r="44" spans="2:15">
      <c r="B44" t="s">
        <v>2476</v>
      </c>
      <c r="C44" t="s">
        <v>2425</v>
      </c>
      <c r="D44" t="s">
        <v>2477</v>
      </c>
      <c r="E44" t="s">
        <v>490</v>
      </c>
      <c r="F44" t="s">
        <v>157</v>
      </c>
      <c r="G44" s="79">
        <v>0.99</v>
      </c>
      <c r="H44" t="s">
        <v>108</v>
      </c>
      <c r="I44" s="79">
        <v>3.5</v>
      </c>
      <c r="J44" s="79">
        <v>2.5099999999999998</v>
      </c>
      <c r="K44" s="79">
        <v>112268.13</v>
      </c>
      <c r="L44" s="79">
        <v>102.08</v>
      </c>
      <c r="M44" s="79">
        <v>114.603307104</v>
      </c>
      <c r="N44" s="79">
        <f t="shared" si="0"/>
        <v>0.1188222429082281</v>
      </c>
      <c r="O44" s="79">
        <f>M44/'סכום נכסי הקרן'!$C$42*100</f>
        <v>8.8213553032050977E-3</v>
      </c>
    </row>
    <row r="45" spans="2:15">
      <c r="B45" t="s">
        <v>2478</v>
      </c>
      <c r="C45" t="s">
        <v>2425</v>
      </c>
      <c r="D45" t="s">
        <v>2479</v>
      </c>
      <c r="E45" t="s">
        <v>490</v>
      </c>
      <c r="F45" t="s">
        <v>157</v>
      </c>
      <c r="G45" s="79">
        <v>0.99</v>
      </c>
      <c r="H45" t="s">
        <v>108</v>
      </c>
      <c r="I45" s="79">
        <v>3.5</v>
      </c>
      <c r="J45" s="79">
        <v>2.8</v>
      </c>
      <c r="K45" s="79">
        <v>219253.51</v>
      </c>
      <c r="L45" s="79">
        <v>102.08</v>
      </c>
      <c r="M45" s="79">
        <v>223.81398300800001</v>
      </c>
      <c r="N45" s="79">
        <f t="shared" si="0"/>
        <v>0.23205333360145591</v>
      </c>
      <c r="O45" s="79">
        <f>M45/'סכום נכסי הקרן'!$C$42*100</f>
        <v>1.7227623842891407E-2</v>
      </c>
    </row>
    <row r="46" spans="2:15">
      <c r="B46" t="s">
        <v>2480</v>
      </c>
      <c r="C46" t="s">
        <v>2425</v>
      </c>
      <c r="D46" t="s">
        <v>2481</v>
      </c>
      <c r="E46" t="s">
        <v>490</v>
      </c>
      <c r="F46" t="s">
        <v>157</v>
      </c>
      <c r="G46" s="79">
        <v>0.99</v>
      </c>
      <c r="H46" t="s">
        <v>108</v>
      </c>
      <c r="I46" s="79">
        <v>3.5</v>
      </c>
      <c r="J46" s="79">
        <v>2.6</v>
      </c>
      <c r="K46" s="79">
        <v>172293.43</v>
      </c>
      <c r="L46" s="79">
        <v>102.08</v>
      </c>
      <c r="M46" s="79">
        <v>175.87713334399999</v>
      </c>
      <c r="N46" s="79">
        <f t="shared" si="0"/>
        <v>0.18235176617755897</v>
      </c>
      <c r="O46" s="79">
        <f>M46/'סכום נכסי הקרן'!$C$42*100</f>
        <v>1.3537782827930741E-2</v>
      </c>
    </row>
    <row r="47" spans="2:15">
      <c r="B47" t="s">
        <v>2482</v>
      </c>
      <c r="C47" t="s">
        <v>2425</v>
      </c>
      <c r="D47" t="s">
        <v>2483</v>
      </c>
      <c r="E47" t="s">
        <v>490</v>
      </c>
      <c r="F47" t="s">
        <v>157</v>
      </c>
      <c r="G47" s="79">
        <v>0.99</v>
      </c>
      <c r="H47" t="s">
        <v>108</v>
      </c>
      <c r="I47" s="79">
        <v>3.5</v>
      </c>
      <c r="J47" s="79">
        <v>3.58</v>
      </c>
      <c r="K47" s="79">
        <v>157779.62</v>
      </c>
      <c r="L47" s="79">
        <v>99.96</v>
      </c>
      <c r="M47" s="79">
        <v>157.71650815199999</v>
      </c>
      <c r="N47" s="79">
        <f t="shared" si="0"/>
        <v>0.16352258687673063</v>
      </c>
      <c r="O47" s="79">
        <f>M47/'סכום נכסי הקרן'!$C$42*100</f>
        <v>1.2139905825990562E-2</v>
      </c>
    </row>
    <row r="48" spans="2:15">
      <c r="B48" t="s">
        <v>2484</v>
      </c>
      <c r="C48" t="s">
        <v>2425</v>
      </c>
      <c r="D48" t="s">
        <v>2485</v>
      </c>
      <c r="E48" t="s">
        <v>490</v>
      </c>
      <c r="F48" t="s">
        <v>157</v>
      </c>
      <c r="G48" s="79">
        <v>0.99</v>
      </c>
      <c r="H48" t="s">
        <v>108</v>
      </c>
      <c r="I48" s="79">
        <v>3.5</v>
      </c>
      <c r="J48" s="79">
        <v>3.38</v>
      </c>
      <c r="K48" s="79">
        <v>94874.02</v>
      </c>
      <c r="L48" s="79">
        <v>100.06</v>
      </c>
      <c r="M48" s="79">
        <v>94.930944412000002</v>
      </c>
      <c r="N48" s="79">
        <f t="shared" si="0"/>
        <v>9.8425673930979091E-2</v>
      </c>
      <c r="O48" s="79">
        <f>M48/'סכום נכסי הקרן'!$C$42*100</f>
        <v>7.3071153973517065E-3</v>
      </c>
    </row>
    <row r="49" spans="2:15">
      <c r="B49" t="s">
        <v>2486</v>
      </c>
      <c r="C49" t="s">
        <v>2425</v>
      </c>
      <c r="D49" t="s">
        <v>2487</v>
      </c>
      <c r="E49" t="s">
        <v>490</v>
      </c>
      <c r="F49" t="s">
        <v>157</v>
      </c>
      <c r="G49" s="79">
        <v>0.99</v>
      </c>
      <c r="H49" t="s">
        <v>108</v>
      </c>
      <c r="I49" s="79">
        <v>3.5</v>
      </c>
      <c r="J49" s="79">
        <v>2.84</v>
      </c>
      <c r="K49" s="79">
        <v>68180.19</v>
      </c>
      <c r="L49" s="79">
        <v>102.05</v>
      </c>
      <c r="M49" s="79">
        <v>69.577883894999999</v>
      </c>
      <c r="N49" s="79">
        <f t="shared" si="0"/>
        <v>7.2139281405812286E-2</v>
      </c>
      <c r="O49" s="79">
        <f>M49/'סכום נכסי הקרן'!$C$42*100</f>
        <v>5.3556153883584081E-3</v>
      </c>
    </row>
    <row r="50" spans="2:15">
      <c r="B50" t="s">
        <v>2488</v>
      </c>
      <c r="C50" t="s">
        <v>2425</v>
      </c>
      <c r="D50" t="s">
        <v>2489</v>
      </c>
      <c r="E50" t="s">
        <v>490</v>
      </c>
      <c r="F50" t="s">
        <v>157</v>
      </c>
      <c r="G50" s="79">
        <v>0.99</v>
      </c>
      <c r="H50" t="s">
        <v>108</v>
      </c>
      <c r="I50" s="79">
        <v>3.5</v>
      </c>
      <c r="J50" s="79">
        <v>1.41</v>
      </c>
      <c r="K50" s="79">
        <v>106658.88</v>
      </c>
      <c r="L50" s="79">
        <v>102.08</v>
      </c>
      <c r="M50" s="79">
        <v>108.87738470399999</v>
      </c>
      <c r="N50" s="79">
        <f t="shared" si="0"/>
        <v>0.11288552991556509</v>
      </c>
      <c r="O50" s="79">
        <f>M50/'סכום נכסי הקרן'!$C$42*100</f>
        <v>8.3806141308483181E-3</v>
      </c>
    </row>
    <row r="51" spans="2:15">
      <c r="B51" t="s">
        <v>2490</v>
      </c>
      <c r="C51" t="s">
        <v>2425</v>
      </c>
      <c r="D51" t="s">
        <v>2491</v>
      </c>
      <c r="E51" t="s">
        <v>490</v>
      </c>
      <c r="F51" t="s">
        <v>157</v>
      </c>
      <c r="G51" s="79">
        <v>0.99</v>
      </c>
      <c r="H51" t="s">
        <v>108</v>
      </c>
      <c r="I51" s="79">
        <v>3.5</v>
      </c>
      <c r="J51" s="79">
        <v>1.41</v>
      </c>
      <c r="K51" s="79">
        <v>48243.23</v>
      </c>
      <c r="L51" s="79">
        <v>102.08</v>
      </c>
      <c r="M51" s="79">
        <v>49.246689183999997</v>
      </c>
      <c r="N51" s="79">
        <f t="shared" si="0"/>
        <v>5.1059626572006821E-2</v>
      </c>
      <c r="O51" s="79">
        <f>M51/'סכום נכסי הקרן'!$C$42*100</f>
        <v>3.7906632345639248E-3</v>
      </c>
    </row>
    <row r="52" spans="2:15">
      <c r="B52" t="s">
        <v>2492</v>
      </c>
      <c r="C52" t="s">
        <v>2425</v>
      </c>
      <c r="D52" t="s">
        <v>2493</v>
      </c>
      <c r="E52" t="s">
        <v>490</v>
      </c>
      <c r="F52" t="s">
        <v>157</v>
      </c>
      <c r="G52" s="79">
        <v>0.99</v>
      </c>
      <c r="H52" t="s">
        <v>108</v>
      </c>
      <c r="I52" s="79">
        <v>3.5</v>
      </c>
      <c r="J52" s="79">
        <v>1.86</v>
      </c>
      <c r="K52" s="79">
        <v>20578.14</v>
      </c>
      <c r="L52" s="79">
        <v>101.64</v>
      </c>
      <c r="M52" s="79">
        <v>20.915621496</v>
      </c>
      <c r="N52" s="79">
        <f t="shared" si="0"/>
        <v>2.1685596347747339E-2</v>
      </c>
      <c r="O52" s="79">
        <f>M52/'סכום נכסי הקרן'!$C$42*100</f>
        <v>1.6099372109404893E-3</v>
      </c>
    </row>
    <row r="53" spans="2:15">
      <c r="B53" t="s">
        <v>2494</v>
      </c>
      <c r="C53" t="s">
        <v>2425</v>
      </c>
      <c r="D53" t="s">
        <v>2495</v>
      </c>
      <c r="E53" t="s">
        <v>490</v>
      </c>
      <c r="F53" t="s">
        <v>157</v>
      </c>
      <c r="G53" s="79">
        <v>0.99</v>
      </c>
      <c r="H53" t="s">
        <v>108</v>
      </c>
      <c r="I53" s="79">
        <v>3.5</v>
      </c>
      <c r="J53" s="79">
        <v>2.0299999999999998</v>
      </c>
      <c r="K53" s="79">
        <v>216103.42</v>
      </c>
      <c r="L53" s="79">
        <v>101.47</v>
      </c>
      <c r="M53" s="79">
        <v>219.28014027399999</v>
      </c>
      <c r="N53" s="79">
        <f t="shared" si="0"/>
        <v>0.22735258476391865</v>
      </c>
      <c r="O53" s="79">
        <f>M53/'סכום נכסי הקרן'!$C$42*100</f>
        <v>1.6878640566089675E-2</v>
      </c>
    </row>
    <row r="54" spans="2:15">
      <c r="B54" t="s">
        <v>2496</v>
      </c>
      <c r="C54" t="s">
        <v>2425</v>
      </c>
      <c r="D54" t="s">
        <v>2497</v>
      </c>
      <c r="E54" t="s">
        <v>490</v>
      </c>
      <c r="F54" t="s">
        <v>157</v>
      </c>
      <c r="G54" s="79">
        <v>7.28</v>
      </c>
      <c r="H54" t="s">
        <v>108</v>
      </c>
      <c r="I54" s="79">
        <v>2.54</v>
      </c>
      <c r="J54" s="79">
        <v>2.27</v>
      </c>
      <c r="K54" s="79">
        <v>1089614.05</v>
      </c>
      <c r="L54" s="79">
        <v>102.98</v>
      </c>
      <c r="M54" s="79">
        <v>1122.08454869</v>
      </c>
      <c r="N54" s="79">
        <f t="shared" si="0"/>
        <v>1.1633922805300889</v>
      </c>
      <c r="O54" s="79">
        <f>M54/'סכום נכסי הקרן'!$C$42*100</f>
        <v>8.6370164477439851E-2</v>
      </c>
    </row>
    <row r="55" spans="2:15">
      <c r="B55" t="s">
        <v>2498</v>
      </c>
      <c r="C55" t="s">
        <v>2499</v>
      </c>
      <c r="D55" t="s">
        <v>2500</v>
      </c>
      <c r="E55" t="s">
        <v>490</v>
      </c>
      <c r="F55" t="s">
        <v>155</v>
      </c>
      <c r="G55" s="79">
        <v>6.5</v>
      </c>
      <c r="H55" t="s">
        <v>108</v>
      </c>
      <c r="I55" s="79">
        <v>2.33</v>
      </c>
      <c r="J55" s="79">
        <v>2.38</v>
      </c>
      <c r="K55" s="79">
        <v>1920157.41</v>
      </c>
      <c r="L55" s="79">
        <v>100.31</v>
      </c>
      <c r="M55" s="79">
        <v>1926.109897971</v>
      </c>
      <c r="N55" s="79">
        <f t="shared" si="0"/>
        <v>1.9970165255088397</v>
      </c>
      <c r="O55" s="79">
        <f>M55/'סכום נכסי הקרן'!$C$42*100</f>
        <v>0.14825837222658367</v>
      </c>
    </row>
    <row r="56" spans="2:15">
      <c r="B56" t="s">
        <v>2501</v>
      </c>
      <c r="C56" t="s">
        <v>2425</v>
      </c>
      <c r="D56" t="s">
        <v>2502</v>
      </c>
      <c r="E56" t="s">
        <v>610</v>
      </c>
      <c r="F56" t="s">
        <v>156</v>
      </c>
      <c r="G56" s="79">
        <v>7.38</v>
      </c>
      <c r="H56" t="s">
        <v>108</v>
      </c>
      <c r="I56" s="79">
        <v>5.35</v>
      </c>
      <c r="J56" s="79">
        <v>1.95</v>
      </c>
      <c r="K56" s="79">
        <v>247682.36</v>
      </c>
      <c r="L56" s="79">
        <v>129.05000000000001</v>
      </c>
      <c r="M56" s="79">
        <v>319.63408557999998</v>
      </c>
      <c r="N56" s="79">
        <f t="shared" si="0"/>
        <v>0.33140089861517202</v>
      </c>
      <c r="O56" s="79">
        <f>M56/'סכום נכסי הקרן'!$C$42*100</f>
        <v>2.4603180372076996E-2</v>
      </c>
    </row>
    <row r="57" spans="2:15">
      <c r="B57" t="s">
        <v>2503</v>
      </c>
      <c r="C57" t="s">
        <v>2425</v>
      </c>
      <c r="D57" t="s">
        <v>2504</v>
      </c>
      <c r="E57" t="s">
        <v>610</v>
      </c>
      <c r="F57" t="s">
        <v>156</v>
      </c>
      <c r="G57" s="79">
        <v>7.2</v>
      </c>
      <c r="H57" t="s">
        <v>108</v>
      </c>
      <c r="I57" s="79">
        <v>5.35</v>
      </c>
      <c r="J57" s="79">
        <v>2.83</v>
      </c>
      <c r="K57" s="79">
        <v>43064.61</v>
      </c>
      <c r="L57" s="79">
        <v>120.49</v>
      </c>
      <c r="M57" s="79">
        <v>51.888548589000003</v>
      </c>
      <c r="N57" s="79">
        <f t="shared" si="0"/>
        <v>5.3798741767569457E-2</v>
      </c>
      <c r="O57" s="79">
        <f>M57/'סכום נכסי הקרן'!$C$42*100</f>
        <v>3.9940149620273438E-3</v>
      </c>
    </row>
    <row r="58" spans="2:15">
      <c r="B58" t="s">
        <v>2505</v>
      </c>
      <c r="C58" t="s">
        <v>2425</v>
      </c>
      <c r="D58" t="s">
        <v>2506</v>
      </c>
      <c r="E58" t="s">
        <v>610</v>
      </c>
      <c r="F58" t="s">
        <v>156</v>
      </c>
      <c r="G58" s="79">
        <v>7.3</v>
      </c>
      <c r="H58" t="s">
        <v>108</v>
      </c>
      <c r="I58" s="79">
        <v>5.35</v>
      </c>
      <c r="J58" s="79">
        <v>2.3199999999999998</v>
      </c>
      <c r="K58" s="79">
        <v>213881.1</v>
      </c>
      <c r="L58" s="79">
        <v>129.32</v>
      </c>
      <c r="M58" s="79">
        <v>276.59103851999998</v>
      </c>
      <c r="N58" s="79">
        <f t="shared" si="0"/>
        <v>0.2867732912405232</v>
      </c>
      <c r="O58" s="79">
        <f>M58/'סכום נכסי הקרן'!$C$42*100</f>
        <v>2.1290029809115756E-2</v>
      </c>
    </row>
    <row r="59" spans="2:15">
      <c r="B59" t="s">
        <v>2507</v>
      </c>
      <c r="C59" t="s">
        <v>2425</v>
      </c>
      <c r="D59" t="s">
        <v>2508</v>
      </c>
      <c r="E59" t="s">
        <v>610</v>
      </c>
      <c r="F59" t="s">
        <v>156</v>
      </c>
      <c r="G59" s="79">
        <v>7.2</v>
      </c>
      <c r="H59" t="s">
        <v>108</v>
      </c>
      <c r="I59" s="79">
        <v>5.35</v>
      </c>
      <c r="J59" s="79">
        <v>2.83</v>
      </c>
      <c r="K59" s="79">
        <v>33702.199999999997</v>
      </c>
      <c r="L59" s="79">
        <v>120.49</v>
      </c>
      <c r="M59" s="79">
        <v>40.607780779999999</v>
      </c>
      <c r="N59" s="79">
        <f t="shared" si="0"/>
        <v>4.2102690696583095E-2</v>
      </c>
      <c r="O59" s="79">
        <f>M59/'סכום נכסי הקרן'!$C$42*100</f>
        <v>3.1257009189967801E-3</v>
      </c>
    </row>
    <row r="60" spans="2:15">
      <c r="B60" t="s">
        <v>2509</v>
      </c>
      <c r="C60" t="s">
        <v>2425</v>
      </c>
      <c r="D60" t="s">
        <v>2510</v>
      </c>
      <c r="E60" t="s">
        <v>610</v>
      </c>
      <c r="F60" t="s">
        <v>156</v>
      </c>
      <c r="G60" s="79">
        <v>7.3</v>
      </c>
      <c r="H60" t="s">
        <v>108</v>
      </c>
      <c r="I60" s="79">
        <v>5.35</v>
      </c>
      <c r="J60" s="79">
        <v>2.3199999999999998</v>
      </c>
      <c r="K60" s="79">
        <v>227248.63</v>
      </c>
      <c r="L60" s="79">
        <v>129.32</v>
      </c>
      <c r="M60" s="79">
        <v>293.87792831600001</v>
      </c>
      <c r="N60" s="79">
        <f t="shared" si="0"/>
        <v>0.30469656998678191</v>
      </c>
      <c r="O60" s="79">
        <f>M60/'סכום נכסי הקרן'!$C$42*100</f>
        <v>2.2620652814955212E-2</v>
      </c>
    </row>
    <row r="61" spans="2:15">
      <c r="B61" t="s">
        <v>2511</v>
      </c>
      <c r="C61" t="s">
        <v>2425</v>
      </c>
      <c r="D61" t="s">
        <v>2512</v>
      </c>
      <c r="E61" t="s">
        <v>610</v>
      </c>
      <c r="F61" t="s">
        <v>156</v>
      </c>
      <c r="G61" s="79">
        <v>7.2</v>
      </c>
      <c r="H61" t="s">
        <v>108</v>
      </c>
      <c r="I61" s="79">
        <v>5.35</v>
      </c>
      <c r="J61" s="79">
        <v>2.83</v>
      </c>
      <c r="K61" s="79">
        <v>43064.61</v>
      </c>
      <c r="L61" s="79">
        <v>120.49</v>
      </c>
      <c r="M61" s="79">
        <v>51.888548589000003</v>
      </c>
      <c r="N61" s="79">
        <f t="shared" si="0"/>
        <v>5.3798741767569457E-2</v>
      </c>
      <c r="O61" s="79">
        <f>M61/'סכום נכסי הקרן'!$C$42*100</f>
        <v>3.9940149620273438E-3</v>
      </c>
    </row>
    <row r="62" spans="2:15">
      <c r="B62" t="s">
        <v>2513</v>
      </c>
      <c r="C62" t="s">
        <v>2425</v>
      </c>
      <c r="D62" t="s">
        <v>2514</v>
      </c>
      <c r="E62" t="s">
        <v>610</v>
      </c>
      <c r="F62" t="s">
        <v>156</v>
      </c>
      <c r="G62" s="79">
        <v>7.38</v>
      </c>
      <c r="H62" t="s">
        <v>108</v>
      </c>
      <c r="I62" s="79">
        <v>5.35</v>
      </c>
      <c r="J62" s="79">
        <v>1.95</v>
      </c>
      <c r="K62" s="79">
        <v>286300.57</v>
      </c>
      <c r="L62" s="79">
        <v>129.05000000000001</v>
      </c>
      <c r="M62" s="79">
        <v>369.47088558500002</v>
      </c>
      <c r="N62" s="79">
        <f t="shared" si="0"/>
        <v>0.38307235998573319</v>
      </c>
      <c r="O62" s="79">
        <f>M62/'סכום נכסי הקרן'!$C$42*100</f>
        <v>2.8439266180839265E-2</v>
      </c>
    </row>
    <row r="63" spans="2:15">
      <c r="B63" t="s">
        <v>2515</v>
      </c>
      <c r="C63" t="s">
        <v>2425</v>
      </c>
      <c r="D63" t="s">
        <v>2516</v>
      </c>
      <c r="E63" t="s">
        <v>610</v>
      </c>
      <c r="F63" t="s">
        <v>156</v>
      </c>
      <c r="G63" s="79">
        <v>7.2</v>
      </c>
      <c r="H63" t="s">
        <v>108</v>
      </c>
      <c r="I63" s="79">
        <v>5.35</v>
      </c>
      <c r="J63" s="79">
        <v>2.83</v>
      </c>
      <c r="K63" s="79">
        <v>50553.78</v>
      </c>
      <c r="L63" s="79">
        <v>120.49</v>
      </c>
      <c r="M63" s="79">
        <v>60.912249522000003</v>
      </c>
      <c r="N63" s="79">
        <f t="shared" si="0"/>
        <v>6.3154635687970181E-2</v>
      </c>
      <c r="O63" s="79">
        <f>M63/'סכום נכסי הקרן'!$C$42*100</f>
        <v>4.6885958959581586E-3</v>
      </c>
    </row>
    <row r="64" spans="2:15">
      <c r="B64" t="s">
        <v>2517</v>
      </c>
      <c r="C64" t="s">
        <v>2425</v>
      </c>
      <c r="D64" t="s">
        <v>2518</v>
      </c>
      <c r="E64" t="s">
        <v>610</v>
      </c>
      <c r="F64" t="s">
        <v>156</v>
      </c>
      <c r="G64" s="79">
        <v>7.38</v>
      </c>
      <c r="H64" t="s">
        <v>108</v>
      </c>
      <c r="I64" s="79">
        <v>5.35</v>
      </c>
      <c r="J64" s="79">
        <v>1.95</v>
      </c>
      <c r="K64" s="79">
        <v>206233.45</v>
      </c>
      <c r="L64" s="79">
        <v>129.05000000000001</v>
      </c>
      <c r="M64" s="79">
        <v>266.14426722500002</v>
      </c>
      <c r="N64" s="79">
        <f t="shared" si="0"/>
        <v>0.2759419389192963</v>
      </c>
      <c r="O64" s="79">
        <f>M64/'סכום נכסי הקרן'!$C$42*100</f>
        <v>2.0485910942974393E-2</v>
      </c>
    </row>
    <row r="65" spans="2:15">
      <c r="B65" t="s">
        <v>2519</v>
      </c>
      <c r="C65" t="s">
        <v>2425</v>
      </c>
      <c r="D65" t="s">
        <v>2520</v>
      </c>
      <c r="E65" t="s">
        <v>610</v>
      </c>
      <c r="F65" t="s">
        <v>156</v>
      </c>
      <c r="G65" s="79">
        <v>7.2</v>
      </c>
      <c r="H65" t="s">
        <v>108</v>
      </c>
      <c r="I65" s="79">
        <v>5.35</v>
      </c>
      <c r="J65" s="79">
        <v>2.83</v>
      </c>
      <c r="K65" s="79">
        <v>41191.39</v>
      </c>
      <c r="L65" s="79">
        <v>120.49</v>
      </c>
      <c r="M65" s="79">
        <v>49.631505810999997</v>
      </c>
      <c r="N65" s="79">
        <f t="shared" si="0"/>
        <v>5.1458609602112793E-2</v>
      </c>
      <c r="O65" s="79">
        <f>M65/'סכום נכסי הקרן'!$C$42*100</f>
        <v>3.8202837078218864E-3</v>
      </c>
    </row>
    <row r="66" spans="2:15">
      <c r="B66" t="s">
        <v>2521</v>
      </c>
      <c r="C66" t="s">
        <v>2425</v>
      </c>
      <c r="D66" t="s">
        <v>2522</v>
      </c>
      <c r="E66" t="s">
        <v>628</v>
      </c>
      <c r="F66" t="s">
        <v>157</v>
      </c>
      <c r="G66" s="79">
        <v>2.58</v>
      </c>
      <c r="H66" t="s">
        <v>108</v>
      </c>
      <c r="I66" s="79">
        <v>4.45</v>
      </c>
      <c r="J66" s="79">
        <v>2.4700000000000002</v>
      </c>
      <c r="K66" s="79">
        <v>70713.47</v>
      </c>
      <c r="L66" s="79">
        <v>102.85</v>
      </c>
      <c r="M66" s="79">
        <v>72.728803894999999</v>
      </c>
      <c r="N66" s="79">
        <f t="shared" si="0"/>
        <v>7.5406197440657893E-2</v>
      </c>
      <c r="O66" s="79">
        <f>M66/'סכום נכסי הקרן'!$C$42*100</f>
        <v>5.5981510145489445E-3</v>
      </c>
    </row>
    <row r="67" spans="2:15">
      <c r="B67" t="s">
        <v>2521</v>
      </c>
      <c r="C67" t="s">
        <v>2425</v>
      </c>
      <c r="D67" t="s">
        <v>2523</v>
      </c>
      <c r="E67" t="s">
        <v>628</v>
      </c>
      <c r="F67" t="s">
        <v>157</v>
      </c>
      <c r="G67" s="79">
        <v>2.5499999999999998</v>
      </c>
      <c r="H67" t="s">
        <v>108</v>
      </c>
      <c r="I67" s="79">
        <v>4.45</v>
      </c>
      <c r="J67" s="79">
        <v>3.81</v>
      </c>
      <c r="K67" s="79">
        <v>80960.17</v>
      </c>
      <c r="L67" s="79">
        <v>102.85</v>
      </c>
      <c r="M67" s="79">
        <v>83.267534845</v>
      </c>
      <c r="N67" s="79">
        <f t="shared" si="0"/>
        <v>8.633289476317918E-2</v>
      </c>
      <c r="O67" s="79">
        <f>M67/'סכום נכסי הקרן'!$C$42*100</f>
        <v>6.4093482871587972E-3</v>
      </c>
    </row>
    <row r="68" spans="2:15">
      <c r="B68" t="s">
        <v>2524</v>
      </c>
      <c r="C68" t="s">
        <v>2425</v>
      </c>
      <c r="D68" t="s">
        <v>2525</v>
      </c>
      <c r="E68" t="s">
        <v>628</v>
      </c>
      <c r="F68" t="s">
        <v>157</v>
      </c>
      <c r="G68" s="79">
        <v>0.74</v>
      </c>
      <c r="H68" t="s">
        <v>108</v>
      </c>
      <c r="I68" s="79">
        <v>3.45</v>
      </c>
      <c r="J68" s="79">
        <v>1.53</v>
      </c>
      <c r="K68" s="79">
        <v>89999</v>
      </c>
      <c r="L68" s="79">
        <v>108.76</v>
      </c>
      <c r="M68" s="79">
        <v>97.882912399999995</v>
      </c>
      <c r="N68" s="79">
        <f t="shared" si="0"/>
        <v>0.10148631385657166</v>
      </c>
      <c r="O68" s="79">
        <f>M68/'סכום נכסי הקרן'!$C$42*100</f>
        <v>7.5343370990972264E-3</v>
      </c>
    </row>
    <row r="69" spans="2:15">
      <c r="B69" t="s">
        <v>2524</v>
      </c>
      <c r="C69" t="s">
        <v>2425</v>
      </c>
      <c r="D69" t="s">
        <v>2526</v>
      </c>
      <c r="E69" t="s">
        <v>628</v>
      </c>
      <c r="F69" t="s">
        <v>157</v>
      </c>
      <c r="G69" s="79">
        <v>0.74</v>
      </c>
      <c r="H69" t="s">
        <v>108</v>
      </c>
      <c r="I69" s="79">
        <v>3.45</v>
      </c>
      <c r="J69" s="79">
        <v>2.4300000000000002</v>
      </c>
      <c r="K69" s="79">
        <v>88320.19</v>
      </c>
      <c r="L69" s="79">
        <v>108.76</v>
      </c>
      <c r="M69" s="79">
        <v>96.057038644000002</v>
      </c>
      <c r="N69" s="79">
        <f t="shared" si="0"/>
        <v>9.9593223504839415E-2</v>
      </c>
      <c r="O69" s="79">
        <f>M69/'סכום נכסי הקרן'!$C$42*100</f>
        <v>7.3937941990057212E-3</v>
      </c>
    </row>
    <row r="70" spans="2:15">
      <c r="B70" t="s">
        <v>2527</v>
      </c>
      <c r="C70" t="s">
        <v>2425</v>
      </c>
      <c r="D70" t="s">
        <v>2528</v>
      </c>
      <c r="E70" t="s">
        <v>628</v>
      </c>
      <c r="F70" t="s">
        <v>157</v>
      </c>
      <c r="G70" s="79">
        <v>2.59</v>
      </c>
      <c r="H70" t="s">
        <v>108</v>
      </c>
      <c r="I70" s="79">
        <v>4.4000000000000004</v>
      </c>
      <c r="J70" s="79">
        <v>2.41</v>
      </c>
      <c r="K70" s="79">
        <v>53999.26</v>
      </c>
      <c r="L70" s="79">
        <v>101.76</v>
      </c>
      <c r="M70" s="79">
        <v>54.949646975999997</v>
      </c>
      <c r="N70" s="79">
        <f t="shared" si="0"/>
        <v>5.6972529551686586E-2</v>
      </c>
      <c r="O70" s="79">
        <f>M70/'סכום נכסי הקרן'!$C$42*100</f>
        <v>4.22963675316196E-3</v>
      </c>
    </row>
    <row r="71" spans="2:15">
      <c r="B71" t="s">
        <v>2527</v>
      </c>
      <c r="C71" t="s">
        <v>2425</v>
      </c>
      <c r="D71" t="s">
        <v>2529</v>
      </c>
      <c r="E71" t="s">
        <v>628</v>
      </c>
      <c r="F71" t="s">
        <v>157</v>
      </c>
      <c r="G71" s="79">
        <v>2.56</v>
      </c>
      <c r="H71" t="s">
        <v>108</v>
      </c>
      <c r="I71" s="79">
        <v>4.4000000000000004</v>
      </c>
      <c r="J71" s="79">
        <v>3.79</v>
      </c>
      <c r="K71" s="79">
        <v>64512.13</v>
      </c>
      <c r="L71" s="79">
        <v>101.76</v>
      </c>
      <c r="M71" s="79">
        <v>65.647543487999997</v>
      </c>
      <c r="N71" s="79">
        <f t="shared" si="0"/>
        <v>6.8064251859511538E-2</v>
      </c>
      <c r="O71" s="79">
        <f>M71/'סכום נכסי הקרן'!$C$42*100</f>
        <v>5.053085469555736E-3</v>
      </c>
    </row>
    <row r="72" spans="2:15">
      <c r="B72" t="s">
        <v>2530</v>
      </c>
      <c r="C72" t="s">
        <v>2425</v>
      </c>
      <c r="D72" t="s">
        <v>2531</v>
      </c>
      <c r="E72" t="s">
        <v>628</v>
      </c>
      <c r="F72" t="s">
        <v>157</v>
      </c>
      <c r="G72" s="79">
        <v>3.73</v>
      </c>
      <c r="H72" t="s">
        <v>108</v>
      </c>
      <c r="I72" s="79">
        <v>3</v>
      </c>
      <c r="J72" s="79">
        <v>2.04</v>
      </c>
      <c r="K72" s="79">
        <v>89998.97</v>
      </c>
      <c r="L72" s="79">
        <v>103.3</v>
      </c>
      <c r="M72" s="79">
        <v>92.968936009999993</v>
      </c>
      <c r="N72" s="79">
        <f t="shared" si="0"/>
        <v>9.6391437355948406E-2</v>
      </c>
      <c r="O72" s="79">
        <f>M72/'סכום נכסי הקרן'!$C$42*100</f>
        <v>7.1560938111577795E-3</v>
      </c>
    </row>
    <row r="73" spans="2:15">
      <c r="B73" t="s">
        <v>2530</v>
      </c>
      <c r="C73" t="s">
        <v>2425</v>
      </c>
      <c r="D73" t="s">
        <v>2532</v>
      </c>
      <c r="E73" t="s">
        <v>628</v>
      </c>
      <c r="F73" t="s">
        <v>157</v>
      </c>
      <c r="G73" s="79">
        <v>3.7</v>
      </c>
      <c r="H73" t="s">
        <v>108</v>
      </c>
      <c r="I73" s="79">
        <v>3</v>
      </c>
      <c r="J73" s="79">
        <v>2.56</v>
      </c>
      <c r="K73" s="79">
        <v>88320.19</v>
      </c>
      <c r="L73" s="79">
        <v>103.3</v>
      </c>
      <c r="M73" s="79">
        <v>91.234756270000005</v>
      </c>
      <c r="N73" s="79">
        <f t="shared" si="0"/>
        <v>9.4593416587439416E-2</v>
      </c>
      <c r="O73" s="79">
        <f>M73/'סכום נכסי הקרן'!$C$42*100</f>
        <v>7.0226088705157329E-3</v>
      </c>
    </row>
    <row r="74" spans="2:15">
      <c r="B74" t="s">
        <v>2533</v>
      </c>
      <c r="C74" t="s">
        <v>2425</v>
      </c>
      <c r="D74" t="s">
        <v>2534</v>
      </c>
      <c r="E74" t="s">
        <v>628</v>
      </c>
      <c r="F74" t="s">
        <v>157</v>
      </c>
      <c r="G74" s="79">
        <v>6.52</v>
      </c>
      <c r="H74" t="s">
        <v>108</v>
      </c>
      <c r="I74" s="79">
        <v>2.98</v>
      </c>
      <c r="J74" s="79">
        <v>2.4500000000000002</v>
      </c>
      <c r="K74" s="79">
        <v>967161.32</v>
      </c>
      <c r="L74" s="79">
        <v>106.35</v>
      </c>
      <c r="M74" s="79">
        <v>1028.5760638199999</v>
      </c>
      <c r="N74" s="79">
        <f t="shared" si="0"/>
        <v>1.0664414316935833</v>
      </c>
      <c r="O74" s="79">
        <f>M74/'סכום נכסי הקרן'!$C$42*100</f>
        <v>7.9172539995677763E-2</v>
      </c>
    </row>
    <row r="75" spans="2:15">
      <c r="B75" t="s">
        <v>2535</v>
      </c>
      <c r="C75" t="s">
        <v>2425</v>
      </c>
      <c r="D75" t="s">
        <v>2536</v>
      </c>
      <c r="E75" t="s">
        <v>628</v>
      </c>
      <c r="F75" t="s">
        <v>157</v>
      </c>
      <c r="G75" s="79">
        <v>3.28</v>
      </c>
      <c r="H75" t="s">
        <v>108</v>
      </c>
      <c r="I75" s="79">
        <v>3.7</v>
      </c>
      <c r="J75" s="79">
        <v>1.77</v>
      </c>
      <c r="K75" s="79">
        <v>2914986.71</v>
      </c>
      <c r="L75" s="79">
        <v>108.31</v>
      </c>
      <c r="M75" s="79">
        <v>3157.2221056009998</v>
      </c>
      <c r="N75" s="79">
        <f t="shared" si="0"/>
        <v>3.2734501422939792</v>
      </c>
      <c r="O75" s="79">
        <f>M75/'סכום נכסי הקרן'!$C$42*100</f>
        <v>0.24302071788701168</v>
      </c>
    </row>
    <row r="76" spans="2:15">
      <c r="B76" t="s">
        <v>2537</v>
      </c>
      <c r="C76" t="s">
        <v>2425</v>
      </c>
      <c r="D76" t="s">
        <v>2538</v>
      </c>
      <c r="E76" t="s">
        <v>628</v>
      </c>
      <c r="F76" t="s">
        <v>157</v>
      </c>
      <c r="G76" s="79">
        <v>5.16</v>
      </c>
      <c r="H76" t="s">
        <v>108</v>
      </c>
      <c r="I76" s="79">
        <v>3.7</v>
      </c>
      <c r="J76" s="79">
        <v>-1.78</v>
      </c>
      <c r="K76" s="79">
        <v>1013908.81</v>
      </c>
      <c r="L76" s="79">
        <v>109.12</v>
      </c>
      <c r="M76" s="79">
        <v>1106.377293472</v>
      </c>
      <c r="N76" s="79">
        <f t="shared" ref="N76:N139" si="1">M76/$M$11*100</f>
        <v>1.1471067880596051</v>
      </c>
      <c r="O76" s="79">
        <f>M76/'סכום נכסי הקרן'!$C$42*100</f>
        <v>8.5161130614303943E-2</v>
      </c>
    </row>
    <row r="77" spans="2:15">
      <c r="B77" t="s">
        <v>2539</v>
      </c>
      <c r="C77" t="s">
        <v>2425</v>
      </c>
      <c r="D77" t="s">
        <v>2540</v>
      </c>
      <c r="E77" t="s">
        <v>628</v>
      </c>
      <c r="F77" t="s">
        <v>157</v>
      </c>
      <c r="G77" s="79">
        <v>3.28</v>
      </c>
      <c r="H77" t="s">
        <v>108</v>
      </c>
      <c r="I77" s="79">
        <v>3.4</v>
      </c>
      <c r="J77" s="79">
        <v>1.87</v>
      </c>
      <c r="K77" s="79">
        <v>256566.72</v>
      </c>
      <c r="L77" s="79">
        <v>103.18</v>
      </c>
      <c r="M77" s="79">
        <v>264.72554169599999</v>
      </c>
      <c r="N77" s="79">
        <f t="shared" si="1"/>
        <v>0.27447098529948522</v>
      </c>
      <c r="O77" s="79">
        <f>M77/'סכום נכסי הקרן'!$C$42*100</f>
        <v>2.0376707445402722E-2</v>
      </c>
    </row>
    <row r="78" spans="2:15">
      <c r="B78" t="s">
        <v>2539</v>
      </c>
      <c r="C78" t="s">
        <v>2425</v>
      </c>
      <c r="D78" t="s">
        <v>2541</v>
      </c>
      <c r="E78" t="s">
        <v>628</v>
      </c>
      <c r="F78" t="s">
        <v>157</v>
      </c>
      <c r="G78" s="79">
        <v>3.25</v>
      </c>
      <c r="H78" t="s">
        <v>108</v>
      </c>
      <c r="I78" s="79">
        <v>3.4</v>
      </c>
      <c r="J78" s="79">
        <v>2.84</v>
      </c>
      <c r="K78" s="79">
        <v>282167.77</v>
      </c>
      <c r="L78" s="79">
        <v>103.18</v>
      </c>
      <c r="M78" s="79">
        <v>291.14070508600003</v>
      </c>
      <c r="N78" s="79">
        <f t="shared" si="1"/>
        <v>0.30185858030090007</v>
      </c>
      <c r="O78" s="79">
        <f>M78/'סכום נכסי הקרן'!$C$42*100</f>
        <v>2.2409960651996037E-2</v>
      </c>
    </row>
    <row r="79" spans="2:15">
      <c r="B79" t="s">
        <v>2542</v>
      </c>
      <c r="C79" t="s">
        <v>2425</v>
      </c>
      <c r="D79" t="s">
        <v>2543</v>
      </c>
      <c r="E79" t="s">
        <v>628</v>
      </c>
      <c r="F79" t="s">
        <v>157</v>
      </c>
      <c r="G79" s="79">
        <v>2.59</v>
      </c>
      <c r="H79" t="s">
        <v>108</v>
      </c>
      <c r="I79" s="79">
        <v>4.4000000000000004</v>
      </c>
      <c r="J79" s="79">
        <v>2.41</v>
      </c>
      <c r="K79" s="79">
        <v>121498.51</v>
      </c>
      <c r="L79" s="79">
        <v>101.76</v>
      </c>
      <c r="M79" s="79">
        <v>123.636883776</v>
      </c>
      <c r="N79" s="79">
        <f t="shared" si="1"/>
        <v>0.12818837612702264</v>
      </c>
      <c r="O79" s="79">
        <f>M79/'סכום נכסי הקרן'!$C$42*100</f>
        <v>9.516696401958397E-3</v>
      </c>
    </row>
    <row r="80" spans="2:15">
      <c r="B80" t="s">
        <v>2542</v>
      </c>
      <c r="C80" t="s">
        <v>2425</v>
      </c>
      <c r="D80" t="s">
        <v>2544</v>
      </c>
      <c r="E80" t="s">
        <v>628</v>
      </c>
      <c r="F80" t="s">
        <v>157</v>
      </c>
      <c r="G80" s="79">
        <v>2.56</v>
      </c>
      <c r="H80" t="s">
        <v>108</v>
      </c>
      <c r="I80" s="79">
        <v>4.4000000000000004</v>
      </c>
      <c r="J80" s="79">
        <v>3.79</v>
      </c>
      <c r="K80" s="79">
        <v>145152.29999999999</v>
      </c>
      <c r="L80" s="79">
        <v>101.76</v>
      </c>
      <c r="M80" s="79">
        <v>147.70698048</v>
      </c>
      <c r="N80" s="79">
        <f t="shared" si="1"/>
        <v>0.15314457459686071</v>
      </c>
      <c r="O80" s="79">
        <f>M80/'סכום נכסי הקרן'!$C$42*100</f>
        <v>1.1369442893958007E-2</v>
      </c>
    </row>
    <row r="81" spans="2:15">
      <c r="B81" t="s">
        <v>2545</v>
      </c>
      <c r="C81" t="s">
        <v>2425</v>
      </c>
      <c r="D81" t="s">
        <v>2546</v>
      </c>
      <c r="E81" t="s">
        <v>628</v>
      </c>
      <c r="F81" t="s">
        <v>157</v>
      </c>
      <c r="G81" s="79">
        <v>0.24</v>
      </c>
      <c r="H81" t="s">
        <v>108</v>
      </c>
      <c r="I81" s="79">
        <v>3.35</v>
      </c>
      <c r="J81" s="79">
        <v>2.97</v>
      </c>
      <c r="K81" s="79">
        <v>51366</v>
      </c>
      <c r="L81" s="79">
        <v>100.58</v>
      </c>
      <c r="M81" s="79">
        <v>51.663922800000002</v>
      </c>
      <c r="N81" s="79">
        <f t="shared" si="1"/>
        <v>5.3565846742648505E-2</v>
      </c>
      <c r="O81" s="79">
        <f>M81/'סכום נכסי הקרן'!$C$42*100</f>
        <v>3.9767248510776346E-3</v>
      </c>
    </row>
    <row r="82" spans="2:15">
      <c r="B82" t="s">
        <v>2547</v>
      </c>
      <c r="C82" t="s">
        <v>2425</v>
      </c>
      <c r="D82" t="s">
        <v>2548</v>
      </c>
      <c r="E82" t="s">
        <v>628</v>
      </c>
      <c r="F82" t="s">
        <v>157</v>
      </c>
      <c r="G82" s="79">
        <v>0.24</v>
      </c>
      <c r="H82" t="s">
        <v>108</v>
      </c>
      <c r="I82" s="79">
        <v>3.4</v>
      </c>
      <c r="J82" s="79">
        <v>2.4</v>
      </c>
      <c r="K82" s="79">
        <v>38895</v>
      </c>
      <c r="L82" s="79">
        <v>101.27</v>
      </c>
      <c r="M82" s="79">
        <v>39.388966500000002</v>
      </c>
      <c r="N82" s="79">
        <f t="shared" si="1"/>
        <v>4.0839007735787261E-2</v>
      </c>
      <c r="O82" s="79">
        <f>M82/'סכום נכסי הקרן'!$C$42*100</f>
        <v>3.0318851811774235E-3</v>
      </c>
    </row>
    <row r="83" spans="2:15">
      <c r="B83" t="s">
        <v>2547</v>
      </c>
      <c r="C83" t="s">
        <v>2425</v>
      </c>
      <c r="D83" t="s">
        <v>2549</v>
      </c>
      <c r="E83" t="s">
        <v>628</v>
      </c>
      <c r="F83" t="s">
        <v>157</v>
      </c>
      <c r="G83" s="79">
        <v>0.24</v>
      </c>
      <c r="H83" t="s">
        <v>108</v>
      </c>
      <c r="I83" s="79">
        <v>3.4</v>
      </c>
      <c r="J83" s="79">
        <v>2.4</v>
      </c>
      <c r="K83" s="79">
        <v>38154.22</v>
      </c>
      <c r="L83" s="79">
        <v>101.27</v>
      </c>
      <c r="M83" s="79">
        <v>38.638778594000001</v>
      </c>
      <c r="N83" s="79">
        <f t="shared" si="1"/>
        <v>4.0061202872681043E-2</v>
      </c>
      <c r="O83" s="79">
        <f>M83/'סכום נכסי הקרן'!$C$42*100</f>
        <v>2.9741410005754798E-3</v>
      </c>
    </row>
    <row r="84" spans="2:15">
      <c r="B84" t="s">
        <v>2550</v>
      </c>
      <c r="C84" t="s">
        <v>2425</v>
      </c>
      <c r="D84" t="s">
        <v>2551</v>
      </c>
      <c r="E84" t="s">
        <v>628</v>
      </c>
      <c r="F84" t="s">
        <v>157</v>
      </c>
      <c r="G84" s="79">
        <v>0.74</v>
      </c>
      <c r="H84" t="s">
        <v>108</v>
      </c>
      <c r="I84" s="79">
        <v>3.45</v>
      </c>
      <c r="J84" s="79">
        <v>1.52</v>
      </c>
      <c r="K84" s="79">
        <v>67499</v>
      </c>
      <c r="L84" s="79">
        <v>100.9</v>
      </c>
      <c r="M84" s="79">
        <v>68.106491000000005</v>
      </c>
      <c r="N84" s="79">
        <f t="shared" si="1"/>
        <v>7.0613721555916567E-2</v>
      </c>
      <c r="O84" s="79">
        <f>M84/'סכום נכסי הקרן'!$C$42*100</f>
        <v>5.2423579279464866E-3</v>
      </c>
    </row>
    <row r="85" spans="2:15">
      <c r="B85" t="s">
        <v>2550</v>
      </c>
      <c r="C85" t="s">
        <v>2425</v>
      </c>
      <c r="D85" t="s">
        <v>2552</v>
      </c>
      <c r="E85" t="s">
        <v>628</v>
      </c>
      <c r="F85" t="s">
        <v>157</v>
      </c>
      <c r="G85" s="79">
        <v>0.74</v>
      </c>
      <c r="H85" t="s">
        <v>108</v>
      </c>
      <c r="I85" s="79">
        <v>3.45</v>
      </c>
      <c r="J85" s="79">
        <v>0.14000000000000001</v>
      </c>
      <c r="K85" s="79">
        <v>66240.149999999994</v>
      </c>
      <c r="L85" s="79">
        <v>100.9</v>
      </c>
      <c r="M85" s="79">
        <v>66.836311350000003</v>
      </c>
      <c r="N85" s="79">
        <f t="shared" si="1"/>
        <v>6.9296782291917616E-2</v>
      </c>
      <c r="O85" s="79">
        <f>M85/'סכום נכסי הקרן'!$C$42*100</f>
        <v>5.1445884457675586E-3</v>
      </c>
    </row>
    <row r="86" spans="2:15">
      <c r="B86" t="s">
        <v>2553</v>
      </c>
      <c r="C86" t="s">
        <v>2425</v>
      </c>
      <c r="D86" t="s">
        <v>2554</v>
      </c>
      <c r="E86" t="s">
        <v>628</v>
      </c>
      <c r="F86" t="s">
        <v>157</v>
      </c>
      <c r="G86" s="79">
        <v>0.24</v>
      </c>
      <c r="H86" t="s">
        <v>108</v>
      </c>
      <c r="I86" s="79">
        <v>1.45</v>
      </c>
      <c r="J86" s="79">
        <v>1.76</v>
      </c>
      <c r="K86" s="79">
        <v>154798.24</v>
      </c>
      <c r="L86" s="79">
        <v>100.22</v>
      </c>
      <c r="M86" s="79">
        <v>155.138796128</v>
      </c>
      <c r="N86" s="79">
        <f t="shared" si="1"/>
        <v>0.16084998054447849</v>
      </c>
      <c r="O86" s="79">
        <f>M86/'סכום נכסי הקרן'!$C$42*100</f>
        <v>1.1941491712055675E-2</v>
      </c>
    </row>
    <row r="87" spans="2:15">
      <c r="B87" t="s">
        <v>2553</v>
      </c>
      <c r="C87" t="s">
        <v>2425</v>
      </c>
      <c r="D87" t="s">
        <v>2555</v>
      </c>
      <c r="E87" t="s">
        <v>628</v>
      </c>
      <c r="F87" t="s">
        <v>157</v>
      </c>
      <c r="G87" s="79">
        <v>0.24</v>
      </c>
      <c r="H87" t="s">
        <v>108</v>
      </c>
      <c r="I87" s="79">
        <v>1.45</v>
      </c>
      <c r="J87" s="79">
        <v>0.44</v>
      </c>
      <c r="K87" s="79">
        <v>151910.72</v>
      </c>
      <c r="L87" s="79">
        <v>100.22</v>
      </c>
      <c r="M87" s="79">
        <v>152.24492358399999</v>
      </c>
      <c r="N87" s="79">
        <f t="shared" si="1"/>
        <v>0.15784957475290234</v>
      </c>
      <c r="O87" s="79">
        <f>M87/'סכום נכסי הקרן'!$C$42*100</f>
        <v>1.17187417883589E-2</v>
      </c>
    </row>
    <row r="88" spans="2:15">
      <c r="B88" t="s">
        <v>2556</v>
      </c>
      <c r="C88" t="s">
        <v>2425</v>
      </c>
      <c r="D88" t="s">
        <v>2557</v>
      </c>
      <c r="E88" t="s">
        <v>628</v>
      </c>
      <c r="F88" t="s">
        <v>157</v>
      </c>
      <c r="G88" s="79">
        <v>6.51</v>
      </c>
      <c r="H88" t="s">
        <v>108</v>
      </c>
      <c r="I88" s="79">
        <v>2.98</v>
      </c>
      <c r="J88" s="79">
        <v>2.4500000000000002</v>
      </c>
      <c r="K88" s="79">
        <v>713233.75</v>
      </c>
      <c r="L88" s="79">
        <v>106.33</v>
      </c>
      <c r="M88" s="79">
        <v>758.381446375</v>
      </c>
      <c r="N88" s="79">
        <f t="shared" si="1"/>
        <v>0.78630003544739258</v>
      </c>
      <c r="O88" s="79">
        <f>M88/'סכום נכסי הקרן'!$C$42*100</f>
        <v>5.8374861623857618E-2</v>
      </c>
    </row>
    <row r="89" spans="2:15">
      <c r="B89" t="s">
        <v>2558</v>
      </c>
      <c r="C89" t="s">
        <v>2425</v>
      </c>
      <c r="D89" t="s">
        <v>2559</v>
      </c>
      <c r="E89" t="s">
        <v>628</v>
      </c>
      <c r="F89" t="s">
        <v>157</v>
      </c>
      <c r="G89" s="79">
        <v>6.51</v>
      </c>
      <c r="H89" t="s">
        <v>108</v>
      </c>
      <c r="I89" s="79">
        <v>2.98</v>
      </c>
      <c r="J89" s="79">
        <v>2.4500000000000002</v>
      </c>
      <c r="K89" s="79">
        <v>20170.63</v>
      </c>
      <c r="L89" s="79">
        <v>106.25</v>
      </c>
      <c r="M89" s="79">
        <v>21.431294375</v>
      </c>
      <c r="N89" s="79">
        <f t="shared" si="1"/>
        <v>2.2220252891594884E-2</v>
      </c>
      <c r="O89" s="79">
        <f>M89/'סכום נכסי הקרן'!$C$42*100</f>
        <v>1.6496300767123091E-3</v>
      </c>
    </row>
    <row r="90" spans="2:15">
      <c r="B90" t="s">
        <v>2452</v>
      </c>
      <c r="C90" t="s">
        <v>2425</v>
      </c>
      <c r="D90" t="s">
        <v>2560</v>
      </c>
      <c r="E90" t="s">
        <v>628</v>
      </c>
      <c r="F90" t="s">
        <v>157</v>
      </c>
      <c r="G90" s="79">
        <v>10.34</v>
      </c>
      <c r="H90" t="s">
        <v>108</v>
      </c>
      <c r="I90" s="79">
        <v>6</v>
      </c>
      <c r="J90" s="79">
        <v>2.5</v>
      </c>
      <c r="K90" s="79">
        <v>2141844.34</v>
      </c>
      <c r="L90" s="79">
        <v>146.85</v>
      </c>
      <c r="M90" s="79">
        <v>3145.2984132900001</v>
      </c>
      <c r="N90" s="79">
        <f t="shared" si="1"/>
        <v>3.2610874984930032</v>
      </c>
      <c r="O90" s="79">
        <f>M90/'סכום נכסי הקרן'!$C$42*100</f>
        <v>0.24210291604464451</v>
      </c>
    </row>
    <row r="91" spans="2:15">
      <c r="B91" t="s">
        <v>2561</v>
      </c>
      <c r="C91" t="s">
        <v>2425</v>
      </c>
      <c r="D91" t="s">
        <v>2562</v>
      </c>
      <c r="E91" t="s">
        <v>628</v>
      </c>
      <c r="F91" t="s">
        <v>157</v>
      </c>
      <c r="G91" s="79">
        <v>6.49</v>
      </c>
      <c r="H91" t="s">
        <v>108</v>
      </c>
      <c r="I91" s="79">
        <v>2.98</v>
      </c>
      <c r="J91" s="79">
        <v>2.4500000000000002</v>
      </c>
      <c r="K91" s="79">
        <v>812451.45</v>
      </c>
      <c r="L91" s="79">
        <v>106.33</v>
      </c>
      <c r="M91" s="79">
        <v>863.87962678500003</v>
      </c>
      <c r="N91" s="79">
        <f t="shared" si="1"/>
        <v>0.89568196111623355</v>
      </c>
      <c r="O91" s="79">
        <f>M91/'סכום נכסי הקרן'!$C$42*100</f>
        <v>6.649536841162168E-2</v>
      </c>
    </row>
    <row r="92" spans="2:15">
      <c r="B92" t="s">
        <v>2563</v>
      </c>
      <c r="C92" t="s">
        <v>2425</v>
      </c>
      <c r="D92" t="s">
        <v>2564</v>
      </c>
      <c r="E92" t="s">
        <v>628</v>
      </c>
      <c r="F92" t="s">
        <v>155</v>
      </c>
      <c r="G92" s="79">
        <v>1.96</v>
      </c>
      <c r="H92" t="s">
        <v>108</v>
      </c>
      <c r="I92" s="79">
        <v>2.75</v>
      </c>
      <c r="J92" s="79">
        <v>2.71</v>
      </c>
      <c r="K92" s="79">
        <v>528372.06000000006</v>
      </c>
      <c r="L92" s="79">
        <v>101.93</v>
      </c>
      <c r="M92" s="79">
        <v>538.56964075799999</v>
      </c>
      <c r="N92" s="79">
        <f t="shared" si="1"/>
        <v>0.55839621293887287</v>
      </c>
      <c r="O92" s="79">
        <f>M92/'סכום נכסי הקרן'!$C$42*100</f>
        <v>4.1455297204769988E-2</v>
      </c>
    </row>
    <row r="93" spans="2:15">
      <c r="B93" t="s">
        <v>2565</v>
      </c>
      <c r="C93" t="s">
        <v>2425</v>
      </c>
      <c r="D93" t="s">
        <v>2566</v>
      </c>
      <c r="E93" t="s">
        <v>628</v>
      </c>
      <c r="F93" t="s">
        <v>155</v>
      </c>
      <c r="G93" s="79">
        <v>2.5499999999999998</v>
      </c>
      <c r="H93" t="s">
        <v>108</v>
      </c>
      <c r="I93" s="79">
        <v>3.17</v>
      </c>
      <c r="J93" s="79">
        <v>2.25</v>
      </c>
      <c r="K93" s="79">
        <v>1025663.4</v>
      </c>
      <c r="L93" s="79">
        <v>103.03</v>
      </c>
      <c r="M93" s="79">
        <v>1056.7410010200001</v>
      </c>
      <c r="N93" s="79">
        <f t="shared" si="1"/>
        <v>1.0956432156040286</v>
      </c>
      <c r="O93" s="79">
        <f>M93/'סכום נכסי הקרן'!$C$42*100</f>
        <v>8.1340478464575469E-2</v>
      </c>
    </row>
    <row r="94" spans="2:15">
      <c r="B94" t="s">
        <v>2567</v>
      </c>
      <c r="C94" t="s">
        <v>2425</v>
      </c>
      <c r="D94" t="s">
        <v>2568</v>
      </c>
      <c r="E94" t="s">
        <v>691</v>
      </c>
      <c r="F94" t="s">
        <v>157</v>
      </c>
      <c r="G94" s="79">
        <v>1.79</v>
      </c>
      <c r="H94" t="s">
        <v>108</v>
      </c>
      <c r="I94" s="79">
        <v>3.61</v>
      </c>
      <c r="J94" s="79">
        <v>2.2599999999999998</v>
      </c>
      <c r="K94" s="79">
        <v>807377.6</v>
      </c>
      <c r="L94" s="79">
        <v>102.48</v>
      </c>
      <c r="M94" s="79">
        <v>827.40056447999996</v>
      </c>
      <c r="N94" s="79">
        <f t="shared" si="1"/>
        <v>0.85785998100238214</v>
      </c>
      <c r="O94" s="79">
        <f>M94/'סכום נכסי הקרן'!$C$42*100</f>
        <v>6.3687467157706387E-2</v>
      </c>
    </row>
    <row r="95" spans="2:15">
      <c r="B95" t="s">
        <v>2569</v>
      </c>
      <c r="C95" t="s">
        <v>2425</v>
      </c>
      <c r="D95" t="s">
        <v>2570</v>
      </c>
      <c r="E95" t="s">
        <v>691</v>
      </c>
      <c r="F95" t="s">
        <v>157</v>
      </c>
      <c r="G95" s="79">
        <v>3.84</v>
      </c>
      <c r="H95" t="s">
        <v>108</v>
      </c>
      <c r="I95" s="79">
        <v>4.5</v>
      </c>
      <c r="J95" s="79">
        <v>1.49</v>
      </c>
      <c r="K95" s="79">
        <v>643395.1</v>
      </c>
      <c r="L95" s="79">
        <v>112.62</v>
      </c>
      <c r="M95" s="79">
        <v>724.59156161999999</v>
      </c>
      <c r="N95" s="79">
        <f t="shared" si="1"/>
        <v>0.75126623061524989</v>
      </c>
      <c r="O95" s="79">
        <f>M95/'סכום נכסי הקרן'!$C$42*100</f>
        <v>5.5773954314893896E-2</v>
      </c>
    </row>
    <row r="96" spans="2:15">
      <c r="B96" t="s">
        <v>2571</v>
      </c>
      <c r="C96" t="s">
        <v>2425</v>
      </c>
      <c r="D96" t="s">
        <v>2572</v>
      </c>
      <c r="E96" t="s">
        <v>691</v>
      </c>
      <c r="F96" t="s">
        <v>157</v>
      </c>
      <c r="G96" s="79">
        <v>3.84</v>
      </c>
      <c r="H96" t="s">
        <v>108</v>
      </c>
      <c r="I96" s="79">
        <v>4.75</v>
      </c>
      <c r="J96" s="79">
        <v>1.51</v>
      </c>
      <c r="K96" s="79">
        <v>378272.38</v>
      </c>
      <c r="L96" s="79">
        <v>113.61</v>
      </c>
      <c r="M96" s="79">
        <v>429.755250918</v>
      </c>
      <c r="N96" s="79">
        <f t="shared" si="1"/>
        <v>0.44557599694156474</v>
      </c>
      <c r="O96" s="79">
        <f>M96/'סכום נכסי הקרן'!$C$42*100</f>
        <v>3.3079531974809992E-2</v>
      </c>
    </row>
    <row r="97" spans="2:15">
      <c r="B97" t="s">
        <v>2573</v>
      </c>
      <c r="C97" t="s">
        <v>2425</v>
      </c>
      <c r="D97" t="s">
        <v>2574</v>
      </c>
      <c r="E97" t="s">
        <v>691</v>
      </c>
      <c r="F97" t="s">
        <v>155</v>
      </c>
      <c r="G97" s="79">
        <v>5.09</v>
      </c>
      <c r="H97" t="s">
        <v>108</v>
      </c>
      <c r="I97" s="79">
        <v>3.67</v>
      </c>
      <c r="J97" s="79">
        <v>3.72</v>
      </c>
      <c r="K97" s="79">
        <v>310779.59000000003</v>
      </c>
      <c r="L97" s="79">
        <v>99.64</v>
      </c>
      <c r="M97" s="79">
        <v>309.66078347600001</v>
      </c>
      <c r="N97" s="79">
        <f t="shared" si="1"/>
        <v>0.32106044548912721</v>
      </c>
      <c r="O97" s="79">
        <f>M97/'סכום נכסי הקרן'!$C$42*100</f>
        <v>2.3835505829092399E-2</v>
      </c>
    </row>
    <row r="98" spans="2:15">
      <c r="B98" t="s">
        <v>2575</v>
      </c>
      <c r="C98" t="s">
        <v>2425</v>
      </c>
      <c r="D98" t="s">
        <v>2576</v>
      </c>
      <c r="E98" t="s">
        <v>691</v>
      </c>
      <c r="F98" t="s">
        <v>155</v>
      </c>
      <c r="G98" s="79">
        <v>3.41</v>
      </c>
      <c r="H98" t="s">
        <v>108</v>
      </c>
      <c r="I98" s="79">
        <v>3.18</v>
      </c>
      <c r="J98" s="79">
        <v>3.11</v>
      </c>
      <c r="K98" s="79">
        <v>457373.18</v>
      </c>
      <c r="L98" s="79">
        <v>100.19</v>
      </c>
      <c r="M98" s="79">
        <v>458.24218904200001</v>
      </c>
      <c r="N98" s="79">
        <f t="shared" si="1"/>
        <v>0.4751116357203819</v>
      </c>
      <c r="O98" s="79">
        <f>M98/'סכום נכסי הקרן'!$C$42*100</f>
        <v>3.5272255806629078E-2</v>
      </c>
    </row>
    <row r="99" spans="2:15">
      <c r="B99" t="s">
        <v>2575</v>
      </c>
      <c r="C99" t="s">
        <v>2425</v>
      </c>
      <c r="D99" t="s">
        <v>2577</v>
      </c>
      <c r="E99" t="s">
        <v>691</v>
      </c>
      <c r="F99" t="s">
        <v>155</v>
      </c>
      <c r="G99" s="79">
        <v>3.46</v>
      </c>
      <c r="H99" t="s">
        <v>108</v>
      </c>
      <c r="I99" s="79">
        <v>2.2000000000000002</v>
      </c>
      <c r="J99" s="79">
        <v>3.15</v>
      </c>
      <c r="K99" s="79">
        <v>455772.22</v>
      </c>
      <c r="L99" s="79">
        <v>100.52</v>
      </c>
      <c r="M99" s="79">
        <v>458.14223554400002</v>
      </c>
      <c r="N99" s="79">
        <f t="shared" si="1"/>
        <v>0.47500800259565801</v>
      </c>
      <c r="O99" s="79">
        <f>M99/'סכום נכסי הקרן'!$C$42*100</f>
        <v>3.5264562090435922E-2</v>
      </c>
    </row>
    <row r="100" spans="2:15">
      <c r="B100" t="s">
        <v>2578</v>
      </c>
      <c r="C100" t="s">
        <v>2425</v>
      </c>
      <c r="D100" t="s">
        <v>2579</v>
      </c>
      <c r="E100" t="s">
        <v>691</v>
      </c>
      <c r="F100" t="s">
        <v>155</v>
      </c>
      <c r="G100" s="79">
        <v>4.3499999999999996</v>
      </c>
      <c r="H100" t="s">
        <v>108</v>
      </c>
      <c r="I100" s="79">
        <v>3.37</v>
      </c>
      <c r="J100" s="79">
        <v>3.44</v>
      </c>
      <c r="K100" s="79">
        <v>99015.55</v>
      </c>
      <c r="L100" s="79">
        <v>99.67</v>
      </c>
      <c r="M100" s="79">
        <v>98.688798684999995</v>
      </c>
      <c r="N100" s="79">
        <f t="shared" si="1"/>
        <v>0.10232186754461471</v>
      </c>
      <c r="O100" s="79">
        <f>M100/'סכום נכסי הקרן'!$C$42*100</f>
        <v>7.5963685485693939E-3</v>
      </c>
    </row>
    <row r="101" spans="2:15">
      <c r="B101" t="s">
        <v>2578</v>
      </c>
      <c r="C101" t="s">
        <v>2425</v>
      </c>
      <c r="D101" t="s">
        <v>2580</v>
      </c>
      <c r="E101" t="s">
        <v>691</v>
      </c>
      <c r="F101" t="s">
        <v>155</v>
      </c>
      <c r="G101" s="79">
        <v>4.43</v>
      </c>
      <c r="H101" t="s">
        <v>108</v>
      </c>
      <c r="I101" s="79">
        <v>3.84</v>
      </c>
      <c r="J101" s="79">
        <v>3.71</v>
      </c>
      <c r="K101" s="79">
        <v>77995</v>
      </c>
      <c r="L101" s="79">
        <v>100.59</v>
      </c>
      <c r="M101" s="79">
        <v>78.455170499999994</v>
      </c>
      <c r="N101" s="79">
        <f t="shared" si="1"/>
        <v>8.1343370991011105E-2</v>
      </c>
      <c r="O101" s="79">
        <f>M101/'סכום נכסי הקרן'!$C$42*100</f>
        <v>6.0389263786775962E-3</v>
      </c>
    </row>
    <row r="102" spans="2:15">
      <c r="B102" t="s">
        <v>2578</v>
      </c>
      <c r="C102" t="s">
        <v>2425</v>
      </c>
      <c r="D102" t="s">
        <v>2581</v>
      </c>
      <c r="E102" t="s">
        <v>691</v>
      </c>
      <c r="F102" t="s">
        <v>155</v>
      </c>
      <c r="G102" s="79">
        <v>4.4400000000000004</v>
      </c>
      <c r="H102" t="s">
        <v>108</v>
      </c>
      <c r="I102" s="79">
        <v>3.85</v>
      </c>
      <c r="J102" s="79">
        <v>3.73</v>
      </c>
      <c r="K102" s="79">
        <v>26091</v>
      </c>
      <c r="L102" s="79">
        <v>100.46</v>
      </c>
      <c r="M102" s="79">
        <v>26.211018599999999</v>
      </c>
      <c r="N102" s="79">
        <f t="shared" si="1"/>
        <v>2.7175934950419776E-2</v>
      </c>
      <c r="O102" s="79">
        <f>M102/'סכום נכסי הקרן'!$C$42*100</f>
        <v>2.0175395786763231E-3</v>
      </c>
    </row>
    <row r="103" spans="2:15">
      <c r="B103" t="s">
        <v>2582</v>
      </c>
      <c r="C103" t="s">
        <v>2425</v>
      </c>
      <c r="D103" t="s">
        <v>2583</v>
      </c>
      <c r="E103" t="s">
        <v>691</v>
      </c>
      <c r="F103" t="s">
        <v>155</v>
      </c>
      <c r="G103" s="79">
        <v>28.11</v>
      </c>
      <c r="H103" t="s">
        <v>108</v>
      </c>
      <c r="I103" s="79">
        <v>0</v>
      </c>
      <c r="J103" s="79">
        <v>1.53</v>
      </c>
      <c r="K103" s="79">
        <v>1528645.03</v>
      </c>
      <c r="L103" s="79">
        <v>96.77</v>
      </c>
      <c r="M103" s="79">
        <v>1479.269795531</v>
      </c>
      <c r="N103" s="79">
        <f t="shared" si="1"/>
        <v>1.533726725808024</v>
      </c>
      <c r="O103" s="79">
        <f>M103/'סכום נכסי הקרן'!$C$42*100</f>
        <v>0.11386376872908803</v>
      </c>
    </row>
    <row r="104" spans="2:15">
      <c r="B104" t="s">
        <v>2582</v>
      </c>
      <c r="C104" t="s">
        <v>2425</v>
      </c>
      <c r="D104" t="s">
        <v>2584</v>
      </c>
      <c r="E104" t="s">
        <v>691</v>
      </c>
      <c r="F104" t="s">
        <v>155</v>
      </c>
      <c r="G104" s="79">
        <v>28.11</v>
      </c>
      <c r="H104" t="s">
        <v>108</v>
      </c>
      <c r="I104" s="79">
        <v>0</v>
      </c>
      <c r="J104" s="79">
        <v>1.52</v>
      </c>
      <c r="K104" s="79">
        <v>1279430.33</v>
      </c>
      <c r="L104" s="79">
        <v>102.96</v>
      </c>
      <c r="M104" s="79">
        <v>1317.3014677680001</v>
      </c>
      <c r="N104" s="79">
        <f t="shared" si="1"/>
        <v>1.3657957954429008</v>
      </c>
      <c r="O104" s="79">
        <f>M104/'סכום נכסי הקרן'!$C$42*100</f>
        <v>0.10139658777970396</v>
      </c>
    </row>
    <row r="105" spans="2:15">
      <c r="B105" t="s">
        <v>2585</v>
      </c>
      <c r="C105" t="s">
        <v>2425</v>
      </c>
      <c r="D105" t="s">
        <v>2586</v>
      </c>
      <c r="E105" t="s">
        <v>691</v>
      </c>
      <c r="F105" t="s">
        <v>155</v>
      </c>
      <c r="G105" s="79">
        <v>28.03</v>
      </c>
      <c r="H105" t="s">
        <v>108</v>
      </c>
      <c r="I105" s="79">
        <v>0</v>
      </c>
      <c r="J105" s="79">
        <v>1.51</v>
      </c>
      <c r="K105" s="79">
        <v>1178651.21</v>
      </c>
      <c r="L105" s="79">
        <v>96.93</v>
      </c>
      <c r="M105" s="79">
        <v>1142.4666178529999</v>
      </c>
      <c r="N105" s="79">
        <f t="shared" si="1"/>
        <v>1.1845246826767433</v>
      </c>
      <c r="O105" s="79">
        <f>M105/'סכום נכסי הקרן'!$C$42*100</f>
        <v>8.7939032588184335E-2</v>
      </c>
    </row>
    <row r="106" spans="2:15">
      <c r="B106" t="s">
        <v>2585</v>
      </c>
      <c r="C106" t="s">
        <v>2425</v>
      </c>
      <c r="D106" t="s">
        <v>2587</v>
      </c>
      <c r="E106" t="s">
        <v>691</v>
      </c>
      <c r="F106" t="s">
        <v>155</v>
      </c>
      <c r="G106" s="79">
        <v>28.03</v>
      </c>
      <c r="H106" t="s">
        <v>108</v>
      </c>
      <c r="I106" s="79">
        <v>0</v>
      </c>
      <c r="J106" s="79">
        <v>1.51</v>
      </c>
      <c r="K106" s="79">
        <v>1068852.83</v>
      </c>
      <c r="L106" s="79">
        <v>98.6</v>
      </c>
      <c r="M106" s="79">
        <v>1053.88889038</v>
      </c>
      <c r="N106" s="79">
        <f t="shared" si="1"/>
        <v>1.0926861091135527</v>
      </c>
      <c r="O106" s="79">
        <f>M106/'סכום נכסי הקרן'!$C$42*100</f>
        <v>8.1120943078073396E-2</v>
      </c>
    </row>
    <row r="107" spans="2:15">
      <c r="B107" t="s">
        <v>2588</v>
      </c>
      <c r="C107" t="s">
        <v>2425</v>
      </c>
      <c r="D107" t="s">
        <v>2589</v>
      </c>
      <c r="E107" t="s">
        <v>683</v>
      </c>
      <c r="F107" t="s">
        <v>156</v>
      </c>
      <c r="G107" s="79">
        <v>9.48</v>
      </c>
      <c r="H107" t="s">
        <v>108</v>
      </c>
      <c r="I107" s="79">
        <v>3.4</v>
      </c>
      <c r="J107" s="79">
        <v>4.6900000000000004</v>
      </c>
      <c r="K107" s="79">
        <v>64252.33</v>
      </c>
      <c r="L107" s="79">
        <v>114.07</v>
      </c>
      <c r="M107" s="79">
        <v>73.292632831000006</v>
      </c>
      <c r="N107" s="79">
        <f t="shared" si="1"/>
        <v>7.5990782829029671E-2</v>
      </c>
      <c r="O107" s="79">
        <f>M107/'סכום נכסי הקרן'!$C$42*100</f>
        <v>5.6415505943723304E-3</v>
      </c>
    </row>
    <row r="108" spans="2:15">
      <c r="B108" t="s">
        <v>2590</v>
      </c>
      <c r="C108" t="s">
        <v>2425</v>
      </c>
      <c r="D108" t="s">
        <v>2591</v>
      </c>
      <c r="E108" t="s">
        <v>683</v>
      </c>
      <c r="F108" t="s">
        <v>156</v>
      </c>
      <c r="G108" s="79">
        <v>1.95</v>
      </c>
      <c r="H108" t="s">
        <v>108</v>
      </c>
      <c r="I108" s="79">
        <v>3.3</v>
      </c>
      <c r="J108" s="79">
        <v>2.1800000000000002</v>
      </c>
      <c r="K108" s="79">
        <v>28866.99</v>
      </c>
      <c r="L108" s="79">
        <v>114.13</v>
      </c>
      <c r="M108" s="79">
        <v>32.945895686999997</v>
      </c>
      <c r="N108" s="79">
        <f t="shared" si="1"/>
        <v>3.4158745668633701E-2</v>
      </c>
      <c r="O108" s="79">
        <f>M108/'סכום נכסי הקרן'!$C$42*100</f>
        <v>2.5359429756562023E-3</v>
      </c>
    </row>
    <row r="109" spans="2:15">
      <c r="B109" t="s">
        <v>2592</v>
      </c>
      <c r="C109" t="s">
        <v>2425</v>
      </c>
      <c r="D109" t="s">
        <v>2593</v>
      </c>
      <c r="E109" t="s">
        <v>683</v>
      </c>
      <c r="F109" t="s">
        <v>156</v>
      </c>
      <c r="G109" s="79">
        <v>2.02</v>
      </c>
      <c r="H109" t="s">
        <v>108</v>
      </c>
      <c r="I109" s="79">
        <v>3.3</v>
      </c>
      <c r="J109" s="79">
        <v>2.98</v>
      </c>
      <c r="K109" s="79">
        <v>121422.59</v>
      </c>
      <c r="L109" s="79">
        <v>104.08</v>
      </c>
      <c r="M109" s="79">
        <v>126.376631672</v>
      </c>
      <c r="N109" s="79">
        <f t="shared" si="1"/>
        <v>0.131028983420409</v>
      </c>
      <c r="O109" s="79">
        <f>M109/'סכום נכסי הקרן'!$C$42*100</f>
        <v>9.7275828959222446E-3</v>
      </c>
    </row>
    <row r="110" spans="2:15">
      <c r="B110" t="s">
        <v>2594</v>
      </c>
      <c r="C110" t="s">
        <v>2425</v>
      </c>
      <c r="D110" t="s">
        <v>2595</v>
      </c>
      <c r="E110" t="s">
        <v>683</v>
      </c>
      <c r="F110" t="s">
        <v>156</v>
      </c>
      <c r="G110" s="79">
        <v>1.96</v>
      </c>
      <c r="H110" t="s">
        <v>108</v>
      </c>
      <c r="I110" s="79">
        <v>3.4</v>
      </c>
      <c r="J110" s="79">
        <v>3.76</v>
      </c>
      <c r="K110" s="79">
        <v>77820</v>
      </c>
      <c r="L110" s="79">
        <v>101.93</v>
      </c>
      <c r="M110" s="79">
        <v>79.321926000000005</v>
      </c>
      <c r="N110" s="79">
        <f t="shared" si="1"/>
        <v>8.2242034695973673E-2</v>
      </c>
      <c r="O110" s="79">
        <f>M110/'סכום נכסי הקרן'!$C$42*100</f>
        <v>6.1056431115513576E-3</v>
      </c>
    </row>
    <row r="111" spans="2:15">
      <c r="B111" t="s">
        <v>2596</v>
      </c>
      <c r="C111" t="s">
        <v>2425</v>
      </c>
      <c r="D111" t="s">
        <v>2597</v>
      </c>
      <c r="E111" t="s">
        <v>683</v>
      </c>
      <c r="F111" t="s">
        <v>156</v>
      </c>
      <c r="G111" s="79">
        <v>9.18</v>
      </c>
      <c r="H111" t="s">
        <v>108</v>
      </c>
      <c r="I111" s="79">
        <v>3.4</v>
      </c>
      <c r="J111" s="79">
        <v>5.69</v>
      </c>
      <c r="K111" s="79">
        <v>270263.15999999997</v>
      </c>
      <c r="L111" s="79">
        <v>103.3</v>
      </c>
      <c r="M111" s="79">
        <v>279.18184428000001</v>
      </c>
      <c r="N111" s="79">
        <f t="shared" si="1"/>
        <v>0.28945947333353556</v>
      </c>
      <c r="O111" s="79">
        <f>M111/'סכום נכסי הקרן'!$C$42*100</f>
        <v>2.148945178661428E-2</v>
      </c>
    </row>
    <row r="112" spans="2:15">
      <c r="B112" t="s">
        <v>2598</v>
      </c>
      <c r="C112" t="s">
        <v>2425</v>
      </c>
      <c r="D112" t="s">
        <v>2599</v>
      </c>
      <c r="E112" t="s">
        <v>683</v>
      </c>
      <c r="F112" t="s">
        <v>156</v>
      </c>
      <c r="G112" s="79">
        <v>9.32</v>
      </c>
      <c r="H112" t="s">
        <v>108</v>
      </c>
      <c r="I112" s="79">
        <v>3.4</v>
      </c>
      <c r="J112" s="79">
        <v>5.35</v>
      </c>
      <c r="K112" s="79">
        <v>247913.94</v>
      </c>
      <c r="L112" s="79">
        <v>103.89</v>
      </c>
      <c r="M112" s="79">
        <v>257.55779226599998</v>
      </c>
      <c r="N112" s="79">
        <f t="shared" si="1"/>
        <v>0.26703936674153311</v>
      </c>
      <c r="O112" s="79">
        <f>M112/'סכום נכסי הקרן'!$C$42*100</f>
        <v>1.9824984584656685E-2</v>
      </c>
    </row>
    <row r="113" spans="2:15">
      <c r="B113" t="s">
        <v>2600</v>
      </c>
      <c r="C113" t="s">
        <v>2425</v>
      </c>
      <c r="D113" t="s">
        <v>2601</v>
      </c>
      <c r="E113" t="s">
        <v>683</v>
      </c>
      <c r="F113" t="s">
        <v>156</v>
      </c>
      <c r="G113" s="79">
        <v>9.32</v>
      </c>
      <c r="H113" t="s">
        <v>108</v>
      </c>
      <c r="I113" s="79">
        <v>3.4</v>
      </c>
      <c r="J113" s="79">
        <v>5.35</v>
      </c>
      <c r="K113" s="79">
        <v>111381.62</v>
      </c>
      <c r="L113" s="79">
        <v>105.39</v>
      </c>
      <c r="M113" s="79">
        <v>117.385089318</v>
      </c>
      <c r="N113" s="79">
        <f t="shared" si="1"/>
        <v>0.12170643194519665</v>
      </c>
      <c r="O113" s="79">
        <f>M113/'סכום נכסי הקרן'!$C$42*100</f>
        <v>9.03547730287446E-3</v>
      </c>
    </row>
    <row r="114" spans="2:15">
      <c r="B114" t="s">
        <v>2600</v>
      </c>
      <c r="C114" t="s">
        <v>2425</v>
      </c>
      <c r="D114" t="s">
        <v>2602</v>
      </c>
      <c r="E114" t="s">
        <v>683</v>
      </c>
      <c r="F114" t="s">
        <v>156</v>
      </c>
      <c r="G114" s="79">
        <v>9.2200000000000006</v>
      </c>
      <c r="H114" t="s">
        <v>108</v>
      </c>
      <c r="I114" s="79">
        <v>3.4</v>
      </c>
      <c r="J114" s="79">
        <v>5.66</v>
      </c>
      <c r="K114" s="79">
        <v>173211</v>
      </c>
      <c r="L114" s="79">
        <v>102.07</v>
      </c>
      <c r="M114" s="79">
        <v>176.79646769999999</v>
      </c>
      <c r="N114" s="79">
        <f t="shared" si="1"/>
        <v>0.18330494434425343</v>
      </c>
      <c r="O114" s="79">
        <f>M114/'סכום נכסי הקרן'!$C$42*100</f>
        <v>1.3608546710768433E-2</v>
      </c>
    </row>
    <row r="115" spans="2:15">
      <c r="B115" t="s">
        <v>2603</v>
      </c>
      <c r="C115" t="s">
        <v>2425</v>
      </c>
      <c r="D115" t="s">
        <v>2604</v>
      </c>
      <c r="E115" t="s">
        <v>691</v>
      </c>
      <c r="F115" t="s">
        <v>157</v>
      </c>
      <c r="G115" s="79">
        <v>1.68</v>
      </c>
      <c r="H115" t="s">
        <v>116</v>
      </c>
      <c r="I115" s="79">
        <v>3.59</v>
      </c>
      <c r="J115" s="79">
        <v>1.81</v>
      </c>
      <c r="K115" s="79">
        <v>146464.42000000001</v>
      </c>
      <c r="L115" s="79">
        <v>103.87</v>
      </c>
      <c r="M115" s="79">
        <v>669.232443383494</v>
      </c>
      <c r="N115" s="79">
        <f t="shared" si="1"/>
        <v>0.69386915577940644</v>
      </c>
      <c r="O115" s="79">
        <f>M115/'סכום נכסי הקרן'!$C$42*100</f>
        <v>5.1512799348456491E-2</v>
      </c>
    </row>
    <row r="116" spans="2:15">
      <c r="B116" t="s">
        <v>2605</v>
      </c>
      <c r="C116" t="s">
        <v>2425</v>
      </c>
      <c r="D116" t="s">
        <v>2606</v>
      </c>
      <c r="E116" t="s">
        <v>691</v>
      </c>
      <c r="F116" t="s">
        <v>157</v>
      </c>
      <c r="G116" s="79">
        <v>1.65</v>
      </c>
      <c r="H116" t="s">
        <v>112</v>
      </c>
      <c r="I116" s="79">
        <v>5.0599999999999996</v>
      </c>
      <c r="J116" s="79">
        <v>3.54</v>
      </c>
      <c r="K116" s="79">
        <v>174726.85</v>
      </c>
      <c r="L116" s="79">
        <v>103.94</v>
      </c>
      <c r="M116" s="79">
        <v>698.11302184915996</v>
      </c>
      <c r="N116" s="79">
        <f t="shared" si="1"/>
        <v>0.72381292613381121</v>
      </c>
      <c r="O116" s="79">
        <f>M116/'סכום נכסי הקרן'!$C$42*100</f>
        <v>5.373582284093336E-2</v>
      </c>
    </row>
    <row r="117" spans="2:15">
      <c r="B117" t="s">
        <v>2607</v>
      </c>
      <c r="C117" t="s">
        <v>2425</v>
      </c>
      <c r="D117" t="s">
        <v>2608</v>
      </c>
      <c r="E117" t="s">
        <v>691</v>
      </c>
      <c r="F117" t="s">
        <v>157</v>
      </c>
      <c r="G117" s="79">
        <v>9.48</v>
      </c>
      <c r="H117" t="s">
        <v>108</v>
      </c>
      <c r="I117" s="79">
        <v>4.5</v>
      </c>
      <c r="J117" s="79">
        <v>2.77</v>
      </c>
      <c r="K117" s="79">
        <v>47143.63</v>
      </c>
      <c r="L117" s="79">
        <v>117.6</v>
      </c>
      <c r="M117" s="79">
        <v>55.440908880000002</v>
      </c>
      <c r="N117" s="79">
        <f t="shared" si="1"/>
        <v>5.7481876469883939E-2</v>
      </c>
      <c r="O117" s="79">
        <f>M117/'סכום נכסי הקרן'!$C$42*100</f>
        <v>4.2674506340317359E-3</v>
      </c>
    </row>
    <row r="118" spans="2:15">
      <c r="B118" t="s">
        <v>2609</v>
      </c>
      <c r="C118" t="s">
        <v>2425</v>
      </c>
      <c r="D118" t="s">
        <v>2610</v>
      </c>
      <c r="E118" t="s">
        <v>691</v>
      </c>
      <c r="F118" t="s">
        <v>157</v>
      </c>
      <c r="G118" s="79">
        <v>9.4499999999999993</v>
      </c>
      <c r="H118" t="s">
        <v>108</v>
      </c>
      <c r="I118" s="79">
        <v>4.5</v>
      </c>
      <c r="J118" s="79">
        <v>2.91</v>
      </c>
      <c r="K118" s="79">
        <v>172648.58</v>
      </c>
      <c r="L118" s="79">
        <v>116.07</v>
      </c>
      <c r="M118" s="79">
        <v>200.39320680599999</v>
      </c>
      <c r="N118" s="79">
        <f t="shared" si="1"/>
        <v>0.20777035932002555</v>
      </c>
      <c r="O118" s="79">
        <f>M118/'סכום נכסי הקרן'!$C$42*100</f>
        <v>1.5424857469254346E-2</v>
      </c>
    </row>
    <row r="119" spans="2:15">
      <c r="B119" t="s">
        <v>2611</v>
      </c>
      <c r="C119" t="s">
        <v>2425</v>
      </c>
      <c r="D119" t="s">
        <v>2612</v>
      </c>
      <c r="E119" t="s">
        <v>691</v>
      </c>
      <c r="F119" t="s">
        <v>157</v>
      </c>
      <c r="G119" s="79">
        <v>12.77</v>
      </c>
      <c r="H119" t="s">
        <v>108</v>
      </c>
      <c r="I119" s="79">
        <v>4.5</v>
      </c>
      <c r="J119" s="79">
        <v>4.6100000000000003</v>
      </c>
      <c r="K119" s="79">
        <v>66912.679999999993</v>
      </c>
      <c r="L119" s="79">
        <v>99.92</v>
      </c>
      <c r="M119" s="79">
        <v>66.859149856000002</v>
      </c>
      <c r="N119" s="79">
        <f t="shared" si="1"/>
        <v>6.9320461560659213E-2</v>
      </c>
      <c r="O119" s="79">
        <f>M119/'סכום נכסי הקרן'!$C$42*100</f>
        <v>5.1463463930826181E-3</v>
      </c>
    </row>
    <row r="120" spans="2:15">
      <c r="B120" t="s">
        <v>2613</v>
      </c>
      <c r="C120" t="s">
        <v>2425</v>
      </c>
      <c r="D120" t="s">
        <v>2614</v>
      </c>
      <c r="E120" t="s">
        <v>691</v>
      </c>
      <c r="F120" t="s">
        <v>157</v>
      </c>
      <c r="G120" s="79">
        <v>9.4700000000000006</v>
      </c>
      <c r="H120" t="s">
        <v>108</v>
      </c>
      <c r="I120" s="79">
        <v>4.5</v>
      </c>
      <c r="J120" s="79">
        <v>2.82</v>
      </c>
      <c r="K120" s="79">
        <v>162443.35</v>
      </c>
      <c r="L120" s="79">
        <v>116.68</v>
      </c>
      <c r="M120" s="79">
        <v>189.53890078000001</v>
      </c>
      <c r="N120" s="79">
        <f t="shared" si="1"/>
        <v>0.19651646953435636</v>
      </c>
      <c r="O120" s="79">
        <f>M120/'סכום נכסי הקרן'!$C$42*100</f>
        <v>1.4589369450237796E-2</v>
      </c>
    </row>
    <row r="121" spans="2:15">
      <c r="B121" t="s">
        <v>2615</v>
      </c>
      <c r="C121" t="s">
        <v>2425</v>
      </c>
      <c r="D121" t="s">
        <v>2616</v>
      </c>
      <c r="E121" t="s">
        <v>691</v>
      </c>
      <c r="F121" t="s">
        <v>157</v>
      </c>
      <c r="G121" s="79">
        <v>9.4600000000000009</v>
      </c>
      <c r="H121" t="s">
        <v>108</v>
      </c>
      <c r="I121" s="79">
        <v>4.5</v>
      </c>
      <c r="J121" s="79">
        <v>2.87</v>
      </c>
      <c r="K121" s="79">
        <v>86323.12</v>
      </c>
      <c r="L121" s="79">
        <v>116.52</v>
      </c>
      <c r="M121" s="79">
        <v>100.583699424</v>
      </c>
      <c r="N121" s="79">
        <f t="shared" si="1"/>
        <v>0.1042865259963304</v>
      </c>
      <c r="O121" s="79">
        <f>M121/'סכום נכסי הקרן'!$C$42*100</f>
        <v>7.742224659578965E-3</v>
      </c>
    </row>
    <row r="122" spans="2:15">
      <c r="B122" t="s">
        <v>2617</v>
      </c>
      <c r="C122" t="s">
        <v>2425</v>
      </c>
      <c r="D122" t="s">
        <v>2618</v>
      </c>
      <c r="E122" t="s">
        <v>691</v>
      </c>
      <c r="F122" t="s">
        <v>157</v>
      </c>
      <c r="G122" s="79">
        <v>13.03</v>
      </c>
      <c r="H122" t="s">
        <v>108</v>
      </c>
      <c r="I122" s="79">
        <v>4.5</v>
      </c>
      <c r="J122" s="79">
        <v>3.17</v>
      </c>
      <c r="K122" s="79">
        <v>149484.68</v>
      </c>
      <c r="L122" s="79">
        <v>115.05</v>
      </c>
      <c r="M122" s="79">
        <v>171.98212434000001</v>
      </c>
      <c r="N122" s="79">
        <f t="shared" si="1"/>
        <v>0.1783133687028419</v>
      </c>
      <c r="O122" s="79">
        <f>M122/'סכום נכסי הקרן'!$C$42*100</f>
        <v>1.323797247165292E-2</v>
      </c>
    </row>
    <row r="123" spans="2:15">
      <c r="B123" t="s">
        <v>2619</v>
      </c>
      <c r="C123" t="s">
        <v>2425</v>
      </c>
      <c r="D123" t="s">
        <v>2620</v>
      </c>
      <c r="E123" t="s">
        <v>691</v>
      </c>
      <c r="F123" t="s">
        <v>157</v>
      </c>
      <c r="G123" s="79">
        <v>12.92</v>
      </c>
      <c r="H123" t="s">
        <v>108</v>
      </c>
      <c r="I123" s="79">
        <v>4.5</v>
      </c>
      <c r="J123" s="79">
        <v>3.43</v>
      </c>
      <c r="K123" s="79">
        <v>177540.75</v>
      </c>
      <c r="L123" s="79">
        <v>112.92</v>
      </c>
      <c r="M123" s="79">
        <v>200.47901490000001</v>
      </c>
      <c r="N123" s="79">
        <f t="shared" si="1"/>
        <v>0.20785932630052911</v>
      </c>
      <c r="O123" s="79">
        <f>M123/'סכום נכסי הקרן'!$C$42*100</f>
        <v>1.5431462371889292E-2</v>
      </c>
    </row>
    <row r="124" spans="2:15">
      <c r="B124" t="s">
        <v>2621</v>
      </c>
      <c r="C124" t="s">
        <v>2425</v>
      </c>
      <c r="D124" t="s">
        <v>2622</v>
      </c>
      <c r="E124" t="s">
        <v>691</v>
      </c>
      <c r="F124" t="s">
        <v>157</v>
      </c>
      <c r="G124" s="79">
        <v>12.9</v>
      </c>
      <c r="H124" t="s">
        <v>108</v>
      </c>
      <c r="I124" s="79">
        <v>4.5</v>
      </c>
      <c r="J124" s="79">
        <v>4.07</v>
      </c>
      <c r="K124" s="79">
        <v>124880.09</v>
      </c>
      <c r="L124" s="79">
        <v>104.44</v>
      </c>
      <c r="M124" s="79">
        <v>130.42476599599999</v>
      </c>
      <c r="N124" s="79">
        <f t="shared" si="1"/>
        <v>0.13522614327666826</v>
      </c>
      <c r="O124" s="79">
        <f>M124/'סכום נכסי הקרן'!$C$42*100</f>
        <v>1.0039179760702923E-2</v>
      </c>
    </row>
    <row r="125" spans="2:15">
      <c r="B125" t="s">
        <v>2623</v>
      </c>
      <c r="C125" t="s">
        <v>2425</v>
      </c>
      <c r="D125" t="s">
        <v>2624</v>
      </c>
      <c r="E125" t="s">
        <v>691</v>
      </c>
      <c r="F125" t="s">
        <v>157</v>
      </c>
      <c r="G125" s="79">
        <v>0.19</v>
      </c>
      <c r="H125" t="s">
        <v>108</v>
      </c>
      <c r="I125" s="79">
        <v>1.1000000000000001</v>
      </c>
      <c r="J125" s="79">
        <v>1.18</v>
      </c>
      <c r="K125" s="79">
        <v>128726.29</v>
      </c>
      <c r="L125" s="79">
        <v>100.14</v>
      </c>
      <c r="M125" s="79">
        <v>128.90650680600001</v>
      </c>
      <c r="N125" s="79">
        <f t="shared" si="1"/>
        <v>0.13365199182475498</v>
      </c>
      <c r="O125" s="79">
        <f>M125/'סכום נכסי הקרן'!$C$42*100</f>
        <v>9.9223148630329782E-3</v>
      </c>
    </row>
    <row r="126" spans="2:15">
      <c r="B126" t="s">
        <v>2623</v>
      </c>
      <c r="C126" t="s">
        <v>2425</v>
      </c>
      <c r="D126" t="s">
        <v>2625</v>
      </c>
      <c r="E126" t="s">
        <v>691</v>
      </c>
      <c r="F126" t="s">
        <v>157</v>
      </c>
      <c r="G126" s="79">
        <v>13.02</v>
      </c>
      <c r="H126" t="s">
        <v>108</v>
      </c>
      <c r="I126" s="79">
        <v>4.5</v>
      </c>
      <c r="J126" s="79">
        <v>4.2699999999999996</v>
      </c>
      <c r="K126" s="79">
        <v>50623.38</v>
      </c>
      <c r="L126" s="79">
        <v>102.89</v>
      </c>
      <c r="M126" s="79">
        <v>52.086395682000003</v>
      </c>
      <c r="N126" s="79">
        <f t="shared" si="1"/>
        <v>5.4003872282012644E-2</v>
      </c>
      <c r="O126" s="79">
        <f>M126/'סכום נכסי הקרן'!$C$42*100</f>
        <v>4.0092438375909038E-3</v>
      </c>
    </row>
    <row r="127" spans="2:15">
      <c r="B127" t="s">
        <v>2626</v>
      </c>
      <c r="C127" t="s">
        <v>2425</v>
      </c>
      <c r="D127" t="s">
        <v>2627</v>
      </c>
      <c r="E127" t="s">
        <v>691</v>
      </c>
      <c r="F127" t="s">
        <v>157</v>
      </c>
      <c r="G127" s="79">
        <v>12.74</v>
      </c>
      <c r="H127" t="s">
        <v>108</v>
      </c>
      <c r="I127" s="79">
        <v>4.5</v>
      </c>
      <c r="J127" s="79">
        <v>4.62</v>
      </c>
      <c r="K127" s="79">
        <v>163302.45000000001</v>
      </c>
      <c r="L127" s="79">
        <v>99.94</v>
      </c>
      <c r="M127" s="79">
        <v>163.20446853000001</v>
      </c>
      <c r="N127" s="79">
        <f t="shared" si="1"/>
        <v>0.16921257765957681</v>
      </c>
      <c r="O127" s="79">
        <f>M127/'סכום נכסי הקרן'!$C$42*100</f>
        <v>1.2562330358123109E-2</v>
      </c>
    </row>
    <row r="128" spans="2:15">
      <c r="B128" t="s">
        <v>2628</v>
      </c>
      <c r="C128" t="s">
        <v>2425</v>
      </c>
      <c r="D128" t="s">
        <v>2629</v>
      </c>
      <c r="E128" t="s">
        <v>691</v>
      </c>
      <c r="F128" t="s">
        <v>157</v>
      </c>
      <c r="G128" s="79">
        <v>9.74</v>
      </c>
      <c r="H128" t="s">
        <v>108</v>
      </c>
      <c r="I128" s="79">
        <v>4.5</v>
      </c>
      <c r="J128" s="79">
        <v>2.84</v>
      </c>
      <c r="K128" s="79">
        <v>240296.72</v>
      </c>
      <c r="L128" s="79">
        <v>116.88</v>
      </c>
      <c r="M128" s="79">
        <v>280.85880633599999</v>
      </c>
      <c r="N128" s="79">
        <f t="shared" si="1"/>
        <v>0.29119817004134596</v>
      </c>
      <c r="O128" s="79">
        <f>M128/'סכום נכסי הקרן'!$C$42*100</f>
        <v>2.1618532512989348E-2</v>
      </c>
    </row>
    <row r="129" spans="2:15">
      <c r="B129" t="s">
        <v>2630</v>
      </c>
      <c r="C129" t="s">
        <v>2425</v>
      </c>
      <c r="D129" t="s">
        <v>2631</v>
      </c>
      <c r="E129" t="s">
        <v>739</v>
      </c>
      <c r="F129" t="s">
        <v>155</v>
      </c>
      <c r="G129" s="79">
        <v>4.96</v>
      </c>
      <c r="H129" t="s">
        <v>108</v>
      </c>
      <c r="I129" s="79">
        <v>2.2999999999999998</v>
      </c>
      <c r="J129" s="79">
        <v>2.52</v>
      </c>
      <c r="K129" s="79">
        <v>197325.63</v>
      </c>
      <c r="L129" s="79">
        <v>99.38</v>
      </c>
      <c r="M129" s="79">
        <v>196.10221109400001</v>
      </c>
      <c r="N129" s="79">
        <f t="shared" si="1"/>
        <v>0.20332139752569678</v>
      </c>
      <c r="O129" s="79">
        <f>M129/'סכום נכסי הקרן'!$C$42*100</f>
        <v>1.5094566845566398E-2</v>
      </c>
    </row>
    <row r="130" spans="2:15">
      <c r="B130" t="s">
        <v>2632</v>
      </c>
      <c r="C130" t="s">
        <v>2425</v>
      </c>
      <c r="D130" t="s">
        <v>2633</v>
      </c>
      <c r="E130" t="s">
        <v>739</v>
      </c>
      <c r="F130" t="s">
        <v>157</v>
      </c>
      <c r="G130" s="79">
        <v>9.5</v>
      </c>
      <c r="H130" t="s">
        <v>108</v>
      </c>
      <c r="I130" s="79">
        <v>4.03</v>
      </c>
      <c r="J130" s="79">
        <v>1.97</v>
      </c>
      <c r="K130" s="79">
        <v>744450.18</v>
      </c>
      <c r="L130" s="79">
        <v>115.48</v>
      </c>
      <c r="M130" s="79">
        <v>859.69106786400005</v>
      </c>
      <c r="N130" s="79">
        <f t="shared" si="1"/>
        <v>0.89133920715805304</v>
      </c>
      <c r="O130" s="79">
        <f>M130/'סכום נכסי הקרן'!$C$42*100</f>
        <v>6.6172962650529465E-2</v>
      </c>
    </row>
    <row r="131" spans="2:15">
      <c r="B131" t="s">
        <v>2634</v>
      </c>
      <c r="C131" t="s">
        <v>2425</v>
      </c>
      <c r="D131" t="s">
        <v>2635</v>
      </c>
      <c r="E131" t="s">
        <v>739</v>
      </c>
      <c r="F131" t="s">
        <v>155</v>
      </c>
      <c r="G131" s="79">
        <v>0.49</v>
      </c>
      <c r="H131" t="s">
        <v>108</v>
      </c>
      <c r="I131" s="79">
        <v>5.14</v>
      </c>
      <c r="J131" s="79">
        <v>1.91</v>
      </c>
      <c r="K131" s="79">
        <v>10966.4</v>
      </c>
      <c r="L131" s="79">
        <v>121.54</v>
      </c>
      <c r="M131" s="79">
        <v>13.32856256</v>
      </c>
      <c r="N131" s="79">
        <f t="shared" si="1"/>
        <v>1.3819232081013459E-2</v>
      </c>
      <c r="O131" s="79">
        <f>M131/'סכום נכסי הקרן'!$C$42*100</f>
        <v>1.0259388580825097E-3</v>
      </c>
    </row>
    <row r="132" spans="2:15">
      <c r="B132" t="s">
        <v>2636</v>
      </c>
      <c r="C132" t="s">
        <v>2425</v>
      </c>
      <c r="D132" t="s">
        <v>2637</v>
      </c>
      <c r="E132" t="s">
        <v>739</v>
      </c>
      <c r="F132" t="s">
        <v>157</v>
      </c>
      <c r="G132" s="79">
        <v>14.93</v>
      </c>
      <c r="H132" t="s">
        <v>108</v>
      </c>
      <c r="I132" s="79">
        <v>6.7</v>
      </c>
      <c r="J132" s="79">
        <v>1.32</v>
      </c>
      <c r="K132" s="79">
        <v>867288.91</v>
      </c>
      <c r="L132" s="79">
        <v>127.35</v>
      </c>
      <c r="M132" s="79">
        <v>1104.492426885</v>
      </c>
      <c r="N132" s="79">
        <f t="shared" si="1"/>
        <v>1.1451525331510022</v>
      </c>
      <c r="O132" s="79">
        <f>M132/'סכום נכסי הקרן'!$C$42*100</f>
        <v>8.5016046861633707E-2</v>
      </c>
    </row>
    <row r="133" spans="2:15">
      <c r="B133" t="s">
        <v>2638</v>
      </c>
      <c r="C133" t="s">
        <v>2425</v>
      </c>
      <c r="D133" t="s">
        <v>2639</v>
      </c>
      <c r="E133" t="s">
        <v>2640</v>
      </c>
      <c r="F133" t="s">
        <v>157</v>
      </c>
      <c r="G133" s="79">
        <v>2.35</v>
      </c>
      <c r="H133" t="s">
        <v>108</v>
      </c>
      <c r="I133" s="79">
        <v>6.2</v>
      </c>
      <c r="J133" s="79">
        <v>2.2999999999999998</v>
      </c>
      <c r="K133" s="79">
        <v>1654731.3</v>
      </c>
      <c r="L133" s="79">
        <v>40.869999999999997</v>
      </c>
      <c r="M133" s="79">
        <v>676.28868231000001</v>
      </c>
      <c r="N133" s="79">
        <f t="shared" si="1"/>
        <v>0.70118515875463405</v>
      </c>
      <c r="O133" s="79">
        <f>M133/'סכום נכסי הקרן'!$C$42*100</f>
        <v>5.2055938916135192E-2</v>
      </c>
    </row>
    <row r="134" spans="2:15">
      <c r="B134" t="s">
        <v>2641</v>
      </c>
      <c r="C134" t="s">
        <v>2425</v>
      </c>
      <c r="D134" t="s">
        <v>2642</v>
      </c>
      <c r="E134" t="s">
        <v>245</v>
      </c>
      <c r="F134" t="s">
        <v>841</v>
      </c>
      <c r="G134" s="79">
        <v>1.98</v>
      </c>
      <c r="H134" t="s">
        <v>108</v>
      </c>
      <c r="I134" s="79">
        <v>2.0099999999999998</v>
      </c>
      <c r="J134" s="79">
        <v>2.0099999999999998</v>
      </c>
      <c r="K134" s="79">
        <v>3341085.2</v>
      </c>
      <c r="L134" s="79">
        <v>100.08</v>
      </c>
      <c r="M134" s="79">
        <v>3343.7580681600002</v>
      </c>
      <c r="N134" s="79">
        <f t="shared" si="1"/>
        <v>3.4668531252828712</v>
      </c>
      <c r="O134" s="79">
        <f>M134/'סכום נכסי הקרן'!$C$42*100</f>
        <v>0.25737894230600733</v>
      </c>
    </row>
    <row r="135" spans="2:15">
      <c r="B135" s="80" t="s">
        <v>2643</v>
      </c>
      <c r="G135" s="79">
        <v>1.03</v>
      </c>
      <c r="J135" s="81">
        <v>2.61</v>
      </c>
      <c r="K135" s="81">
        <v>858941.76</v>
      </c>
      <c r="M135" s="81">
        <v>877.18412835200002</v>
      </c>
      <c r="N135" s="81">
        <f t="shared" si="1"/>
        <v>0.90947624643761948</v>
      </c>
      <c r="O135" s="81">
        <f>M135/'סכום נכסי הקרן'!$C$42*100</f>
        <v>6.7519455223951197E-2</v>
      </c>
    </row>
    <row r="136" spans="2:15">
      <c r="B136" t="s">
        <v>2644</v>
      </c>
      <c r="C136" t="s">
        <v>2425</v>
      </c>
      <c r="D136" t="s">
        <v>2645</v>
      </c>
      <c r="E136" t="s">
        <v>691</v>
      </c>
      <c r="F136" t="s">
        <v>157</v>
      </c>
      <c r="G136" s="79">
        <v>0.73</v>
      </c>
      <c r="H136" t="s">
        <v>108</v>
      </c>
      <c r="I136" s="79">
        <v>4.25</v>
      </c>
      <c r="J136" s="79">
        <v>3.02</v>
      </c>
      <c r="K136" s="79">
        <v>315359</v>
      </c>
      <c r="L136" s="79">
        <v>101.01</v>
      </c>
      <c r="M136" s="79">
        <v>318.54412589999998</v>
      </c>
      <c r="N136" s="79">
        <f t="shared" si="1"/>
        <v>0.33027081382852963</v>
      </c>
      <c r="O136" s="79">
        <f>M136/'סכום נכסי הקרן'!$C$42*100</f>
        <v>2.4519282953700386E-2</v>
      </c>
    </row>
    <row r="137" spans="2:15">
      <c r="B137" t="s">
        <v>2646</v>
      </c>
      <c r="C137" t="s">
        <v>2425</v>
      </c>
      <c r="D137" t="s">
        <v>2647</v>
      </c>
      <c r="E137" t="s">
        <v>739</v>
      </c>
      <c r="F137" t="s">
        <v>157</v>
      </c>
      <c r="G137" s="79">
        <v>1.2</v>
      </c>
      <c r="H137" t="s">
        <v>108</v>
      </c>
      <c r="I137" s="79">
        <v>4.5</v>
      </c>
      <c r="J137" s="79">
        <v>2.37</v>
      </c>
      <c r="K137" s="79">
        <v>543582.76</v>
      </c>
      <c r="L137" s="79">
        <v>102.77</v>
      </c>
      <c r="M137" s="79">
        <v>558.64000245199998</v>
      </c>
      <c r="N137" s="79">
        <f t="shared" si="1"/>
        <v>0.57920543260908974</v>
      </c>
      <c r="O137" s="79">
        <f>M137/'סכום נכסי הקרן'!$C$42*100</f>
        <v>4.3000172270250811E-2</v>
      </c>
    </row>
    <row r="138" spans="2:15">
      <c r="B138" s="80" t="s">
        <v>2648</v>
      </c>
      <c r="G138" s="79">
        <v>0</v>
      </c>
      <c r="J138" s="81">
        <v>0</v>
      </c>
      <c r="K138" s="81">
        <v>0</v>
      </c>
      <c r="M138" s="81">
        <v>0</v>
      </c>
      <c r="N138" s="81">
        <f t="shared" si="1"/>
        <v>0</v>
      </c>
      <c r="O138" s="81">
        <f>M138/'סכום נכסי הקרן'!$C$42*100</f>
        <v>0</v>
      </c>
    </row>
    <row r="139" spans="2:15">
      <c r="B139" s="80" t="s">
        <v>2649</v>
      </c>
      <c r="G139" s="79">
        <v>0</v>
      </c>
      <c r="J139" s="81">
        <v>0</v>
      </c>
      <c r="K139" s="81">
        <v>0</v>
      </c>
      <c r="M139" s="81">
        <v>0</v>
      </c>
      <c r="N139" s="81">
        <f t="shared" si="1"/>
        <v>0</v>
      </c>
      <c r="O139" s="81">
        <f>M139/'סכום נכסי הקרן'!$C$42*100</f>
        <v>0</v>
      </c>
    </row>
    <row r="140" spans="2:15">
      <c r="B140" t="s">
        <v>245</v>
      </c>
      <c r="D140" t="s">
        <v>245</v>
      </c>
      <c r="E140" t="s">
        <v>245</v>
      </c>
      <c r="G140" s="79">
        <v>0</v>
      </c>
      <c r="H140" t="s">
        <v>245</v>
      </c>
      <c r="I140" s="79">
        <v>0</v>
      </c>
      <c r="J140" s="79">
        <v>0</v>
      </c>
      <c r="K140" s="79">
        <v>0</v>
      </c>
      <c r="L140" s="79">
        <v>0</v>
      </c>
      <c r="M140" s="79">
        <v>0</v>
      </c>
      <c r="N140" s="79">
        <f t="shared" ref="N140:N180" si="2">M140/$M$11*100</f>
        <v>0</v>
      </c>
      <c r="O140" s="79">
        <f>M140/'סכום נכסי הקרן'!$C$42*100</f>
        <v>0</v>
      </c>
    </row>
    <row r="141" spans="2:15">
      <c r="B141" s="80" t="s">
        <v>2650</v>
      </c>
      <c r="G141" s="79">
        <v>0</v>
      </c>
      <c r="J141" s="81">
        <v>0</v>
      </c>
      <c r="K141" s="81">
        <v>0</v>
      </c>
      <c r="M141" s="81">
        <v>0</v>
      </c>
      <c r="N141" s="81">
        <f t="shared" si="2"/>
        <v>0</v>
      </c>
      <c r="O141" s="81">
        <f>M141/'סכום נכסי הקרן'!$C$42*100</f>
        <v>0</v>
      </c>
    </row>
    <row r="142" spans="2:15">
      <c r="B142" t="s">
        <v>245</v>
      </c>
      <c r="D142" t="s">
        <v>245</v>
      </c>
      <c r="E142" t="s">
        <v>245</v>
      </c>
      <c r="G142" s="79">
        <v>0</v>
      </c>
      <c r="H142" t="s">
        <v>245</v>
      </c>
      <c r="I142" s="79">
        <v>0</v>
      </c>
      <c r="J142" s="79">
        <v>0</v>
      </c>
      <c r="K142" s="79">
        <v>0</v>
      </c>
      <c r="L142" s="79">
        <v>0</v>
      </c>
      <c r="M142" s="79">
        <v>0</v>
      </c>
      <c r="N142" s="79">
        <f t="shared" si="2"/>
        <v>0</v>
      </c>
      <c r="O142" s="79">
        <f>M142/'סכום נכסי הקרן'!$C$42*100</f>
        <v>0</v>
      </c>
    </row>
    <row r="143" spans="2:15">
      <c r="B143" s="80" t="s">
        <v>2651</v>
      </c>
      <c r="G143" s="79">
        <v>0</v>
      </c>
      <c r="J143" s="81">
        <v>0</v>
      </c>
      <c r="K143" s="81">
        <v>0</v>
      </c>
      <c r="M143" s="81">
        <v>0</v>
      </c>
      <c r="N143" s="81">
        <f t="shared" si="2"/>
        <v>0</v>
      </c>
      <c r="O143" s="81">
        <f>M143/'סכום נכסי הקרן'!$C$42*100</f>
        <v>0</v>
      </c>
    </row>
    <row r="144" spans="2:15">
      <c r="B144" t="s">
        <v>245</v>
      </c>
      <c r="D144" t="s">
        <v>245</v>
      </c>
      <c r="E144" t="s">
        <v>245</v>
      </c>
      <c r="G144" s="79">
        <v>0</v>
      </c>
      <c r="H144" t="s">
        <v>245</v>
      </c>
      <c r="I144" s="79">
        <v>0</v>
      </c>
      <c r="J144" s="79">
        <v>0</v>
      </c>
      <c r="K144" s="79">
        <v>0</v>
      </c>
      <c r="L144" s="79">
        <v>0</v>
      </c>
      <c r="M144" s="79">
        <v>0</v>
      </c>
      <c r="N144" s="79">
        <f t="shared" si="2"/>
        <v>0</v>
      </c>
      <c r="O144" s="79">
        <f>M144/'סכום נכסי הקרן'!$C$42*100</f>
        <v>0</v>
      </c>
    </row>
    <row r="145" spans="2:15">
      <c r="B145" s="80" t="s">
        <v>2652</v>
      </c>
      <c r="G145" s="79">
        <v>0</v>
      </c>
      <c r="J145" s="81">
        <v>0</v>
      </c>
      <c r="K145" s="81">
        <v>0</v>
      </c>
      <c r="M145" s="81">
        <v>0</v>
      </c>
      <c r="N145" s="81">
        <f t="shared" si="2"/>
        <v>0</v>
      </c>
      <c r="O145" s="81">
        <f>M145/'סכום נכסי הקרן'!$C$42*100</f>
        <v>0</v>
      </c>
    </row>
    <row r="146" spans="2:15">
      <c r="B146" t="s">
        <v>245</v>
      </c>
      <c r="D146" t="s">
        <v>245</v>
      </c>
      <c r="E146" t="s">
        <v>245</v>
      </c>
      <c r="G146" s="79">
        <v>0</v>
      </c>
      <c r="H146" t="s">
        <v>245</v>
      </c>
      <c r="I146" s="79">
        <v>0</v>
      </c>
      <c r="J146" s="79">
        <v>0</v>
      </c>
      <c r="K146" s="79">
        <v>0</v>
      </c>
      <c r="L146" s="79">
        <v>0</v>
      </c>
      <c r="M146" s="79">
        <v>0</v>
      </c>
      <c r="N146" s="79">
        <f t="shared" si="2"/>
        <v>0</v>
      </c>
      <c r="O146" s="79">
        <f>M146/'סכום נכסי הקרן'!$C$42*100</f>
        <v>0</v>
      </c>
    </row>
    <row r="147" spans="2:15">
      <c r="B147" s="80" t="s">
        <v>249</v>
      </c>
      <c r="G147" s="79">
        <v>3.52</v>
      </c>
      <c r="J147" s="81">
        <v>4.21</v>
      </c>
      <c r="K147" s="81">
        <v>2867845.29</v>
      </c>
      <c r="M147" s="81">
        <v>11270.844569031728</v>
      </c>
      <c r="N147" s="81">
        <f t="shared" si="2"/>
        <v>11.68576252295278</v>
      </c>
      <c r="O147" s="81">
        <f>M147/'סכום נכסי הקרן'!$C$42*100</f>
        <v>0.86755022191814402</v>
      </c>
    </row>
    <row r="148" spans="2:15">
      <c r="B148" s="80" t="s">
        <v>2653</v>
      </c>
      <c r="G148" s="79">
        <v>0</v>
      </c>
      <c r="J148" s="81">
        <v>0</v>
      </c>
      <c r="K148" s="81">
        <v>0</v>
      </c>
      <c r="M148" s="81">
        <v>0</v>
      </c>
      <c r="N148" s="81">
        <f t="shared" si="2"/>
        <v>0</v>
      </c>
      <c r="O148" s="81">
        <f>M148/'סכום נכסי הקרן'!$C$42*100</f>
        <v>0</v>
      </c>
    </row>
    <row r="149" spans="2:15">
      <c r="B149" t="s">
        <v>245</v>
      </c>
      <c r="D149" t="s">
        <v>245</v>
      </c>
      <c r="E149" t="s">
        <v>245</v>
      </c>
      <c r="G149" s="79">
        <v>0</v>
      </c>
      <c r="H149" t="s">
        <v>245</v>
      </c>
      <c r="I149" s="79">
        <v>0</v>
      </c>
      <c r="J149" s="79">
        <v>0</v>
      </c>
      <c r="K149" s="79">
        <v>0</v>
      </c>
      <c r="L149" s="79">
        <v>0</v>
      </c>
      <c r="M149" s="79">
        <v>0</v>
      </c>
      <c r="N149" s="79">
        <f t="shared" si="2"/>
        <v>0</v>
      </c>
      <c r="O149" s="79">
        <f>M149/'סכום נכסי הקרן'!$C$42*100</f>
        <v>0</v>
      </c>
    </row>
    <row r="150" spans="2:15">
      <c r="B150" s="80" t="s">
        <v>2428</v>
      </c>
      <c r="G150" s="79">
        <v>0</v>
      </c>
      <c r="J150" s="81">
        <v>0</v>
      </c>
      <c r="K150" s="81">
        <v>0</v>
      </c>
      <c r="M150" s="81">
        <v>0</v>
      </c>
      <c r="N150" s="81">
        <f t="shared" si="2"/>
        <v>0</v>
      </c>
      <c r="O150" s="81">
        <f>M150/'סכום נכסי הקרן'!$C$42*100</f>
        <v>0</v>
      </c>
    </row>
    <row r="151" spans="2:15">
      <c r="B151" t="s">
        <v>245</v>
      </c>
      <c r="D151" t="s">
        <v>245</v>
      </c>
      <c r="E151" t="s">
        <v>245</v>
      </c>
      <c r="G151" s="79">
        <v>0</v>
      </c>
      <c r="H151" t="s">
        <v>245</v>
      </c>
      <c r="I151" s="79">
        <v>0</v>
      </c>
      <c r="J151" s="79">
        <v>0</v>
      </c>
      <c r="K151" s="79">
        <v>0</v>
      </c>
      <c r="L151" s="79">
        <v>0</v>
      </c>
      <c r="M151" s="79">
        <v>0</v>
      </c>
      <c r="N151" s="79">
        <f t="shared" si="2"/>
        <v>0</v>
      </c>
      <c r="O151" s="79">
        <f>M151/'סכום נכסי הקרן'!$C$42*100</f>
        <v>0</v>
      </c>
    </row>
    <row r="152" spans="2:15">
      <c r="B152" s="80" t="s">
        <v>2429</v>
      </c>
      <c r="G152" s="79">
        <v>3.52</v>
      </c>
      <c r="J152" s="81">
        <v>4.21</v>
      </c>
      <c r="K152" s="81">
        <v>2867845.29</v>
      </c>
      <c r="M152" s="81">
        <v>11270.844569031728</v>
      </c>
      <c r="N152" s="81">
        <f t="shared" si="2"/>
        <v>11.68576252295278</v>
      </c>
      <c r="O152" s="81">
        <f>M152/'סכום נכסי הקרן'!$C$42*100</f>
        <v>0.86755022191814402</v>
      </c>
    </row>
    <row r="153" spans="2:15">
      <c r="B153" t="s">
        <v>2654</v>
      </c>
      <c r="C153" t="s">
        <v>2425</v>
      </c>
      <c r="D153" t="s">
        <v>2655</v>
      </c>
      <c r="E153" t="s">
        <v>490</v>
      </c>
      <c r="F153" t="s">
        <v>157</v>
      </c>
      <c r="G153" s="79">
        <v>4.3499999999999996</v>
      </c>
      <c r="H153" t="s">
        <v>112</v>
      </c>
      <c r="I153" s="79">
        <v>3.71</v>
      </c>
      <c r="J153" s="79">
        <v>4.1399999999999997</v>
      </c>
      <c r="K153" s="79">
        <v>218583.69</v>
      </c>
      <c r="L153" s="79">
        <v>101.72</v>
      </c>
      <c r="M153" s="79">
        <v>854.68775847499205</v>
      </c>
      <c r="N153" s="79">
        <f t="shared" si="2"/>
        <v>0.88615170900822882</v>
      </c>
      <c r="O153" s="79">
        <f>M153/'סכום נכסי הקרן'!$C$42*100</f>
        <v>6.5787843137597349E-2</v>
      </c>
    </row>
    <row r="154" spans="2:15">
      <c r="B154" t="s">
        <v>2656</v>
      </c>
      <c r="C154" t="s">
        <v>2425</v>
      </c>
      <c r="D154" t="s">
        <v>2657</v>
      </c>
      <c r="E154" t="s">
        <v>490</v>
      </c>
      <c r="F154" t="s">
        <v>157</v>
      </c>
      <c r="G154" s="79">
        <v>4.3499999999999996</v>
      </c>
      <c r="H154" t="s">
        <v>112</v>
      </c>
      <c r="I154" s="79">
        <v>3.71</v>
      </c>
      <c r="J154" s="79">
        <v>4.28</v>
      </c>
      <c r="K154" s="79">
        <v>8162</v>
      </c>
      <c r="L154" s="79">
        <v>101.72</v>
      </c>
      <c r="M154" s="79">
        <v>31.914373321599999</v>
      </c>
      <c r="N154" s="79">
        <f t="shared" si="2"/>
        <v>3.30892494720222E-2</v>
      </c>
      <c r="O154" s="79">
        <f>M154/'סכום נכסי הקרן'!$C$42*100</f>
        <v>2.4565436501189524E-3</v>
      </c>
    </row>
    <row r="155" spans="2:15">
      <c r="B155" t="s">
        <v>2658</v>
      </c>
      <c r="C155" t="s">
        <v>2425</v>
      </c>
      <c r="D155" t="s">
        <v>2659</v>
      </c>
      <c r="E155" t="s">
        <v>490</v>
      </c>
      <c r="F155" t="s">
        <v>157</v>
      </c>
      <c r="G155" s="79">
        <v>4.34</v>
      </c>
      <c r="H155" t="s">
        <v>112</v>
      </c>
      <c r="I155" s="79">
        <v>3.71</v>
      </c>
      <c r="J155" s="79">
        <v>4.5199999999999996</v>
      </c>
      <c r="K155" s="79">
        <v>38977</v>
      </c>
      <c r="L155" s="79">
        <v>101.72</v>
      </c>
      <c r="M155" s="79">
        <v>152.4046225136</v>
      </c>
      <c r="N155" s="79">
        <f t="shared" si="2"/>
        <v>0.15801515274087347</v>
      </c>
      <c r="O155" s="79">
        <f>M155/'סכום נכסי הקרן'!$C$42*100</f>
        <v>1.1731034287023575E-2</v>
      </c>
    </row>
    <row r="156" spans="2:15">
      <c r="B156" t="s">
        <v>2660</v>
      </c>
      <c r="C156" t="s">
        <v>2425</v>
      </c>
      <c r="D156" t="s">
        <v>2661</v>
      </c>
      <c r="E156" t="s">
        <v>490</v>
      </c>
      <c r="F156" t="s">
        <v>157</v>
      </c>
      <c r="G156" s="79">
        <v>4.3600000000000003</v>
      </c>
      <c r="H156" t="s">
        <v>112</v>
      </c>
      <c r="I156" s="79">
        <v>3.71</v>
      </c>
      <c r="J156" s="79">
        <v>3.66</v>
      </c>
      <c r="K156" s="79">
        <v>28896</v>
      </c>
      <c r="L156" s="79">
        <v>101.72</v>
      </c>
      <c r="M156" s="79">
        <v>112.9867350528</v>
      </c>
      <c r="N156" s="79">
        <f t="shared" si="2"/>
        <v>0.117146159365787</v>
      </c>
      <c r="O156" s="79">
        <f>M156/'סכום נכסי הקרן'!$C$42*100</f>
        <v>8.6969229740060348E-3</v>
      </c>
    </row>
    <row r="157" spans="2:15">
      <c r="B157" t="s">
        <v>2662</v>
      </c>
      <c r="C157" t="s">
        <v>2425</v>
      </c>
      <c r="D157" t="s">
        <v>2663</v>
      </c>
      <c r="E157" t="s">
        <v>490</v>
      </c>
      <c r="F157" t="s">
        <v>157</v>
      </c>
      <c r="G157" s="79">
        <v>4.46</v>
      </c>
      <c r="H157" t="s">
        <v>112</v>
      </c>
      <c r="I157" s="79">
        <v>3.71</v>
      </c>
      <c r="J157" s="79">
        <v>3.48</v>
      </c>
      <c r="K157" s="79">
        <v>30267</v>
      </c>
      <c r="L157" s="79">
        <v>101.72</v>
      </c>
      <c r="M157" s="79">
        <v>118.3475051856</v>
      </c>
      <c r="N157" s="79">
        <f t="shared" si="2"/>
        <v>0.1227042775998157</v>
      </c>
      <c r="O157" s="79">
        <f>M157/'סכום נכסי הקרן'!$C$42*100</f>
        <v>9.1095572970044513E-3</v>
      </c>
    </row>
    <row r="158" spans="2:15">
      <c r="B158" t="s">
        <v>2664</v>
      </c>
      <c r="C158" t="s">
        <v>2425</v>
      </c>
      <c r="D158" t="s">
        <v>2665</v>
      </c>
      <c r="E158" t="s">
        <v>490</v>
      </c>
      <c r="F158" t="s">
        <v>157</v>
      </c>
      <c r="G158" s="79">
        <v>5.4</v>
      </c>
      <c r="H158" t="s">
        <v>112</v>
      </c>
      <c r="I158" s="79">
        <v>3.71</v>
      </c>
      <c r="J158" s="79">
        <v>5.46</v>
      </c>
      <c r="K158" s="79">
        <v>35238.050000000003</v>
      </c>
      <c r="L158" s="79">
        <v>101.72</v>
      </c>
      <c r="M158" s="79">
        <v>137.78489130424001</v>
      </c>
      <c r="N158" s="79">
        <f t="shared" si="2"/>
        <v>0.14285721972036167</v>
      </c>
      <c r="O158" s="79">
        <f>M158/'סכום נכסי הקרן'!$C$42*100</f>
        <v>1.0605710361440108E-2</v>
      </c>
    </row>
    <row r="159" spans="2:15">
      <c r="B159" t="s">
        <v>2666</v>
      </c>
      <c r="C159" t="s">
        <v>2425</v>
      </c>
      <c r="D159" t="s">
        <v>2667</v>
      </c>
      <c r="E159" t="s">
        <v>490</v>
      </c>
      <c r="F159" t="s">
        <v>157</v>
      </c>
      <c r="G159" s="79">
        <v>5.4</v>
      </c>
      <c r="H159" t="s">
        <v>112</v>
      </c>
      <c r="I159" s="79">
        <v>3.71</v>
      </c>
      <c r="J159" s="79">
        <v>5.46</v>
      </c>
      <c r="K159" s="79">
        <v>43231</v>
      </c>
      <c r="L159" s="79">
        <v>101.72</v>
      </c>
      <c r="M159" s="79">
        <v>169.03825938080001</v>
      </c>
      <c r="N159" s="79">
        <f t="shared" si="2"/>
        <v>0.17526113010597791</v>
      </c>
      <c r="O159" s="79">
        <f>M159/'סכום נכסי הקרן'!$C$42*100</f>
        <v>1.3011374483985842E-2</v>
      </c>
    </row>
    <row r="160" spans="2:15">
      <c r="B160" t="s">
        <v>2668</v>
      </c>
      <c r="C160" t="s">
        <v>2425</v>
      </c>
      <c r="D160" t="s">
        <v>2669</v>
      </c>
      <c r="E160" t="s">
        <v>490</v>
      </c>
      <c r="F160" t="s">
        <v>157</v>
      </c>
      <c r="G160" s="79">
        <v>4.3600000000000003</v>
      </c>
      <c r="H160" t="s">
        <v>112</v>
      </c>
      <c r="I160" s="79">
        <v>3.71</v>
      </c>
      <c r="J160" s="79">
        <v>3.76</v>
      </c>
      <c r="K160" s="79">
        <v>38133</v>
      </c>
      <c r="L160" s="79">
        <v>100</v>
      </c>
      <c r="M160" s="79">
        <v>146.58325199999999</v>
      </c>
      <c r="N160" s="79">
        <f t="shared" si="2"/>
        <v>0.15197947786634242</v>
      </c>
      <c r="O160" s="79">
        <f>M160/'סכום נכסי הקרן'!$C$42*100</f>
        <v>1.1282946191228344E-2</v>
      </c>
    </row>
    <row r="161" spans="2:15">
      <c r="B161" t="s">
        <v>2670</v>
      </c>
      <c r="C161" t="s">
        <v>2425</v>
      </c>
      <c r="D161" t="s">
        <v>2671</v>
      </c>
      <c r="E161" t="s">
        <v>490</v>
      </c>
      <c r="F161" t="s">
        <v>157</v>
      </c>
      <c r="G161" s="79">
        <v>2.56</v>
      </c>
      <c r="H161" t="s">
        <v>112</v>
      </c>
      <c r="I161" s="79">
        <v>4</v>
      </c>
      <c r="J161" s="79">
        <v>4.7300000000000004</v>
      </c>
      <c r="K161" s="79">
        <v>173177.06</v>
      </c>
      <c r="L161" s="79">
        <v>100.2</v>
      </c>
      <c r="M161" s="79">
        <v>667.02400387728005</v>
      </c>
      <c r="N161" s="79">
        <f t="shared" si="2"/>
        <v>0.69157941613675078</v>
      </c>
      <c r="O161" s="79">
        <f>M161/'סכום נכסי הקרן'!$C$42*100</f>
        <v>5.1342809231746597E-2</v>
      </c>
    </row>
    <row r="162" spans="2:15">
      <c r="B162" t="s">
        <v>2672</v>
      </c>
      <c r="C162" t="s">
        <v>2425</v>
      </c>
      <c r="D162" t="s">
        <v>2673</v>
      </c>
      <c r="E162" t="s">
        <v>490</v>
      </c>
      <c r="F162" t="s">
        <v>157</v>
      </c>
      <c r="G162" s="79">
        <v>1.93</v>
      </c>
      <c r="H162" t="s">
        <v>112</v>
      </c>
      <c r="I162" s="79">
        <v>4.9000000000000004</v>
      </c>
      <c r="J162" s="79">
        <v>4.7</v>
      </c>
      <c r="K162" s="79">
        <v>259243</v>
      </c>
      <c r="L162" s="79">
        <v>100.17</v>
      </c>
      <c r="M162" s="79">
        <v>998.22419315640002</v>
      </c>
      <c r="N162" s="79">
        <f t="shared" si="2"/>
        <v>1.0349722058933486</v>
      </c>
      <c r="O162" s="79">
        <f>M162/'סכום נכסי הקרן'!$C$42*100</f>
        <v>7.6836266793739796E-2</v>
      </c>
    </row>
    <row r="163" spans="2:15">
      <c r="B163" t="s">
        <v>2674</v>
      </c>
      <c r="C163" t="s">
        <v>2425</v>
      </c>
      <c r="D163" t="s">
        <v>2675</v>
      </c>
      <c r="E163" t="s">
        <v>490</v>
      </c>
      <c r="F163" t="s">
        <v>157</v>
      </c>
      <c r="G163" s="79">
        <v>2.71</v>
      </c>
      <c r="H163" t="s">
        <v>112</v>
      </c>
      <c r="I163" s="79">
        <v>3.88</v>
      </c>
      <c r="J163" s="79">
        <v>4.22</v>
      </c>
      <c r="K163" s="79">
        <v>75407.77</v>
      </c>
      <c r="L163" s="79">
        <v>101.28</v>
      </c>
      <c r="M163" s="79">
        <v>293.577771468864</v>
      </c>
      <c r="N163" s="79">
        <f t="shared" si="2"/>
        <v>0.30438536334971167</v>
      </c>
      <c r="O163" s="79">
        <f>M163/'סכום נכסי הקרן'!$C$42*100</f>
        <v>2.2597548855198851E-2</v>
      </c>
    </row>
    <row r="164" spans="2:15">
      <c r="B164" t="s">
        <v>2676</v>
      </c>
      <c r="C164" t="s">
        <v>2425</v>
      </c>
      <c r="D164" t="s">
        <v>2677</v>
      </c>
      <c r="E164" t="s">
        <v>490</v>
      </c>
      <c r="F164" t="s">
        <v>157</v>
      </c>
      <c r="G164" s="79">
        <v>3.77</v>
      </c>
      <c r="H164" t="s">
        <v>112</v>
      </c>
      <c r="I164" s="79">
        <v>3.88</v>
      </c>
      <c r="J164" s="79">
        <v>4.4400000000000004</v>
      </c>
      <c r="K164" s="79">
        <v>24846.7</v>
      </c>
      <c r="L164" s="79">
        <v>101.28</v>
      </c>
      <c r="M164" s="79">
        <v>96.733251949440003</v>
      </c>
      <c r="N164" s="79">
        <f t="shared" si="2"/>
        <v>0.10029433051184622</v>
      </c>
      <c r="O164" s="79">
        <f>M164/'סכום נכסי הקרן'!$C$42*100</f>
        <v>7.4458443359413677E-3</v>
      </c>
    </row>
    <row r="165" spans="2:15">
      <c r="B165" t="s">
        <v>2678</v>
      </c>
      <c r="C165" t="s">
        <v>2425</v>
      </c>
      <c r="D165" t="s">
        <v>2679</v>
      </c>
      <c r="E165" t="s">
        <v>490</v>
      </c>
      <c r="F165" t="s">
        <v>157</v>
      </c>
      <c r="G165" s="79">
        <v>3.78</v>
      </c>
      <c r="H165" t="s">
        <v>112</v>
      </c>
      <c r="I165" s="79">
        <v>3.88</v>
      </c>
      <c r="J165" s="79">
        <v>4.3600000000000003</v>
      </c>
      <c r="K165" s="79">
        <v>29185</v>
      </c>
      <c r="L165" s="79">
        <v>101.28</v>
      </c>
      <c r="M165" s="79">
        <v>113.62313539199999</v>
      </c>
      <c r="N165" s="79">
        <f t="shared" si="2"/>
        <v>0.11780598775645182</v>
      </c>
      <c r="O165" s="79">
        <f>M165/'סכום נכסי הקרן'!$C$42*100</f>
        <v>8.7459085892472154E-3</v>
      </c>
    </row>
    <row r="166" spans="2:15">
      <c r="B166" t="s">
        <v>2680</v>
      </c>
      <c r="C166" t="s">
        <v>2425</v>
      </c>
      <c r="D166" t="s">
        <v>2681</v>
      </c>
      <c r="E166" t="s">
        <v>490</v>
      </c>
      <c r="F166" t="s">
        <v>157</v>
      </c>
      <c r="G166" s="79">
        <v>3.78</v>
      </c>
      <c r="H166" t="s">
        <v>112</v>
      </c>
      <c r="I166" s="79">
        <v>3.88</v>
      </c>
      <c r="J166" s="79">
        <v>3.94</v>
      </c>
      <c r="K166" s="79">
        <v>31078.1</v>
      </c>
      <c r="L166" s="79">
        <v>101.28</v>
      </c>
      <c r="M166" s="79">
        <v>120.99335836992</v>
      </c>
      <c r="N166" s="79">
        <f t="shared" si="2"/>
        <v>0.12544753359923885</v>
      </c>
      <c r="O166" s="79">
        <f>M166/'סכום נכסי הקרן'!$C$42*100</f>
        <v>9.3132164374673254E-3</v>
      </c>
    </row>
    <row r="167" spans="2:15">
      <c r="B167" t="s">
        <v>2682</v>
      </c>
      <c r="C167" t="s">
        <v>2425</v>
      </c>
      <c r="D167" t="s">
        <v>2683</v>
      </c>
      <c r="E167" t="s">
        <v>490</v>
      </c>
      <c r="F167" t="s">
        <v>157</v>
      </c>
      <c r="G167" s="79">
        <v>5.0599999999999996</v>
      </c>
      <c r="H167" t="s">
        <v>112</v>
      </c>
      <c r="I167" s="79">
        <v>3.88</v>
      </c>
      <c r="J167" s="79">
        <v>4.76</v>
      </c>
      <c r="K167" s="79">
        <v>30565</v>
      </c>
      <c r="L167" s="79">
        <v>100.97</v>
      </c>
      <c r="M167" s="79">
        <v>118.63153104200001</v>
      </c>
      <c r="N167" s="79">
        <f t="shared" si="2"/>
        <v>0.12299875940975817</v>
      </c>
      <c r="O167" s="79">
        <f>M167/'סכום נכסי הקרן'!$C$42*100</f>
        <v>9.1314196067223373E-3</v>
      </c>
    </row>
    <row r="168" spans="2:15">
      <c r="B168" t="s">
        <v>2684</v>
      </c>
      <c r="C168" t="s">
        <v>2425</v>
      </c>
      <c r="D168" t="s">
        <v>2685</v>
      </c>
      <c r="E168" t="s">
        <v>490</v>
      </c>
      <c r="F168" t="s">
        <v>157</v>
      </c>
      <c r="G168" s="79">
        <v>5.0599999999999996</v>
      </c>
      <c r="H168" t="s">
        <v>112</v>
      </c>
      <c r="I168" s="79">
        <v>3.88</v>
      </c>
      <c r="J168" s="79">
        <v>4.83</v>
      </c>
      <c r="K168" s="79">
        <v>40524</v>
      </c>
      <c r="L168" s="79">
        <v>100.67</v>
      </c>
      <c r="M168" s="79">
        <v>156.8179435152</v>
      </c>
      <c r="N168" s="79">
        <f t="shared" si="2"/>
        <v>0.16259094303293037</v>
      </c>
      <c r="O168" s="79">
        <f>M168/'סכום נכסי הקרן'!$C$42*100</f>
        <v>1.2070740649832818E-2</v>
      </c>
    </row>
    <row r="169" spans="2:15">
      <c r="B169" t="s">
        <v>2686</v>
      </c>
      <c r="C169" t="s">
        <v>2425</v>
      </c>
      <c r="D169" t="s">
        <v>2687</v>
      </c>
      <c r="E169" t="s">
        <v>490</v>
      </c>
      <c r="F169" t="s">
        <v>157</v>
      </c>
      <c r="G169" s="79">
        <v>3.92</v>
      </c>
      <c r="H169" t="s">
        <v>112</v>
      </c>
      <c r="I169" s="79">
        <v>3.88</v>
      </c>
      <c r="J169" s="79">
        <v>3.92</v>
      </c>
      <c r="K169" s="79">
        <v>10155</v>
      </c>
      <c r="L169" s="79">
        <v>100.09</v>
      </c>
      <c r="M169" s="79">
        <v>39.070952237999997</v>
      </c>
      <c r="N169" s="79">
        <f t="shared" si="2"/>
        <v>4.0509286291943114E-2</v>
      </c>
      <c r="O169" s="79">
        <f>M169/'סכום נכסי הקרן'!$C$42*100</f>
        <v>3.0074066834143284E-3</v>
      </c>
    </row>
    <row r="170" spans="2:15">
      <c r="B170" t="s">
        <v>2688</v>
      </c>
      <c r="C170" t="s">
        <v>2425</v>
      </c>
      <c r="D170" t="s">
        <v>2689</v>
      </c>
      <c r="E170" t="s">
        <v>628</v>
      </c>
      <c r="F170" t="s">
        <v>157</v>
      </c>
      <c r="G170" s="79">
        <v>2.81</v>
      </c>
      <c r="H170" t="s">
        <v>112</v>
      </c>
      <c r="I170" s="79">
        <v>3.77</v>
      </c>
      <c r="J170" s="79">
        <v>2.81</v>
      </c>
      <c r="K170" s="79">
        <v>86100.65</v>
      </c>
      <c r="L170" s="79">
        <v>103.69</v>
      </c>
      <c r="M170" s="79">
        <v>343.18372475834002</v>
      </c>
      <c r="N170" s="79">
        <f t="shared" si="2"/>
        <v>0.35581747975545724</v>
      </c>
      <c r="O170" s="79">
        <f>M170/'סכום נכסי הקרן'!$C$42*100</f>
        <v>2.6415865709908452E-2</v>
      </c>
    </row>
    <row r="171" spans="2:15">
      <c r="B171" t="s">
        <v>2688</v>
      </c>
      <c r="C171" t="s">
        <v>2425</v>
      </c>
      <c r="D171" t="s">
        <v>2690</v>
      </c>
      <c r="E171" t="s">
        <v>628</v>
      </c>
      <c r="F171" t="s">
        <v>157</v>
      </c>
      <c r="G171" s="79">
        <v>2.81</v>
      </c>
      <c r="H171" t="s">
        <v>112</v>
      </c>
      <c r="I171" s="79">
        <v>3.77</v>
      </c>
      <c r="J171" s="79">
        <v>2.81</v>
      </c>
      <c r="K171" s="79">
        <v>172201.32</v>
      </c>
      <c r="L171" s="79">
        <v>103.69</v>
      </c>
      <c r="M171" s="79">
        <v>686.36752923355198</v>
      </c>
      <c r="N171" s="79">
        <f t="shared" si="2"/>
        <v>0.71163504216243445</v>
      </c>
      <c r="O171" s="79">
        <f>M171/'סכום נכסי הקרן'!$C$42*100</f>
        <v>5.2831737555860174E-2</v>
      </c>
    </row>
    <row r="172" spans="2:15">
      <c r="B172" t="s">
        <v>2691</v>
      </c>
      <c r="C172" t="s">
        <v>2425</v>
      </c>
      <c r="D172" t="s">
        <v>2692</v>
      </c>
      <c r="E172" t="s">
        <v>628</v>
      </c>
      <c r="F172" t="s">
        <v>157</v>
      </c>
      <c r="G172" s="79">
        <v>2.65</v>
      </c>
      <c r="H172" t="s">
        <v>112</v>
      </c>
      <c r="I172" s="79">
        <v>3.77</v>
      </c>
      <c r="J172" s="79">
        <v>4.4800000000000004</v>
      </c>
      <c r="K172" s="79">
        <v>175993.89</v>
      </c>
      <c r="L172" s="79">
        <v>103.69</v>
      </c>
      <c r="M172" s="79">
        <v>701.484120095604</v>
      </c>
      <c r="N172" s="79">
        <f t="shared" si="2"/>
        <v>0.72730812592192007</v>
      </c>
      <c r="O172" s="79">
        <f>M172/'סכום נכסי הקרן'!$C$42*100</f>
        <v>5.3995306237576604E-2</v>
      </c>
    </row>
    <row r="173" spans="2:15">
      <c r="B173" t="s">
        <v>2693</v>
      </c>
      <c r="C173" t="s">
        <v>2425</v>
      </c>
      <c r="D173" t="s">
        <v>2694</v>
      </c>
      <c r="E173" t="s">
        <v>628</v>
      </c>
      <c r="F173" t="s">
        <v>157</v>
      </c>
      <c r="G173" s="79">
        <v>4.2699999999999996</v>
      </c>
      <c r="H173" t="s">
        <v>112</v>
      </c>
      <c r="I173" s="79">
        <v>3.67</v>
      </c>
      <c r="J173" s="79">
        <v>5.27</v>
      </c>
      <c r="K173" s="79">
        <v>513635.25</v>
      </c>
      <c r="L173" s="79">
        <v>101.89</v>
      </c>
      <c r="M173" s="79">
        <v>2011.7303237289</v>
      </c>
      <c r="N173" s="79">
        <f t="shared" si="2"/>
        <v>2.0857889290667821</v>
      </c>
      <c r="O173" s="79">
        <f>M173/'סכום נכסי הקרן'!$C$42*100</f>
        <v>0.15484882948220824</v>
      </c>
    </row>
    <row r="174" spans="2:15">
      <c r="B174" t="s">
        <v>2695</v>
      </c>
      <c r="C174" t="s">
        <v>2425</v>
      </c>
      <c r="D174" t="s">
        <v>2696</v>
      </c>
      <c r="E174" t="s">
        <v>691</v>
      </c>
      <c r="F174" t="s">
        <v>1052</v>
      </c>
      <c r="G174" s="79">
        <v>3.38</v>
      </c>
      <c r="H174" t="s">
        <v>112</v>
      </c>
      <c r="I174" s="79">
        <v>6</v>
      </c>
      <c r="J174" s="79">
        <v>4.97</v>
      </c>
      <c r="K174" s="79">
        <v>77073.53</v>
      </c>
      <c r="L174" s="79">
        <v>106.93</v>
      </c>
      <c r="M174" s="79">
        <v>316.80220531787597</v>
      </c>
      <c r="N174" s="79">
        <f t="shared" si="2"/>
        <v>0.32846476725128598</v>
      </c>
      <c r="O174" s="79">
        <f>M174/'סכום נכסי הקרן'!$C$42*100</f>
        <v>2.4385202177558928E-2</v>
      </c>
    </row>
    <row r="175" spans="2:15">
      <c r="B175" t="s">
        <v>2697</v>
      </c>
      <c r="C175" t="s">
        <v>2425</v>
      </c>
      <c r="D175" t="s">
        <v>2698</v>
      </c>
      <c r="E175" t="s">
        <v>691</v>
      </c>
      <c r="F175" t="s">
        <v>1052</v>
      </c>
      <c r="G175" s="79">
        <v>4.6500000000000004</v>
      </c>
      <c r="H175" t="s">
        <v>112</v>
      </c>
      <c r="I175" s="79">
        <v>7</v>
      </c>
      <c r="J175" s="79">
        <v>6.94</v>
      </c>
      <c r="K175" s="79">
        <v>25691</v>
      </c>
      <c r="L175" s="79">
        <v>107.76</v>
      </c>
      <c r="M175" s="79">
        <v>106.41968543039999</v>
      </c>
      <c r="N175" s="79">
        <f t="shared" si="2"/>
        <v>0.11033735440944235</v>
      </c>
      <c r="O175" s="79">
        <f>M175/'סכום נכסי הקרן'!$C$42*100</f>
        <v>8.1914377530568801E-3</v>
      </c>
    </row>
    <row r="176" spans="2:15">
      <c r="B176" t="s">
        <v>2699</v>
      </c>
      <c r="C176" t="s">
        <v>2425</v>
      </c>
      <c r="D176" t="s">
        <v>2700</v>
      </c>
      <c r="E176" t="s">
        <v>691</v>
      </c>
      <c r="F176" t="s">
        <v>157</v>
      </c>
      <c r="G176" s="79">
        <v>2.37</v>
      </c>
      <c r="H176" t="s">
        <v>112</v>
      </c>
      <c r="I176" s="79">
        <v>4.82</v>
      </c>
      <c r="J176" s="79">
        <v>3.74</v>
      </c>
      <c r="K176" s="79">
        <v>195599.28</v>
      </c>
      <c r="L176" s="79">
        <v>104.35</v>
      </c>
      <c r="M176" s="79">
        <v>784.59057032592</v>
      </c>
      <c r="N176" s="79">
        <f t="shared" si="2"/>
        <v>0.81347400600028408</v>
      </c>
      <c r="O176" s="79">
        <f>M176/'סכום נכסי הקרן'!$C$42*100</f>
        <v>6.0392255365793873E-2</v>
      </c>
    </row>
    <row r="177" spans="2:15">
      <c r="B177" t="s">
        <v>2701</v>
      </c>
      <c r="C177" t="s">
        <v>2425</v>
      </c>
      <c r="D177" t="s">
        <v>2702</v>
      </c>
      <c r="E177" t="s">
        <v>808</v>
      </c>
      <c r="F177" t="s">
        <v>1052</v>
      </c>
      <c r="G177" s="79">
        <v>6.49</v>
      </c>
      <c r="H177" t="s">
        <v>112</v>
      </c>
      <c r="I177" s="79">
        <v>5.0199999999999996</v>
      </c>
      <c r="J177" s="79">
        <v>5</v>
      </c>
      <c r="K177" s="79">
        <v>246638</v>
      </c>
      <c r="L177" s="79">
        <v>104.77</v>
      </c>
      <c r="M177" s="79">
        <v>993.2997197144</v>
      </c>
      <c r="N177" s="79">
        <f t="shared" si="2"/>
        <v>1.0298664459086964</v>
      </c>
      <c r="O177" s="79">
        <f>M177/'סכום נכסי הקרן'!$C$42*100</f>
        <v>7.6457215516679722E-2</v>
      </c>
    </row>
    <row r="178" spans="2:15">
      <c r="B178" t="s">
        <v>2703</v>
      </c>
      <c r="C178" t="s">
        <v>2425</v>
      </c>
      <c r="D178" t="s">
        <v>2704</v>
      </c>
      <c r="E178" t="s">
        <v>245</v>
      </c>
      <c r="F178" t="s">
        <v>841</v>
      </c>
      <c r="G178" s="79">
        <v>4.9000000000000004</v>
      </c>
      <c r="H178" t="s">
        <v>112</v>
      </c>
      <c r="I178" s="79">
        <v>4</v>
      </c>
      <c r="J178" s="79">
        <v>4.68</v>
      </c>
      <c r="K178" s="79">
        <v>259243</v>
      </c>
      <c r="L178" s="79">
        <v>100.2</v>
      </c>
      <c r="M178" s="79">
        <v>998.52315218399997</v>
      </c>
      <c r="N178" s="79">
        <f t="shared" si="2"/>
        <v>1.0352821706150899</v>
      </c>
      <c r="O178" s="79">
        <f>M178/'סכום נכסי הקרן'!$C$42*100</f>
        <v>7.6859278553785826E-2</v>
      </c>
    </row>
    <row r="179" spans="2:15">
      <c r="B179" s="80" t="s">
        <v>2652</v>
      </c>
      <c r="G179" s="81">
        <v>0</v>
      </c>
      <c r="J179" s="81">
        <v>0</v>
      </c>
      <c r="K179" s="81">
        <v>0</v>
      </c>
      <c r="M179" s="81">
        <v>0</v>
      </c>
      <c r="N179" s="81">
        <f t="shared" si="2"/>
        <v>0</v>
      </c>
      <c r="O179" s="81">
        <f>M179/'סכום נכסי הקרן'!$C$42*100</f>
        <v>0</v>
      </c>
    </row>
    <row r="180" spans="2:15">
      <c r="B180" t="s">
        <v>245</v>
      </c>
      <c r="D180" t="s">
        <v>245</v>
      </c>
      <c r="E180" t="s">
        <v>245</v>
      </c>
      <c r="G180" s="79">
        <v>0</v>
      </c>
      <c r="H180" t="s">
        <v>245</v>
      </c>
      <c r="I180" s="79">
        <v>0</v>
      </c>
      <c r="J180" s="79">
        <v>0</v>
      </c>
      <c r="K180" s="79">
        <v>0</v>
      </c>
      <c r="L180" s="79">
        <v>0</v>
      </c>
      <c r="M180" s="79">
        <v>0</v>
      </c>
      <c r="N180" s="79">
        <f t="shared" si="2"/>
        <v>0</v>
      </c>
      <c r="O180" s="79">
        <f>M180/'סכום נכסי הקרן'!$C$42*100</f>
        <v>0</v>
      </c>
    </row>
    <row r="181" spans="2:15">
      <c r="B181" t="s">
        <v>252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2" t="s">
        <v>2903</v>
      </c>
    </row>
    <row r="3" spans="2:64">
      <c r="B3" s="2" t="s">
        <v>2</v>
      </c>
      <c r="C3" s="82" t="s">
        <v>2904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f>G12+G33</f>
        <v>7.0000000000000007E-2</v>
      </c>
      <c r="H11" s="7"/>
      <c r="I11" s="7"/>
      <c r="J11" s="78">
        <f>J12+J33</f>
        <v>7.0000000000000007E-2</v>
      </c>
      <c r="K11" s="78">
        <f>K12+K33</f>
        <v>33610739.670000002</v>
      </c>
      <c r="L11" s="7"/>
      <c r="M11" s="78">
        <f>M12+M33</f>
        <v>33699.597656491555</v>
      </c>
      <c r="N11" s="78">
        <f>M11/$M$11*100</f>
        <v>100</v>
      </c>
      <c r="O11" s="78">
        <f>M11/'סכום נכסי הקרן'!$C$42*100</f>
        <v>2.5939576441122969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199</v>
      </c>
      <c r="G12" s="81">
        <v>7.0000000000000007E-2</v>
      </c>
      <c r="J12" s="81">
        <v>7.0000000000000007E-2</v>
      </c>
      <c r="K12" s="81">
        <f>K13+K18+K27+K29+K31+K33</f>
        <v>33610739.670000002</v>
      </c>
      <c r="M12" s="81">
        <f>M13+M18+M27+M29+M31+M33</f>
        <v>33699.597656491555</v>
      </c>
      <c r="N12" s="81">
        <f t="shared" ref="N12:N34" si="0">M12/$M$11*100</f>
        <v>100</v>
      </c>
      <c r="O12" s="81">
        <f>M12/'סכום נכסי הקרן'!$C$42*100</f>
        <v>2.5939576441122969</v>
      </c>
    </row>
    <row r="13" spans="2:64">
      <c r="B13" s="80" t="s">
        <v>2127</v>
      </c>
      <c r="G13" s="81">
        <v>0.86</v>
      </c>
      <c r="J13" s="81">
        <v>1.22</v>
      </c>
      <c r="K13" s="81">
        <f>SUM(K14:K17)</f>
        <v>207142.99</v>
      </c>
      <c r="M13" s="81">
        <f>SUM(M14:M17)</f>
        <v>273.14494080899999</v>
      </c>
      <c r="N13" s="81">
        <f t="shared" si="0"/>
        <v>0.81052878907705317</v>
      </c>
      <c r="O13" s="81">
        <f>M13/'סכום נכסי הקרן'!$C$42*100</f>
        <v>2.1024773481995055E-2</v>
      </c>
    </row>
    <row r="14" spans="2:64">
      <c r="B14" t="s">
        <v>2705</v>
      </c>
      <c r="C14" t="s">
        <v>2706</v>
      </c>
      <c r="D14" t="s">
        <v>205</v>
      </c>
      <c r="E14" t="s">
        <v>203</v>
      </c>
      <c r="F14" t="s">
        <v>155</v>
      </c>
      <c r="G14" s="79">
        <v>0.76</v>
      </c>
      <c r="H14" t="s">
        <v>108</v>
      </c>
      <c r="I14" s="79">
        <v>6.15</v>
      </c>
      <c r="J14" s="79">
        <v>1.74</v>
      </c>
      <c r="K14" s="79">
        <v>37630.379999999997</v>
      </c>
      <c r="L14" s="79">
        <v>126.91</v>
      </c>
      <c r="M14" s="79">
        <v>47.756715258</v>
      </c>
      <c r="N14" s="79">
        <f t="shared" si="0"/>
        <v>0.14171301314869147</v>
      </c>
      <c r="O14" s="79">
        <f>M14/'סכום נכסי הקרן'!$C$42*100</f>
        <v>3.6759755372723461E-3</v>
      </c>
    </row>
    <row r="15" spans="2:64">
      <c r="B15" t="s">
        <v>2707</v>
      </c>
      <c r="C15" t="s">
        <v>2708</v>
      </c>
      <c r="D15" t="s">
        <v>208</v>
      </c>
      <c r="E15" t="s">
        <v>203</v>
      </c>
      <c r="F15" t="s">
        <v>155</v>
      </c>
      <c r="G15" s="79">
        <v>0.6</v>
      </c>
      <c r="H15" t="s">
        <v>108</v>
      </c>
      <c r="I15" s="79">
        <v>5.9</v>
      </c>
      <c r="J15" s="79">
        <v>1.3</v>
      </c>
      <c r="K15" s="79">
        <v>4829.62</v>
      </c>
      <c r="L15" s="79">
        <v>127.64</v>
      </c>
      <c r="M15" s="79">
        <v>6.1645269679999997</v>
      </c>
      <c r="N15" s="79">
        <f t="shared" si="0"/>
        <v>1.8292583284929893E-2</v>
      </c>
      <c r="O15" s="79">
        <f>M15/'סכום נכסי הקרן'!$C$42*100</f>
        <v>4.7450186242504718E-4</v>
      </c>
    </row>
    <row r="16" spans="2:64">
      <c r="B16" t="s">
        <v>2709</v>
      </c>
      <c r="C16" t="s">
        <v>2710</v>
      </c>
      <c r="D16" t="s">
        <v>205</v>
      </c>
      <c r="E16" t="s">
        <v>203</v>
      </c>
      <c r="F16" t="s">
        <v>155</v>
      </c>
      <c r="G16" s="79">
        <v>0.97</v>
      </c>
      <c r="H16" t="s">
        <v>108</v>
      </c>
      <c r="I16" s="79">
        <v>6.22</v>
      </c>
      <c r="J16" s="79">
        <v>1.06</v>
      </c>
      <c r="K16" s="79">
        <v>140000</v>
      </c>
      <c r="L16" s="79">
        <v>134.52000000000001</v>
      </c>
      <c r="M16" s="79">
        <v>188.328</v>
      </c>
      <c r="N16" s="79">
        <f t="shared" si="0"/>
        <v>0.558843467271255</v>
      </c>
      <c r="O16" s="79">
        <f>M16/'סכום נכסי הקרן'!$C$42*100</f>
        <v>1.4496162837904919E-2</v>
      </c>
    </row>
    <row r="17" spans="2:15">
      <c r="B17" t="s">
        <v>2711</v>
      </c>
      <c r="C17" t="s">
        <v>2712</v>
      </c>
      <c r="D17" t="s">
        <v>205</v>
      </c>
      <c r="E17" t="s">
        <v>206</v>
      </c>
      <c r="F17" t="s">
        <v>155</v>
      </c>
      <c r="G17" s="79">
        <v>0.37</v>
      </c>
      <c r="H17" t="s">
        <v>108</v>
      </c>
      <c r="I17" s="79">
        <v>5.9</v>
      </c>
      <c r="J17" s="79">
        <v>1.37</v>
      </c>
      <c r="K17" s="79">
        <v>24682.99</v>
      </c>
      <c r="L17" s="79">
        <v>125.17</v>
      </c>
      <c r="M17" s="79">
        <v>30.895698583000001</v>
      </c>
      <c r="N17" s="79">
        <f t="shared" si="0"/>
        <v>9.1679725372176848E-2</v>
      </c>
      <c r="O17" s="79">
        <f>M17/'סכום נכסי הקרן'!$C$42*100</f>
        <v>2.3781332443927419E-3</v>
      </c>
    </row>
    <row r="18" spans="2:15">
      <c r="B18" s="80" t="s">
        <v>2128</v>
      </c>
      <c r="G18" s="81">
        <v>7.0000000000000007E-2</v>
      </c>
      <c r="J18" s="81">
        <v>0.06</v>
      </c>
      <c r="K18" s="81">
        <f>SUM(K19:K26)</f>
        <v>33400000</v>
      </c>
      <c r="M18" s="81">
        <f>SUM(M19:M26)</f>
        <v>33416.559999999998</v>
      </c>
      <c r="N18" s="81">
        <f t="shared" si="0"/>
        <v>99.160115621033128</v>
      </c>
      <c r="O18" s="81">
        <f>M18/'סכום נכסי הקרן'!$C$42*100</f>
        <v>2.5721713990623805</v>
      </c>
    </row>
    <row r="19" spans="2:15">
      <c r="B19" t="s">
        <v>2713</v>
      </c>
      <c r="C19" t="s">
        <v>2714</v>
      </c>
      <c r="D19" t="s">
        <v>202</v>
      </c>
      <c r="E19" t="s">
        <v>203</v>
      </c>
      <c r="F19" t="s">
        <v>155</v>
      </c>
      <c r="G19" s="79">
        <v>0.61</v>
      </c>
      <c r="H19" t="s">
        <v>108</v>
      </c>
      <c r="I19" s="79">
        <v>0.42</v>
      </c>
      <c r="J19" s="79">
        <v>0.47</v>
      </c>
      <c r="K19" s="79">
        <v>4000000</v>
      </c>
      <c r="L19" s="79">
        <v>100.14</v>
      </c>
      <c r="M19" s="79">
        <v>4005.6</v>
      </c>
      <c r="N19" s="79">
        <f t="shared" si="0"/>
        <v>11.886195321469664</v>
      </c>
      <c r="O19" s="79">
        <f>M19/'סכום נכסי הקרן'!$C$42*100</f>
        <v>0.30832287213538051</v>
      </c>
    </row>
    <row r="20" spans="2:15">
      <c r="B20" t="s">
        <v>2713</v>
      </c>
      <c r="C20" t="s">
        <v>2715</v>
      </c>
      <c r="D20" t="s">
        <v>202</v>
      </c>
      <c r="E20" t="s">
        <v>203</v>
      </c>
      <c r="F20" t="s">
        <v>155</v>
      </c>
      <c r="G20" s="79">
        <v>0.63</v>
      </c>
      <c r="H20" t="s">
        <v>108</v>
      </c>
      <c r="I20" s="79">
        <v>0.45</v>
      </c>
      <c r="J20" s="79">
        <v>0.49</v>
      </c>
      <c r="K20" s="79">
        <v>4000000</v>
      </c>
      <c r="L20" s="79">
        <v>100.14</v>
      </c>
      <c r="M20" s="79">
        <v>4005.6</v>
      </c>
      <c r="N20" s="79">
        <f t="shared" si="0"/>
        <v>11.886195321469664</v>
      </c>
      <c r="O20" s="79">
        <f>M20/'סכום נכסי הקרן'!$C$42*100</f>
        <v>0.30832287213538051</v>
      </c>
    </row>
    <row r="21" spans="2:15">
      <c r="B21" t="s">
        <v>2713</v>
      </c>
      <c r="C21" t="s">
        <v>2716</v>
      </c>
      <c r="D21" t="s">
        <v>202</v>
      </c>
      <c r="E21" t="s">
        <v>203</v>
      </c>
      <c r="F21" t="s">
        <v>155</v>
      </c>
      <c r="G21" s="79">
        <v>0.69</v>
      </c>
      <c r="H21" t="s">
        <v>108</v>
      </c>
      <c r="I21" s="79">
        <v>0.42</v>
      </c>
      <c r="J21" s="79">
        <v>0.44</v>
      </c>
      <c r="K21" s="79">
        <v>4000000</v>
      </c>
      <c r="L21" s="79">
        <v>100.11</v>
      </c>
      <c r="M21" s="79">
        <v>4004.4</v>
      </c>
      <c r="N21" s="79">
        <f t="shared" si="0"/>
        <v>11.882634448095947</v>
      </c>
      <c r="O21" s="79">
        <f>M21/'סכום נכסי הקרן'!$C$42*100</f>
        <v>0.30823050458830581</v>
      </c>
    </row>
    <row r="22" spans="2:15">
      <c r="B22" t="s">
        <v>2713</v>
      </c>
      <c r="C22" t="s">
        <v>2717</v>
      </c>
      <c r="D22" t="s">
        <v>202</v>
      </c>
      <c r="E22" t="s">
        <v>203</v>
      </c>
      <c r="F22" t="s">
        <v>155</v>
      </c>
      <c r="G22" s="79">
        <v>0.85</v>
      </c>
      <c r="H22" t="s">
        <v>108</v>
      </c>
      <c r="I22" s="79">
        <v>0.42</v>
      </c>
      <c r="J22" s="79">
        <v>0.42</v>
      </c>
      <c r="K22" s="79">
        <v>6500000</v>
      </c>
      <c r="L22" s="79">
        <v>100.06</v>
      </c>
      <c r="M22" s="79">
        <v>6503.9</v>
      </c>
      <c r="N22" s="79">
        <f t="shared" si="0"/>
        <v>19.299636946102094</v>
      </c>
      <c r="O22" s="79">
        <f>M22/'סכום נכסי הקרן'!$C$42*100</f>
        <v>0.50062440784933626</v>
      </c>
    </row>
    <row r="23" spans="2:15">
      <c r="B23" t="s">
        <v>2713</v>
      </c>
      <c r="C23" t="s">
        <v>2718</v>
      </c>
      <c r="D23" t="s">
        <v>202</v>
      </c>
      <c r="E23" t="s">
        <v>203</v>
      </c>
      <c r="F23" t="s">
        <v>155</v>
      </c>
      <c r="G23" s="79">
        <v>0.92</v>
      </c>
      <c r="H23" t="s">
        <v>108</v>
      </c>
      <c r="I23" s="79">
        <v>0.45</v>
      </c>
      <c r="J23" s="79">
        <v>0.42</v>
      </c>
      <c r="K23" s="79">
        <v>3100000</v>
      </c>
      <c r="L23" s="79">
        <v>100.06</v>
      </c>
      <c r="M23" s="79">
        <v>3101.86</v>
      </c>
      <c r="N23" s="79">
        <f t="shared" si="0"/>
        <v>9.2044422358333069</v>
      </c>
      <c r="O23" s="79">
        <f>M23/'סכום נכסי הקרן'!$C$42*100</f>
        <v>0.23875933297429885</v>
      </c>
    </row>
    <row r="24" spans="2:15">
      <c r="B24" t="s">
        <v>2713</v>
      </c>
      <c r="C24" t="s">
        <v>2719</v>
      </c>
      <c r="D24" t="s">
        <v>202</v>
      </c>
      <c r="E24" t="s">
        <v>203</v>
      </c>
      <c r="F24" t="s">
        <v>155</v>
      </c>
      <c r="G24" s="79">
        <v>1</v>
      </c>
      <c r="H24" t="s">
        <v>108</v>
      </c>
      <c r="I24" s="79">
        <v>0.45</v>
      </c>
      <c r="J24" s="79">
        <v>0.45</v>
      </c>
      <c r="K24" s="79">
        <v>3800000</v>
      </c>
      <c r="L24" s="79">
        <v>100</v>
      </c>
      <c r="M24" s="79">
        <v>3800</v>
      </c>
      <c r="N24" s="79">
        <f t="shared" si="0"/>
        <v>11.276099016772701</v>
      </c>
      <c r="O24" s="79">
        <f>M24/'סכום נכסי הקרן'!$C$42*100</f>
        <v>0.29249723240324699</v>
      </c>
    </row>
    <row r="25" spans="2:15">
      <c r="B25" t="s">
        <v>2720</v>
      </c>
      <c r="C25" t="s">
        <v>2721</v>
      </c>
      <c r="D25" t="s">
        <v>205</v>
      </c>
      <c r="E25" t="s">
        <v>206</v>
      </c>
      <c r="F25" t="s">
        <v>155</v>
      </c>
      <c r="G25" s="79">
        <v>0.73</v>
      </c>
      <c r="H25" t="s">
        <v>108</v>
      </c>
      <c r="I25" s="79">
        <v>0.42</v>
      </c>
      <c r="J25" s="79">
        <v>0.67</v>
      </c>
      <c r="K25" s="79">
        <v>4000000</v>
      </c>
      <c r="L25" s="79">
        <v>99.93</v>
      </c>
      <c r="M25" s="79">
        <v>3997.2</v>
      </c>
      <c r="N25" s="79">
        <f t="shared" si="0"/>
        <v>11.86126920785364</v>
      </c>
      <c r="O25" s="79">
        <f>M25/'סכום נכסי הקרן'!$C$42*100</f>
        <v>0.30767629930585755</v>
      </c>
    </row>
    <row r="26" spans="2:15">
      <c r="B26" t="s">
        <v>2722</v>
      </c>
      <c r="C26" t="s">
        <v>2723</v>
      </c>
      <c r="D26" t="s">
        <v>205</v>
      </c>
      <c r="E26" t="s">
        <v>206</v>
      </c>
      <c r="F26" t="s">
        <v>155</v>
      </c>
      <c r="G26" s="79">
        <v>0.71</v>
      </c>
      <c r="H26" t="s">
        <v>108</v>
      </c>
      <c r="I26" s="79">
        <v>0.42</v>
      </c>
      <c r="J26" s="79">
        <v>0.66</v>
      </c>
      <c r="K26" s="79">
        <v>4000000</v>
      </c>
      <c r="L26" s="79">
        <v>99.95</v>
      </c>
      <c r="M26" s="79">
        <v>3998</v>
      </c>
      <c r="N26" s="79">
        <f t="shared" si="0"/>
        <v>11.86364312343612</v>
      </c>
      <c r="O26" s="79">
        <f>M26/'סכום נכסי הקרן'!$C$42*100</f>
        <v>0.30773787767057403</v>
      </c>
    </row>
    <row r="27" spans="2:15">
      <c r="B27" s="80" t="s">
        <v>2724</v>
      </c>
      <c r="G27" s="79">
        <v>1</v>
      </c>
      <c r="J27" s="81">
        <v>0.01</v>
      </c>
      <c r="K27" s="81">
        <f>SUM(K28)</f>
        <v>0</v>
      </c>
      <c r="M27" s="81">
        <f>SUM(M28)</f>
        <v>0</v>
      </c>
      <c r="N27" s="81">
        <f t="shared" si="0"/>
        <v>0</v>
      </c>
      <c r="O27" s="81">
        <f>M27/'סכום נכסי הקרן'!$C$42*100</f>
        <v>0</v>
      </c>
    </row>
    <row r="28" spans="2:15">
      <c r="B28" t="s">
        <v>245</v>
      </c>
      <c r="C28" t="s">
        <v>245</v>
      </c>
      <c r="E28" t="s">
        <v>245</v>
      </c>
      <c r="G28" s="79">
        <v>0</v>
      </c>
      <c r="H28" t="s">
        <v>245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f t="shared" si="0"/>
        <v>0</v>
      </c>
      <c r="O28" s="79">
        <f>M28/'סכום נכסי הקרן'!$C$42*100</f>
        <v>0</v>
      </c>
    </row>
    <row r="29" spans="2:15">
      <c r="B29" s="80" t="s">
        <v>2725</v>
      </c>
      <c r="G29" s="79">
        <v>0</v>
      </c>
      <c r="J29" s="81">
        <v>0</v>
      </c>
      <c r="K29" s="81">
        <f>SUM(K30)</f>
        <v>3596.68</v>
      </c>
      <c r="M29" s="81">
        <f>SUM(M30)</f>
        <v>9.8927156825567408</v>
      </c>
      <c r="N29" s="81">
        <f t="shared" si="0"/>
        <v>2.9355589889813141E-2</v>
      </c>
      <c r="O29" s="81">
        <f>M29/'סכום נכסי הקרן'!$C$42*100</f>
        <v>7.6147156792106445E-4</v>
      </c>
    </row>
    <row r="30" spans="2:15">
      <c r="B30" t="s">
        <v>2726</v>
      </c>
      <c r="C30" t="s">
        <v>2727</v>
      </c>
      <c r="D30" t="s">
        <v>205</v>
      </c>
      <c r="E30" t="s">
        <v>203</v>
      </c>
      <c r="F30" t="s">
        <v>155</v>
      </c>
      <c r="G30" s="79">
        <v>0.14000000000000001</v>
      </c>
      <c r="H30" t="s">
        <v>126</v>
      </c>
      <c r="I30" s="79">
        <v>0</v>
      </c>
      <c r="J30" s="79">
        <v>5.76</v>
      </c>
      <c r="K30" s="79">
        <v>3596.68</v>
      </c>
      <c r="L30" s="79">
        <v>99.235601358346059</v>
      </c>
      <c r="M30" s="79">
        <v>9.8927156825567408</v>
      </c>
      <c r="N30" s="79">
        <f t="shared" si="0"/>
        <v>2.9355589889813141E-2</v>
      </c>
      <c r="O30" s="79">
        <f>M30/'סכום נכסי הקרן'!$C$42*100</f>
        <v>7.6147156792106445E-4</v>
      </c>
    </row>
    <row r="31" spans="2:15">
      <c r="B31" s="80" t="s">
        <v>1046</v>
      </c>
      <c r="G31" s="81">
        <v>0</v>
      </c>
      <c r="J31" s="81">
        <v>0</v>
      </c>
      <c r="K31" s="81">
        <v>0</v>
      </c>
      <c r="M31" s="81">
        <v>0</v>
      </c>
      <c r="N31" s="81">
        <f t="shared" si="0"/>
        <v>0</v>
      </c>
      <c r="O31" s="81">
        <f>M31/'סכום נכסי הקרן'!$C$42*100</f>
        <v>0</v>
      </c>
    </row>
    <row r="32" spans="2:15">
      <c r="B32" t="s">
        <v>245</v>
      </c>
      <c r="C32" t="s">
        <v>245</v>
      </c>
      <c r="E32" t="s">
        <v>245</v>
      </c>
      <c r="G32" s="79">
        <v>0</v>
      </c>
      <c r="H32" t="s">
        <v>245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f t="shared" si="0"/>
        <v>0</v>
      </c>
      <c r="O32" s="79">
        <f>M32/'סכום נכסי הקרן'!$C$42*100</f>
        <v>0</v>
      </c>
    </row>
    <row r="33" spans="2:15">
      <c r="B33" s="80" t="s">
        <v>249</v>
      </c>
      <c r="G33" s="81">
        <v>0</v>
      </c>
      <c r="J33" s="81">
        <v>0</v>
      </c>
      <c r="K33" s="81">
        <v>0</v>
      </c>
      <c r="M33" s="81">
        <v>0</v>
      </c>
      <c r="N33" s="81">
        <f t="shared" si="0"/>
        <v>0</v>
      </c>
      <c r="O33" s="81">
        <f>M33/'סכום נכסי הקרן'!$C$42*100</f>
        <v>0</v>
      </c>
    </row>
    <row r="34" spans="2:15">
      <c r="B34" t="s">
        <v>245</v>
      </c>
      <c r="C34" t="s">
        <v>245</v>
      </c>
      <c r="E34" t="s">
        <v>245</v>
      </c>
      <c r="G34" s="79">
        <v>0</v>
      </c>
      <c r="H34" t="s">
        <v>245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f t="shared" si="0"/>
        <v>0</v>
      </c>
      <c r="O34" s="79">
        <f>M34/'סכום נכסי הקרן'!$C$42*100</f>
        <v>0</v>
      </c>
    </row>
    <row r="35" spans="2:15">
      <c r="B35" t="s">
        <v>252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2903</v>
      </c>
    </row>
    <row r="3" spans="2:55">
      <c r="B3" s="2" t="s">
        <v>2</v>
      </c>
      <c r="C3" s="82" t="s">
        <v>2904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199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2728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245</v>
      </c>
      <c r="D14" t="s">
        <v>245</v>
      </c>
      <c r="E14" s="79">
        <v>0</v>
      </c>
      <c r="F14" t="s">
        <v>245</v>
      </c>
      <c r="G14" s="79">
        <v>0</v>
      </c>
      <c r="H14" s="79">
        <v>0</v>
      </c>
      <c r="I14" s="79">
        <v>0</v>
      </c>
    </row>
    <row r="15" spans="2:55">
      <c r="B15" s="80" t="s">
        <v>2729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245</v>
      </c>
      <c r="D16" t="s">
        <v>245</v>
      </c>
      <c r="E16" s="79">
        <v>0</v>
      </c>
      <c r="F16" t="s">
        <v>245</v>
      </c>
      <c r="G16" s="79">
        <v>0</v>
      </c>
      <c r="H16" s="79">
        <v>0</v>
      </c>
      <c r="I16" s="79">
        <v>0</v>
      </c>
    </row>
    <row r="17" spans="2:9">
      <c r="B17" s="80" t="s">
        <v>249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2728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245</v>
      </c>
      <c r="D19" t="s">
        <v>245</v>
      </c>
      <c r="E19" s="79">
        <v>0</v>
      </c>
      <c r="F19" t="s">
        <v>245</v>
      </c>
      <c r="G19" s="79">
        <v>0</v>
      </c>
      <c r="H19" s="79">
        <v>0</v>
      </c>
      <c r="I19" s="79">
        <v>0</v>
      </c>
    </row>
    <row r="20" spans="2:9">
      <c r="B20" s="80" t="s">
        <v>2729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245</v>
      </c>
      <c r="D21" t="s">
        <v>245</v>
      </c>
      <c r="E21" s="79">
        <v>0</v>
      </c>
      <c r="F21" t="s">
        <v>245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2" t="s">
        <v>2903</v>
      </c>
    </row>
    <row r="3" spans="2:60">
      <c r="B3" s="2" t="s">
        <v>2</v>
      </c>
      <c r="C3" s="82" t="s">
        <v>2904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245</v>
      </c>
      <c r="D13" t="s">
        <v>245</v>
      </c>
      <c r="E13" s="19"/>
      <c r="F13" s="79">
        <v>0</v>
      </c>
      <c r="G13" t="s">
        <v>245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249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245</v>
      </c>
      <c r="D15" t="s">
        <v>245</v>
      </c>
      <c r="E15" s="19"/>
      <c r="F15" s="79">
        <v>0</v>
      </c>
      <c r="G15" t="s">
        <v>245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8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2903</v>
      </c>
    </row>
    <row r="3" spans="2:60">
      <c r="B3" s="2" t="s">
        <v>2</v>
      </c>
      <c r="C3" s="82" t="s">
        <v>2904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f>H12+H120</f>
        <v>4.3699999999999992</v>
      </c>
      <c r="I11" s="78">
        <f>I12+I120</f>
        <v>8770.3446918961672</v>
      </c>
      <c r="J11" s="78">
        <f>I11/$I$11*100</f>
        <v>100</v>
      </c>
      <c r="K11" s="78">
        <f>I11/'סכום נכסי הקרן'!$C$42*100</f>
        <v>0.67507935515845707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C12" s="15"/>
      <c r="D12" s="15"/>
      <c r="E12" s="15"/>
      <c r="F12" s="15"/>
      <c r="G12" s="15"/>
      <c r="H12" s="81">
        <f>SUM(H13:H119)</f>
        <v>4.3699999999999992</v>
      </c>
      <c r="I12" s="81">
        <f>SUM(I13:I119)</f>
        <v>8702.6747236961673</v>
      </c>
      <c r="J12" s="81">
        <f t="shared" ref="J12:J75" si="0">I12/$I$11*100</f>
        <v>99.228422934590839</v>
      </c>
      <c r="K12" s="81">
        <f>I12/'סכום נכסי הקרן'!$C$42*100</f>
        <v>0.66987059768074231</v>
      </c>
    </row>
    <row r="13" spans="2:60">
      <c r="B13" t="s">
        <v>2730</v>
      </c>
      <c r="C13" t="s">
        <v>2731</v>
      </c>
      <c r="D13" t="s">
        <v>245</v>
      </c>
      <c r="E13" t="s">
        <v>841</v>
      </c>
      <c r="F13" s="79">
        <v>0</v>
      </c>
      <c r="G13" t="s">
        <v>108</v>
      </c>
      <c r="H13" s="79">
        <v>0</v>
      </c>
      <c r="I13" s="79">
        <f>-701.05069-188116.97/1000-192.2</f>
        <v>-1081.3676600000001</v>
      </c>
      <c r="J13" s="79">
        <f t="shared" si="0"/>
        <v>-12.329819385538952</v>
      </c>
      <c r="K13" s="79">
        <f>I13/'סכום נכסי הקרן'!$C$42*100</f>
        <v>-8.3236065200098783E-2</v>
      </c>
    </row>
    <row r="14" spans="2:60">
      <c r="B14" t="s">
        <v>2732</v>
      </c>
      <c r="C14" t="s">
        <v>2733</v>
      </c>
      <c r="D14" t="s">
        <v>245</v>
      </c>
      <c r="E14" t="s">
        <v>841</v>
      </c>
      <c r="F14" s="79">
        <v>0</v>
      </c>
      <c r="G14" t="s">
        <v>108</v>
      </c>
      <c r="H14" s="79">
        <v>0</v>
      </c>
      <c r="I14" s="79">
        <v>-1028.3022900000001</v>
      </c>
      <c r="J14" s="79">
        <f t="shared" si="0"/>
        <v>-11.72476483108076</v>
      </c>
      <c r="K14" s="79">
        <f>I14/'סכום נכסי הקרן'!$C$42*100</f>
        <v>-7.9151466815505542E-2</v>
      </c>
    </row>
    <row r="15" spans="2:60">
      <c r="B15" t="s">
        <v>2734</v>
      </c>
      <c r="C15" t="s">
        <v>2735</v>
      </c>
      <c r="D15" t="s">
        <v>245</v>
      </c>
      <c r="E15" t="s">
        <v>841</v>
      </c>
      <c r="F15" s="79">
        <v>0</v>
      </c>
      <c r="G15" t="s">
        <v>108</v>
      </c>
      <c r="H15" s="79">
        <v>0</v>
      </c>
      <c r="I15" s="79">
        <f>189.55417+188116.97/1000+5726.20189+317.19724+718.01482+277.41856+158.6872</f>
        <v>7575.1908500000018</v>
      </c>
      <c r="J15" s="79">
        <f t="shared" si="0"/>
        <v>86.372783694573684</v>
      </c>
      <c r="K15" s="79">
        <f>I15/'סכום נכסי הקרן'!$C$42*100</f>
        <v>0.58308483119773702</v>
      </c>
    </row>
    <row r="16" spans="2:60">
      <c r="B16" t="s">
        <v>2736</v>
      </c>
      <c r="C16" t="s">
        <v>2737</v>
      </c>
      <c r="D16" t="s">
        <v>245</v>
      </c>
      <c r="E16" t="s">
        <v>155</v>
      </c>
      <c r="F16" s="79">
        <v>0</v>
      </c>
      <c r="G16" t="s">
        <v>108</v>
      </c>
      <c r="H16" s="79">
        <v>0</v>
      </c>
      <c r="I16" s="79">
        <v>80.109660000000005</v>
      </c>
      <c r="J16" s="79">
        <f t="shared" si="0"/>
        <v>0.91341518280372314</v>
      </c>
      <c r="K16" s="79">
        <f>I16/'סכום נכסי הקרן'!$C$42*100</f>
        <v>6.1662773259908155E-3</v>
      </c>
    </row>
    <row r="17" spans="2:11">
      <c r="B17" t="s">
        <v>2738</v>
      </c>
      <c r="C17" t="s">
        <v>462</v>
      </c>
      <c r="D17" t="s">
        <v>245</v>
      </c>
      <c r="E17" t="s">
        <v>155</v>
      </c>
      <c r="F17" s="79">
        <v>0</v>
      </c>
      <c r="G17" t="s">
        <v>108</v>
      </c>
      <c r="H17" s="79">
        <v>0</v>
      </c>
      <c r="I17" s="79">
        <v>7.0111400000000001</v>
      </c>
      <c r="J17" s="79">
        <f t="shared" si="0"/>
        <v>7.9941441828145263E-2</v>
      </c>
      <c r="K17" s="79">
        <f>I17/'סכום נכסי הקרן'!$C$42*100</f>
        <v>5.3966816999781605E-4</v>
      </c>
    </row>
    <row r="18" spans="2:11">
      <c r="B18" t="s">
        <v>2739</v>
      </c>
      <c r="C18" t="s">
        <v>462</v>
      </c>
      <c r="D18" t="s">
        <v>245</v>
      </c>
      <c r="E18" t="s">
        <v>155</v>
      </c>
      <c r="F18" s="79">
        <v>0</v>
      </c>
      <c r="G18" t="s">
        <v>108</v>
      </c>
      <c r="H18" s="79">
        <v>0</v>
      </c>
      <c r="I18" s="79">
        <v>1.95611</v>
      </c>
      <c r="J18" s="79">
        <f t="shared" si="0"/>
        <v>2.2303684390049726E-2</v>
      </c>
      <c r="K18" s="79">
        <f>I18/'סכום נכסי הקרן'!$C$42*100</f>
        <v>1.505675687569251E-4</v>
      </c>
    </row>
    <row r="19" spans="2:11">
      <c r="B19" t="s">
        <v>2740</v>
      </c>
      <c r="C19" t="s">
        <v>905</v>
      </c>
      <c r="D19" t="s">
        <v>245</v>
      </c>
      <c r="E19" t="s">
        <v>155</v>
      </c>
      <c r="F19" s="79">
        <v>0</v>
      </c>
      <c r="G19" t="s">
        <v>108</v>
      </c>
      <c r="H19" s="79">
        <v>0</v>
      </c>
      <c r="I19" s="79">
        <v>14.71461</v>
      </c>
      <c r="J19" s="79">
        <f t="shared" si="0"/>
        <v>0.16777687214045711</v>
      </c>
      <c r="K19" s="79">
        <f>I19/'סכום נכסי הקרן'!$C$42*100</f>
        <v>1.1326270265508268E-3</v>
      </c>
    </row>
    <row r="20" spans="2:11">
      <c r="B20" t="s">
        <v>2741</v>
      </c>
      <c r="C20" t="s">
        <v>908</v>
      </c>
      <c r="D20" t="s">
        <v>245</v>
      </c>
      <c r="E20" t="s">
        <v>155</v>
      </c>
      <c r="F20" s="79">
        <v>0</v>
      </c>
      <c r="G20" t="s">
        <v>108</v>
      </c>
      <c r="H20" s="79">
        <v>0</v>
      </c>
      <c r="I20" s="79">
        <v>6.2613099999999999</v>
      </c>
      <c r="J20" s="79">
        <f t="shared" si="0"/>
        <v>7.1391834870361187E-2</v>
      </c>
      <c r="K20" s="79">
        <f>I20/'סכום נכסי הקרן'!$C$42*100</f>
        <v>4.819515384786248E-4</v>
      </c>
    </row>
    <row r="21" spans="2:11">
      <c r="B21" t="s">
        <v>2742</v>
      </c>
      <c r="C21" t="s">
        <v>763</v>
      </c>
      <c r="D21" t="s">
        <v>245</v>
      </c>
      <c r="E21" t="s">
        <v>155</v>
      </c>
      <c r="F21" s="79">
        <v>0</v>
      </c>
      <c r="G21" t="s">
        <v>108</v>
      </c>
      <c r="H21" s="79">
        <v>0</v>
      </c>
      <c r="I21" s="79">
        <v>49.218940000000003</v>
      </c>
      <c r="J21" s="79">
        <f t="shared" si="0"/>
        <v>0.56119732723251448</v>
      </c>
      <c r="K21" s="79">
        <f>I21/'סכום נכסי הקרן'!$C$42*100</f>
        <v>3.788527297847755E-3</v>
      </c>
    </row>
    <row r="22" spans="2:11">
      <c r="B22" t="s">
        <v>2743</v>
      </c>
      <c r="C22" t="s">
        <v>363</v>
      </c>
      <c r="D22" t="s">
        <v>245</v>
      </c>
      <c r="E22" t="s">
        <v>155</v>
      </c>
      <c r="F22" s="79">
        <v>0</v>
      </c>
      <c r="G22" t="s">
        <v>108</v>
      </c>
      <c r="H22" s="79">
        <v>0</v>
      </c>
      <c r="I22" s="79">
        <v>16.50441</v>
      </c>
      <c r="J22" s="79">
        <f t="shared" si="0"/>
        <v>0.1881842798635969</v>
      </c>
      <c r="K22" s="79">
        <f>I22/'סכום נכסי הקרן'!$C$42*100</f>
        <v>1.2703932230127561E-3</v>
      </c>
    </row>
    <row r="23" spans="2:11">
      <c r="B23" t="s">
        <v>2744</v>
      </c>
      <c r="C23" t="s">
        <v>871</v>
      </c>
      <c r="D23" t="s">
        <v>245</v>
      </c>
      <c r="E23" t="s">
        <v>155</v>
      </c>
      <c r="F23" s="79">
        <v>0</v>
      </c>
      <c r="G23" t="s">
        <v>108</v>
      </c>
      <c r="H23" s="79">
        <v>0</v>
      </c>
      <c r="I23" s="79">
        <v>9.75</v>
      </c>
      <c r="J23" s="79">
        <f t="shared" si="0"/>
        <v>0.11117008900470057</v>
      </c>
      <c r="K23" s="79">
        <f>I23/'סכום נכסי הקרן'!$C$42*100</f>
        <v>7.5048631998201525E-4</v>
      </c>
    </row>
    <row r="24" spans="2:11">
      <c r="B24" t="s">
        <v>2745</v>
      </c>
      <c r="C24" t="s">
        <v>654</v>
      </c>
      <c r="D24" t="s">
        <v>245</v>
      </c>
      <c r="E24" t="s">
        <v>155</v>
      </c>
      <c r="F24" s="79">
        <v>0</v>
      </c>
      <c r="G24" t="s">
        <v>108</v>
      </c>
      <c r="H24" s="79">
        <v>0</v>
      </c>
      <c r="I24" s="79">
        <v>37.202539999999999</v>
      </c>
      <c r="J24" s="79">
        <f t="shared" si="0"/>
        <v>0.4241856085129162</v>
      </c>
      <c r="K24" s="79">
        <f>I24/'סכום נכסי הקרן'!$C$42*100</f>
        <v>2.8635894706239714E-3</v>
      </c>
    </row>
    <row r="25" spans="2:11">
      <c r="B25" t="s">
        <v>2746</v>
      </c>
      <c r="C25" t="s">
        <v>901</v>
      </c>
      <c r="D25" t="s">
        <v>245</v>
      </c>
      <c r="E25" t="s">
        <v>155</v>
      </c>
      <c r="F25" s="79">
        <v>0</v>
      </c>
      <c r="G25" t="s">
        <v>108</v>
      </c>
      <c r="H25" s="79">
        <v>0</v>
      </c>
      <c r="I25" s="79">
        <v>0.81964999999999999</v>
      </c>
      <c r="J25" s="79">
        <f t="shared" si="0"/>
        <v>9.3456988156618258E-3</v>
      </c>
      <c r="K25" s="79">
        <f>I25/'סכום נכסי הקרן'!$C$42*100</f>
        <v>6.3090883299821423E-5</v>
      </c>
    </row>
    <row r="26" spans="2:11">
      <c r="B26" t="s">
        <v>2747</v>
      </c>
      <c r="C26" t="s">
        <v>903</v>
      </c>
      <c r="D26" t="s">
        <v>245</v>
      </c>
      <c r="E26" t="s">
        <v>155</v>
      </c>
      <c r="F26" s="79">
        <v>0</v>
      </c>
      <c r="G26" t="s">
        <v>108</v>
      </c>
      <c r="H26" s="79">
        <v>0</v>
      </c>
      <c r="I26" s="79">
        <v>1.1181300000000001</v>
      </c>
      <c r="J26" s="79">
        <f t="shared" si="0"/>
        <v>1.2748985807059059E-2</v>
      </c>
      <c r="K26" s="79">
        <f>I26/'סכום נכסי הקרן'!$C$42*100</f>
        <v>8.6065771175537501E-5</v>
      </c>
    </row>
    <row r="27" spans="2:11">
      <c r="B27" t="s">
        <v>2748</v>
      </c>
      <c r="C27" t="s">
        <v>482</v>
      </c>
      <c r="D27" t="s">
        <v>245</v>
      </c>
      <c r="E27" t="s">
        <v>155</v>
      </c>
      <c r="F27" s="79">
        <v>0</v>
      </c>
      <c r="G27" t="s">
        <v>108</v>
      </c>
      <c r="H27" s="79">
        <v>0</v>
      </c>
      <c r="I27" s="79">
        <v>42.11712</v>
      </c>
      <c r="J27" s="79">
        <f t="shared" si="0"/>
        <v>0.48022194656632344</v>
      </c>
      <c r="K27" s="79">
        <f>I27/'סכום נכסי הקרן'!$C$42*100</f>
        <v>3.2418792202093265E-3</v>
      </c>
    </row>
    <row r="28" spans="2:11">
      <c r="B28" t="s">
        <v>2749</v>
      </c>
      <c r="C28" t="s">
        <v>765</v>
      </c>
      <c r="D28" t="s">
        <v>245</v>
      </c>
      <c r="E28" t="s">
        <v>155</v>
      </c>
      <c r="F28" s="79">
        <v>0</v>
      </c>
      <c r="G28" t="s">
        <v>108</v>
      </c>
      <c r="H28" s="79">
        <v>0</v>
      </c>
      <c r="I28" s="79">
        <v>2.2780200000000002</v>
      </c>
      <c r="J28" s="79">
        <f t="shared" si="0"/>
        <v>2.5974121656870564E-2</v>
      </c>
      <c r="K28" s="79">
        <f>I28/'סכום נכסי הקרן'!$C$42*100</f>
        <v>1.7534593298927493E-4</v>
      </c>
    </row>
    <row r="29" spans="2:11">
      <c r="B29" t="s">
        <v>2750</v>
      </c>
      <c r="C29" t="s">
        <v>646</v>
      </c>
      <c r="D29" t="s">
        <v>245</v>
      </c>
      <c r="E29" t="s">
        <v>155</v>
      </c>
      <c r="F29" s="79">
        <v>0</v>
      </c>
      <c r="G29" t="s">
        <v>108</v>
      </c>
      <c r="H29" s="79">
        <v>0</v>
      </c>
      <c r="I29" s="79">
        <v>44.826129999999999</v>
      </c>
      <c r="J29" s="79">
        <f t="shared" si="0"/>
        <v>0.51111024223961821</v>
      </c>
      <c r="K29" s="79">
        <f>I29/'סכום נכסי הקרן'!$C$42*100</f>
        <v>3.4503997274600421E-3</v>
      </c>
    </row>
    <row r="30" spans="2:11">
      <c r="B30" t="s">
        <v>2751</v>
      </c>
      <c r="C30" t="s">
        <v>839</v>
      </c>
      <c r="D30" t="s">
        <v>245</v>
      </c>
      <c r="E30" t="s">
        <v>841</v>
      </c>
      <c r="F30" s="79">
        <v>0</v>
      </c>
      <c r="G30" t="s">
        <v>108</v>
      </c>
      <c r="H30" s="79">
        <v>0</v>
      </c>
      <c r="I30" s="79">
        <v>2.0000000000000002E-5</v>
      </c>
      <c r="J30" s="79">
        <f t="shared" si="0"/>
        <v>2.280412082147704E-7</v>
      </c>
      <c r="K30" s="79">
        <f>I30/'סכום נכסי הקרן'!$C$42*100</f>
        <v>1.5394591179118264E-9</v>
      </c>
    </row>
    <row r="31" spans="2:11">
      <c r="B31" t="s">
        <v>2752</v>
      </c>
      <c r="C31" t="s">
        <v>1401</v>
      </c>
      <c r="D31" t="s">
        <v>245</v>
      </c>
      <c r="E31" t="s">
        <v>155</v>
      </c>
      <c r="F31" s="79">
        <v>0</v>
      </c>
      <c r="G31" t="s">
        <v>108</v>
      </c>
      <c r="H31" s="79">
        <v>0</v>
      </c>
      <c r="I31" s="79">
        <v>23.2546</v>
      </c>
      <c r="J31" s="79">
        <f t="shared" si="0"/>
        <v>0.26515035402755993</v>
      </c>
      <c r="K31" s="79">
        <f>I31/'סכום נכסי הקרן'!$C$42*100</f>
        <v>1.7899753001696175E-3</v>
      </c>
    </row>
    <row r="32" spans="2:11">
      <c r="B32" t="s">
        <v>2753</v>
      </c>
      <c r="C32" t="s">
        <v>790</v>
      </c>
      <c r="D32" t="s">
        <v>245</v>
      </c>
      <c r="E32" t="s">
        <v>155</v>
      </c>
      <c r="F32" s="79">
        <v>0</v>
      </c>
      <c r="G32" t="s">
        <v>108</v>
      </c>
      <c r="H32" s="79">
        <v>0</v>
      </c>
      <c r="I32" s="79">
        <v>3.65E-3</v>
      </c>
      <c r="J32" s="79">
        <f t="shared" si="0"/>
        <v>4.1617520499195595E-5</v>
      </c>
      <c r="K32" s="79">
        <f>I32/'סכום נכסי הקרן'!$C$42*100</f>
        <v>2.8095128901890827E-7</v>
      </c>
    </row>
    <row r="33" spans="2:11">
      <c r="B33" t="s">
        <v>2754</v>
      </c>
      <c r="C33" t="s">
        <v>1033</v>
      </c>
      <c r="D33" t="s">
        <v>245</v>
      </c>
      <c r="E33" t="s">
        <v>155</v>
      </c>
      <c r="F33" s="79">
        <v>0</v>
      </c>
      <c r="G33" t="s">
        <v>108</v>
      </c>
      <c r="H33" s="79">
        <v>0</v>
      </c>
      <c r="I33" s="79">
        <v>1.3600000000000001E-3</v>
      </c>
      <c r="J33" s="79">
        <f t="shared" si="0"/>
        <v>1.5506802158604389E-5</v>
      </c>
      <c r="K33" s="79">
        <f>I33/'סכום נכסי הקרן'!$C$42*100</f>
        <v>1.0468322001800419E-7</v>
      </c>
    </row>
    <row r="34" spans="2:11">
      <c r="B34" t="s">
        <v>2755</v>
      </c>
      <c r="C34" t="s">
        <v>1033</v>
      </c>
      <c r="D34" t="s">
        <v>245</v>
      </c>
      <c r="E34" t="s">
        <v>155</v>
      </c>
      <c r="F34" s="79">
        <v>0</v>
      </c>
      <c r="G34" t="s">
        <v>108</v>
      </c>
      <c r="H34" s="79">
        <v>0</v>
      </c>
      <c r="I34" s="79">
        <v>1.6000000000000001E-4</v>
      </c>
      <c r="J34" s="79">
        <f t="shared" si="0"/>
        <v>1.8243296657181632E-6</v>
      </c>
      <c r="K34" s="79">
        <f>I34/'סכום נכסי הקרן'!$C$42*100</f>
        <v>1.2315672943294611E-8</v>
      </c>
    </row>
    <row r="35" spans="2:11">
      <c r="B35" t="s">
        <v>2756</v>
      </c>
      <c r="C35" t="s">
        <v>885</v>
      </c>
      <c r="D35" t="s">
        <v>245</v>
      </c>
      <c r="E35" t="s">
        <v>155</v>
      </c>
      <c r="F35" s="79">
        <v>0</v>
      </c>
      <c r="G35" t="s">
        <v>108</v>
      </c>
      <c r="H35" s="79">
        <v>0</v>
      </c>
      <c r="I35" s="79">
        <v>10.2325</v>
      </c>
      <c r="J35" s="79">
        <f t="shared" si="0"/>
        <v>0.1166715831528819</v>
      </c>
      <c r="K35" s="79">
        <f>I35/'סכום נכסי הקרן'!$C$42*100</f>
        <v>7.8762577120163805E-4</v>
      </c>
    </row>
    <row r="36" spans="2:11">
      <c r="B36" t="s">
        <v>2757</v>
      </c>
      <c r="C36" t="s">
        <v>1326</v>
      </c>
      <c r="D36" t="s">
        <v>245</v>
      </c>
      <c r="E36" t="s">
        <v>155</v>
      </c>
      <c r="F36" s="79">
        <v>0</v>
      </c>
      <c r="G36" t="s">
        <v>108</v>
      </c>
      <c r="H36" s="79">
        <v>0</v>
      </c>
      <c r="I36" s="79">
        <v>205.94502</v>
      </c>
      <c r="J36" s="79">
        <f t="shared" si="0"/>
        <v>2.3481975593307522</v>
      </c>
      <c r="K36" s="79">
        <f>I36/'סכום נכסי הקרן'!$C$42*100</f>
        <v>1.585219694137667E-2</v>
      </c>
    </row>
    <row r="37" spans="2:11">
      <c r="B37" t="s">
        <v>2758</v>
      </c>
      <c r="C37" t="s">
        <v>713</v>
      </c>
      <c r="D37" t="s">
        <v>245</v>
      </c>
      <c r="E37" t="s">
        <v>155</v>
      </c>
      <c r="F37" s="79">
        <v>0</v>
      </c>
      <c r="G37" t="s">
        <v>108</v>
      </c>
      <c r="H37" s="79">
        <v>0</v>
      </c>
      <c r="I37" s="79">
        <v>2.0000000000000002E-5</v>
      </c>
      <c r="J37" s="79">
        <f t="shared" si="0"/>
        <v>2.280412082147704E-7</v>
      </c>
      <c r="K37" s="79">
        <f>I37/'סכום נכסי הקרן'!$C$42*100</f>
        <v>1.5394591179118264E-9</v>
      </c>
    </row>
    <row r="38" spans="2:11">
      <c r="B38" t="s">
        <v>2759</v>
      </c>
      <c r="C38" t="s">
        <v>2760</v>
      </c>
      <c r="D38" t="s">
        <v>245</v>
      </c>
      <c r="E38" t="s">
        <v>841</v>
      </c>
      <c r="F38" s="79">
        <v>7.5</v>
      </c>
      <c r="G38" t="s">
        <v>108</v>
      </c>
      <c r="H38" s="79">
        <v>4.32</v>
      </c>
      <c r="I38" s="79">
        <v>84.599969999999999</v>
      </c>
      <c r="J38" s="79">
        <f t="shared" si="0"/>
        <v>0.96461396868666638</v>
      </c>
      <c r="K38" s="79">
        <f>I38/'סכום נכסי הקרן'!$C$42*100</f>
        <v>6.5119097595783479E-3</v>
      </c>
    </row>
    <row r="39" spans="2:11">
      <c r="B39" t="s">
        <v>2761</v>
      </c>
      <c r="C39" t="s">
        <v>781</v>
      </c>
      <c r="D39" t="s">
        <v>245</v>
      </c>
      <c r="E39" t="s">
        <v>155</v>
      </c>
      <c r="F39" s="79">
        <v>0</v>
      </c>
      <c r="G39" t="s">
        <v>108</v>
      </c>
      <c r="H39" s="79">
        <v>0</v>
      </c>
      <c r="I39" s="79">
        <v>196.64985999999999</v>
      </c>
      <c r="J39" s="79">
        <f t="shared" si="0"/>
        <v>2.2422135834832719</v>
      </c>
      <c r="K39" s="79">
        <f>I39/'סכום נכסי הקרן'!$C$42*100</f>
        <v>1.5136721000654205E-2</v>
      </c>
    </row>
    <row r="40" spans="2:11">
      <c r="B40" t="s">
        <v>2762</v>
      </c>
      <c r="C40" t="s">
        <v>781</v>
      </c>
      <c r="D40" t="s">
        <v>245</v>
      </c>
      <c r="E40" t="s">
        <v>155</v>
      </c>
      <c r="F40" s="79">
        <v>0</v>
      </c>
      <c r="G40" t="s">
        <v>108</v>
      </c>
      <c r="H40" s="79">
        <v>0</v>
      </c>
      <c r="I40" s="79">
        <v>37.756860000000003</v>
      </c>
      <c r="J40" s="79">
        <f t="shared" si="0"/>
        <v>0.43050599863979677</v>
      </c>
      <c r="K40" s="79">
        <f>I40/'סכום נכסי הקרן'!$C$42*100</f>
        <v>2.9062571195360158E-3</v>
      </c>
    </row>
    <row r="41" spans="2:11">
      <c r="B41" t="s">
        <v>2763</v>
      </c>
      <c r="C41" t="s">
        <v>1020</v>
      </c>
      <c r="D41" t="s">
        <v>245</v>
      </c>
      <c r="E41" t="s">
        <v>155</v>
      </c>
      <c r="F41" s="79">
        <v>0</v>
      </c>
      <c r="G41" t="s">
        <v>108</v>
      </c>
      <c r="H41" s="79">
        <v>0</v>
      </c>
      <c r="I41" s="79">
        <v>92.924300000000002</v>
      </c>
      <c r="J41" s="79">
        <f t="shared" si="0"/>
        <v>1.0595284822255893</v>
      </c>
      <c r="K41" s="79">
        <f>I41/'סכום נכסי הקרן'!$C$42*100</f>
        <v>7.1526580455286946E-3</v>
      </c>
    </row>
    <row r="42" spans="2:11">
      <c r="B42" t="s">
        <v>2764</v>
      </c>
      <c r="C42" t="s">
        <v>1020</v>
      </c>
      <c r="D42" t="s">
        <v>245</v>
      </c>
      <c r="E42" t="s">
        <v>155</v>
      </c>
      <c r="F42" s="79">
        <v>0</v>
      </c>
      <c r="G42" t="s">
        <v>108</v>
      </c>
      <c r="H42" s="79">
        <v>0</v>
      </c>
      <c r="I42" s="79">
        <v>27.877289999999999</v>
      </c>
      <c r="J42" s="79">
        <f t="shared" si="0"/>
        <v>0.31785854466767677</v>
      </c>
      <c r="K42" s="79">
        <f>I42/'סכום נכסי הקרן'!$C$42*100</f>
        <v>2.1457974136586083E-3</v>
      </c>
    </row>
    <row r="43" spans="2:11">
      <c r="B43" t="s">
        <v>2765</v>
      </c>
      <c r="C43" t="s">
        <v>1022</v>
      </c>
      <c r="D43" t="s">
        <v>245</v>
      </c>
      <c r="E43" t="s">
        <v>155</v>
      </c>
      <c r="F43" s="79">
        <v>0</v>
      </c>
      <c r="G43" t="s">
        <v>108</v>
      </c>
      <c r="H43" s="79">
        <v>0</v>
      </c>
      <c r="I43" s="79">
        <v>12.18736</v>
      </c>
      <c r="J43" s="79">
        <f t="shared" si="0"/>
        <v>0.13896101496741819</v>
      </c>
      <c r="K43" s="79">
        <f>I43/'סכום נכסי הקרן'!$C$42*100</f>
        <v>9.3809712376369356E-4</v>
      </c>
    </row>
    <row r="44" spans="2:11">
      <c r="B44" t="s">
        <v>2766</v>
      </c>
      <c r="C44" t="s">
        <v>1044</v>
      </c>
      <c r="D44" t="s">
        <v>245</v>
      </c>
      <c r="E44" t="s">
        <v>155</v>
      </c>
      <c r="F44" s="79">
        <v>0</v>
      </c>
      <c r="G44" t="s">
        <v>108</v>
      </c>
      <c r="H44" s="79">
        <v>0</v>
      </c>
      <c r="I44" s="79">
        <v>28.61675</v>
      </c>
      <c r="J44" s="79">
        <f t="shared" si="0"/>
        <v>0.3262899122590015</v>
      </c>
      <c r="K44" s="79">
        <f>I44/'סכום נכסי הקרן'!$C$42*100</f>
        <v>2.2027158356251624E-3</v>
      </c>
    </row>
    <row r="45" spans="2:11">
      <c r="B45" t="s">
        <v>2767</v>
      </c>
      <c r="C45" t="s">
        <v>1343</v>
      </c>
      <c r="D45" t="s">
        <v>245</v>
      </c>
      <c r="E45" t="s">
        <v>155</v>
      </c>
      <c r="F45" s="79">
        <v>0</v>
      </c>
      <c r="G45" t="s">
        <v>108</v>
      </c>
      <c r="H45" s="79">
        <v>0</v>
      </c>
      <c r="I45" s="79">
        <v>67.104089999999999</v>
      </c>
      <c r="J45" s="79">
        <f t="shared" si="0"/>
        <v>0.76512488798763456</v>
      </c>
      <c r="K45" s="79">
        <f>I45/'סכום נכסי הקרן'!$C$42*100</f>
        <v>5.1652001599837901E-3</v>
      </c>
    </row>
    <row r="46" spans="2:11">
      <c r="B46" t="s">
        <v>2768</v>
      </c>
      <c r="C46" t="s">
        <v>1575</v>
      </c>
      <c r="D46" t="s">
        <v>245</v>
      </c>
      <c r="E46" t="s">
        <v>841</v>
      </c>
      <c r="F46" s="79">
        <v>0</v>
      </c>
      <c r="G46" t="s">
        <v>108</v>
      </c>
      <c r="H46" s="79">
        <v>0</v>
      </c>
      <c r="I46" s="79">
        <v>15.962730000000001</v>
      </c>
      <c r="J46" s="79">
        <f t="shared" si="0"/>
        <v>0.18200801178030809</v>
      </c>
      <c r="K46" s="79">
        <f>I46/'סכום נכסי הקרן'!$C$42*100</f>
        <v>1.2286985122632321E-3</v>
      </c>
    </row>
    <row r="47" spans="2:11">
      <c r="B47" t="s">
        <v>2769</v>
      </c>
      <c r="C47" t="s">
        <v>2770</v>
      </c>
      <c r="D47" t="s">
        <v>245</v>
      </c>
      <c r="E47" t="s">
        <v>841</v>
      </c>
      <c r="F47" s="79">
        <v>5.95</v>
      </c>
      <c r="G47" t="s">
        <v>108</v>
      </c>
      <c r="H47" s="79">
        <v>0.01</v>
      </c>
      <c r="I47" s="79">
        <v>4.7129999999999999E-7</v>
      </c>
      <c r="J47" s="79">
        <f t="shared" si="0"/>
        <v>5.3737910715810638E-9</v>
      </c>
      <c r="K47" s="79">
        <f>I47/'סכום נכסי הקרן'!$C$42*100</f>
        <v>3.6277354113592184E-11</v>
      </c>
    </row>
    <row r="48" spans="2:11">
      <c r="B48" t="s">
        <v>2771</v>
      </c>
      <c r="C48" t="s">
        <v>1431</v>
      </c>
      <c r="D48" t="s">
        <v>245</v>
      </c>
      <c r="E48" t="s">
        <v>841</v>
      </c>
      <c r="F48" s="79">
        <v>0</v>
      </c>
      <c r="G48" t="s">
        <v>108</v>
      </c>
      <c r="H48" s="79">
        <v>0</v>
      </c>
      <c r="I48" s="79">
        <v>37.1173</v>
      </c>
      <c r="J48" s="79">
        <f t="shared" si="0"/>
        <v>0.4232136968835048</v>
      </c>
      <c r="K48" s="79">
        <f>I48/'סכום נכסי הקרן'!$C$42*100</f>
        <v>2.8570282958634311E-3</v>
      </c>
    </row>
    <row r="49" spans="2:11">
      <c r="B49" t="s">
        <v>2772</v>
      </c>
      <c r="C49" t="s">
        <v>2773</v>
      </c>
      <c r="D49" t="s">
        <v>245</v>
      </c>
      <c r="E49" t="s">
        <v>841</v>
      </c>
      <c r="F49" s="79">
        <v>0</v>
      </c>
      <c r="G49" t="s">
        <v>108</v>
      </c>
      <c r="H49" s="79">
        <v>0</v>
      </c>
      <c r="I49" s="79">
        <v>0.65964</v>
      </c>
      <c r="J49" s="79">
        <f t="shared" si="0"/>
        <v>7.5212551293395566E-3</v>
      </c>
      <c r="K49" s="79">
        <f>I49/'סכום נכסי הקרן'!$C$42*100</f>
        <v>5.0774440626967854E-5</v>
      </c>
    </row>
    <row r="50" spans="2:11">
      <c r="B50" t="s">
        <v>2774</v>
      </c>
      <c r="C50" t="s">
        <v>745</v>
      </c>
      <c r="D50" t="s">
        <v>245</v>
      </c>
      <c r="E50" t="s">
        <v>156</v>
      </c>
      <c r="F50" s="79">
        <v>0</v>
      </c>
      <c r="G50" t="s">
        <v>108</v>
      </c>
      <c r="H50" s="79">
        <v>0</v>
      </c>
      <c r="I50" s="79">
        <v>90.169169999999994</v>
      </c>
      <c r="J50" s="79">
        <f t="shared" si="0"/>
        <v>1.0281143235261514</v>
      </c>
      <c r="K50" s="79">
        <f>I50/'סכום נכסי הקרן'!$C$42*100</f>
        <v>6.9405875455520747E-3</v>
      </c>
    </row>
    <row r="51" spans="2:11">
      <c r="B51" t="s">
        <v>2775</v>
      </c>
      <c r="C51" t="s">
        <v>745</v>
      </c>
      <c r="D51" t="s">
        <v>245</v>
      </c>
      <c r="E51" t="s">
        <v>156</v>
      </c>
      <c r="F51" s="79">
        <v>0</v>
      </c>
      <c r="G51" t="s">
        <v>108</v>
      </c>
      <c r="H51" s="79">
        <v>0</v>
      </c>
      <c r="I51" s="79">
        <v>10.09895</v>
      </c>
      <c r="J51" s="79">
        <f t="shared" si="0"/>
        <v>0.11514883798502777</v>
      </c>
      <c r="K51" s="79">
        <f>I51/'סכום נכסי הקרן'!$C$42*100</f>
        <v>7.7734603294178184E-4</v>
      </c>
    </row>
    <row r="52" spans="2:11">
      <c r="B52" t="s">
        <v>2776</v>
      </c>
      <c r="C52" t="s">
        <v>818</v>
      </c>
      <c r="D52" t="s">
        <v>245</v>
      </c>
      <c r="E52" t="s">
        <v>155</v>
      </c>
      <c r="F52" s="79">
        <v>0</v>
      </c>
      <c r="G52" t="s">
        <v>108</v>
      </c>
      <c r="H52" s="79">
        <v>0</v>
      </c>
      <c r="I52" s="79">
        <v>6.2125199999999996</v>
      </c>
      <c r="J52" s="79">
        <f t="shared" si="0"/>
        <v>7.0835528342921256E-2</v>
      </c>
      <c r="K52" s="79">
        <f>I52/'סכום נכסי הקרן'!$C$42*100</f>
        <v>4.7819602796047889E-4</v>
      </c>
    </row>
    <row r="53" spans="2:11">
      <c r="B53" t="s">
        <v>2777</v>
      </c>
      <c r="C53" t="s">
        <v>980</v>
      </c>
      <c r="D53" t="s">
        <v>245</v>
      </c>
      <c r="E53" t="s">
        <v>156</v>
      </c>
      <c r="F53" s="79">
        <v>0</v>
      </c>
      <c r="G53" t="s">
        <v>108</v>
      </c>
      <c r="H53" s="79">
        <v>0</v>
      </c>
      <c r="I53" s="79">
        <v>95.801460000000006</v>
      </c>
      <c r="J53" s="79">
        <f t="shared" si="0"/>
        <v>1.0923340343569499</v>
      </c>
      <c r="K53" s="79">
        <f>I53/'סכום נכסי הקרן'!$C$42*100</f>
        <v>7.3741215553132554E-3</v>
      </c>
    </row>
    <row r="54" spans="2:11">
      <c r="B54" t="s">
        <v>2778</v>
      </c>
      <c r="C54" t="s">
        <v>980</v>
      </c>
      <c r="D54" t="s">
        <v>245</v>
      </c>
      <c r="E54" t="s">
        <v>156</v>
      </c>
      <c r="F54" s="79">
        <v>0</v>
      </c>
      <c r="G54" t="s">
        <v>108</v>
      </c>
      <c r="H54" s="79">
        <v>0</v>
      </c>
      <c r="I54" s="79">
        <v>14.08845</v>
      </c>
      <c r="J54" s="79">
        <f t="shared" si="0"/>
        <v>0.16063735799366907</v>
      </c>
      <c r="K54" s="79">
        <f>I54/'סכום נכסי הקרן'!$C$42*100</f>
        <v>1.0844296404872434E-3</v>
      </c>
    </row>
    <row r="55" spans="2:11">
      <c r="B55" t="s">
        <v>2779</v>
      </c>
      <c r="C55" t="s">
        <v>983</v>
      </c>
      <c r="D55" t="s">
        <v>245</v>
      </c>
      <c r="E55" t="s">
        <v>156</v>
      </c>
      <c r="F55" s="79">
        <v>0</v>
      </c>
      <c r="G55" t="s">
        <v>108</v>
      </c>
      <c r="H55" s="79">
        <v>0</v>
      </c>
      <c r="I55" s="79">
        <v>10.7887</v>
      </c>
      <c r="J55" s="79">
        <f t="shared" si="0"/>
        <v>0.12301340915333465</v>
      </c>
      <c r="K55" s="79">
        <f>I55/'סכום נכסי הקרן'!$C$42*100</f>
        <v>8.3043812927076582E-4</v>
      </c>
    </row>
    <row r="56" spans="2:11">
      <c r="B56" t="s">
        <v>2780</v>
      </c>
      <c r="C56" t="s">
        <v>685</v>
      </c>
      <c r="D56" t="s">
        <v>245</v>
      </c>
      <c r="E56" t="s">
        <v>156</v>
      </c>
      <c r="F56" s="79">
        <v>0</v>
      </c>
      <c r="G56" t="s">
        <v>108</v>
      </c>
      <c r="H56" s="79">
        <v>0</v>
      </c>
      <c r="I56" s="79">
        <v>91.225409999999997</v>
      </c>
      <c r="J56" s="79">
        <f t="shared" si="0"/>
        <v>1.0401576358143898</v>
      </c>
      <c r="K56" s="79">
        <f>I56/'סכום נכסי הקרן'!$C$42*100</f>
        <v>7.0218894604872342E-3</v>
      </c>
    </row>
    <row r="57" spans="2:11">
      <c r="B57" t="s">
        <v>2781</v>
      </c>
      <c r="C57" t="s">
        <v>685</v>
      </c>
      <c r="D57" t="s">
        <v>245</v>
      </c>
      <c r="E57" t="s">
        <v>156</v>
      </c>
      <c r="F57" s="79">
        <v>0</v>
      </c>
      <c r="G57" t="s">
        <v>108</v>
      </c>
      <c r="H57" s="79">
        <v>0</v>
      </c>
      <c r="I57" s="79">
        <v>14.641679999999999</v>
      </c>
      <c r="J57" s="79">
        <f t="shared" si="0"/>
        <v>0.16694531987470196</v>
      </c>
      <c r="K57" s="79">
        <f>I57/'סכום נכסי הקרן'!$C$42*100</f>
        <v>1.1270133888773611E-3</v>
      </c>
    </row>
    <row r="58" spans="2:11">
      <c r="B58" t="s">
        <v>2782</v>
      </c>
      <c r="C58" t="s">
        <v>738</v>
      </c>
      <c r="D58" t="s">
        <v>245</v>
      </c>
      <c r="E58" t="s">
        <v>155</v>
      </c>
      <c r="F58" s="79">
        <v>0</v>
      </c>
      <c r="G58" t="s">
        <v>108</v>
      </c>
      <c r="H58" s="79">
        <v>0</v>
      </c>
      <c r="I58" s="79">
        <v>104.58678999999999</v>
      </c>
      <c r="J58" s="79">
        <f t="shared" si="0"/>
        <v>1.1925048977452231</v>
      </c>
      <c r="K58" s="79">
        <f>I58/'סכום נכסי הקרן'!$C$42*100</f>
        <v>8.05035437393147E-3</v>
      </c>
    </row>
    <row r="59" spans="2:11">
      <c r="B59" t="s">
        <v>2783</v>
      </c>
      <c r="C59" t="s">
        <v>738</v>
      </c>
      <c r="D59" t="s">
        <v>245</v>
      </c>
      <c r="E59" t="s">
        <v>155</v>
      </c>
      <c r="F59" s="79">
        <v>0</v>
      </c>
      <c r="G59" t="s">
        <v>108</v>
      </c>
      <c r="H59" s="79">
        <v>0</v>
      </c>
      <c r="I59" s="79">
        <v>5.7522700000000002</v>
      </c>
      <c r="J59" s="79">
        <f t="shared" si="0"/>
        <v>6.5587730038878869E-2</v>
      </c>
      <c r="K59" s="79">
        <f>I59/'סכום נכסי הקרן'!$C$42*100</f>
        <v>4.4276922500953295E-4</v>
      </c>
    </row>
    <row r="60" spans="2:11">
      <c r="B60" t="s">
        <v>2784</v>
      </c>
      <c r="C60" t="s">
        <v>496</v>
      </c>
      <c r="D60" t="s">
        <v>245</v>
      </c>
      <c r="E60" t="s">
        <v>155</v>
      </c>
      <c r="F60" s="79">
        <v>0</v>
      </c>
      <c r="G60" t="s">
        <v>108</v>
      </c>
      <c r="H60" s="79">
        <v>0</v>
      </c>
      <c r="I60" s="79">
        <v>62.231670000000001</v>
      </c>
      <c r="J60" s="79">
        <f t="shared" si="0"/>
        <v>0.70956926080114391</v>
      </c>
      <c r="K60" s="79">
        <f>I60/'סכום נכסי הקרן'!$C$42*100</f>
        <v>4.7901555902189925E-3</v>
      </c>
    </row>
    <row r="61" spans="2:11">
      <c r="B61" t="s">
        <v>2785</v>
      </c>
      <c r="C61" t="s">
        <v>496</v>
      </c>
      <c r="D61" t="s">
        <v>245</v>
      </c>
      <c r="E61" t="s">
        <v>155</v>
      </c>
      <c r="F61" s="79">
        <v>0</v>
      </c>
      <c r="G61" t="s">
        <v>108</v>
      </c>
      <c r="H61" s="79">
        <v>0</v>
      </c>
      <c r="I61" s="79">
        <v>15.24676</v>
      </c>
      <c r="J61" s="79">
        <f t="shared" si="0"/>
        <v>0.17384447858803162</v>
      </c>
      <c r="K61" s="79">
        <f>I61/'סכום נכסי הקרן'!$C$42*100</f>
        <v>1.1735881850306656E-3</v>
      </c>
    </row>
    <row r="62" spans="2:11">
      <c r="B62" t="s">
        <v>2786</v>
      </c>
      <c r="C62" t="s">
        <v>751</v>
      </c>
      <c r="D62" t="s">
        <v>245</v>
      </c>
      <c r="E62" t="s">
        <v>156</v>
      </c>
      <c r="F62" s="79">
        <v>0</v>
      </c>
      <c r="G62" t="s">
        <v>108</v>
      </c>
      <c r="H62" s="79">
        <v>0</v>
      </c>
      <c r="I62" s="79">
        <v>69.599999999999994</v>
      </c>
      <c r="J62" s="79">
        <f t="shared" si="0"/>
        <v>0.79358340458740084</v>
      </c>
      <c r="K62" s="79">
        <f>I62/'סכום נכסי הקרן'!$C$42*100</f>
        <v>5.3573177303331545E-3</v>
      </c>
    </row>
    <row r="63" spans="2:11">
      <c r="B63" t="s">
        <v>2787</v>
      </c>
      <c r="C63" t="s">
        <v>751</v>
      </c>
      <c r="D63" t="s">
        <v>245</v>
      </c>
      <c r="E63" t="s">
        <v>156</v>
      </c>
      <c r="F63" s="79">
        <v>0</v>
      </c>
      <c r="G63" t="s">
        <v>108</v>
      </c>
      <c r="H63" s="79">
        <v>0</v>
      </c>
      <c r="I63" s="79">
        <v>11.135999999999999</v>
      </c>
      <c r="J63" s="79">
        <f t="shared" si="0"/>
        <v>0.12697334473398414</v>
      </c>
      <c r="K63" s="79">
        <f>I63/'סכום נכסי הקרן'!$C$42*100</f>
        <v>8.5717083685330473E-4</v>
      </c>
    </row>
    <row r="64" spans="2:11">
      <c r="B64" t="s">
        <v>2788</v>
      </c>
      <c r="C64" t="s">
        <v>698</v>
      </c>
      <c r="D64" t="s">
        <v>245</v>
      </c>
      <c r="E64" t="s">
        <v>155</v>
      </c>
      <c r="F64" s="79">
        <v>0</v>
      </c>
      <c r="G64" t="s">
        <v>108</v>
      </c>
      <c r="H64" s="79">
        <v>0</v>
      </c>
      <c r="I64" s="79">
        <v>2.7097099999999998</v>
      </c>
      <c r="J64" s="79">
        <f t="shared" si="0"/>
        <v>3.0896277115582273E-2</v>
      </c>
      <c r="K64" s="79">
        <f>I64/'סכום נכסי הקרן'!$C$42*100</f>
        <v>2.085743883198427E-4</v>
      </c>
    </row>
    <row r="65" spans="2:11">
      <c r="B65" t="s">
        <v>2789</v>
      </c>
      <c r="C65" t="s">
        <v>698</v>
      </c>
      <c r="D65" t="s">
        <v>245</v>
      </c>
      <c r="E65" t="s">
        <v>155</v>
      </c>
      <c r="F65" s="79">
        <v>0</v>
      </c>
      <c r="G65" t="s">
        <v>108</v>
      </c>
      <c r="H65" s="79">
        <v>0</v>
      </c>
      <c r="I65" s="79">
        <v>0.57581000000000004</v>
      </c>
      <c r="J65" s="79">
        <f t="shared" si="0"/>
        <v>6.5654204051073476E-3</v>
      </c>
      <c r="K65" s="79">
        <f>I65/'סכום נכסי הקרן'!$C$42*100</f>
        <v>4.4321797734240432E-5</v>
      </c>
    </row>
    <row r="66" spans="2:11">
      <c r="B66" t="s">
        <v>2790</v>
      </c>
      <c r="C66" t="s">
        <v>703</v>
      </c>
      <c r="D66" t="s">
        <v>245</v>
      </c>
      <c r="E66" t="s">
        <v>155</v>
      </c>
      <c r="F66" s="79">
        <v>0</v>
      </c>
      <c r="G66" t="s">
        <v>108</v>
      </c>
      <c r="H66" s="79">
        <v>0</v>
      </c>
      <c r="I66" s="79">
        <v>2.90605</v>
      </c>
      <c r="J66" s="79">
        <f t="shared" si="0"/>
        <v>3.3134957656626669E-2</v>
      </c>
      <c r="K66" s="79">
        <f>I66/'סכום נכסי הקרן'!$C$42*100</f>
        <v>2.2368725848038312E-4</v>
      </c>
    </row>
    <row r="67" spans="2:11">
      <c r="B67" t="s">
        <v>2791</v>
      </c>
      <c r="C67" t="s">
        <v>631</v>
      </c>
      <c r="D67" t="s">
        <v>245</v>
      </c>
      <c r="E67" t="s">
        <v>155</v>
      </c>
      <c r="F67" s="79">
        <v>0</v>
      </c>
      <c r="G67" t="s">
        <v>108</v>
      </c>
      <c r="H67" s="79">
        <v>0</v>
      </c>
      <c r="I67" s="79">
        <v>2.0000000000000002E-5</v>
      </c>
      <c r="J67" s="79">
        <f t="shared" si="0"/>
        <v>2.280412082147704E-7</v>
      </c>
      <c r="K67" s="79">
        <f>I67/'סכום נכסי הקרן'!$C$42*100</f>
        <v>1.5394591179118264E-9</v>
      </c>
    </row>
    <row r="68" spans="2:11">
      <c r="B68" t="s">
        <v>2792</v>
      </c>
      <c r="C68" t="s">
        <v>631</v>
      </c>
      <c r="D68" t="s">
        <v>245</v>
      </c>
      <c r="E68" t="s">
        <v>155</v>
      </c>
      <c r="F68" s="79">
        <v>0</v>
      </c>
      <c r="G68" t="s">
        <v>108</v>
      </c>
      <c r="H68" s="79">
        <v>0</v>
      </c>
      <c r="I68" s="79">
        <v>1.0000000000000001E-5</v>
      </c>
      <c r="J68" s="79">
        <f t="shared" si="0"/>
        <v>1.140206041073852E-7</v>
      </c>
      <c r="K68" s="79">
        <f>I68/'סכום נכסי הקרן'!$C$42*100</f>
        <v>7.6972955895591318E-10</v>
      </c>
    </row>
    <row r="69" spans="2:11">
      <c r="B69" t="s">
        <v>2793</v>
      </c>
      <c r="C69" t="s">
        <v>931</v>
      </c>
      <c r="D69" t="s">
        <v>245</v>
      </c>
      <c r="E69" t="s">
        <v>155</v>
      </c>
      <c r="F69" s="79">
        <v>0</v>
      </c>
      <c r="G69" t="s">
        <v>108</v>
      </c>
      <c r="H69" s="79">
        <v>0</v>
      </c>
      <c r="I69" s="79">
        <v>5.1974999999999998</v>
      </c>
      <c r="J69" s="79">
        <f t="shared" si="0"/>
        <v>5.926220898481345E-2</v>
      </c>
      <c r="K69" s="79">
        <f>I69/'סכום נכסי הקרן'!$C$42*100</f>
        <v>4.0006693826733582E-4</v>
      </c>
    </row>
    <row r="70" spans="2:11">
      <c r="B70" t="s">
        <v>2794</v>
      </c>
      <c r="C70" t="s">
        <v>557</v>
      </c>
      <c r="D70" t="s">
        <v>245</v>
      </c>
      <c r="E70" t="s">
        <v>155</v>
      </c>
      <c r="F70" s="79">
        <v>0</v>
      </c>
      <c r="G70" t="s">
        <v>108</v>
      </c>
      <c r="H70" s="79">
        <v>0</v>
      </c>
      <c r="I70" s="79">
        <v>29.66403</v>
      </c>
      <c r="J70" s="79">
        <f t="shared" si="0"/>
        <v>0.33823106208595977</v>
      </c>
      <c r="K70" s="79">
        <f>I70/'סכום נכסי הקרן'!$C$42*100</f>
        <v>2.2833280728754971E-3</v>
      </c>
    </row>
    <row r="71" spans="2:11">
      <c r="B71" t="s">
        <v>2795</v>
      </c>
      <c r="C71" t="s">
        <v>557</v>
      </c>
      <c r="D71" t="s">
        <v>245</v>
      </c>
      <c r="E71" t="s">
        <v>155</v>
      </c>
      <c r="F71" s="79">
        <v>0</v>
      </c>
      <c r="G71" t="s">
        <v>108</v>
      </c>
      <c r="H71" s="79">
        <v>0</v>
      </c>
      <c r="I71" s="79">
        <v>10.73542</v>
      </c>
      <c r="J71" s="79">
        <f t="shared" si="0"/>
        <v>0.1224059073746505</v>
      </c>
      <c r="K71" s="79">
        <f>I71/'סכום נכסי הקרן'!$C$42*100</f>
        <v>8.2633701018064887E-4</v>
      </c>
    </row>
    <row r="72" spans="2:11">
      <c r="B72" t="s">
        <v>2796</v>
      </c>
      <c r="C72" t="s">
        <v>891</v>
      </c>
      <c r="D72" t="s">
        <v>245</v>
      </c>
      <c r="E72" t="s">
        <v>155</v>
      </c>
      <c r="F72" s="79">
        <v>0</v>
      </c>
      <c r="G72" t="s">
        <v>108</v>
      </c>
      <c r="H72" s="79">
        <v>0</v>
      </c>
      <c r="I72" s="79">
        <v>2.1413500000000001</v>
      </c>
      <c r="J72" s="79">
        <f t="shared" si="0"/>
        <v>2.4415802060534925E-2</v>
      </c>
      <c r="K72" s="79">
        <f>I72/'סכום נכסי הקרן'!$C$42*100</f>
        <v>1.6482603910702445E-4</v>
      </c>
    </row>
    <row r="73" spans="2:11">
      <c r="B73" t="s">
        <v>2797</v>
      </c>
      <c r="C73" t="s">
        <v>566</v>
      </c>
      <c r="D73" t="s">
        <v>245</v>
      </c>
      <c r="E73" t="s">
        <v>155</v>
      </c>
      <c r="F73" s="79">
        <v>0</v>
      </c>
      <c r="G73" t="s">
        <v>108</v>
      </c>
      <c r="H73" s="79">
        <v>0</v>
      </c>
      <c r="I73" s="79">
        <v>2.8283100000000001</v>
      </c>
      <c r="J73" s="79">
        <f t="shared" si="0"/>
        <v>3.2248561480295861E-2</v>
      </c>
      <c r="K73" s="79">
        <f>I73/'סכום נכסי הקרן'!$C$42*100</f>
        <v>2.1770338088905987E-4</v>
      </c>
    </row>
    <row r="74" spans="2:11">
      <c r="B74" t="s">
        <v>2798</v>
      </c>
      <c r="C74" t="s">
        <v>706</v>
      </c>
      <c r="D74" t="s">
        <v>245</v>
      </c>
      <c r="E74" t="s">
        <v>156</v>
      </c>
      <c r="F74" s="79">
        <v>0</v>
      </c>
      <c r="G74" t="s">
        <v>108</v>
      </c>
      <c r="H74" s="79">
        <v>0</v>
      </c>
      <c r="I74" s="79">
        <v>20.749980000000001</v>
      </c>
      <c r="J74" s="79">
        <f t="shared" si="0"/>
        <v>0.23659252548161605</v>
      </c>
      <c r="K74" s="79">
        <f>I74/'סכום נכסי הקרן'!$C$42*100</f>
        <v>1.5971872953744017E-3</v>
      </c>
    </row>
    <row r="75" spans="2:11">
      <c r="B75" t="s">
        <v>2799</v>
      </c>
      <c r="C75" t="s">
        <v>706</v>
      </c>
      <c r="D75" t="s">
        <v>245</v>
      </c>
      <c r="E75" t="s">
        <v>156</v>
      </c>
      <c r="F75" s="79">
        <v>0</v>
      </c>
      <c r="G75" t="s">
        <v>108</v>
      </c>
      <c r="H75" s="79">
        <v>0</v>
      </c>
      <c r="I75" s="79">
        <v>6.0693799999999998</v>
      </c>
      <c r="J75" s="79">
        <f t="shared" si="0"/>
        <v>6.9203437415728139E-2</v>
      </c>
      <c r="K75" s="79">
        <f>I75/'סכום נכסי הקרן'!$C$42*100</f>
        <v>4.6717811905358395E-4</v>
      </c>
    </row>
    <row r="76" spans="2:11">
      <c r="B76" t="s">
        <v>2800</v>
      </c>
      <c r="C76" t="s">
        <v>948</v>
      </c>
      <c r="D76" t="s">
        <v>245</v>
      </c>
      <c r="E76" t="s">
        <v>156</v>
      </c>
      <c r="F76" s="79">
        <v>0</v>
      </c>
      <c r="G76" t="s">
        <v>108</v>
      </c>
      <c r="H76" s="79">
        <v>0</v>
      </c>
      <c r="I76" s="79">
        <v>4.9599999999999998E-2</v>
      </c>
      <c r="J76" s="79">
        <f t="shared" ref="J76:J122" si="1">I76/$I$11*100</f>
        <v>5.6554219637263044E-4</v>
      </c>
      <c r="K76" s="79">
        <f>I76/'סכום נכסי הקרן'!$C$42*100</f>
        <v>3.8178586124213283E-6</v>
      </c>
    </row>
    <row r="77" spans="2:11">
      <c r="B77" t="s">
        <v>2801</v>
      </c>
      <c r="C77" t="s">
        <v>948</v>
      </c>
      <c r="D77" t="s">
        <v>245</v>
      </c>
      <c r="E77" t="s">
        <v>156</v>
      </c>
      <c r="F77" s="79">
        <v>0</v>
      </c>
      <c r="G77" t="s">
        <v>108</v>
      </c>
      <c r="H77" s="79">
        <v>0</v>
      </c>
      <c r="I77" s="79">
        <v>1.5740000000000001E-2</v>
      </c>
      <c r="J77" s="79">
        <f t="shared" si="1"/>
        <v>1.7946843086502428E-4</v>
      </c>
      <c r="K77" s="79">
        <f>I77/'סכום נכסי הקרן'!$C$42*100</f>
        <v>1.2115543257966072E-6</v>
      </c>
    </row>
    <row r="78" spans="2:11">
      <c r="B78" t="s">
        <v>2802</v>
      </c>
      <c r="C78" t="s">
        <v>657</v>
      </c>
      <c r="D78" t="s">
        <v>245</v>
      </c>
      <c r="E78" t="s">
        <v>156</v>
      </c>
      <c r="F78" s="79">
        <v>0</v>
      </c>
      <c r="G78" t="s">
        <v>108</v>
      </c>
      <c r="H78" s="79">
        <v>0</v>
      </c>
      <c r="I78" s="79">
        <v>66.134799999999998</v>
      </c>
      <c r="J78" s="79">
        <f t="shared" si="1"/>
        <v>0.75407298485210972</v>
      </c>
      <c r="K78" s="79">
        <f>I78/'סכום נכסי הקרן'!$C$42*100</f>
        <v>5.0905910435637518E-3</v>
      </c>
    </row>
    <row r="79" spans="2:11">
      <c r="B79" t="s">
        <v>2803</v>
      </c>
      <c r="C79" t="s">
        <v>657</v>
      </c>
      <c r="D79" t="s">
        <v>245</v>
      </c>
      <c r="E79" t="s">
        <v>156</v>
      </c>
      <c r="F79" s="79">
        <v>0</v>
      </c>
      <c r="G79" t="s">
        <v>108</v>
      </c>
      <c r="H79" s="79">
        <v>0</v>
      </c>
      <c r="I79" s="79">
        <v>14.731529999999999</v>
      </c>
      <c r="J79" s="79">
        <f t="shared" si="1"/>
        <v>0.16796979500260681</v>
      </c>
      <c r="K79" s="79">
        <f>I79/'סכום נכסי הקרן'!$C$42*100</f>
        <v>1.1339294089645802E-3</v>
      </c>
    </row>
    <row r="80" spans="2:11">
      <c r="B80" t="s">
        <v>2804</v>
      </c>
      <c r="C80" t="s">
        <v>2805</v>
      </c>
      <c r="D80" t="s">
        <v>245</v>
      </c>
      <c r="E80" t="s">
        <v>841</v>
      </c>
      <c r="F80" s="79">
        <v>7.5</v>
      </c>
      <c r="G80" t="s">
        <v>108</v>
      </c>
      <c r="H80" s="79">
        <v>0.01</v>
      </c>
      <c r="I80" s="79">
        <v>1.9964000000000001E-6</v>
      </c>
      <c r="J80" s="79">
        <f t="shared" si="1"/>
        <v>2.276307340399838E-8</v>
      </c>
      <c r="K80" s="79">
        <f>I80/'סכום נכסי הקרן'!$C$42*100</f>
        <v>1.5366880914995849E-10</v>
      </c>
    </row>
    <row r="81" spans="2:11">
      <c r="B81" t="s">
        <v>2806</v>
      </c>
      <c r="C81" t="s">
        <v>2807</v>
      </c>
      <c r="D81" t="s">
        <v>245</v>
      </c>
      <c r="E81" t="s">
        <v>841</v>
      </c>
      <c r="F81" s="79">
        <v>0.51</v>
      </c>
      <c r="G81" t="s">
        <v>108</v>
      </c>
      <c r="H81" s="79">
        <v>0.01</v>
      </c>
      <c r="I81" s="79">
        <v>8.5108466000000004E-6</v>
      </c>
      <c r="J81" s="79">
        <f t="shared" si="1"/>
        <v>9.704118707972853E-8</v>
      </c>
      <c r="K81" s="79">
        <f>I81/'סכום נכסי הקרן'!$C$42*100</f>
        <v>6.5510501997594328E-10</v>
      </c>
    </row>
    <row r="82" spans="2:11">
      <c r="B82" t="s">
        <v>2808</v>
      </c>
      <c r="C82" t="s">
        <v>718</v>
      </c>
      <c r="D82" t="s">
        <v>245</v>
      </c>
      <c r="E82" t="s">
        <v>155</v>
      </c>
      <c r="F82" s="79">
        <v>0</v>
      </c>
      <c r="G82" t="s">
        <v>108</v>
      </c>
      <c r="H82" s="79">
        <v>0</v>
      </c>
      <c r="I82" s="79">
        <v>103.98362</v>
      </c>
      <c r="J82" s="79">
        <f t="shared" si="1"/>
        <v>1.1856275169672781</v>
      </c>
      <c r="K82" s="79">
        <f>I82/'סכום נכסי הקרן'!$C$42*100</f>
        <v>8.003926596123926E-3</v>
      </c>
    </row>
    <row r="83" spans="2:11">
      <c r="B83" t="s">
        <v>2809</v>
      </c>
      <c r="C83" t="s">
        <v>718</v>
      </c>
      <c r="D83" t="s">
        <v>245</v>
      </c>
      <c r="E83" t="s">
        <v>155</v>
      </c>
      <c r="F83" s="79">
        <v>0</v>
      </c>
      <c r="G83" t="s">
        <v>108</v>
      </c>
      <c r="H83" s="79">
        <v>0</v>
      </c>
      <c r="I83" s="79">
        <v>14.038209999999999</v>
      </c>
      <c r="J83" s="79">
        <f t="shared" si="1"/>
        <v>0.16006451847863357</v>
      </c>
      <c r="K83" s="79">
        <f>I83/'סכום נכסי הקרן'!$C$42*100</f>
        <v>1.0805625191830487E-3</v>
      </c>
    </row>
    <row r="84" spans="2:11">
      <c r="B84" t="s">
        <v>2810</v>
      </c>
      <c r="C84" t="s">
        <v>793</v>
      </c>
      <c r="D84" t="s">
        <v>245</v>
      </c>
      <c r="E84" t="s">
        <v>156</v>
      </c>
      <c r="F84" s="79">
        <v>0</v>
      </c>
      <c r="G84" t="s">
        <v>108</v>
      </c>
      <c r="H84" s="79">
        <v>0</v>
      </c>
      <c r="I84" s="79">
        <v>81.311250000000001</v>
      </c>
      <c r="J84" s="79">
        <f t="shared" si="1"/>
        <v>0.92711578457266242</v>
      </c>
      <c r="K84" s="79">
        <f>I84/'סכום נכסי הקרן'!$C$42*100</f>
        <v>6.2587672600653982E-3</v>
      </c>
    </row>
    <row r="85" spans="2:11">
      <c r="B85" t="s">
        <v>2811</v>
      </c>
      <c r="C85" t="s">
        <v>793</v>
      </c>
      <c r="D85" t="s">
        <v>245</v>
      </c>
      <c r="E85" t="s">
        <v>156</v>
      </c>
      <c r="F85" s="79">
        <v>0</v>
      </c>
      <c r="G85" t="s">
        <v>108</v>
      </c>
      <c r="H85" s="79">
        <v>0</v>
      </c>
      <c r="I85" s="79">
        <v>8.7003199999999996</v>
      </c>
      <c r="J85" s="79">
        <f t="shared" si="1"/>
        <v>9.9201574232756551E-2</v>
      </c>
      <c r="K85" s="79">
        <f>I85/'סכום נכסי הקרן'!$C$42*100</f>
        <v>6.6968934763753096E-4</v>
      </c>
    </row>
    <row r="86" spans="2:11">
      <c r="B86" t="s">
        <v>2812</v>
      </c>
      <c r="C86" t="s">
        <v>2813</v>
      </c>
      <c r="D86" t="s">
        <v>836</v>
      </c>
      <c r="E86" t="s">
        <v>157</v>
      </c>
      <c r="F86" s="79">
        <v>6.4</v>
      </c>
      <c r="G86" t="s">
        <v>108</v>
      </c>
      <c r="H86" s="79">
        <v>0.01</v>
      </c>
      <c r="I86" s="79">
        <v>1.2500000000000001E-5</v>
      </c>
      <c r="J86" s="79">
        <f t="shared" si="1"/>
        <v>1.4252575513423148E-7</v>
      </c>
      <c r="K86" s="79">
        <f>I86/'סכום נכסי הקרן'!$C$42*100</f>
        <v>9.621619486948913E-10</v>
      </c>
    </row>
    <row r="87" spans="2:11">
      <c r="B87" t="s">
        <v>2814</v>
      </c>
      <c r="C87" t="s">
        <v>772</v>
      </c>
      <c r="D87" t="s">
        <v>245</v>
      </c>
      <c r="E87" t="s">
        <v>155</v>
      </c>
      <c r="F87" s="79">
        <v>0</v>
      </c>
      <c r="G87" t="s">
        <v>108</v>
      </c>
      <c r="H87" s="79">
        <v>0</v>
      </c>
      <c r="I87" s="79">
        <v>131.46999</v>
      </c>
      <c r="J87" s="79">
        <f t="shared" si="1"/>
        <v>1.4990287681791887</v>
      </c>
      <c r="K87" s="79">
        <f>I87/'סכום נכסי הקרן'!$C$42*100</f>
        <v>1.011963374186383E-2</v>
      </c>
    </row>
    <row r="88" spans="2:11">
      <c r="B88" t="s">
        <v>2815</v>
      </c>
      <c r="C88" t="s">
        <v>772</v>
      </c>
      <c r="D88" t="s">
        <v>245</v>
      </c>
      <c r="E88" t="s">
        <v>155</v>
      </c>
      <c r="F88" s="79">
        <v>0</v>
      </c>
      <c r="G88" t="s">
        <v>108</v>
      </c>
      <c r="H88" s="79">
        <v>0</v>
      </c>
      <c r="I88" s="79">
        <v>13.27849</v>
      </c>
      <c r="J88" s="79">
        <f t="shared" si="1"/>
        <v>0.15140214514338732</v>
      </c>
      <c r="K88" s="79">
        <f>I88/'סכום נכסי הקרן'!$C$42*100</f>
        <v>1.0220846251300503E-3</v>
      </c>
    </row>
    <row r="89" spans="2:11">
      <c r="B89" t="s">
        <v>2816</v>
      </c>
      <c r="C89" t="s">
        <v>988</v>
      </c>
      <c r="D89" t="s">
        <v>245</v>
      </c>
      <c r="E89" t="s">
        <v>155</v>
      </c>
      <c r="F89" s="79">
        <v>0</v>
      </c>
      <c r="G89" t="s">
        <v>108</v>
      </c>
      <c r="H89" s="79">
        <v>0</v>
      </c>
      <c r="I89" s="79">
        <v>7.9324199999999996</v>
      </c>
      <c r="J89" s="79">
        <f t="shared" si="1"/>
        <v>9.0445932043350427E-2</v>
      </c>
      <c r="K89" s="79">
        <f>I89/'סכום נכסי הקרן'!$C$42*100</f>
        <v>6.1058181480530636E-4</v>
      </c>
    </row>
    <row r="90" spans="2:11">
      <c r="B90" t="s">
        <v>2817</v>
      </c>
      <c r="C90" t="s">
        <v>988</v>
      </c>
      <c r="D90" t="s">
        <v>245</v>
      </c>
      <c r="E90" t="s">
        <v>155</v>
      </c>
      <c r="F90" s="79">
        <v>0</v>
      </c>
      <c r="G90" t="s">
        <v>108</v>
      </c>
      <c r="H90" s="79">
        <v>0</v>
      </c>
      <c r="I90" s="79">
        <v>3.3752499999999999</v>
      </c>
      <c r="J90" s="79">
        <f t="shared" si="1"/>
        <v>3.8484804401345184E-2</v>
      </c>
      <c r="K90" s="79">
        <f>I90/'סכום נכסי הקרן'!$C$42*100</f>
        <v>2.5980296938659455E-4</v>
      </c>
    </row>
    <row r="91" spans="2:11">
      <c r="B91" t="s">
        <v>2818</v>
      </c>
      <c r="C91" t="s">
        <v>722</v>
      </c>
      <c r="D91" t="s">
        <v>245</v>
      </c>
      <c r="E91" t="s">
        <v>155</v>
      </c>
      <c r="F91" s="79">
        <v>0</v>
      </c>
      <c r="G91" t="s">
        <v>108</v>
      </c>
      <c r="H91" s="79">
        <v>0</v>
      </c>
      <c r="I91" s="79">
        <v>17.605129999999999</v>
      </c>
      <c r="J91" s="79">
        <f t="shared" si="1"/>
        <v>0.20073475579890498</v>
      </c>
      <c r="K91" s="79">
        <f>I91/'סכום נכסי הקרן'!$C$42*100</f>
        <v>1.3551188950261513E-3</v>
      </c>
    </row>
    <row r="92" spans="2:11">
      <c r="B92" t="s">
        <v>2819</v>
      </c>
      <c r="C92" t="s">
        <v>722</v>
      </c>
      <c r="D92" t="s">
        <v>245</v>
      </c>
      <c r="E92" t="s">
        <v>155</v>
      </c>
      <c r="F92" s="79">
        <v>0</v>
      </c>
      <c r="G92" t="s">
        <v>108</v>
      </c>
      <c r="H92" s="79">
        <v>0</v>
      </c>
      <c r="I92" s="79">
        <v>12.13583</v>
      </c>
      <c r="J92" s="79">
        <f t="shared" si="1"/>
        <v>0.13837346679445284</v>
      </c>
      <c r="K92" s="79">
        <f>I92/'סכום נכסי הקרן'!$C$42*100</f>
        <v>9.3413070734639394E-4</v>
      </c>
    </row>
    <row r="93" spans="2:11">
      <c r="B93" t="s">
        <v>2820</v>
      </c>
      <c r="C93" t="s">
        <v>918</v>
      </c>
      <c r="D93" t="s">
        <v>245</v>
      </c>
      <c r="E93" t="s">
        <v>156</v>
      </c>
      <c r="F93" s="79">
        <v>0</v>
      </c>
      <c r="G93" t="s">
        <v>108</v>
      </c>
      <c r="H93" s="79">
        <v>0</v>
      </c>
      <c r="I93" s="79">
        <v>46.759729999999998</v>
      </c>
      <c r="J93" s="79">
        <f t="shared" si="1"/>
        <v>0.53315726624982218</v>
      </c>
      <c r="K93" s="79">
        <f>I93/'סכום נכסי הקרן'!$C$42*100</f>
        <v>3.5992346349797573E-3</v>
      </c>
    </row>
    <row r="94" spans="2:11">
      <c r="B94" t="s">
        <v>2821</v>
      </c>
      <c r="C94" t="s">
        <v>510</v>
      </c>
      <c r="D94" t="s">
        <v>245</v>
      </c>
      <c r="E94" t="s">
        <v>155</v>
      </c>
      <c r="F94" s="79">
        <v>0</v>
      </c>
      <c r="G94" t="s">
        <v>108</v>
      </c>
      <c r="H94" s="79">
        <v>0</v>
      </c>
      <c r="I94" s="79">
        <v>18.186820000000001</v>
      </c>
      <c r="J94" s="79">
        <f t="shared" si="1"/>
        <v>0.2073672203192275</v>
      </c>
      <c r="K94" s="79">
        <f>I94/'סכום נכסי הקרן'!$C$42*100</f>
        <v>1.3998932937410581E-3</v>
      </c>
    </row>
    <row r="95" spans="2:11">
      <c r="B95" t="s">
        <v>2822</v>
      </c>
      <c r="C95" t="s">
        <v>510</v>
      </c>
      <c r="D95" t="s">
        <v>245</v>
      </c>
      <c r="E95" t="s">
        <v>155</v>
      </c>
      <c r="F95" s="79">
        <v>0</v>
      </c>
      <c r="G95" t="s">
        <v>108</v>
      </c>
      <c r="H95" s="79">
        <v>0</v>
      </c>
      <c r="I95" s="79">
        <v>21.7971</v>
      </c>
      <c r="J95" s="79">
        <f t="shared" si="1"/>
        <v>0.24853185097890856</v>
      </c>
      <c r="K95" s="79">
        <f>I95/'סכום נכסי הקרן'!$C$42*100</f>
        <v>1.6777872169517934E-3</v>
      </c>
    </row>
    <row r="96" spans="2:11">
      <c r="B96" t="s">
        <v>2823</v>
      </c>
      <c r="C96" t="s">
        <v>519</v>
      </c>
      <c r="D96" t="s">
        <v>245</v>
      </c>
      <c r="E96" t="s">
        <v>155</v>
      </c>
      <c r="F96" s="79">
        <v>0</v>
      </c>
      <c r="G96" t="s">
        <v>108</v>
      </c>
      <c r="H96" s="79">
        <v>0</v>
      </c>
      <c r="I96" s="79">
        <v>25.950330000000001</v>
      </c>
      <c r="J96" s="79">
        <f t="shared" si="1"/>
        <v>0.29588723033860009</v>
      </c>
      <c r="K96" s="79">
        <f>I96/'סכום נכסי הקרן'!$C$42*100</f>
        <v>1.9974736065660401E-3</v>
      </c>
    </row>
    <row r="97" spans="2:11">
      <c r="B97" t="s">
        <v>2824</v>
      </c>
      <c r="C97" t="s">
        <v>519</v>
      </c>
      <c r="D97" t="s">
        <v>245</v>
      </c>
      <c r="E97" t="s">
        <v>155</v>
      </c>
      <c r="F97" s="79">
        <v>0</v>
      </c>
      <c r="G97" t="s">
        <v>108</v>
      </c>
      <c r="H97" s="79">
        <v>0</v>
      </c>
      <c r="I97" s="79">
        <v>56.909120000000001</v>
      </c>
      <c r="J97" s="79">
        <f t="shared" si="1"/>
        <v>0.6488812241619677</v>
      </c>
      <c r="K97" s="79">
        <f>I97/'סכום נכסי הקרן'!$C$42*100</f>
        <v>4.3804631838169133E-3</v>
      </c>
    </row>
    <row r="98" spans="2:11">
      <c r="B98" t="s">
        <v>2825</v>
      </c>
      <c r="C98" t="s">
        <v>525</v>
      </c>
      <c r="D98" t="s">
        <v>245</v>
      </c>
      <c r="E98" t="s">
        <v>155</v>
      </c>
      <c r="F98" s="79">
        <v>0</v>
      </c>
      <c r="G98" t="s">
        <v>108</v>
      </c>
      <c r="H98" s="79">
        <v>0</v>
      </c>
      <c r="I98" s="79">
        <v>5.8826099999999997</v>
      </c>
      <c r="J98" s="79">
        <f t="shared" si="1"/>
        <v>6.7073874592814511E-2</v>
      </c>
      <c r="K98" s="79">
        <f>I98/'סכום נכסי הקרן'!$C$42*100</f>
        <v>4.5280188008096434E-4</v>
      </c>
    </row>
    <row r="99" spans="2:11">
      <c r="B99" t="s">
        <v>2826</v>
      </c>
      <c r="C99" t="s">
        <v>525</v>
      </c>
      <c r="D99" t="s">
        <v>245</v>
      </c>
      <c r="E99" t="s">
        <v>155</v>
      </c>
      <c r="F99" s="79">
        <v>0</v>
      </c>
      <c r="G99" t="s">
        <v>108</v>
      </c>
      <c r="H99" s="79">
        <v>0</v>
      </c>
      <c r="I99" s="79">
        <v>6.6297499999999996</v>
      </c>
      <c r="J99" s="79">
        <f t="shared" si="1"/>
        <v>7.5592810008093689E-2</v>
      </c>
      <c r="K99" s="79">
        <f>I99/'סכום נכסי הקרן'!$C$42*100</f>
        <v>5.1031145434879638E-4</v>
      </c>
    </row>
    <row r="100" spans="2:11">
      <c r="B100" t="s">
        <v>2827</v>
      </c>
      <c r="C100" t="s">
        <v>531</v>
      </c>
      <c r="D100" t="s">
        <v>245</v>
      </c>
      <c r="E100" t="s">
        <v>155</v>
      </c>
      <c r="F100" s="79">
        <v>0</v>
      </c>
      <c r="G100" t="s">
        <v>108</v>
      </c>
      <c r="H100" s="79">
        <v>0</v>
      </c>
      <c r="I100" s="79">
        <v>5.07097</v>
      </c>
      <c r="J100" s="79">
        <f t="shared" si="1"/>
        <v>5.781950628104271E-2</v>
      </c>
      <c r="K100" s="79">
        <f>I100/'סכום נכסי הקרן'!$C$42*100</f>
        <v>3.9032755015786663E-4</v>
      </c>
    </row>
    <row r="101" spans="2:11">
      <c r="B101" t="s">
        <v>2828</v>
      </c>
      <c r="C101" t="s">
        <v>531</v>
      </c>
      <c r="D101" t="s">
        <v>245</v>
      </c>
      <c r="E101" t="s">
        <v>155</v>
      </c>
      <c r="F101" s="79">
        <v>0</v>
      </c>
      <c r="G101" t="s">
        <v>108</v>
      </c>
      <c r="H101" s="79">
        <v>0</v>
      </c>
      <c r="I101" s="79">
        <v>4.37324</v>
      </c>
      <c r="J101" s="79">
        <f t="shared" si="1"/>
        <v>4.9863946670658119E-2</v>
      </c>
      <c r="K101" s="79">
        <f>I101/'סכום נכסי הקרן'!$C$42*100</f>
        <v>3.3662120964083573E-4</v>
      </c>
    </row>
    <row r="102" spans="2:11">
      <c r="B102" t="s">
        <v>2829</v>
      </c>
      <c r="C102" t="s">
        <v>396</v>
      </c>
      <c r="D102" t="s">
        <v>245</v>
      </c>
      <c r="E102" t="s">
        <v>155</v>
      </c>
      <c r="F102" s="79">
        <v>0</v>
      </c>
      <c r="G102" t="s">
        <v>108</v>
      </c>
      <c r="H102" s="79">
        <v>0</v>
      </c>
      <c r="I102" s="79">
        <v>11.832839999999999</v>
      </c>
      <c r="J102" s="79">
        <f t="shared" si="1"/>
        <v>0.13491875651060317</v>
      </c>
      <c r="K102" s="79">
        <f>I102/'סכום נכסי הקרן'!$C$42*100</f>
        <v>9.1080867143958854E-4</v>
      </c>
    </row>
    <row r="103" spans="2:11">
      <c r="B103" t="s">
        <v>2830</v>
      </c>
      <c r="C103" t="s">
        <v>734</v>
      </c>
      <c r="D103" t="s">
        <v>245</v>
      </c>
      <c r="E103" t="s">
        <v>156</v>
      </c>
      <c r="F103" s="79">
        <v>0</v>
      </c>
      <c r="G103" t="s">
        <v>108</v>
      </c>
      <c r="H103" s="79">
        <v>0</v>
      </c>
      <c r="I103" s="79">
        <v>23.54485</v>
      </c>
      <c r="J103" s="79">
        <f t="shared" si="1"/>
        <v>0.26845980206177683</v>
      </c>
      <c r="K103" s="79">
        <f>I103/'סכום נכסי הקרן'!$C$42*100</f>
        <v>1.8123167006183129E-3</v>
      </c>
    </row>
    <row r="104" spans="2:11">
      <c r="B104" t="s">
        <v>2831</v>
      </c>
      <c r="C104" t="s">
        <v>971</v>
      </c>
      <c r="D104" t="s">
        <v>245</v>
      </c>
      <c r="E104" t="s">
        <v>155</v>
      </c>
      <c r="F104" s="79">
        <v>0</v>
      </c>
      <c r="G104" t="s">
        <v>108</v>
      </c>
      <c r="H104" s="79">
        <v>0</v>
      </c>
      <c r="I104" s="79">
        <v>16.7485</v>
      </c>
      <c r="J104" s="79">
        <f t="shared" si="1"/>
        <v>0.19096740878925408</v>
      </c>
      <c r="K104" s="79">
        <f>I104/'סכום נכסי הקרן'!$C$42*100</f>
        <v>1.289181551817311E-3</v>
      </c>
    </row>
    <row r="105" spans="2:11">
      <c r="B105" t="s">
        <v>2832</v>
      </c>
      <c r="C105" t="s">
        <v>976</v>
      </c>
      <c r="D105" t="s">
        <v>245</v>
      </c>
      <c r="E105" t="s">
        <v>155</v>
      </c>
      <c r="F105" s="79">
        <v>0</v>
      </c>
      <c r="G105" t="s">
        <v>108</v>
      </c>
      <c r="H105" s="79">
        <v>0</v>
      </c>
      <c r="I105" s="79">
        <v>217.49997999999999</v>
      </c>
      <c r="J105" s="79">
        <f t="shared" si="1"/>
        <v>2.4799479112944196</v>
      </c>
      <c r="K105" s="79">
        <f>I105/'סכום נכסי הקרן'!$C$42*100</f>
        <v>1.6741616367831991E-2</v>
      </c>
    </row>
    <row r="106" spans="2:11">
      <c r="B106" t="s">
        <v>2833</v>
      </c>
      <c r="C106" t="s">
        <v>976</v>
      </c>
      <c r="D106" t="s">
        <v>245</v>
      </c>
      <c r="E106" t="s">
        <v>155</v>
      </c>
      <c r="F106" s="79">
        <v>0</v>
      </c>
      <c r="G106" t="s">
        <v>108</v>
      </c>
      <c r="H106" s="79">
        <v>0</v>
      </c>
      <c r="I106" s="79">
        <v>20.553750000000001</v>
      </c>
      <c r="J106" s="79">
        <f t="shared" si="1"/>
        <v>0.23435509916721683</v>
      </c>
      <c r="K106" s="79">
        <f>I106/'סכום נכסי הקרן'!$C$42*100</f>
        <v>1.58208289223901E-3</v>
      </c>
    </row>
    <row r="107" spans="2:11">
      <c r="B107" t="s">
        <v>2834</v>
      </c>
      <c r="C107" t="s">
        <v>2835</v>
      </c>
      <c r="D107" t="s">
        <v>245</v>
      </c>
      <c r="E107" t="s">
        <v>841</v>
      </c>
      <c r="F107" s="79">
        <v>9.9</v>
      </c>
      <c r="G107" t="s">
        <v>108</v>
      </c>
      <c r="H107" s="79">
        <v>0.01</v>
      </c>
      <c r="I107" s="79">
        <v>2.1762040000000001E-7</v>
      </c>
      <c r="J107" s="79">
        <f t="shared" si="1"/>
        <v>2.4813209474090807E-9</v>
      </c>
      <c r="K107" s="79">
        <f>I107/'סכום נכסי הקרן'!$C$42*100</f>
        <v>1.6750885451180939E-11</v>
      </c>
    </row>
    <row r="108" spans="2:11">
      <c r="B108" t="s">
        <v>2836</v>
      </c>
      <c r="C108" t="s">
        <v>945</v>
      </c>
      <c r="D108" t="s">
        <v>245</v>
      </c>
      <c r="E108" t="s">
        <v>155</v>
      </c>
      <c r="F108" s="79">
        <v>0</v>
      </c>
      <c r="G108" t="s">
        <v>108</v>
      </c>
      <c r="H108" s="79">
        <v>0</v>
      </c>
      <c r="I108" s="79">
        <v>40.999980000000001</v>
      </c>
      <c r="J108" s="79">
        <f t="shared" si="1"/>
        <v>0.46748424879907108</v>
      </c>
      <c r="K108" s="79">
        <f>I108/'סכום נכסי הקרן'!$C$42*100</f>
        <v>3.1558896522601259E-3</v>
      </c>
    </row>
    <row r="109" spans="2:11">
      <c r="B109" t="s">
        <v>2837</v>
      </c>
      <c r="C109" t="s">
        <v>945</v>
      </c>
      <c r="D109" t="s">
        <v>245</v>
      </c>
      <c r="E109" t="s">
        <v>155</v>
      </c>
      <c r="F109" s="79">
        <v>0</v>
      </c>
      <c r="G109" t="s">
        <v>108</v>
      </c>
      <c r="H109" s="79">
        <v>0</v>
      </c>
      <c r="I109" s="79">
        <v>10.280749999999999</v>
      </c>
      <c r="J109" s="79">
        <f t="shared" si="1"/>
        <v>0.11722173256770002</v>
      </c>
      <c r="K109" s="79">
        <f>I109/'סכום נכסי הקרן'!$C$42*100</f>
        <v>7.9133971632360032E-4</v>
      </c>
    </row>
    <row r="110" spans="2:11">
      <c r="B110" t="s">
        <v>2838</v>
      </c>
      <c r="C110" t="s">
        <v>676</v>
      </c>
      <c r="D110" t="s">
        <v>245</v>
      </c>
      <c r="E110" t="s">
        <v>155</v>
      </c>
      <c r="F110" s="79">
        <v>0</v>
      </c>
      <c r="G110" t="s">
        <v>108</v>
      </c>
      <c r="H110" s="79">
        <v>0</v>
      </c>
      <c r="I110" s="79">
        <v>255.83743999999999</v>
      </c>
      <c r="J110" s="79">
        <f t="shared" si="1"/>
        <v>2.9170739462086912</v>
      </c>
      <c r="K110" s="79">
        <f>I110/'סכום נכסי הקרן'!$C$42*100</f>
        <v>1.9692563985560987E-2</v>
      </c>
    </row>
    <row r="111" spans="2:11">
      <c r="B111" t="s">
        <v>2839</v>
      </c>
      <c r="C111" t="s">
        <v>676</v>
      </c>
      <c r="D111" t="s">
        <v>245</v>
      </c>
      <c r="E111" t="s">
        <v>155</v>
      </c>
      <c r="F111" s="79">
        <v>0</v>
      </c>
      <c r="G111" t="s">
        <v>108</v>
      </c>
      <c r="H111" s="79">
        <v>0</v>
      </c>
      <c r="I111" s="79">
        <v>12.855829999999999</v>
      </c>
      <c r="J111" s="79">
        <f t="shared" si="1"/>
        <v>0.14658295029018456</v>
      </c>
      <c r="K111" s="79">
        <f>I111/'סכום נכסי הקרן'!$C$42*100</f>
        <v>9.8955123559121947E-4</v>
      </c>
    </row>
    <row r="112" spans="2:11">
      <c r="B112" t="s">
        <v>2840</v>
      </c>
      <c r="C112" t="s">
        <v>955</v>
      </c>
      <c r="D112" t="s">
        <v>245</v>
      </c>
      <c r="E112" t="s">
        <v>155</v>
      </c>
      <c r="F112" s="79">
        <v>0</v>
      </c>
      <c r="G112" t="s">
        <v>108</v>
      </c>
      <c r="H112" s="79">
        <v>0</v>
      </c>
      <c r="I112" s="79">
        <v>10.72697</v>
      </c>
      <c r="J112" s="79">
        <f t="shared" si="1"/>
        <v>0.12230955996417976</v>
      </c>
      <c r="K112" s="79">
        <f>I112/'סכום נכסי הקרן'!$C$42*100</f>
        <v>8.2568658870333105E-4</v>
      </c>
    </row>
    <row r="113" spans="2:11">
      <c r="B113" t="s">
        <v>2841</v>
      </c>
      <c r="C113" t="s">
        <v>957</v>
      </c>
      <c r="D113" t="s">
        <v>245</v>
      </c>
      <c r="E113" t="s">
        <v>155</v>
      </c>
      <c r="F113" s="79">
        <v>0</v>
      </c>
      <c r="G113" t="s">
        <v>108</v>
      </c>
      <c r="H113" s="79">
        <v>0</v>
      </c>
      <c r="I113" s="79">
        <v>58.760010000000001</v>
      </c>
      <c r="J113" s="79">
        <f t="shared" si="1"/>
        <v>0.66998518375559946</v>
      </c>
      <c r="K113" s="79">
        <f>I113/'סכום נכסי הקרן'!$C$42*100</f>
        <v>4.522931658154504E-3</v>
      </c>
    </row>
    <row r="114" spans="2:11">
      <c r="B114" t="s">
        <v>2842</v>
      </c>
      <c r="C114" t="s">
        <v>957</v>
      </c>
      <c r="D114" t="s">
        <v>245</v>
      </c>
      <c r="E114" t="s">
        <v>155</v>
      </c>
      <c r="F114" s="79">
        <v>0</v>
      </c>
      <c r="G114" t="s">
        <v>108</v>
      </c>
      <c r="H114" s="79">
        <v>0</v>
      </c>
      <c r="I114" s="79">
        <v>3.2317999999999998</v>
      </c>
      <c r="J114" s="79">
        <f t="shared" si="1"/>
        <v>3.684917883542474E-2</v>
      </c>
      <c r="K114" s="79">
        <f>I114/'סכום נכסי הקרן'!$C$42*100</f>
        <v>2.4876119886337196E-4</v>
      </c>
    </row>
    <row r="115" spans="2:11">
      <c r="B115" t="s">
        <v>2843</v>
      </c>
      <c r="C115" t="s">
        <v>850</v>
      </c>
      <c r="D115" t="s">
        <v>245</v>
      </c>
      <c r="E115" t="s">
        <v>841</v>
      </c>
      <c r="F115" s="79">
        <v>0</v>
      </c>
      <c r="G115" t="s">
        <v>108</v>
      </c>
      <c r="H115" s="79">
        <v>0</v>
      </c>
      <c r="I115" s="79">
        <v>11.838749999999999</v>
      </c>
      <c r="J115" s="79">
        <f t="shared" si="1"/>
        <v>0.13498614268763065</v>
      </c>
      <c r="K115" s="79">
        <f>I115/'סכום נכסי הקרן'!$C$42*100</f>
        <v>9.1126358160893142E-4</v>
      </c>
    </row>
    <row r="116" spans="2:11">
      <c r="B116" t="s">
        <v>2844</v>
      </c>
      <c r="C116" t="s">
        <v>670</v>
      </c>
      <c r="D116" t="s">
        <v>245</v>
      </c>
      <c r="E116" t="s">
        <v>155</v>
      </c>
      <c r="F116" s="79">
        <v>0</v>
      </c>
      <c r="G116" t="s">
        <v>108</v>
      </c>
      <c r="H116" s="79">
        <v>0</v>
      </c>
      <c r="I116" s="79">
        <v>6.5047699999999997</v>
      </c>
      <c r="J116" s="79">
        <f t="shared" si="1"/>
        <v>7.4167780497959593E-2</v>
      </c>
      <c r="K116" s="79">
        <f>I116/'סכום נכסי הקרן'!$C$42*100</f>
        <v>5.0069137432096544E-4</v>
      </c>
    </row>
    <row r="117" spans="2:11">
      <c r="B117" t="s">
        <v>2845</v>
      </c>
      <c r="C117" t="s">
        <v>670</v>
      </c>
      <c r="D117" t="s">
        <v>245</v>
      </c>
      <c r="E117" t="s">
        <v>155</v>
      </c>
      <c r="F117" s="79">
        <v>0</v>
      </c>
      <c r="G117" t="s">
        <v>108</v>
      </c>
      <c r="H117" s="79">
        <v>0</v>
      </c>
      <c r="I117" s="79">
        <v>1.4961</v>
      </c>
      <c r="J117" s="79">
        <f t="shared" si="1"/>
        <v>1.7058622580505896E-2</v>
      </c>
      <c r="K117" s="79">
        <f>I117/'סכום נכסי הקרן'!$C$42*100</f>
        <v>1.1515923931539415E-4</v>
      </c>
    </row>
    <row r="118" spans="2:11">
      <c r="B118" t="s">
        <v>2846</v>
      </c>
      <c r="C118" t="s">
        <v>673</v>
      </c>
      <c r="D118" t="s">
        <v>245</v>
      </c>
      <c r="E118" t="s">
        <v>155</v>
      </c>
      <c r="F118" s="79">
        <v>0</v>
      </c>
      <c r="G118" t="s">
        <v>108</v>
      </c>
      <c r="H118" s="79">
        <v>0</v>
      </c>
      <c r="I118" s="79">
        <v>20.896660000000001</v>
      </c>
      <c r="J118" s="79">
        <f t="shared" si="1"/>
        <v>0.23826497970266319</v>
      </c>
      <c r="K118" s="79">
        <f>I118/'סכום נכסי הקרן'!$C$42*100</f>
        <v>1.6084776885451671E-3</v>
      </c>
    </row>
    <row r="119" spans="2:11">
      <c r="B119" t="s">
        <v>2847</v>
      </c>
      <c r="C119" t="s">
        <v>953</v>
      </c>
      <c r="D119" t="s">
        <v>245</v>
      </c>
      <c r="E119" t="s">
        <v>155</v>
      </c>
      <c r="F119" s="79">
        <v>0</v>
      </c>
      <c r="G119" t="s">
        <v>108</v>
      </c>
      <c r="H119" s="79">
        <v>0</v>
      </c>
      <c r="I119" s="79">
        <v>7.2843200000000001</v>
      </c>
      <c r="J119" s="79">
        <f t="shared" si="1"/>
        <v>8.3056256691150798E-2</v>
      </c>
      <c r="K119" s="79">
        <f>I119/'סכום נכסי הקרן'!$C$42*100</f>
        <v>5.6069564208937358E-4</v>
      </c>
    </row>
    <row r="120" spans="2:11">
      <c r="B120" s="80" t="s">
        <v>249</v>
      </c>
      <c r="D120" s="19"/>
      <c r="E120" s="19"/>
      <c r="F120" s="19"/>
      <c r="G120" s="19"/>
      <c r="H120" s="81">
        <f>SUM(H121:H122)</f>
        <v>0</v>
      </c>
      <c r="I120" s="81">
        <f>SUM(I121:I122)</f>
        <v>67.6699682</v>
      </c>
      <c r="J120" s="81">
        <f t="shared" si="1"/>
        <v>0.77157706540915449</v>
      </c>
      <c r="K120" s="81">
        <f>I120/'סכום נכסי הקרן'!$C$42*100</f>
        <v>5.2087574777146661E-3</v>
      </c>
    </row>
    <row r="121" spans="2:11">
      <c r="B121" t="s">
        <v>2734</v>
      </c>
      <c r="C121" t="s">
        <v>2735</v>
      </c>
      <c r="D121" t="s">
        <v>245</v>
      </c>
      <c r="E121" t="s">
        <v>841</v>
      </c>
      <c r="F121" s="79">
        <v>0</v>
      </c>
      <c r="G121" t="s">
        <v>108</v>
      </c>
      <c r="H121" s="79">
        <v>0</v>
      </c>
      <c r="I121" s="79">
        <f>62.266073</f>
        <v>62.266072999999999</v>
      </c>
      <c r="J121" s="79">
        <f t="shared" si="1"/>
        <v>0.70996152588545458</v>
      </c>
      <c r="K121" s="79">
        <f>I121/'סכום נכסי הקרן'!$C$42*100</f>
        <v>4.7928036908206689E-3</v>
      </c>
    </row>
    <row r="122" spans="2:11">
      <c r="B122" t="s">
        <v>2848</v>
      </c>
      <c r="C122" t="s">
        <v>2849</v>
      </c>
      <c r="D122" t="s">
        <v>245</v>
      </c>
      <c r="E122" t="s">
        <v>841</v>
      </c>
      <c r="F122" s="79">
        <v>0</v>
      </c>
      <c r="G122" t="s">
        <v>112</v>
      </c>
      <c r="H122" s="79">
        <v>0</v>
      </c>
      <c r="I122" s="79">
        <v>5.4038952</v>
      </c>
      <c r="J122" s="79">
        <f t="shared" si="1"/>
        <v>6.1615539523699914E-2</v>
      </c>
      <c r="K122" s="79">
        <f>I122/'סכום נכסי הקרן'!$C$42*100</f>
        <v>4.1595378689399755E-4</v>
      </c>
    </row>
    <row r="123" spans="2:11">
      <c r="B123" t="s">
        <v>252</v>
      </c>
      <c r="D123" s="19"/>
      <c r="E123" s="19"/>
      <c r="F123" s="19"/>
      <c r="G123" s="19"/>
      <c r="H123" s="19"/>
    </row>
    <row r="124" spans="2:11">
      <c r="D124" s="19"/>
      <c r="E124" s="19"/>
      <c r="F124" s="19"/>
      <c r="G124" s="19"/>
      <c r="H124" s="19"/>
    </row>
    <row r="125" spans="2:11">
      <c r="D125" s="19"/>
      <c r="E125" s="19"/>
      <c r="F125" s="19"/>
      <c r="G125" s="19"/>
      <c r="H125" s="19"/>
    </row>
    <row r="126" spans="2:11">
      <c r="D126" s="19"/>
      <c r="E126" s="19"/>
      <c r="F126" s="19"/>
      <c r="G126" s="19"/>
      <c r="H126" s="19"/>
    </row>
    <row r="127" spans="2:11">
      <c r="D127" s="19"/>
      <c r="E127" s="19"/>
      <c r="F127" s="19"/>
      <c r="G127" s="19"/>
      <c r="H127" s="19"/>
    </row>
    <row r="128" spans="2:11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D602" s="19"/>
      <c r="E602" s="19"/>
      <c r="F602" s="19"/>
      <c r="G602" s="19"/>
      <c r="H602" s="19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  <row r="608" spans="4:8">
      <c r="E608" s="58"/>
      <c r="G608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3"/>
  <sheetViews>
    <sheetView rightToLeft="1" topLeftCell="A25" workbookViewId="0">
      <selection activeCell="N39" sqref="N3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C12+C38</f>
        <v>58697.06545505031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199</v>
      </c>
      <c r="C12" s="81">
        <f>SUM(C13:C37)</f>
        <v>19648.887531878077</v>
      </c>
    </row>
    <row r="13" spans="2:17">
      <c r="B13" t="s">
        <v>2892</v>
      </c>
      <c r="C13" s="79">
        <v>2055.3200000000002</v>
      </c>
      <c r="D13" s="83">
        <v>42901</v>
      </c>
    </row>
    <row r="14" spans="2:17">
      <c r="B14" t="s">
        <v>2870</v>
      </c>
      <c r="C14" s="79">
        <v>12.73367874003103</v>
      </c>
      <c r="D14" s="83">
        <v>42948</v>
      </c>
    </row>
    <row r="15" spans="2:17">
      <c r="B15" t="s">
        <v>2899</v>
      </c>
      <c r="C15" s="79">
        <v>2370.3234884178173</v>
      </c>
      <c r="D15" s="83">
        <v>42973</v>
      </c>
    </row>
    <row r="16" spans="2:17">
      <c r="B16" t="s">
        <v>2871</v>
      </c>
      <c r="C16" s="79">
        <v>21.780963749999994</v>
      </c>
      <c r="D16" s="83">
        <v>43023</v>
      </c>
    </row>
    <row r="17" spans="2:4">
      <c r="B17" t="s">
        <v>2900</v>
      </c>
      <c r="C17" s="79">
        <v>740.21875</v>
      </c>
      <c r="D17" s="83">
        <v>43100</v>
      </c>
    </row>
    <row r="18" spans="2:4">
      <c r="B18" t="s">
        <v>2872</v>
      </c>
      <c r="C18" s="79">
        <v>47.457999999999998</v>
      </c>
      <c r="D18" s="83">
        <v>43109</v>
      </c>
    </row>
    <row r="19" spans="2:4">
      <c r="B19" t="s">
        <v>2893</v>
      </c>
      <c r="C19" s="79">
        <v>694.99832494106397</v>
      </c>
      <c r="D19" s="83">
        <v>43297</v>
      </c>
    </row>
    <row r="20" spans="2:4">
      <c r="B20" t="s">
        <v>2894</v>
      </c>
      <c r="C20" s="79">
        <v>312.24561532325805</v>
      </c>
      <c r="D20" s="83">
        <v>43297</v>
      </c>
    </row>
    <row r="21" spans="2:4">
      <c r="B21" t="s">
        <v>2869</v>
      </c>
      <c r="C21" s="79">
        <v>0.94971499999999964</v>
      </c>
      <c r="D21" s="83">
        <v>43343</v>
      </c>
    </row>
    <row r="22" spans="2:4">
      <c r="B22" t="s">
        <v>2901</v>
      </c>
      <c r="C22" s="79">
        <v>797.82951232133871</v>
      </c>
      <c r="D22" s="83">
        <v>43404</v>
      </c>
    </row>
    <row r="23" spans="2:4">
      <c r="B23" t="s">
        <v>2887</v>
      </c>
      <c r="C23" s="79">
        <v>46.687735533690336</v>
      </c>
      <c r="D23" s="83">
        <v>43404</v>
      </c>
    </row>
    <row r="24" spans="2:4">
      <c r="B24" t="s">
        <v>2888</v>
      </c>
      <c r="C24" s="79">
        <v>123.67724879346569</v>
      </c>
      <c r="D24" s="83">
        <v>43404</v>
      </c>
    </row>
    <row r="25" spans="2:4">
      <c r="B25" t="s">
        <v>2897</v>
      </c>
      <c r="C25" s="79">
        <v>933.35956008608298</v>
      </c>
      <c r="D25" s="83">
        <v>43830</v>
      </c>
    </row>
    <row r="26" spans="2:4">
      <c r="B26" t="s">
        <v>2891</v>
      </c>
      <c r="C26" s="79">
        <v>1414.36787</v>
      </c>
      <c r="D26" s="83">
        <v>43908</v>
      </c>
    </row>
    <row r="27" spans="2:4">
      <c r="B27" t="s">
        <v>2890</v>
      </c>
      <c r="C27" s="79">
        <v>80.557400000000001</v>
      </c>
      <c r="D27" s="83">
        <v>43948</v>
      </c>
    </row>
    <row r="28" spans="2:4">
      <c r="B28" t="s">
        <v>2874</v>
      </c>
      <c r="C28" s="79">
        <v>175.85300000000001</v>
      </c>
      <c r="D28" s="83">
        <v>44516</v>
      </c>
    </row>
    <row r="29" spans="2:4">
      <c r="B29" t="s">
        <v>2875</v>
      </c>
      <c r="C29" s="79">
        <v>1457.4480000000001</v>
      </c>
      <c r="D29" s="83">
        <v>44727</v>
      </c>
    </row>
    <row r="30" spans="2:4">
      <c r="B30" t="s">
        <v>2889</v>
      </c>
      <c r="C30" s="79">
        <v>66.459485792769684</v>
      </c>
      <c r="D30" s="83">
        <v>45143</v>
      </c>
    </row>
    <row r="31" spans="2:4">
      <c r="B31" t="s">
        <v>2873</v>
      </c>
      <c r="C31" s="79">
        <v>1517.81061302326</v>
      </c>
      <c r="D31" s="83">
        <v>45534</v>
      </c>
    </row>
    <row r="32" spans="2:4">
      <c r="B32" t="s">
        <v>2879</v>
      </c>
      <c r="C32" s="79">
        <v>202.8311324</v>
      </c>
      <c r="D32" s="83">
        <v>45534</v>
      </c>
    </row>
    <row r="33" spans="2:4">
      <c r="B33" t="s">
        <v>2876</v>
      </c>
      <c r="C33" s="79">
        <v>1742.2656249999998</v>
      </c>
      <c r="D33" s="83">
        <v>45640</v>
      </c>
    </row>
    <row r="34" spans="2:4">
      <c r="B34" t="s">
        <v>2877</v>
      </c>
      <c r="C34" s="79">
        <v>2224.1556299999997</v>
      </c>
      <c r="D34" s="83">
        <v>46054</v>
      </c>
    </row>
    <row r="35" spans="2:4">
      <c r="B35" t="s">
        <v>2878</v>
      </c>
      <c r="C35" s="79">
        <v>1077.9455847223883</v>
      </c>
      <c r="D35" s="83">
        <v>46132</v>
      </c>
    </row>
    <row r="36" spans="2:4">
      <c r="B36" t="s">
        <v>2895</v>
      </c>
      <c r="C36" s="79">
        <v>1531.6105980329125</v>
      </c>
      <c r="D36" s="83">
        <v>49485</v>
      </c>
    </row>
    <row r="37" spans="2:4">
      <c r="B37"/>
      <c r="C37" s="79"/>
    </row>
    <row r="38" spans="2:4">
      <c r="B38" s="80" t="s">
        <v>249</v>
      </c>
      <c r="C38" s="81">
        <f>SUM(C39:C63)</f>
        <v>39048.177923172232</v>
      </c>
    </row>
    <row r="39" spans="2:4">
      <c r="B39" t="s">
        <v>2898</v>
      </c>
      <c r="C39" s="79">
        <v>59.216152900000033</v>
      </c>
      <c r="D39" s="83">
        <v>43374</v>
      </c>
    </row>
    <row r="40" spans="2:4">
      <c r="B40" t="s">
        <v>2882</v>
      </c>
      <c r="C40" s="79">
        <v>2398.6466296285721</v>
      </c>
      <c r="D40" s="83">
        <v>44196</v>
      </c>
    </row>
    <row r="41" spans="2:4">
      <c r="B41" t="s">
        <v>2896</v>
      </c>
      <c r="C41" s="79">
        <v>150.12729033268957</v>
      </c>
      <c r="D41" s="83">
        <v>44335</v>
      </c>
    </row>
    <row r="42" spans="2:4">
      <c r="B42" t="s">
        <v>2880</v>
      </c>
      <c r="C42" s="79">
        <v>2291.667818440993</v>
      </c>
      <c r="D42" s="83">
        <v>44429</v>
      </c>
    </row>
    <row r="43" spans="2:4">
      <c r="B43" t="s">
        <v>2859</v>
      </c>
      <c r="C43" s="79">
        <v>1188.1367212499999</v>
      </c>
      <c r="D43" s="83">
        <v>44621</v>
      </c>
    </row>
    <row r="44" spans="2:4">
      <c r="B44" t="s">
        <v>2695</v>
      </c>
      <c r="C44" s="79">
        <v>1185.3908687823532</v>
      </c>
      <c r="D44" s="83">
        <v>44678</v>
      </c>
    </row>
    <row r="45" spans="2:4">
      <c r="B45" t="s">
        <v>2881</v>
      </c>
      <c r="C45" s="79">
        <v>2429.6194412108798</v>
      </c>
      <c r="D45" s="83">
        <v>44722</v>
      </c>
    </row>
    <row r="46" spans="2:4">
      <c r="B46" t="s">
        <v>2861</v>
      </c>
      <c r="C46" s="79">
        <v>1705.6592255999999</v>
      </c>
      <c r="D46" s="83">
        <v>44727</v>
      </c>
    </row>
    <row r="47" spans="2:4">
      <c r="B47" t="s">
        <v>2864</v>
      </c>
      <c r="C47" s="79">
        <v>10.762001199999977</v>
      </c>
      <c r="D47" s="83">
        <v>44727</v>
      </c>
    </row>
    <row r="48" spans="2:4">
      <c r="B48" t="s">
        <v>2858</v>
      </c>
      <c r="C48" s="79">
        <v>1418.3827000000001</v>
      </c>
      <c r="D48" s="83">
        <v>44836</v>
      </c>
    </row>
    <row r="49" spans="2:4">
      <c r="B49" t="s">
        <v>2300</v>
      </c>
      <c r="C49" s="79">
        <v>1709.6352164060002</v>
      </c>
      <c r="D49" s="83">
        <v>45383</v>
      </c>
    </row>
    <row r="50" spans="2:4">
      <c r="B50" t="s">
        <v>2857</v>
      </c>
      <c r="C50" s="79">
        <v>719.35143750000009</v>
      </c>
      <c r="D50" s="83">
        <v>45536</v>
      </c>
    </row>
    <row r="51" spans="2:4">
      <c r="B51" t="s">
        <v>2860</v>
      </c>
      <c r="C51" s="79">
        <v>1921.511835</v>
      </c>
      <c r="D51" s="83">
        <v>45748</v>
      </c>
    </row>
    <row r="52" spans="2:4">
      <c r="B52" t="s">
        <v>2862</v>
      </c>
      <c r="C52" s="79">
        <v>1468.2784253740001</v>
      </c>
      <c r="D52" s="83">
        <v>45806</v>
      </c>
    </row>
    <row r="53" spans="2:4">
      <c r="B53" t="s">
        <v>2863</v>
      </c>
      <c r="C53" s="79">
        <v>1814.2104320000001</v>
      </c>
      <c r="D53" s="83">
        <v>45838</v>
      </c>
    </row>
    <row r="54" spans="2:4">
      <c r="B54" t="s">
        <v>2867</v>
      </c>
      <c r="C54" s="79">
        <v>1309.5898567928573</v>
      </c>
      <c r="D54" s="83">
        <v>46054</v>
      </c>
    </row>
    <row r="55" spans="2:4">
      <c r="B55" t="s">
        <v>2868</v>
      </c>
      <c r="C55" s="79">
        <v>1583.5520800000002</v>
      </c>
      <c r="D55" s="83">
        <v>46054</v>
      </c>
    </row>
    <row r="56" spans="2:4">
      <c r="B56" t="s">
        <v>2865</v>
      </c>
      <c r="C56" s="79">
        <v>1793.5771499999998</v>
      </c>
      <c r="D56" s="83">
        <v>46082</v>
      </c>
    </row>
    <row r="57" spans="2:4">
      <c r="B57" t="s">
        <v>2885</v>
      </c>
      <c r="C57" s="79">
        <v>2335.8874494360507</v>
      </c>
      <c r="D57" s="83">
        <v>46722</v>
      </c>
    </row>
    <row r="58" spans="2:4">
      <c r="B58" t="s">
        <v>2884</v>
      </c>
      <c r="C58" s="79">
        <v>2077.01874585</v>
      </c>
      <c r="D58" s="83">
        <v>47026</v>
      </c>
    </row>
    <row r="59" spans="2:4">
      <c r="B59" t="s">
        <v>2886</v>
      </c>
      <c r="C59" s="79">
        <v>1464.8740162418374</v>
      </c>
      <c r="D59" s="83">
        <v>47031</v>
      </c>
    </row>
    <row r="60" spans="2:4">
      <c r="B60" t="s">
        <v>2883</v>
      </c>
      <c r="C60" s="79">
        <v>1372.0882500000002</v>
      </c>
      <c r="D60" s="83">
        <v>47102</v>
      </c>
    </row>
    <row r="61" spans="2:4">
      <c r="B61" t="s">
        <v>2866</v>
      </c>
      <c r="C61" s="79">
        <v>2671.5060000000003</v>
      </c>
      <c r="D61" s="83">
        <v>47177</v>
      </c>
    </row>
    <row r="62" spans="2:4">
      <c r="B62" t="s">
        <v>2856</v>
      </c>
      <c r="C62" s="79">
        <v>3969.4881792260003</v>
      </c>
      <c r="D62" s="83">
        <v>51592</v>
      </c>
    </row>
    <row r="63" spans="2:4">
      <c r="B63"/>
      <c r="C63" s="79"/>
    </row>
  </sheetData>
  <sheetProtection sheet="1" objects="1" scenarios="1"/>
  <sortState ref="B13:Q36">
    <sortCondition ref="D13:D36"/>
  </sortState>
  <mergeCells count="1">
    <mergeCell ref="B7:D7"/>
  </mergeCells>
  <dataValidations count="1">
    <dataValidation allowBlank="1" showInputMessage="1" showErrorMessage="1" sqref="A1:XFD12 A1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C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358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245</v>
      </c>
      <c r="C14" t="s">
        <v>245</v>
      </c>
      <c r="D14" t="s">
        <v>245</v>
      </c>
      <c r="E14" t="s">
        <v>245</v>
      </c>
      <c r="H14" s="79">
        <v>0</v>
      </c>
      <c r="I14" t="s">
        <v>245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282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245</v>
      </c>
      <c r="C16" t="s">
        <v>245</v>
      </c>
      <c r="D16" t="s">
        <v>245</v>
      </c>
      <c r="E16" t="s">
        <v>245</v>
      </c>
      <c r="H16" s="79">
        <v>0</v>
      </c>
      <c r="I16" t="s">
        <v>245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245</v>
      </c>
      <c r="C18" t="s">
        <v>245</v>
      </c>
      <c r="D18" t="s">
        <v>245</v>
      </c>
      <c r="E18" t="s">
        <v>245</v>
      </c>
      <c r="H18" s="79">
        <v>0</v>
      </c>
      <c r="I18" t="s">
        <v>245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1046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245</v>
      </c>
      <c r="C20" t="s">
        <v>245</v>
      </c>
      <c r="D20" t="s">
        <v>245</v>
      </c>
      <c r="E20" t="s">
        <v>245</v>
      </c>
      <c r="H20" s="79">
        <v>0</v>
      </c>
      <c r="I20" t="s">
        <v>245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360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245</v>
      </c>
      <c r="C23" t="s">
        <v>245</v>
      </c>
      <c r="D23" t="s">
        <v>245</v>
      </c>
      <c r="E23" t="s">
        <v>245</v>
      </c>
      <c r="H23" s="79">
        <v>0</v>
      </c>
      <c r="I23" t="s">
        <v>245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361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245</v>
      </c>
      <c r="C25" t="s">
        <v>245</v>
      </c>
      <c r="D25" t="s">
        <v>245</v>
      </c>
      <c r="E25" t="s">
        <v>245</v>
      </c>
      <c r="H25" s="79">
        <v>0</v>
      </c>
      <c r="I25" t="s">
        <v>245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C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2127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245</v>
      </c>
      <c r="C14" t="s">
        <v>245</v>
      </c>
      <c r="D14" t="s">
        <v>245</v>
      </c>
      <c r="E14" t="s">
        <v>245</v>
      </c>
      <c r="H14" s="79">
        <v>0</v>
      </c>
      <c r="I14" t="s">
        <v>245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2128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245</v>
      </c>
      <c r="C16" t="s">
        <v>245</v>
      </c>
      <c r="D16" t="s">
        <v>245</v>
      </c>
      <c r="E16" t="s">
        <v>245</v>
      </c>
      <c r="H16" s="79">
        <v>0</v>
      </c>
      <c r="I16" t="s">
        <v>245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245</v>
      </c>
      <c r="C18" t="s">
        <v>245</v>
      </c>
      <c r="D18" t="s">
        <v>245</v>
      </c>
      <c r="E18" t="s">
        <v>245</v>
      </c>
      <c r="H18" s="79">
        <v>0</v>
      </c>
      <c r="I18" t="s">
        <v>245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1046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245</v>
      </c>
      <c r="C20" t="s">
        <v>245</v>
      </c>
      <c r="D20" t="s">
        <v>245</v>
      </c>
      <c r="E20" t="s">
        <v>245</v>
      </c>
      <c r="H20" s="79">
        <v>0</v>
      </c>
      <c r="I20" t="s">
        <v>245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2189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245</v>
      </c>
      <c r="C23" t="s">
        <v>245</v>
      </c>
      <c r="D23" t="s">
        <v>245</v>
      </c>
      <c r="E23" t="s">
        <v>245</v>
      </c>
      <c r="H23" s="79">
        <v>0</v>
      </c>
      <c r="I23" t="s">
        <v>245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2190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245</v>
      </c>
      <c r="C25" t="s">
        <v>245</v>
      </c>
      <c r="D25" t="s">
        <v>245</v>
      </c>
      <c r="E25" t="s">
        <v>245</v>
      </c>
      <c r="H25" s="79">
        <v>0</v>
      </c>
      <c r="I25" t="s">
        <v>245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2903</v>
      </c>
    </row>
    <row r="3" spans="2:52">
      <c r="B3" s="2" t="s">
        <v>2</v>
      </c>
      <c r="C3" s="82" t="s">
        <v>2904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4.42</v>
      </c>
      <c r="I11" s="7"/>
      <c r="J11" s="7"/>
      <c r="K11" s="78">
        <v>0.65</v>
      </c>
      <c r="L11" s="78">
        <v>273818231</v>
      </c>
      <c r="M11" s="7"/>
      <c r="N11" s="78">
        <v>324004.7460093</v>
      </c>
      <c r="O11" s="7"/>
      <c r="P11" s="78">
        <f>N11/$N$11*100</f>
        <v>100</v>
      </c>
      <c r="Q11" s="78">
        <f>N11/'סכום נכסי הקרן'!$C$42*100</f>
        <v>24.939603024536112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199</v>
      </c>
      <c r="C12" s="16"/>
      <c r="D12" s="16"/>
      <c r="H12" s="81">
        <v>4.42</v>
      </c>
      <c r="K12" s="81">
        <v>0.65</v>
      </c>
      <c r="L12" s="81">
        <v>273818231</v>
      </c>
      <c r="N12" s="81">
        <v>324004.7460093</v>
      </c>
      <c r="P12" s="81">
        <f t="shared" ref="P12:P58" si="0">N12/$N$11*100</f>
        <v>100</v>
      </c>
      <c r="Q12" s="81">
        <f>N12/'סכום נכסי הקרן'!$C$42*100</f>
        <v>24.939603024536112</v>
      </c>
    </row>
    <row r="13" spans="2:52">
      <c r="B13" s="80" t="s">
        <v>253</v>
      </c>
      <c r="C13" s="16"/>
      <c r="D13" s="16"/>
      <c r="H13" s="81">
        <v>4.95</v>
      </c>
      <c r="K13" s="81">
        <v>0.37</v>
      </c>
      <c r="L13" s="81">
        <v>120761869</v>
      </c>
      <c r="N13" s="81">
        <v>160916.59843770001</v>
      </c>
      <c r="P13" s="81">
        <f t="shared" si="0"/>
        <v>49.664889301677448</v>
      </c>
      <c r="Q13" s="81">
        <f>N13/'סכום נכסי הקרן'!$C$42*100</f>
        <v>12.386226234413659</v>
      </c>
    </row>
    <row r="14" spans="2:52">
      <c r="B14" s="80" t="s">
        <v>254</v>
      </c>
      <c r="C14" s="16"/>
      <c r="D14" s="16"/>
      <c r="H14" s="81">
        <v>4.95</v>
      </c>
      <c r="K14" s="81">
        <v>0.37</v>
      </c>
      <c r="L14" s="81">
        <v>120761869</v>
      </c>
      <c r="N14" s="81">
        <v>160916.59843770001</v>
      </c>
      <c r="P14" s="81">
        <f t="shared" si="0"/>
        <v>49.664889301677448</v>
      </c>
      <c r="Q14" s="81">
        <f>N14/'סכום נכסי הקרן'!$C$42*100</f>
        <v>12.386226234413659</v>
      </c>
    </row>
    <row r="15" spans="2:52">
      <c r="B15" t="s">
        <v>255</v>
      </c>
      <c r="C15" t="s">
        <v>256</v>
      </c>
      <c r="D15" t="s">
        <v>106</v>
      </c>
      <c r="E15" t="s">
        <v>257</v>
      </c>
      <c r="F15" t="s">
        <v>157</v>
      </c>
      <c r="G15" t="s">
        <v>258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24898374</v>
      </c>
      <c r="M15" s="79">
        <v>154.33000000000001</v>
      </c>
      <c r="N15" s="79">
        <v>38425.660594200002</v>
      </c>
      <c r="O15" s="79">
        <v>0.16013999999999998</v>
      </c>
      <c r="P15" s="79">
        <f t="shared" si="0"/>
        <v>11.859598066843459</v>
      </c>
      <c r="Q15" s="79">
        <f>N15/'סכום נכסי הקרן'!$C$42*100</f>
        <v>2.9577366781763175</v>
      </c>
    </row>
    <row r="16" spans="2:52">
      <c r="B16" t="s">
        <v>259</v>
      </c>
      <c r="C16" t="s">
        <v>260</v>
      </c>
      <c r="D16" t="s">
        <v>106</v>
      </c>
      <c r="E16" t="s">
        <v>257</v>
      </c>
      <c r="F16" t="s">
        <v>157</v>
      </c>
      <c r="G16" t="s">
        <v>261</v>
      </c>
      <c r="H16" s="79">
        <v>6.71</v>
      </c>
      <c r="I16" t="s">
        <v>108</v>
      </c>
      <c r="J16" s="79">
        <v>4</v>
      </c>
      <c r="K16" s="79">
        <v>0.49</v>
      </c>
      <c r="L16" s="79">
        <v>6945611</v>
      </c>
      <c r="M16" s="79">
        <v>155.97999999999999</v>
      </c>
      <c r="N16" s="79">
        <v>10833.7640378</v>
      </c>
      <c r="O16" s="79">
        <v>6.5700000000000008E-2</v>
      </c>
      <c r="P16" s="79">
        <f t="shared" si="0"/>
        <v>3.3437053534669627</v>
      </c>
      <c r="Q16" s="79">
        <f>N16/'סכום נכסי הקרן'!$C$42*100</f>
        <v>0.83390684146482252</v>
      </c>
    </row>
    <row r="17" spans="2:17">
      <c r="B17" t="s">
        <v>262</v>
      </c>
      <c r="C17" t="s">
        <v>263</v>
      </c>
      <c r="D17" t="s">
        <v>106</v>
      </c>
      <c r="E17" t="s">
        <v>257</v>
      </c>
      <c r="F17" t="s">
        <v>157</v>
      </c>
      <c r="G17" t="s">
        <v>264</v>
      </c>
      <c r="H17" s="79">
        <v>1.29</v>
      </c>
      <c r="I17" t="s">
        <v>108</v>
      </c>
      <c r="J17" s="79">
        <v>3.5</v>
      </c>
      <c r="K17" s="79">
        <v>0.3</v>
      </c>
      <c r="L17" s="79">
        <v>38287024</v>
      </c>
      <c r="M17" s="79">
        <v>123.8</v>
      </c>
      <c r="N17" s="79">
        <v>47399.335712</v>
      </c>
      <c r="O17" s="79">
        <v>0.1946</v>
      </c>
      <c r="P17" s="79">
        <f t="shared" si="0"/>
        <v>14.629210311209295</v>
      </c>
      <c r="Q17" s="79">
        <f>N17/'סכום נכסי הקרן'!$C$42*100</f>
        <v>3.6484669772401022</v>
      </c>
    </row>
    <row r="18" spans="2:17">
      <c r="B18" t="s">
        <v>265</v>
      </c>
      <c r="C18" t="s">
        <v>266</v>
      </c>
      <c r="D18" t="s">
        <v>106</v>
      </c>
      <c r="E18" t="s">
        <v>257</v>
      </c>
      <c r="F18" t="s">
        <v>157</v>
      </c>
      <c r="G18" t="s">
        <v>267</v>
      </c>
      <c r="H18" s="79">
        <v>2.74</v>
      </c>
      <c r="I18" t="s">
        <v>108</v>
      </c>
      <c r="J18" s="79">
        <v>3</v>
      </c>
      <c r="K18" s="79">
        <v>-7.0000000000000007E-2</v>
      </c>
      <c r="L18" s="79">
        <v>7329621</v>
      </c>
      <c r="M18" s="79">
        <v>118.92</v>
      </c>
      <c r="N18" s="79">
        <v>8716.3852932000009</v>
      </c>
      <c r="O18" s="79">
        <v>4.7810000000000005E-2</v>
      </c>
      <c r="P18" s="79">
        <f t="shared" si="0"/>
        <v>2.6902029678756039</v>
      </c>
      <c r="Q18" s="79">
        <f>N18/'סכום נכסי הקרן'!$C$42*100</f>
        <v>0.67092594074246437</v>
      </c>
    </row>
    <row r="19" spans="2:17">
      <c r="B19" t="s">
        <v>268</v>
      </c>
      <c r="C19" t="s">
        <v>269</v>
      </c>
      <c r="D19" t="s">
        <v>106</v>
      </c>
      <c r="E19" t="s">
        <v>257</v>
      </c>
      <c r="F19" t="s">
        <v>157</v>
      </c>
      <c r="G19" t="s">
        <v>270</v>
      </c>
      <c r="H19" s="79">
        <v>3.82</v>
      </c>
      <c r="I19" t="s">
        <v>108</v>
      </c>
      <c r="J19" s="79">
        <v>0.1</v>
      </c>
      <c r="K19" s="79">
        <v>0.01</v>
      </c>
      <c r="L19" s="79">
        <v>4000000</v>
      </c>
      <c r="M19" s="79">
        <v>100.08</v>
      </c>
      <c r="N19" s="79">
        <v>4003.2</v>
      </c>
      <c r="O19" s="79">
        <v>4.9939999999999998E-2</v>
      </c>
      <c r="P19" s="79">
        <f t="shared" si="0"/>
        <v>1.2355374571843756</v>
      </c>
      <c r="Q19" s="79">
        <f>N19/'סכום נכסי הקרן'!$C$42*100</f>
        <v>0.30813813704123111</v>
      </c>
    </row>
    <row r="20" spans="2:17">
      <c r="B20" t="s">
        <v>271</v>
      </c>
      <c r="C20" t="s">
        <v>272</v>
      </c>
      <c r="D20" t="s">
        <v>106</v>
      </c>
      <c r="E20" t="s">
        <v>257</v>
      </c>
      <c r="F20" t="s">
        <v>157</v>
      </c>
      <c r="G20" t="s">
        <v>273</v>
      </c>
      <c r="H20" s="79">
        <v>18.98</v>
      </c>
      <c r="I20" t="s">
        <v>108</v>
      </c>
      <c r="J20" s="79">
        <v>2.75</v>
      </c>
      <c r="K20" s="79">
        <v>1.35</v>
      </c>
      <c r="L20" s="79">
        <v>3560304</v>
      </c>
      <c r="M20" s="79">
        <v>137.66999999999999</v>
      </c>
      <c r="N20" s="79">
        <v>4901.4705168</v>
      </c>
      <c r="O20" s="79">
        <v>2.0140000000000002E-2</v>
      </c>
      <c r="P20" s="79">
        <f t="shared" si="0"/>
        <v>1.5127773827915816</v>
      </c>
      <c r="Q20" s="79">
        <f>N20/'סכום נכסי הקרן'!$C$42*100</f>
        <v>0.37728067391318754</v>
      </c>
    </row>
    <row r="21" spans="2:17">
      <c r="B21" t="s">
        <v>274</v>
      </c>
      <c r="C21" t="s">
        <v>275</v>
      </c>
      <c r="D21" t="s">
        <v>106</v>
      </c>
      <c r="E21" t="s">
        <v>257</v>
      </c>
      <c r="F21" t="s">
        <v>157</v>
      </c>
      <c r="G21" t="s">
        <v>261</v>
      </c>
      <c r="H21" s="79">
        <v>14.76</v>
      </c>
      <c r="I21" t="s">
        <v>108</v>
      </c>
      <c r="J21" s="79">
        <v>4</v>
      </c>
      <c r="K21" s="79">
        <v>1.1399999999999999</v>
      </c>
      <c r="L21" s="79">
        <v>9578398</v>
      </c>
      <c r="M21" s="79">
        <v>178.62</v>
      </c>
      <c r="N21" s="79">
        <v>17108.934507599999</v>
      </c>
      <c r="O21" s="79">
        <v>5.9049999999999998E-2</v>
      </c>
      <c r="P21" s="79">
        <f t="shared" si="0"/>
        <v>5.2804579927693149</v>
      </c>
      <c r="Q21" s="79">
        <f>N21/'סכום נכסי הקרן'!$C$42*100</f>
        <v>1.316925261274055</v>
      </c>
    </row>
    <row r="22" spans="2:17">
      <c r="B22" t="s">
        <v>276</v>
      </c>
      <c r="C22" t="s">
        <v>277</v>
      </c>
      <c r="D22" t="s">
        <v>106</v>
      </c>
      <c r="E22" t="s">
        <v>257</v>
      </c>
      <c r="F22" t="s">
        <v>157</v>
      </c>
      <c r="G22" t="s">
        <v>278</v>
      </c>
      <c r="H22" s="79">
        <v>5.39</v>
      </c>
      <c r="I22" t="s">
        <v>108</v>
      </c>
      <c r="J22" s="79">
        <v>2.75</v>
      </c>
      <c r="K22" s="79">
        <v>0.23</v>
      </c>
      <c r="L22" s="79">
        <v>17533555</v>
      </c>
      <c r="M22" s="79">
        <v>117.85</v>
      </c>
      <c r="N22" s="79">
        <v>20663.294567500001</v>
      </c>
      <c r="O22" s="79">
        <v>0.10812000000000001</v>
      </c>
      <c r="P22" s="79">
        <f t="shared" si="0"/>
        <v>6.3774666334384182</v>
      </c>
      <c r="Q22" s="79">
        <f>N22/'סכום נכסי הקרן'!$C$42*100</f>
        <v>1.590514861401789</v>
      </c>
    </row>
    <row r="23" spans="2:17">
      <c r="B23" t="s">
        <v>279</v>
      </c>
      <c r="C23" t="s">
        <v>280</v>
      </c>
      <c r="D23" t="s">
        <v>106</v>
      </c>
      <c r="E23" t="s">
        <v>257</v>
      </c>
      <c r="F23" t="s">
        <v>157</v>
      </c>
      <c r="G23" t="s">
        <v>281</v>
      </c>
      <c r="H23" s="79">
        <v>0.41</v>
      </c>
      <c r="I23" t="s">
        <v>108</v>
      </c>
      <c r="J23" s="79">
        <v>1</v>
      </c>
      <c r="K23" s="79">
        <v>0.79</v>
      </c>
      <c r="L23" s="79">
        <v>8628982</v>
      </c>
      <c r="M23" s="79">
        <v>102.73</v>
      </c>
      <c r="N23" s="79">
        <v>8864.5532086000003</v>
      </c>
      <c r="O23" s="79">
        <v>6.5259999999999999E-2</v>
      </c>
      <c r="P23" s="79">
        <f t="shared" si="0"/>
        <v>2.7359331360984318</v>
      </c>
      <c r="Q23" s="79">
        <f>N23/'סכום נכסי הקרן'!$C$42*100</f>
        <v>0.68233086315969027</v>
      </c>
    </row>
    <row r="24" spans="2:17">
      <c r="B24" s="80" t="s">
        <v>282</v>
      </c>
      <c r="C24" s="16"/>
      <c r="D24" s="16"/>
      <c r="H24" s="81">
        <v>3.89</v>
      </c>
      <c r="K24" s="81">
        <v>0.93</v>
      </c>
      <c r="L24" s="81">
        <v>153056362</v>
      </c>
      <c r="N24" s="81">
        <v>163088.14757160001</v>
      </c>
      <c r="P24" s="81">
        <f t="shared" si="0"/>
        <v>50.335110698322559</v>
      </c>
      <c r="Q24" s="81">
        <f>N24/'סכום נכסי הקרן'!$C$42*100</f>
        <v>12.553376790122453</v>
      </c>
    </row>
    <row r="25" spans="2:17">
      <c r="B25" s="80" t="s">
        <v>283</v>
      </c>
      <c r="C25" s="16"/>
      <c r="D25" s="16"/>
      <c r="H25" s="81">
        <v>0.33</v>
      </c>
      <c r="K25" s="81">
        <v>0.26</v>
      </c>
      <c r="L25" s="81">
        <v>57679589</v>
      </c>
      <c r="N25" s="81">
        <v>57652.174081099998</v>
      </c>
      <c r="P25" s="81">
        <f t="shared" si="0"/>
        <v>17.79362024513221</v>
      </c>
      <c r="Q25" s="81">
        <f>N25/'סכום נכסי הקרן'!$C$42*100</f>
        <v>4.4376582528294621</v>
      </c>
    </row>
    <row r="26" spans="2:17">
      <c r="B26" t="s">
        <v>284</v>
      </c>
      <c r="C26" t="s">
        <v>285</v>
      </c>
      <c r="D26" t="s">
        <v>106</v>
      </c>
      <c r="E26" t="s">
        <v>257</v>
      </c>
      <c r="F26" t="s">
        <v>157</v>
      </c>
      <c r="G26" t="s">
        <v>286</v>
      </c>
      <c r="H26" s="79">
        <v>0.75</v>
      </c>
      <c r="I26" t="s">
        <v>108</v>
      </c>
      <c r="J26" s="79">
        <v>0</v>
      </c>
      <c r="K26" s="79">
        <v>0.15</v>
      </c>
      <c r="L26" s="79">
        <v>7034300</v>
      </c>
      <c r="M26" s="79">
        <v>99.89</v>
      </c>
      <c r="N26" s="79">
        <v>7026.5622700000004</v>
      </c>
      <c r="O26" s="79">
        <v>7.8159999999999993E-2</v>
      </c>
      <c r="P26" s="79">
        <f t="shared" si="0"/>
        <v>2.1686602917224906</v>
      </c>
      <c r="Q26" s="79">
        <f>N26/'סכום נכסי הקרן'!$C$42*100</f>
        <v>0.54085526770633596</v>
      </c>
    </row>
    <row r="27" spans="2:17">
      <c r="B27" t="s">
        <v>287</v>
      </c>
      <c r="C27" t="s">
        <v>288</v>
      </c>
      <c r="D27" t="s">
        <v>106</v>
      </c>
      <c r="E27" t="s">
        <v>257</v>
      </c>
      <c r="F27" t="s">
        <v>157</v>
      </c>
      <c r="G27" t="s">
        <v>289</v>
      </c>
      <c r="H27" s="79">
        <v>0.85</v>
      </c>
      <c r="I27" t="s">
        <v>108</v>
      </c>
      <c r="J27" s="79">
        <v>0</v>
      </c>
      <c r="K27" s="79">
        <v>0.15</v>
      </c>
      <c r="L27" s="79">
        <v>4000000</v>
      </c>
      <c r="M27" s="79">
        <v>99.87</v>
      </c>
      <c r="N27" s="79">
        <v>3994.8</v>
      </c>
      <c r="O27" s="79">
        <v>5.7140000000000003E-2</v>
      </c>
      <c r="P27" s="79">
        <f t="shared" si="0"/>
        <v>1.2329449025679817</v>
      </c>
      <c r="Q27" s="79">
        <f>N27/'סכום נכסי הקרן'!$C$42*100</f>
        <v>0.3074915642117082</v>
      </c>
    </row>
    <row r="28" spans="2:17">
      <c r="B28" t="s">
        <v>290</v>
      </c>
      <c r="C28" t="s">
        <v>291</v>
      </c>
      <c r="D28" t="s">
        <v>106</v>
      </c>
      <c r="E28" t="s">
        <v>257</v>
      </c>
      <c r="F28" t="s">
        <v>157</v>
      </c>
      <c r="G28" t="s">
        <v>292</v>
      </c>
      <c r="H28" s="79">
        <v>0.18</v>
      </c>
      <c r="I28" t="s">
        <v>108</v>
      </c>
      <c r="J28" s="79">
        <v>0</v>
      </c>
      <c r="K28" s="79">
        <v>0.11</v>
      </c>
      <c r="L28" s="79">
        <v>23940000</v>
      </c>
      <c r="M28" s="79">
        <v>99.98</v>
      </c>
      <c r="N28" s="79">
        <v>23935.212</v>
      </c>
      <c r="O28" s="79">
        <v>0.2394</v>
      </c>
      <c r="P28" s="79">
        <f t="shared" si="0"/>
        <v>7.3873029005917648</v>
      </c>
      <c r="Q28" s="79">
        <f>N28/'סכום נכסי הקרן'!$C$42*100</f>
        <v>1.8423640176276277</v>
      </c>
    </row>
    <row r="29" spans="2:17">
      <c r="B29" t="s">
        <v>293</v>
      </c>
      <c r="C29" t="s">
        <v>294</v>
      </c>
      <c r="D29" t="s">
        <v>106</v>
      </c>
      <c r="E29" t="s">
        <v>257</v>
      </c>
      <c r="F29" t="s">
        <v>157</v>
      </c>
      <c r="G29" t="s">
        <v>295</v>
      </c>
      <c r="H29" s="79">
        <v>0.01</v>
      </c>
      <c r="I29" t="s">
        <v>108</v>
      </c>
      <c r="J29" s="79">
        <v>0</v>
      </c>
      <c r="K29" s="79">
        <v>1.84</v>
      </c>
      <c r="L29" s="79">
        <v>4000000</v>
      </c>
      <c r="M29" s="79">
        <v>99.99</v>
      </c>
      <c r="N29" s="79">
        <v>3999.6</v>
      </c>
      <c r="O29" s="79">
        <v>0.04</v>
      </c>
      <c r="P29" s="79">
        <f t="shared" si="0"/>
        <v>1.2344263623487781</v>
      </c>
      <c r="Q29" s="79">
        <f>N29/'סכום נכסי הקרן'!$C$42*100</f>
        <v>0.30786103440000695</v>
      </c>
    </row>
    <row r="30" spans="2:17">
      <c r="B30" t="s">
        <v>296</v>
      </c>
      <c r="C30" t="s">
        <v>297</v>
      </c>
      <c r="D30" t="s">
        <v>106</v>
      </c>
      <c r="E30" t="s">
        <v>257</v>
      </c>
      <c r="F30" t="s">
        <v>157</v>
      </c>
      <c r="G30" t="s">
        <v>298</v>
      </c>
      <c r="H30" s="79">
        <v>0.1</v>
      </c>
      <c r="I30" t="s">
        <v>108</v>
      </c>
      <c r="J30" s="79">
        <v>0</v>
      </c>
      <c r="K30" s="79">
        <v>0.2</v>
      </c>
      <c r="L30" s="79">
        <v>6500000</v>
      </c>
      <c r="M30" s="79">
        <v>99.98</v>
      </c>
      <c r="N30" s="79">
        <v>6498.7</v>
      </c>
      <c r="O30" s="79">
        <v>6.5000000000000002E-2</v>
      </c>
      <c r="P30" s="79">
        <f t="shared" si="0"/>
        <v>2.0057422244714482</v>
      </c>
      <c r="Q30" s="79">
        <f>N30/'סכום נכסי הקרן'!$C$42*100</f>
        <v>0.50022414847867924</v>
      </c>
    </row>
    <row r="31" spans="2:17">
      <c r="B31" t="s">
        <v>299</v>
      </c>
      <c r="C31" t="s">
        <v>300</v>
      </c>
      <c r="D31" t="s">
        <v>106</v>
      </c>
      <c r="E31" t="s">
        <v>257</v>
      </c>
      <c r="F31" t="s">
        <v>157</v>
      </c>
      <c r="G31" t="s">
        <v>298</v>
      </c>
      <c r="H31" s="79">
        <v>0.33</v>
      </c>
      <c r="I31" t="s">
        <v>108</v>
      </c>
      <c r="J31" s="79">
        <v>0</v>
      </c>
      <c r="K31" s="79">
        <v>0.18</v>
      </c>
      <c r="L31" s="79">
        <v>5800000</v>
      </c>
      <c r="M31" s="79">
        <v>99.94</v>
      </c>
      <c r="N31" s="79">
        <v>5796.52</v>
      </c>
      <c r="O31" s="79">
        <v>7.2499999999999995E-2</v>
      </c>
      <c r="P31" s="79">
        <f t="shared" si="0"/>
        <v>1.7890231767881639</v>
      </c>
      <c r="Q31" s="79">
        <f>N31/'סכום נכסי הקרן'!$C$42*100</f>
        <v>0.44617527830791298</v>
      </c>
    </row>
    <row r="32" spans="2:17">
      <c r="B32" t="s">
        <v>301</v>
      </c>
      <c r="C32" t="s">
        <v>302</v>
      </c>
      <c r="D32" t="s">
        <v>106</v>
      </c>
      <c r="E32" t="s">
        <v>257</v>
      </c>
      <c r="F32" t="s">
        <v>157</v>
      </c>
      <c r="G32" t="s">
        <v>303</v>
      </c>
      <c r="H32" s="79">
        <v>0.5</v>
      </c>
      <c r="I32" t="s">
        <v>108</v>
      </c>
      <c r="J32" s="79">
        <v>0</v>
      </c>
      <c r="K32" s="79">
        <v>0.14000000000000001</v>
      </c>
      <c r="L32" s="79">
        <v>6335000</v>
      </c>
      <c r="M32" s="79">
        <v>99.93</v>
      </c>
      <c r="N32" s="79">
        <v>6330.5654999999997</v>
      </c>
      <c r="O32" s="79">
        <v>7.0389999999999994E-2</v>
      </c>
      <c r="P32" s="79">
        <f t="shared" si="0"/>
        <v>1.953849620405959</v>
      </c>
      <c r="Q32" s="79">
        <f>N32/'סכום נכסי הקרן'!$C$42*100</f>
        <v>0.48728233902565188</v>
      </c>
    </row>
    <row r="33" spans="2:17">
      <c r="B33" t="s">
        <v>304</v>
      </c>
      <c r="C33" t="s">
        <v>305</v>
      </c>
      <c r="D33" t="s">
        <v>106</v>
      </c>
      <c r="E33" t="s">
        <v>257</v>
      </c>
      <c r="F33" t="s">
        <v>157</v>
      </c>
      <c r="G33" t="s">
        <v>306</v>
      </c>
      <c r="H33" s="79">
        <v>0.57999999999999996</v>
      </c>
      <c r="I33" t="s">
        <v>108</v>
      </c>
      <c r="J33" s="79">
        <v>0</v>
      </c>
      <c r="K33" s="79">
        <v>0.15</v>
      </c>
      <c r="L33" s="79">
        <v>13145</v>
      </c>
      <c r="M33" s="79">
        <v>99.91</v>
      </c>
      <c r="N33" s="79">
        <v>13.133169499999999</v>
      </c>
      <c r="O33" s="79">
        <v>1.4999999999999999E-4</v>
      </c>
      <c r="P33" s="79">
        <f t="shared" si="0"/>
        <v>4.0533880017989106E-3</v>
      </c>
      <c r="Q33" s="79">
        <f>N33/'סכום נכסי הקרן'!$C$42*100</f>
        <v>1.0108988766928248E-3</v>
      </c>
    </row>
    <row r="34" spans="2:17">
      <c r="B34" t="s">
        <v>307</v>
      </c>
      <c r="C34" t="s">
        <v>308</v>
      </c>
      <c r="D34" t="s">
        <v>106</v>
      </c>
      <c r="E34" t="s">
        <v>257</v>
      </c>
      <c r="F34" t="s">
        <v>157</v>
      </c>
      <c r="G34" t="s">
        <v>309</v>
      </c>
      <c r="H34" s="79">
        <v>0.68</v>
      </c>
      <c r="I34" t="s">
        <v>108</v>
      </c>
      <c r="J34" s="79">
        <v>0</v>
      </c>
      <c r="K34" s="79">
        <v>0.16</v>
      </c>
      <c r="L34" s="79">
        <v>57144</v>
      </c>
      <c r="M34" s="79">
        <v>99.89</v>
      </c>
      <c r="N34" s="79">
        <v>57.081141600000002</v>
      </c>
      <c r="O34" s="79">
        <v>6.3000000000000003E-4</v>
      </c>
      <c r="P34" s="79">
        <f t="shared" si="0"/>
        <v>1.7617378233824262E-2</v>
      </c>
      <c r="Q34" s="79">
        <f>N34/'סכום נכסי הקרן'!$C$42*100</f>
        <v>4.3937041948468028E-3</v>
      </c>
    </row>
    <row r="35" spans="2:17">
      <c r="B35" s="80" t="s">
        <v>310</v>
      </c>
      <c r="C35" s="16"/>
      <c r="D35" s="16"/>
      <c r="H35" s="81">
        <v>7.28</v>
      </c>
      <c r="K35" s="81">
        <v>1.75</v>
      </c>
      <c r="L35" s="81">
        <v>62016339</v>
      </c>
      <c r="N35" s="81">
        <v>72234.930567300005</v>
      </c>
      <c r="P35" s="81">
        <f t="shared" si="0"/>
        <v>22.294405084185595</v>
      </c>
      <c r="Q35" s="81">
        <f>N35/'סכום נכסי הקרן'!$C$42*100</f>
        <v>5.560136124677884</v>
      </c>
    </row>
    <row r="36" spans="2:17">
      <c r="B36" t="s">
        <v>311</v>
      </c>
      <c r="C36" t="s">
        <v>312</v>
      </c>
      <c r="D36" t="s">
        <v>106</v>
      </c>
      <c r="E36" t="s">
        <v>257</v>
      </c>
      <c r="F36" t="s">
        <v>157</v>
      </c>
      <c r="G36" t="s">
        <v>313</v>
      </c>
      <c r="H36" s="79">
        <v>1.04</v>
      </c>
      <c r="I36" t="s">
        <v>108</v>
      </c>
      <c r="J36" s="79">
        <v>4</v>
      </c>
      <c r="K36" s="79">
        <v>0.21</v>
      </c>
      <c r="L36" s="79">
        <v>48260</v>
      </c>
      <c r="M36" s="79">
        <v>107.78</v>
      </c>
      <c r="N36" s="79">
        <v>52.014628000000002</v>
      </c>
      <c r="O36" s="79">
        <v>2.9E-4</v>
      </c>
      <c r="P36" s="79">
        <f t="shared" si="0"/>
        <v>1.6053662373978626E-2</v>
      </c>
      <c r="Q36" s="79">
        <f>N36/'סכום נכסי הקרן'!$C$42*100</f>
        <v>4.0037196669695883E-3</v>
      </c>
    </row>
    <row r="37" spans="2:17">
      <c r="B37" t="s">
        <v>314</v>
      </c>
      <c r="C37" t="s">
        <v>315</v>
      </c>
      <c r="D37" t="s">
        <v>106</v>
      </c>
      <c r="E37" t="s">
        <v>257</v>
      </c>
      <c r="F37" t="s">
        <v>157</v>
      </c>
      <c r="G37" t="s">
        <v>316</v>
      </c>
      <c r="H37" s="79">
        <v>4.4400000000000004</v>
      </c>
      <c r="I37" t="s">
        <v>108</v>
      </c>
      <c r="J37" s="79">
        <v>5.5</v>
      </c>
      <c r="K37" s="79">
        <v>1.1399999999999999</v>
      </c>
      <c r="L37" s="79">
        <v>3000000</v>
      </c>
      <c r="M37" s="79">
        <v>126.49</v>
      </c>
      <c r="N37" s="79">
        <v>3794.7</v>
      </c>
      <c r="O37" s="79">
        <v>1.6709999999999999E-2</v>
      </c>
      <c r="P37" s="79">
        <f t="shared" si="0"/>
        <v>1.1711865479560226</v>
      </c>
      <c r="Q37" s="79">
        <f>N37/'סכום נכסי הקרן'!$C$42*100</f>
        <v>0.29208927573700033</v>
      </c>
    </row>
    <row r="38" spans="2:17">
      <c r="B38" t="s">
        <v>317</v>
      </c>
      <c r="C38" t="s">
        <v>318</v>
      </c>
      <c r="D38" t="s">
        <v>106</v>
      </c>
      <c r="E38" t="s">
        <v>257</v>
      </c>
      <c r="F38" t="s">
        <v>157</v>
      </c>
      <c r="G38" t="s">
        <v>319</v>
      </c>
      <c r="H38" s="79">
        <v>2</v>
      </c>
      <c r="I38" t="s">
        <v>108</v>
      </c>
      <c r="J38" s="79">
        <v>6</v>
      </c>
      <c r="K38" s="79">
        <v>0.38</v>
      </c>
      <c r="L38" s="79">
        <v>23611</v>
      </c>
      <c r="M38" s="79">
        <v>117.11</v>
      </c>
      <c r="N38" s="79">
        <v>27.650842099999998</v>
      </c>
      <c r="O38" s="79">
        <v>1.3000000000000002E-4</v>
      </c>
      <c r="P38" s="79">
        <f t="shared" si="0"/>
        <v>8.5340855158974518E-3</v>
      </c>
      <c r="Q38" s="79">
        <f>N38/'סכום נכסי הקרן'!$C$42*100</f>
        <v>2.128367049439259E-3</v>
      </c>
    </row>
    <row r="39" spans="2:17">
      <c r="B39" t="s">
        <v>320</v>
      </c>
      <c r="C39" t="s">
        <v>321</v>
      </c>
      <c r="D39" t="s">
        <v>106</v>
      </c>
      <c r="E39" t="s">
        <v>257</v>
      </c>
      <c r="F39" t="s">
        <v>157</v>
      </c>
      <c r="G39" t="s">
        <v>322</v>
      </c>
      <c r="H39" s="79">
        <v>9.32</v>
      </c>
      <c r="I39" t="s">
        <v>108</v>
      </c>
      <c r="J39" s="79">
        <v>0</v>
      </c>
      <c r="K39" s="79">
        <v>2.25</v>
      </c>
      <c r="L39" s="79">
        <v>3108580</v>
      </c>
      <c r="M39" s="79">
        <v>98.08</v>
      </c>
      <c r="N39" s="79">
        <v>3048.8952640000002</v>
      </c>
      <c r="O39" s="79">
        <v>0.16238</v>
      </c>
      <c r="P39" s="79">
        <f t="shared" si="0"/>
        <v>0.9410032728077653</v>
      </c>
      <c r="Q39" s="79">
        <f>N39/'סכום נכסי הקרן'!$C$42*100</f>
        <v>0.23468248068614922</v>
      </c>
    </row>
    <row r="40" spans="2:17">
      <c r="B40" t="s">
        <v>323</v>
      </c>
      <c r="C40" t="s">
        <v>324</v>
      </c>
      <c r="D40" t="s">
        <v>106</v>
      </c>
      <c r="E40" t="s">
        <v>257</v>
      </c>
      <c r="F40" t="s">
        <v>157</v>
      </c>
      <c r="G40" t="s">
        <v>325</v>
      </c>
      <c r="H40" s="79">
        <v>8.06</v>
      </c>
      <c r="I40" t="s">
        <v>108</v>
      </c>
      <c r="J40" s="79">
        <v>1.75</v>
      </c>
      <c r="K40" s="79">
        <v>2.06</v>
      </c>
      <c r="L40" s="79">
        <v>1512167</v>
      </c>
      <c r="M40" s="79">
        <v>98.14</v>
      </c>
      <c r="N40" s="79">
        <v>1484.0406938000001</v>
      </c>
      <c r="O40" s="79">
        <v>1.034E-2</v>
      </c>
      <c r="P40" s="79">
        <f t="shared" si="0"/>
        <v>0.45803054186045883</v>
      </c>
      <c r="Q40" s="79">
        <f>N40/'סכום נכסי הקרן'!$C$42*100</f>
        <v>0.11423099887113011</v>
      </c>
    </row>
    <row r="41" spans="2:17">
      <c r="B41" t="s">
        <v>326</v>
      </c>
      <c r="C41" t="s">
        <v>327</v>
      </c>
      <c r="D41" t="s">
        <v>106</v>
      </c>
      <c r="E41" t="s">
        <v>257</v>
      </c>
      <c r="F41" t="s">
        <v>157</v>
      </c>
      <c r="G41" t="s">
        <v>328</v>
      </c>
      <c r="H41" s="79">
        <v>1.82</v>
      </c>
      <c r="I41" t="s">
        <v>108</v>
      </c>
      <c r="J41" s="79">
        <v>0.5</v>
      </c>
      <c r="K41" s="79">
        <v>0.32</v>
      </c>
      <c r="L41" s="79">
        <v>252422</v>
      </c>
      <c r="M41" s="79">
        <v>100.42</v>
      </c>
      <c r="N41" s="79">
        <v>253.4821724</v>
      </c>
      <c r="O41" s="79">
        <v>1.9199999999999998E-3</v>
      </c>
      <c r="P41" s="79">
        <f t="shared" si="0"/>
        <v>7.8234092408240294E-2</v>
      </c>
      <c r="Q41" s="79">
        <f>N41/'סכום נכסי הקרן'!$C$42*100</f>
        <v>1.9511272076463873E-2</v>
      </c>
    </row>
    <row r="42" spans="2:17">
      <c r="B42" t="s">
        <v>329</v>
      </c>
      <c r="C42" t="s">
        <v>330</v>
      </c>
      <c r="D42" t="s">
        <v>106</v>
      </c>
      <c r="E42" t="s">
        <v>257</v>
      </c>
      <c r="F42" t="s">
        <v>157</v>
      </c>
      <c r="G42" t="s">
        <v>331</v>
      </c>
      <c r="H42" s="79">
        <v>2.83</v>
      </c>
      <c r="I42" t="s">
        <v>108</v>
      </c>
      <c r="J42" s="79">
        <v>5</v>
      </c>
      <c r="K42" s="79">
        <v>0.63</v>
      </c>
      <c r="L42" s="79">
        <v>111649</v>
      </c>
      <c r="M42" s="79">
        <v>117.91</v>
      </c>
      <c r="N42" s="79">
        <v>131.64533589999999</v>
      </c>
      <c r="O42" s="79">
        <v>5.9999999999999995E-4</v>
      </c>
      <c r="P42" s="79">
        <f t="shared" si="0"/>
        <v>4.0630681346939701E-2</v>
      </c>
      <c r="Q42" s="79">
        <f>N42/'סכום נכסי הקרן'!$C$42*100</f>
        <v>1.0133130634091003E-2</v>
      </c>
    </row>
    <row r="43" spans="2:17">
      <c r="B43" t="s">
        <v>332</v>
      </c>
      <c r="C43" t="s">
        <v>333</v>
      </c>
      <c r="D43" t="s">
        <v>106</v>
      </c>
      <c r="E43" t="s">
        <v>257</v>
      </c>
      <c r="F43" t="s">
        <v>157</v>
      </c>
      <c r="G43" t="s">
        <v>278</v>
      </c>
      <c r="H43" s="79">
        <v>5.52</v>
      </c>
      <c r="I43" t="s">
        <v>108</v>
      </c>
      <c r="J43" s="79">
        <v>4.25</v>
      </c>
      <c r="K43" s="79">
        <v>1.46</v>
      </c>
      <c r="L43" s="79">
        <v>15070159</v>
      </c>
      <c r="M43" s="79">
        <v>119.77</v>
      </c>
      <c r="N43" s="79">
        <v>18049.529434299999</v>
      </c>
      <c r="O43" s="79">
        <v>8.5370000000000001E-2</v>
      </c>
      <c r="P43" s="79">
        <f t="shared" si="0"/>
        <v>5.5707608165041878</v>
      </c>
      <c r="Q43" s="79">
        <f>N43/'סכום נכסי הקרן'!$C$42*100</f>
        <v>1.389325633082551</v>
      </c>
    </row>
    <row r="44" spans="2:17">
      <c r="B44" t="s">
        <v>334</v>
      </c>
      <c r="C44" t="s">
        <v>335</v>
      </c>
      <c r="D44" t="s">
        <v>106</v>
      </c>
      <c r="E44" t="s">
        <v>257</v>
      </c>
      <c r="F44" t="s">
        <v>157</v>
      </c>
      <c r="G44" t="s">
        <v>289</v>
      </c>
      <c r="H44" s="79">
        <v>4.2300000000000004</v>
      </c>
      <c r="I44" t="s">
        <v>108</v>
      </c>
      <c r="J44" s="79">
        <v>1</v>
      </c>
      <c r="K44" s="79">
        <v>0.99</v>
      </c>
      <c r="L44" s="79">
        <v>14476595</v>
      </c>
      <c r="M44" s="79">
        <v>100.71</v>
      </c>
      <c r="N44" s="79">
        <v>14579.3788245</v>
      </c>
      <c r="O44" s="79">
        <v>0.18740999999999999</v>
      </c>
      <c r="P44" s="79">
        <f t="shared" si="0"/>
        <v>4.4997423661446998</v>
      </c>
      <c r="Q44" s="79">
        <f>N44/'סכום נכסי הקרן'!$C$42*100</f>
        <v>1.1222178832433563</v>
      </c>
    </row>
    <row r="45" spans="2:17">
      <c r="B45" t="s">
        <v>336</v>
      </c>
      <c r="C45" t="s">
        <v>337</v>
      </c>
      <c r="D45" t="s">
        <v>106</v>
      </c>
      <c r="E45" t="s">
        <v>257</v>
      </c>
      <c r="F45" t="s">
        <v>157</v>
      </c>
      <c r="G45" t="s">
        <v>338</v>
      </c>
      <c r="H45" s="79">
        <v>2.34</v>
      </c>
      <c r="I45" t="s">
        <v>108</v>
      </c>
      <c r="J45" s="79">
        <v>2.25</v>
      </c>
      <c r="K45" s="79">
        <v>0.46</v>
      </c>
      <c r="L45" s="79">
        <v>40339</v>
      </c>
      <c r="M45" s="79">
        <v>105.61</v>
      </c>
      <c r="N45" s="79">
        <v>42.6020179</v>
      </c>
      <c r="O45" s="79">
        <v>2.6000000000000003E-4</v>
      </c>
      <c r="P45" s="79">
        <f t="shared" si="0"/>
        <v>1.3148578354089044E-2</v>
      </c>
      <c r="Q45" s="79">
        <f>N45/'סכום נכסי הקרן'!$C$42*100</f>
        <v>3.2792032448798912E-3</v>
      </c>
    </row>
    <row r="46" spans="2:17">
      <c r="B46" t="s">
        <v>339</v>
      </c>
      <c r="C46" t="s">
        <v>340</v>
      </c>
      <c r="D46" t="s">
        <v>106</v>
      </c>
      <c r="E46" t="s">
        <v>257</v>
      </c>
      <c r="F46" t="s">
        <v>157</v>
      </c>
      <c r="G46" t="s">
        <v>341</v>
      </c>
      <c r="H46" s="79">
        <v>7.93</v>
      </c>
      <c r="I46" t="s">
        <v>108</v>
      </c>
      <c r="J46" s="79">
        <v>6.25</v>
      </c>
      <c r="K46" s="79">
        <v>2.09</v>
      </c>
      <c r="L46" s="79">
        <v>151540</v>
      </c>
      <c r="M46" s="79">
        <v>137.69999999999999</v>
      </c>
      <c r="N46" s="79">
        <v>208.67058</v>
      </c>
      <c r="O46" s="79">
        <v>8.9999999999999998E-4</v>
      </c>
      <c r="P46" s="79">
        <f t="shared" si="0"/>
        <v>6.4403556605312953E-2</v>
      </c>
      <c r="Q46" s="79">
        <f>N46/'סכום נכסי הקרן'!$C$42*100</f>
        <v>1.6061991351047456E-2</v>
      </c>
    </row>
    <row r="47" spans="2:17">
      <c r="B47" t="s">
        <v>342</v>
      </c>
      <c r="C47" t="s">
        <v>343</v>
      </c>
      <c r="D47" t="s">
        <v>106</v>
      </c>
      <c r="E47" t="s">
        <v>257</v>
      </c>
      <c r="F47" t="s">
        <v>157</v>
      </c>
      <c r="G47" t="s">
        <v>344</v>
      </c>
      <c r="H47" s="79">
        <v>6.38</v>
      </c>
      <c r="I47" t="s">
        <v>108</v>
      </c>
      <c r="J47" s="79">
        <v>3.75</v>
      </c>
      <c r="K47" s="79">
        <v>1.71</v>
      </c>
      <c r="L47" s="79">
        <v>15649331</v>
      </c>
      <c r="M47" s="79">
        <v>116.64</v>
      </c>
      <c r="N47" s="79">
        <v>18253.379678400001</v>
      </c>
      <c r="O47" s="79">
        <v>0.10527</v>
      </c>
      <c r="P47" s="79">
        <f t="shared" si="0"/>
        <v>5.6336766369082971</v>
      </c>
      <c r="Q47" s="79">
        <f>N47/'סכום נכסי הקרן'!$C$42*100</f>
        <v>1.4050165889309658</v>
      </c>
    </row>
    <row r="48" spans="2:17">
      <c r="B48" t="s">
        <v>345</v>
      </c>
      <c r="C48" t="s">
        <v>346</v>
      </c>
      <c r="D48" t="s">
        <v>106</v>
      </c>
      <c r="E48" t="s">
        <v>257</v>
      </c>
      <c r="F48" t="s">
        <v>157</v>
      </c>
      <c r="G48" t="s">
        <v>347</v>
      </c>
      <c r="H48" s="79">
        <v>15.29</v>
      </c>
      <c r="I48" t="s">
        <v>108</v>
      </c>
      <c r="J48" s="79">
        <v>5.5</v>
      </c>
      <c r="K48" s="79">
        <v>3.23</v>
      </c>
      <c r="L48" s="79">
        <v>8571686</v>
      </c>
      <c r="M48" s="79">
        <v>143.6</v>
      </c>
      <c r="N48" s="79">
        <v>12308.941096</v>
      </c>
      <c r="O48" s="79">
        <v>5.0720000000000001E-2</v>
      </c>
      <c r="P48" s="79">
        <f t="shared" si="0"/>
        <v>3.7990002453997058</v>
      </c>
      <c r="Q48" s="79">
        <f>N48/'סכום נכסי הקרן'!$C$42*100</f>
        <v>0.94745558010383923</v>
      </c>
    </row>
    <row r="49" spans="2:17">
      <c r="B49" s="80" t="s">
        <v>348</v>
      </c>
      <c r="C49" s="16"/>
      <c r="D49" s="16"/>
      <c r="H49" s="81">
        <v>2.71</v>
      </c>
      <c r="K49" s="81">
        <v>0.3</v>
      </c>
      <c r="L49" s="81">
        <v>33360434</v>
      </c>
      <c r="N49" s="81">
        <v>33201.042923200002</v>
      </c>
      <c r="P49" s="81">
        <f t="shared" si="0"/>
        <v>10.247085369004756</v>
      </c>
      <c r="Q49" s="81">
        <f>N49/'סכום נכסי הקרן'!$C$42*100</f>
        <v>2.5555824126151077</v>
      </c>
    </row>
    <row r="50" spans="2:17">
      <c r="B50" t="s">
        <v>349</v>
      </c>
      <c r="C50" t="s">
        <v>350</v>
      </c>
      <c r="D50" t="s">
        <v>106</v>
      </c>
      <c r="E50" t="s">
        <v>257</v>
      </c>
      <c r="F50" t="s">
        <v>157</v>
      </c>
      <c r="G50" t="s">
        <v>351</v>
      </c>
      <c r="H50" s="79">
        <v>3.4</v>
      </c>
      <c r="I50" t="s">
        <v>108</v>
      </c>
      <c r="J50" s="79">
        <v>7.0000000000000007E-2</v>
      </c>
      <c r="K50" s="79">
        <v>0.33</v>
      </c>
      <c r="L50" s="79">
        <v>25035900</v>
      </c>
      <c r="M50" s="79">
        <v>99.37</v>
      </c>
      <c r="N50" s="79">
        <v>24878.17383</v>
      </c>
      <c r="O50" s="79">
        <v>0.13588999999999998</v>
      </c>
      <c r="P50" s="79">
        <f t="shared" si="0"/>
        <v>7.6783362393358008</v>
      </c>
      <c r="Q50" s="79">
        <f>N50/'סכום נכסי הקרן'!$C$42*100</f>
        <v>1.9149465769794438</v>
      </c>
    </row>
    <row r="51" spans="2:17">
      <c r="B51" t="s">
        <v>352</v>
      </c>
      <c r="C51" t="s">
        <v>353</v>
      </c>
      <c r="D51" t="s">
        <v>106</v>
      </c>
      <c r="E51" t="s">
        <v>257</v>
      </c>
      <c r="F51" t="s">
        <v>157</v>
      </c>
      <c r="G51" t="s">
        <v>354</v>
      </c>
      <c r="H51" s="79">
        <v>0.66</v>
      </c>
      <c r="I51" t="s">
        <v>108</v>
      </c>
      <c r="J51" s="79">
        <v>7.0000000000000007E-2</v>
      </c>
      <c r="K51" s="79">
        <v>0.2</v>
      </c>
      <c r="L51" s="79">
        <v>8324534</v>
      </c>
      <c r="M51" s="79">
        <v>99.98</v>
      </c>
      <c r="N51" s="79">
        <v>8322.8690932000009</v>
      </c>
      <c r="O51" s="79">
        <v>5.4149999999999997E-2</v>
      </c>
      <c r="P51" s="79">
        <f t="shared" si="0"/>
        <v>2.5687491296689546</v>
      </c>
      <c r="Q51" s="79">
        <f>N51/'סכום נכסי הקרן'!$C$42*100</f>
        <v>0.64063583563566373</v>
      </c>
    </row>
    <row r="52" spans="2:17">
      <c r="B52" s="80" t="s">
        <v>355</v>
      </c>
      <c r="C52" s="16"/>
      <c r="D52" s="16"/>
      <c r="H52" s="81">
        <v>0</v>
      </c>
      <c r="K52" s="81">
        <v>0</v>
      </c>
      <c r="L52" s="81">
        <v>0</v>
      </c>
      <c r="N52" s="81">
        <v>0</v>
      </c>
      <c r="P52" s="81">
        <f t="shared" si="0"/>
        <v>0</v>
      </c>
      <c r="Q52" s="81">
        <f>N52/'סכום נכסי הקרן'!$C$42*100</f>
        <v>0</v>
      </c>
    </row>
    <row r="53" spans="2:17">
      <c r="B53" t="s">
        <v>245</v>
      </c>
      <c r="C53" t="s">
        <v>245</v>
      </c>
      <c r="D53" s="16"/>
      <c r="E53" t="s">
        <v>245</v>
      </c>
      <c r="H53" s="79">
        <v>0</v>
      </c>
      <c r="I53" t="s">
        <v>245</v>
      </c>
      <c r="J53" s="79">
        <v>0</v>
      </c>
      <c r="K53" s="79">
        <v>0</v>
      </c>
      <c r="L53" s="79">
        <v>0</v>
      </c>
      <c r="M53" s="79">
        <v>0</v>
      </c>
      <c r="N53" s="79">
        <v>0</v>
      </c>
      <c r="O53" s="79">
        <v>0</v>
      </c>
      <c r="P53" s="79">
        <f t="shared" si="0"/>
        <v>0</v>
      </c>
      <c r="Q53" s="79">
        <f>N53/'סכום נכסי הקרן'!$C$42*100</f>
        <v>0</v>
      </c>
    </row>
    <row r="54" spans="2:17">
      <c r="B54" s="80" t="s">
        <v>249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f t="shared" si="0"/>
        <v>0</v>
      </c>
      <c r="Q54" s="81">
        <f>N54/'סכום נכסי הקרן'!$C$42*100</f>
        <v>0</v>
      </c>
    </row>
    <row r="55" spans="2:17">
      <c r="B55" s="80" t="s">
        <v>356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f t="shared" si="0"/>
        <v>0</v>
      </c>
      <c r="Q55" s="81">
        <f>N55/'סכום נכסי הקרן'!$C$42*100</f>
        <v>0</v>
      </c>
    </row>
    <row r="56" spans="2:17">
      <c r="B56" t="s">
        <v>245</v>
      </c>
      <c r="C56" t="s">
        <v>245</v>
      </c>
      <c r="D56" s="16"/>
      <c r="E56" t="s">
        <v>245</v>
      </c>
      <c r="H56" s="79">
        <v>0</v>
      </c>
      <c r="I56" t="s">
        <v>245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f t="shared" si="0"/>
        <v>0</v>
      </c>
      <c r="Q56" s="79">
        <f>N56/'סכום נכסי הקרן'!$C$42*100</f>
        <v>0</v>
      </c>
    </row>
    <row r="57" spans="2:17">
      <c r="B57" s="80" t="s">
        <v>357</v>
      </c>
      <c r="C57" s="16"/>
      <c r="D57" s="16"/>
      <c r="H57" s="81">
        <v>0</v>
      </c>
      <c r="K57" s="81">
        <v>0</v>
      </c>
      <c r="L57" s="81">
        <v>0</v>
      </c>
      <c r="N57" s="81">
        <v>0</v>
      </c>
      <c r="P57" s="81">
        <f t="shared" si="0"/>
        <v>0</v>
      </c>
      <c r="Q57" s="81">
        <f>N57/'סכום נכסי הקרן'!$C$42*100</f>
        <v>0</v>
      </c>
    </row>
    <row r="58" spans="2:17">
      <c r="B58" t="s">
        <v>245</v>
      </c>
      <c r="C58" t="s">
        <v>245</v>
      </c>
      <c r="D58" s="16"/>
      <c r="E58" t="s">
        <v>245</v>
      </c>
      <c r="H58" s="79">
        <v>0</v>
      </c>
      <c r="I58" t="s">
        <v>245</v>
      </c>
      <c r="J58" s="79">
        <v>0</v>
      </c>
      <c r="K58" s="79">
        <v>0</v>
      </c>
      <c r="L58" s="79">
        <v>0</v>
      </c>
      <c r="M58" s="79">
        <v>0</v>
      </c>
      <c r="N58" s="79">
        <v>0</v>
      </c>
      <c r="O58" s="79">
        <v>0</v>
      </c>
      <c r="P58" s="79">
        <f t="shared" si="0"/>
        <v>0</v>
      </c>
      <c r="Q58" s="79">
        <f>N58/'סכום נכסי הקרן'!$C$42*100</f>
        <v>0</v>
      </c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199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2127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245</v>
      </c>
      <c r="C14" t="s">
        <v>245</v>
      </c>
      <c r="D14" t="s">
        <v>245</v>
      </c>
      <c r="E14" t="s">
        <v>245</v>
      </c>
      <c r="F14" s="15"/>
      <c r="G14" s="15"/>
      <c r="H14" s="79">
        <v>0</v>
      </c>
      <c r="I14" t="s">
        <v>245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2128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245</v>
      </c>
      <c r="C16" t="s">
        <v>245</v>
      </c>
      <c r="D16" t="s">
        <v>245</v>
      </c>
      <c r="E16" t="s">
        <v>245</v>
      </c>
      <c r="F16" s="15"/>
      <c r="G16" s="15"/>
      <c r="H16" s="79">
        <v>0</v>
      </c>
      <c r="I16" t="s">
        <v>245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359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245</v>
      </c>
      <c r="C18" t="s">
        <v>245</v>
      </c>
      <c r="D18" t="s">
        <v>245</v>
      </c>
      <c r="E18" t="s">
        <v>245</v>
      </c>
      <c r="F18" s="15"/>
      <c r="G18" s="15"/>
      <c r="H18" s="79">
        <v>0</v>
      </c>
      <c r="I18" t="s">
        <v>245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1046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245</v>
      </c>
      <c r="C20" t="s">
        <v>245</v>
      </c>
      <c r="D20" t="s">
        <v>245</v>
      </c>
      <c r="E20" t="s">
        <v>245</v>
      </c>
      <c r="F20" s="15"/>
      <c r="G20" s="15"/>
      <c r="H20" s="79">
        <v>0</v>
      </c>
      <c r="I20" t="s">
        <v>245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" t="s">
        <v>2903</v>
      </c>
    </row>
    <row r="3" spans="2:67">
      <c r="B3" s="2" t="s">
        <v>2</v>
      </c>
      <c r="C3" s="82" t="s">
        <v>2904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199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358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245</v>
      </c>
      <c r="C14" t="s">
        <v>245</v>
      </c>
      <c r="D14" s="16"/>
      <c r="E14" s="16"/>
      <c r="F14" s="16"/>
      <c r="G14" t="s">
        <v>245</v>
      </c>
      <c r="H14" t="s">
        <v>245</v>
      </c>
      <c r="K14" s="79">
        <v>0</v>
      </c>
      <c r="L14" t="s">
        <v>245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282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245</v>
      </c>
      <c r="C16" t="s">
        <v>245</v>
      </c>
      <c r="D16" s="16"/>
      <c r="E16" s="16"/>
      <c r="F16" s="16"/>
      <c r="G16" t="s">
        <v>245</v>
      </c>
      <c r="H16" t="s">
        <v>245</v>
      </c>
      <c r="K16" s="79">
        <v>0</v>
      </c>
      <c r="L16" t="s">
        <v>245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359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245</v>
      </c>
      <c r="C18" t="s">
        <v>245</v>
      </c>
      <c r="D18" s="16"/>
      <c r="E18" s="16"/>
      <c r="F18" s="16"/>
      <c r="G18" t="s">
        <v>245</v>
      </c>
      <c r="H18" t="s">
        <v>245</v>
      </c>
      <c r="K18" s="79">
        <v>0</v>
      </c>
      <c r="L18" t="s">
        <v>245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249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360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245</v>
      </c>
      <c r="C21" t="s">
        <v>245</v>
      </c>
      <c r="D21" s="16"/>
      <c r="E21" s="16"/>
      <c r="F21" s="16"/>
      <c r="G21" t="s">
        <v>245</v>
      </c>
      <c r="H21" t="s">
        <v>245</v>
      </c>
      <c r="K21" s="79">
        <v>0</v>
      </c>
      <c r="L21" t="s">
        <v>245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361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245</v>
      </c>
      <c r="C23" t="s">
        <v>245</v>
      </c>
      <c r="D23" s="16"/>
      <c r="E23" s="16"/>
      <c r="F23" s="16"/>
      <c r="G23" t="s">
        <v>245</v>
      </c>
      <c r="H23" t="s">
        <v>245</v>
      </c>
      <c r="K23" s="79">
        <v>0</v>
      </c>
      <c r="L23" t="s">
        <v>245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8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2903</v>
      </c>
    </row>
    <row r="3" spans="2:65">
      <c r="B3" s="2" t="s">
        <v>2</v>
      </c>
      <c r="C3" s="82" t="s">
        <v>2904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4.68</v>
      </c>
      <c r="L11" s="7"/>
      <c r="M11" s="7"/>
      <c r="N11" s="78">
        <v>2.37</v>
      </c>
      <c r="O11" s="78">
        <f>O12+O244</f>
        <v>209401548.03999999</v>
      </c>
      <c r="P11" s="33"/>
      <c r="Q11" s="78">
        <f>Q12+Q244</f>
        <v>274179.22864159063</v>
      </c>
      <c r="R11" s="7"/>
      <c r="S11" s="78">
        <f>Q11/$Q$11*100</f>
        <v>100</v>
      </c>
      <c r="T11" s="78">
        <f>Q11/'סכום נכסי הקרן'!$C$42*100</f>
        <v>21.104385673716401</v>
      </c>
      <c r="U11" s="35"/>
      <c r="BH11" s="16"/>
      <c r="BI11" s="19"/>
      <c r="BJ11" s="16"/>
      <c r="BM11" s="16"/>
    </row>
    <row r="12" spans="2:65">
      <c r="B12" s="80" t="s">
        <v>199</v>
      </c>
      <c r="C12" s="16"/>
      <c r="D12" s="16"/>
      <c r="E12" s="16"/>
      <c r="F12" s="16"/>
      <c r="K12" s="81">
        <v>3.84</v>
      </c>
      <c r="N12" s="81">
        <v>1.74</v>
      </c>
      <c r="O12" s="81">
        <f>O13+O171+O240+O242</f>
        <v>196187757.03999999</v>
      </c>
      <c r="Q12" s="81">
        <f>Q13+Q171+Q240+Q242</f>
        <v>221370.78516482504</v>
      </c>
      <c r="S12" s="81">
        <f t="shared" ref="S12:S75" si="0">Q12/$Q$11*100</f>
        <v>80.739444144473381</v>
      </c>
      <c r="T12" s="81">
        <f>Q12/'סכום נכסי הקרן'!$C$42*100</f>
        <v>17.039563683064497</v>
      </c>
    </row>
    <row r="13" spans="2:65">
      <c r="B13" s="80" t="s">
        <v>358</v>
      </c>
      <c r="C13" s="16"/>
      <c r="D13" s="16"/>
      <c r="E13" s="16"/>
      <c r="F13" s="16"/>
      <c r="K13" s="81">
        <v>3.87</v>
      </c>
      <c r="N13" s="81">
        <v>1.49</v>
      </c>
      <c r="O13" s="81">
        <v>147403665.94</v>
      </c>
      <c r="Q13" s="81">
        <v>169658.17527743001</v>
      </c>
      <c r="S13" s="81">
        <f t="shared" si="0"/>
        <v>61.878566118226487</v>
      </c>
      <c r="T13" s="81">
        <f>Q13/'סכום נכסי הקרן'!$C$42*100</f>
        <v>13.05909124295612</v>
      </c>
    </row>
    <row r="14" spans="2:65">
      <c r="B14" t="s">
        <v>362</v>
      </c>
      <c r="C14" t="s">
        <v>363</v>
      </c>
      <c r="D14" t="s">
        <v>106</v>
      </c>
      <c r="E14" t="s">
        <v>129</v>
      </c>
      <c r="F14" t="s">
        <v>364</v>
      </c>
      <c r="G14" t="s">
        <v>365</v>
      </c>
      <c r="H14" t="s">
        <v>203</v>
      </c>
      <c r="I14" t="s">
        <v>155</v>
      </c>
      <c r="J14" t="s">
        <v>366</v>
      </c>
      <c r="K14" s="79">
        <v>3.46</v>
      </c>
      <c r="L14" t="s">
        <v>108</v>
      </c>
      <c r="M14" s="79">
        <v>0.59</v>
      </c>
      <c r="N14" s="79">
        <v>0.61</v>
      </c>
      <c r="O14" s="79">
        <v>5594714</v>
      </c>
      <c r="P14" s="79">
        <v>98.95</v>
      </c>
      <c r="Q14" s="79">
        <v>5535.9695030000003</v>
      </c>
      <c r="R14" s="79">
        <v>0.1</v>
      </c>
      <c r="S14" s="79">
        <f t="shared" si="0"/>
        <v>2.0191060899936608</v>
      </c>
      <c r="T14" s="79">
        <f>Q14/'סכום נכסי הקרן'!$C$42*100</f>
        <v>0.42611993639375756</v>
      </c>
    </row>
    <row r="15" spans="2:65">
      <c r="B15" t="s">
        <v>367</v>
      </c>
      <c r="C15" t="s">
        <v>368</v>
      </c>
      <c r="D15" t="s">
        <v>106</v>
      </c>
      <c r="E15" t="s">
        <v>129</v>
      </c>
      <c r="F15" t="s">
        <v>369</v>
      </c>
      <c r="G15" t="s">
        <v>365</v>
      </c>
      <c r="H15" t="s">
        <v>203</v>
      </c>
      <c r="I15" t="s">
        <v>155</v>
      </c>
      <c r="J15" t="s">
        <v>370</v>
      </c>
      <c r="K15" s="79">
        <v>5.59</v>
      </c>
      <c r="L15" t="s">
        <v>108</v>
      </c>
      <c r="M15" s="79">
        <v>0.99</v>
      </c>
      <c r="N15" s="79">
        <v>1.05</v>
      </c>
      <c r="O15" s="79">
        <v>2237625</v>
      </c>
      <c r="P15" s="79">
        <v>99.61</v>
      </c>
      <c r="Q15" s="79">
        <v>2228.8982624999999</v>
      </c>
      <c r="R15" s="79">
        <v>7.0000000000000007E-2</v>
      </c>
      <c r="S15" s="79">
        <f t="shared" si="0"/>
        <v>0.81293476298076339</v>
      </c>
      <c r="T15" s="79">
        <f>Q15/'סכום נכסי הקרן'!$C$42*100</f>
        <v>0.17156488765517258</v>
      </c>
    </row>
    <row r="16" spans="2:65">
      <c r="B16" t="s">
        <v>371</v>
      </c>
      <c r="C16" t="s">
        <v>372</v>
      </c>
      <c r="D16" t="s">
        <v>106</v>
      </c>
      <c r="E16" t="s">
        <v>129</v>
      </c>
      <c r="F16" t="s">
        <v>369</v>
      </c>
      <c r="G16" t="s">
        <v>365</v>
      </c>
      <c r="H16" t="s">
        <v>203</v>
      </c>
      <c r="I16" t="s">
        <v>155</v>
      </c>
      <c r="J16" t="s">
        <v>373</v>
      </c>
      <c r="K16" s="79">
        <v>2.68</v>
      </c>
      <c r="L16" t="s">
        <v>108</v>
      </c>
      <c r="M16" s="79">
        <v>0.41</v>
      </c>
      <c r="N16" s="79">
        <v>0.41</v>
      </c>
      <c r="O16" s="79">
        <v>976948.16</v>
      </c>
      <c r="P16" s="79">
        <v>98.63</v>
      </c>
      <c r="Q16" s="79">
        <v>963.563970208</v>
      </c>
      <c r="R16" s="79">
        <v>0.05</v>
      </c>
      <c r="S16" s="79">
        <f t="shared" si="0"/>
        <v>0.35143580167685817</v>
      </c>
      <c r="T16" s="79">
        <f>Q16/'סכום נכסי הקרן'!$C$42*100</f>
        <v>7.4168366981401238E-2</v>
      </c>
    </row>
    <row r="17" spans="2:20">
      <c r="B17" t="s">
        <v>374</v>
      </c>
      <c r="C17" t="s">
        <v>375</v>
      </c>
      <c r="D17" t="s">
        <v>106</v>
      </c>
      <c r="E17" t="s">
        <v>129</v>
      </c>
      <c r="F17" t="s">
        <v>369</v>
      </c>
      <c r="G17" t="s">
        <v>365</v>
      </c>
      <c r="H17" t="s">
        <v>203</v>
      </c>
      <c r="I17" t="s">
        <v>155</v>
      </c>
      <c r="J17" t="s">
        <v>376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4226390</v>
      </c>
      <c r="P17" s="79">
        <v>99.57</v>
      </c>
      <c r="Q17" s="79">
        <v>4208.2165230000001</v>
      </c>
      <c r="R17" s="79">
        <v>0.13</v>
      </c>
      <c r="S17" s="79">
        <f t="shared" si="0"/>
        <v>1.5348414771787893</v>
      </c>
      <c r="T17" s="79">
        <f>Q17/'סכום נכסי הקרן'!$C$42*100</f>
        <v>0.32391886482397764</v>
      </c>
    </row>
    <row r="18" spans="2:20">
      <c r="B18" t="s">
        <v>377</v>
      </c>
      <c r="C18" t="s">
        <v>378</v>
      </c>
      <c r="D18" t="s">
        <v>106</v>
      </c>
      <c r="E18" t="s">
        <v>129</v>
      </c>
      <c r="F18" t="s">
        <v>369</v>
      </c>
      <c r="G18" t="s">
        <v>365</v>
      </c>
      <c r="H18" t="s">
        <v>203</v>
      </c>
      <c r="I18" t="s">
        <v>155</v>
      </c>
      <c r="J18" t="s">
        <v>379</v>
      </c>
      <c r="K18" s="79">
        <v>4.24</v>
      </c>
      <c r="L18" t="s">
        <v>108</v>
      </c>
      <c r="M18" s="79">
        <v>4</v>
      </c>
      <c r="N18" s="79">
        <v>0.8</v>
      </c>
      <c r="O18" s="79">
        <v>1826613</v>
      </c>
      <c r="P18" s="79">
        <v>116.35</v>
      </c>
      <c r="Q18" s="79">
        <v>2125.2642255000001</v>
      </c>
      <c r="R18" s="79">
        <v>0.09</v>
      </c>
      <c r="S18" s="79">
        <f t="shared" si="0"/>
        <v>0.77513684608040201</v>
      </c>
      <c r="T18" s="79">
        <f>Q18/'סכום נכסי הקרן'!$C$42*100</f>
        <v>0.16358786949588952</v>
      </c>
    </row>
    <row r="19" spans="2:20">
      <c r="B19" t="s">
        <v>380</v>
      </c>
      <c r="C19" t="s">
        <v>381</v>
      </c>
      <c r="D19" t="s">
        <v>106</v>
      </c>
      <c r="E19" t="s">
        <v>129</v>
      </c>
      <c r="F19" t="s">
        <v>369</v>
      </c>
      <c r="G19" t="s">
        <v>365</v>
      </c>
      <c r="H19" t="s">
        <v>203</v>
      </c>
      <c r="I19" t="s">
        <v>155</v>
      </c>
      <c r="J19" t="s">
        <v>382</v>
      </c>
      <c r="K19" s="79">
        <v>1.98</v>
      </c>
      <c r="L19" t="s">
        <v>108</v>
      </c>
      <c r="M19" s="79">
        <v>2.58</v>
      </c>
      <c r="N19" s="79">
        <v>0.76</v>
      </c>
      <c r="O19" s="79">
        <v>2043655</v>
      </c>
      <c r="P19" s="79">
        <v>108.3</v>
      </c>
      <c r="Q19" s="79">
        <v>2213.2783650000001</v>
      </c>
      <c r="R19" s="79">
        <v>0.08</v>
      </c>
      <c r="S19" s="79">
        <f t="shared" si="0"/>
        <v>0.80723779695697373</v>
      </c>
      <c r="T19" s="79">
        <f>Q19/'סכום נכסי הקרן'!$C$42*100</f>
        <v>0.17036257797381144</v>
      </c>
    </row>
    <row r="20" spans="2:20">
      <c r="B20" t="s">
        <v>383</v>
      </c>
      <c r="C20" t="s">
        <v>384</v>
      </c>
      <c r="D20" t="s">
        <v>106</v>
      </c>
      <c r="E20" t="s">
        <v>129</v>
      </c>
      <c r="F20" t="s">
        <v>385</v>
      </c>
      <c r="G20" t="s">
        <v>365</v>
      </c>
      <c r="H20" t="s">
        <v>203</v>
      </c>
      <c r="I20" t="s">
        <v>155</v>
      </c>
      <c r="J20" t="s">
        <v>386</v>
      </c>
      <c r="K20" s="79">
        <v>2.66</v>
      </c>
      <c r="L20" t="s">
        <v>108</v>
      </c>
      <c r="M20" s="79">
        <v>1.6</v>
      </c>
      <c r="N20" s="79">
        <v>0.43</v>
      </c>
      <c r="O20" s="79">
        <v>734507</v>
      </c>
      <c r="P20" s="79">
        <v>102.07</v>
      </c>
      <c r="Q20" s="79">
        <v>749.71129489999998</v>
      </c>
      <c r="R20" s="79">
        <v>0.02</v>
      </c>
      <c r="S20" s="79">
        <f t="shared" si="0"/>
        <v>0.27343839962436717</v>
      </c>
      <c r="T20" s="79">
        <f>Q20/'סכום נכסי הקרן'!$C$42*100</f>
        <v>5.7707494436764345E-2</v>
      </c>
    </row>
    <row r="21" spans="2:20">
      <c r="B21" t="s">
        <v>387</v>
      </c>
      <c r="C21" t="s">
        <v>388</v>
      </c>
      <c r="D21" t="s">
        <v>106</v>
      </c>
      <c r="E21" t="s">
        <v>129</v>
      </c>
      <c r="F21" t="s">
        <v>385</v>
      </c>
      <c r="G21" t="s">
        <v>365</v>
      </c>
      <c r="H21" t="s">
        <v>203</v>
      </c>
      <c r="I21" t="s">
        <v>155</v>
      </c>
      <c r="J21" t="s">
        <v>389</v>
      </c>
      <c r="K21" s="79">
        <v>4.95</v>
      </c>
      <c r="L21" t="s">
        <v>108</v>
      </c>
      <c r="M21" s="79">
        <v>5</v>
      </c>
      <c r="N21" s="79">
        <v>0.96</v>
      </c>
      <c r="O21" s="79">
        <v>5033403</v>
      </c>
      <c r="P21" s="79">
        <v>126.5</v>
      </c>
      <c r="Q21" s="79">
        <v>6367.2547949999998</v>
      </c>
      <c r="R21" s="79">
        <v>0.16</v>
      </c>
      <c r="S21" s="79">
        <f t="shared" si="0"/>
        <v>2.3222965600079535</v>
      </c>
      <c r="T21" s="79">
        <f>Q21/'סכום נכסי הקרן'!$C$42*100</f>
        <v>0.49010642251152731</v>
      </c>
    </row>
    <row r="22" spans="2:20">
      <c r="B22" t="s">
        <v>390</v>
      </c>
      <c r="C22" t="s">
        <v>391</v>
      </c>
      <c r="D22" t="s">
        <v>106</v>
      </c>
      <c r="E22" t="s">
        <v>129</v>
      </c>
      <c r="F22" t="s">
        <v>385</v>
      </c>
      <c r="G22" t="s">
        <v>365</v>
      </c>
      <c r="H22" t="s">
        <v>203</v>
      </c>
      <c r="I22" t="s">
        <v>155</v>
      </c>
      <c r="J22" t="s">
        <v>261</v>
      </c>
      <c r="K22" s="79">
        <v>1.07</v>
      </c>
      <c r="L22" t="s">
        <v>108</v>
      </c>
      <c r="M22" s="79">
        <v>4.5</v>
      </c>
      <c r="N22" s="79">
        <v>0.35</v>
      </c>
      <c r="O22" s="79">
        <v>334315.52000000002</v>
      </c>
      <c r="P22" s="79">
        <v>108.52</v>
      </c>
      <c r="Q22" s="79">
        <v>362.799202304</v>
      </c>
      <c r="R22" s="79">
        <v>0.1</v>
      </c>
      <c r="S22" s="79">
        <f t="shared" si="0"/>
        <v>0.13232191369910598</v>
      </c>
      <c r="T22" s="79">
        <f>Q22/'סכום נכסי הקרן'!$C$42*100</f>
        <v>2.7925726997901499E-2</v>
      </c>
    </row>
    <row r="23" spans="2:20">
      <c r="B23" t="s">
        <v>392</v>
      </c>
      <c r="C23" t="s">
        <v>393</v>
      </c>
      <c r="D23" t="s">
        <v>106</v>
      </c>
      <c r="E23" t="s">
        <v>129</v>
      </c>
      <c r="F23" t="s">
        <v>385</v>
      </c>
      <c r="G23" t="s">
        <v>365</v>
      </c>
      <c r="H23" t="s">
        <v>203</v>
      </c>
      <c r="I23" t="s">
        <v>155</v>
      </c>
      <c r="J23" t="s">
        <v>394</v>
      </c>
      <c r="K23" s="79">
        <v>3.18</v>
      </c>
      <c r="L23" t="s">
        <v>108</v>
      </c>
      <c r="M23" s="79">
        <v>0.7</v>
      </c>
      <c r="N23" s="79">
        <v>0.59</v>
      </c>
      <c r="O23" s="79">
        <v>5215892</v>
      </c>
      <c r="P23" s="79">
        <v>101.29</v>
      </c>
      <c r="Q23" s="79">
        <v>5283.1770067999996</v>
      </c>
      <c r="R23" s="79">
        <v>0.1</v>
      </c>
      <c r="S23" s="79">
        <f t="shared" si="0"/>
        <v>1.9269063644883955</v>
      </c>
      <c r="T23" s="79">
        <f>Q23/'סכום נכסי הקרן'!$C$42*100</f>
        <v>0.40666175073301847</v>
      </c>
    </row>
    <row r="24" spans="2:20">
      <c r="B24" t="s">
        <v>395</v>
      </c>
      <c r="C24" t="s">
        <v>396</v>
      </c>
      <c r="D24" t="s">
        <v>106</v>
      </c>
      <c r="E24" t="s">
        <v>129</v>
      </c>
      <c r="F24" t="s">
        <v>397</v>
      </c>
      <c r="G24" t="s">
        <v>398</v>
      </c>
      <c r="H24" t="s">
        <v>206</v>
      </c>
      <c r="I24" t="s">
        <v>155</v>
      </c>
      <c r="J24" t="s">
        <v>399</v>
      </c>
      <c r="K24" s="79">
        <v>5.7</v>
      </c>
      <c r="L24" t="s">
        <v>108</v>
      </c>
      <c r="M24" s="79">
        <v>1.64</v>
      </c>
      <c r="N24" s="79">
        <v>1.29</v>
      </c>
      <c r="O24" s="79">
        <v>1443029</v>
      </c>
      <c r="P24" s="79">
        <v>100.78</v>
      </c>
      <c r="Q24" s="79">
        <v>1454.2846262</v>
      </c>
      <c r="R24" s="79">
        <v>0.14000000000000001</v>
      </c>
      <c r="S24" s="79">
        <f t="shared" si="0"/>
        <v>0.53041385863006163</v>
      </c>
      <c r="T24" s="79">
        <f>Q24/'סכום נכסי הקרן'!$C$42*100</f>
        <v>0.1119405863921291</v>
      </c>
    </row>
    <row r="25" spans="2:20">
      <c r="B25" t="s">
        <v>400</v>
      </c>
      <c r="C25" t="s">
        <v>401</v>
      </c>
      <c r="D25" t="s">
        <v>106</v>
      </c>
      <c r="E25" t="s">
        <v>129</v>
      </c>
      <c r="F25" t="s">
        <v>397</v>
      </c>
      <c r="G25" t="s">
        <v>398</v>
      </c>
      <c r="H25" t="s">
        <v>402</v>
      </c>
      <c r="I25" t="s">
        <v>156</v>
      </c>
      <c r="J25" t="s">
        <v>403</v>
      </c>
      <c r="K25" s="79">
        <v>7.03</v>
      </c>
      <c r="L25" t="s">
        <v>108</v>
      </c>
      <c r="M25" s="79">
        <v>1.34</v>
      </c>
      <c r="N25" s="79">
        <v>1.84</v>
      </c>
      <c r="O25" s="79">
        <v>1214709</v>
      </c>
      <c r="P25" s="79">
        <v>97.37</v>
      </c>
      <c r="Q25" s="79">
        <v>1182.7621532999999</v>
      </c>
      <c r="R25" s="79">
        <v>0.06</v>
      </c>
      <c r="S25" s="79">
        <f t="shared" si="0"/>
        <v>0.43138284368219465</v>
      </c>
      <c r="T25" s="79">
        <f>Q25/'סכום נכסי הקרן'!$C$42*100</f>
        <v>9.1040699060935495E-2</v>
      </c>
    </row>
    <row r="26" spans="2:20">
      <c r="B26" t="s">
        <v>404</v>
      </c>
      <c r="C26" t="s">
        <v>405</v>
      </c>
      <c r="D26" t="s">
        <v>106</v>
      </c>
      <c r="E26" t="s">
        <v>129</v>
      </c>
      <c r="F26" t="s">
        <v>397</v>
      </c>
      <c r="G26" t="s">
        <v>398</v>
      </c>
      <c r="H26" t="s">
        <v>206</v>
      </c>
      <c r="I26" t="s">
        <v>155</v>
      </c>
      <c r="J26" t="s">
        <v>406</v>
      </c>
      <c r="K26" s="79">
        <v>4.16</v>
      </c>
      <c r="L26" t="s">
        <v>108</v>
      </c>
      <c r="M26" s="79">
        <v>0.65</v>
      </c>
      <c r="N26" s="79">
        <v>0.83</v>
      </c>
      <c r="O26" s="79">
        <v>1150967.6000000001</v>
      </c>
      <c r="P26" s="79">
        <v>98.22</v>
      </c>
      <c r="Q26" s="79">
        <v>1130.4803767200001</v>
      </c>
      <c r="R26" s="79">
        <v>0.1</v>
      </c>
      <c r="S26" s="79">
        <f t="shared" si="0"/>
        <v>0.41231437637377466</v>
      </c>
      <c r="T26" s="79">
        <f>Q26/'סכום נכסי הקרן'!$C$42*100</f>
        <v>8.701641617810002E-2</v>
      </c>
    </row>
    <row r="27" spans="2:20">
      <c r="B27" t="s">
        <v>407</v>
      </c>
      <c r="C27" t="s">
        <v>408</v>
      </c>
      <c r="D27" t="s">
        <v>106</v>
      </c>
      <c r="E27" t="s">
        <v>129</v>
      </c>
      <c r="F27" t="s">
        <v>409</v>
      </c>
      <c r="G27" t="s">
        <v>365</v>
      </c>
      <c r="H27" t="s">
        <v>206</v>
      </c>
      <c r="I27" t="s">
        <v>155</v>
      </c>
      <c r="J27" t="s">
        <v>261</v>
      </c>
      <c r="K27" s="79">
        <v>1.06</v>
      </c>
      <c r="L27" t="s">
        <v>108</v>
      </c>
      <c r="M27" s="79">
        <v>4.2</v>
      </c>
      <c r="N27" s="79">
        <v>0.66</v>
      </c>
      <c r="O27" s="79">
        <v>114460.28</v>
      </c>
      <c r="P27" s="79">
        <v>128.38</v>
      </c>
      <c r="Q27" s="79">
        <v>146.94410746400001</v>
      </c>
      <c r="R27" s="79">
        <v>0.11</v>
      </c>
      <c r="S27" s="79">
        <f t="shared" si="0"/>
        <v>5.3594179322783993E-2</v>
      </c>
      <c r="T27" s="79">
        <f>Q27/'סכום נכסי הקרן'!$C$42*100</f>
        <v>1.1310722302943502E-2</v>
      </c>
    </row>
    <row r="28" spans="2:20">
      <c r="B28" t="s">
        <v>410</v>
      </c>
      <c r="C28" t="s">
        <v>411</v>
      </c>
      <c r="D28" t="s">
        <v>106</v>
      </c>
      <c r="E28" t="s">
        <v>129</v>
      </c>
      <c r="F28" t="s">
        <v>409</v>
      </c>
      <c r="G28" t="s">
        <v>365</v>
      </c>
      <c r="H28" t="s">
        <v>206</v>
      </c>
      <c r="I28" t="s">
        <v>155</v>
      </c>
      <c r="J28" t="s">
        <v>412</v>
      </c>
      <c r="K28" s="79">
        <v>3.19</v>
      </c>
      <c r="L28" t="s">
        <v>108</v>
      </c>
      <c r="M28" s="79">
        <v>0.8</v>
      </c>
      <c r="N28" s="79">
        <v>0.75</v>
      </c>
      <c r="O28" s="79">
        <v>1844069</v>
      </c>
      <c r="P28" s="79">
        <v>101.19</v>
      </c>
      <c r="Q28" s="79">
        <v>1866.0134211</v>
      </c>
      <c r="R28" s="79">
        <v>0.28999999999999998</v>
      </c>
      <c r="S28" s="79">
        <f t="shared" si="0"/>
        <v>0.68058161456835531</v>
      </c>
      <c r="T28" s="79">
        <f>Q28/'סכום נכסי הקרן'!$C$42*100</f>
        <v>0.14363256876291175</v>
      </c>
    </row>
    <row r="29" spans="2:20">
      <c r="B29" t="s">
        <v>413</v>
      </c>
      <c r="C29" t="s">
        <v>414</v>
      </c>
      <c r="D29" t="s">
        <v>106</v>
      </c>
      <c r="E29" t="s">
        <v>129</v>
      </c>
      <c r="F29" t="s">
        <v>364</v>
      </c>
      <c r="G29" t="s">
        <v>365</v>
      </c>
      <c r="H29" t="s">
        <v>206</v>
      </c>
      <c r="I29" t="s">
        <v>155</v>
      </c>
      <c r="J29" t="s">
        <v>415</v>
      </c>
      <c r="K29" s="79">
        <v>0.84</v>
      </c>
      <c r="L29" t="s">
        <v>108</v>
      </c>
      <c r="M29" s="79">
        <v>4.4000000000000004</v>
      </c>
      <c r="N29" s="79">
        <v>0.42</v>
      </c>
      <c r="O29" s="79">
        <v>112091.38</v>
      </c>
      <c r="P29" s="79">
        <v>121.41</v>
      </c>
      <c r="Q29" s="79">
        <v>136.090144458</v>
      </c>
      <c r="R29" s="79">
        <v>0.02</v>
      </c>
      <c r="S29" s="79">
        <f t="shared" si="0"/>
        <v>4.9635468424159203E-2</v>
      </c>
      <c r="T29" s="79">
        <f>Q29/'סכום נכסי הקרן'!$C$42*100</f>
        <v>1.0475260687190284E-2</v>
      </c>
    </row>
    <row r="30" spans="2:20">
      <c r="B30" t="s">
        <v>416</v>
      </c>
      <c r="C30" t="s">
        <v>417</v>
      </c>
      <c r="D30" t="s">
        <v>106</v>
      </c>
      <c r="E30" t="s">
        <v>129</v>
      </c>
      <c r="F30" t="s">
        <v>364</v>
      </c>
      <c r="G30" t="s">
        <v>365</v>
      </c>
      <c r="H30" t="s">
        <v>206</v>
      </c>
      <c r="I30" t="s">
        <v>155</v>
      </c>
      <c r="J30" t="s">
        <v>415</v>
      </c>
      <c r="K30" s="79">
        <v>0.69</v>
      </c>
      <c r="L30" t="s">
        <v>108</v>
      </c>
      <c r="M30" s="79">
        <v>2.6</v>
      </c>
      <c r="N30" s="79">
        <v>0.63</v>
      </c>
      <c r="O30" s="79">
        <v>1507904</v>
      </c>
      <c r="P30" s="79">
        <v>108.11</v>
      </c>
      <c r="Q30" s="79">
        <v>1630.1950144</v>
      </c>
      <c r="R30" s="79">
        <v>0.05</v>
      </c>
      <c r="S30" s="79">
        <f t="shared" si="0"/>
        <v>0.59457276266941594</v>
      </c>
      <c r="T30" s="79">
        <f>Q30/'סכום נכסי הקרן'!$C$42*100</f>
        <v>0.12548092894462404</v>
      </c>
    </row>
    <row r="31" spans="2:20">
      <c r="B31" t="s">
        <v>418</v>
      </c>
      <c r="C31" t="s">
        <v>419</v>
      </c>
      <c r="D31" t="s">
        <v>106</v>
      </c>
      <c r="E31" t="s">
        <v>129</v>
      </c>
      <c r="F31" t="s">
        <v>364</v>
      </c>
      <c r="G31" t="s">
        <v>365</v>
      </c>
      <c r="H31" t="s">
        <v>206</v>
      </c>
      <c r="I31" t="s">
        <v>155</v>
      </c>
      <c r="J31" t="s">
        <v>415</v>
      </c>
      <c r="K31" s="79">
        <v>3.67</v>
      </c>
      <c r="L31" t="s">
        <v>108</v>
      </c>
      <c r="M31" s="79">
        <v>3.4</v>
      </c>
      <c r="N31" s="79">
        <v>0.79</v>
      </c>
      <c r="O31" s="79">
        <v>3158952</v>
      </c>
      <c r="P31" s="79">
        <v>112.62</v>
      </c>
      <c r="Q31" s="79">
        <v>3557.6117423999999</v>
      </c>
      <c r="R31" s="79">
        <v>0.17</v>
      </c>
      <c r="S31" s="79">
        <f t="shared" si="0"/>
        <v>1.2975496940545193</v>
      </c>
      <c r="T31" s="79">
        <f>Q31/'סכום נכסי הקרן'!$C$42*100</f>
        <v>0.27383989174139295</v>
      </c>
    </row>
    <row r="32" spans="2:20">
      <c r="B32" t="s">
        <v>420</v>
      </c>
      <c r="C32" t="s">
        <v>421</v>
      </c>
      <c r="D32" t="s">
        <v>106</v>
      </c>
      <c r="E32" t="s">
        <v>129</v>
      </c>
      <c r="F32" t="s">
        <v>369</v>
      </c>
      <c r="G32" t="s">
        <v>365</v>
      </c>
      <c r="H32" t="s">
        <v>206</v>
      </c>
      <c r="I32" t="s">
        <v>155</v>
      </c>
      <c r="J32" t="s">
        <v>261</v>
      </c>
      <c r="K32" s="79">
        <v>2.63</v>
      </c>
      <c r="L32" t="s">
        <v>108</v>
      </c>
      <c r="M32" s="79">
        <v>3</v>
      </c>
      <c r="N32" s="79">
        <v>0.74</v>
      </c>
      <c r="O32" s="79">
        <v>1163406</v>
      </c>
      <c r="P32" s="79">
        <v>112.61</v>
      </c>
      <c r="Q32" s="79">
        <v>1310.1114966</v>
      </c>
      <c r="R32" s="79">
        <v>0.24</v>
      </c>
      <c r="S32" s="79">
        <f t="shared" si="0"/>
        <v>0.47783032401502185</v>
      </c>
      <c r="T32" s="79">
        <f>Q32/'סכום נכסי הקרן'!$C$42*100</f>
        <v>0.10084315444609893</v>
      </c>
    </row>
    <row r="33" spans="2:20">
      <c r="B33" t="s">
        <v>422</v>
      </c>
      <c r="C33" t="s">
        <v>423</v>
      </c>
      <c r="D33" t="s">
        <v>106</v>
      </c>
      <c r="E33" t="s">
        <v>129</v>
      </c>
      <c r="F33" t="s">
        <v>369</v>
      </c>
      <c r="G33" t="s">
        <v>365</v>
      </c>
      <c r="H33" t="s">
        <v>206</v>
      </c>
      <c r="I33" t="s">
        <v>155</v>
      </c>
      <c r="J33" t="s">
        <v>424</v>
      </c>
      <c r="K33" s="79">
        <v>0.4</v>
      </c>
      <c r="L33" t="s">
        <v>108</v>
      </c>
      <c r="M33" s="79">
        <v>3.9</v>
      </c>
      <c r="N33" s="79">
        <v>1.59</v>
      </c>
      <c r="O33" s="79">
        <v>469901</v>
      </c>
      <c r="P33" s="79">
        <v>122.92</v>
      </c>
      <c r="Q33" s="79">
        <v>577.60230920000004</v>
      </c>
      <c r="R33" s="79">
        <v>0.03</v>
      </c>
      <c r="S33" s="79">
        <f t="shared" si="0"/>
        <v>0.21066596184609104</v>
      </c>
      <c r="T33" s="79">
        <f>Q33/'סכום נכסי הקרן'!$C$42*100</f>
        <v>4.4459757071243299E-2</v>
      </c>
    </row>
    <row r="34" spans="2:20">
      <c r="B34" t="s">
        <v>425</v>
      </c>
      <c r="C34" t="s">
        <v>426</v>
      </c>
      <c r="D34" t="s">
        <v>106</v>
      </c>
      <c r="E34" t="s">
        <v>129</v>
      </c>
      <c r="F34" t="s">
        <v>385</v>
      </c>
      <c r="G34" t="s">
        <v>365</v>
      </c>
      <c r="H34" t="s">
        <v>206</v>
      </c>
      <c r="I34" t="s">
        <v>155</v>
      </c>
      <c r="J34" t="s">
        <v>261</v>
      </c>
      <c r="K34" s="79">
        <v>0.96</v>
      </c>
      <c r="L34" t="s">
        <v>108</v>
      </c>
      <c r="M34" s="79">
        <v>4.7</v>
      </c>
      <c r="N34" s="79">
        <v>0.82</v>
      </c>
      <c r="O34" s="79">
        <v>87773.28</v>
      </c>
      <c r="P34" s="79">
        <v>123.65</v>
      </c>
      <c r="Q34" s="79">
        <v>108.53166072</v>
      </c>
      <c r="R34" s="79">
        <v>0.06</v>
      </c>
      <c r="S34" s="79">
        <f t="shared" si="0"/>
        <v>3.9584202369273382E-2</v>
      </c>
      <c r="T34" s="79">
        <f>Q34/'סכום נכסי הקרן'!$C$42*100</f>
        <v>8.3540027338758396E-3</v>
      </c>
    </row>
    <row r="35" spans="2:20">
      <c r="B35" t="s">
        <v>427</v>
      </c>
      <c r="C35" t="s">
        <v>428</v>
      </c>
      <c r="D35" t="s">
        <v>106</v>
      </c>
      <c r="E35" t="s">
        <v>129</v>
      </c>
      <c r="F35" t="s">
        <v>385</v>
      </c>
      <c r="G35" t="s">
        <v>365</v>
      </c>
      <c r="H35" t="s">
        <v>206</v>
      </c>
      <c r="I35" t="s">
        <v>155</v>
      </c>
      <c r="J35" t="s">
        <v>429</v>
      </c>
      <c r="K35" s="79">
        <v>4.8899999999999997</v>
      </c>
      <c r="L35" t="s">
        <v>108</v>
      </c>
      <c r="M35" s="79">
        <v>4.2</v>
      </c>
      <c r="N35" s="79">
        <v>0.99</v>
      </c>
      <c r="O35" s="79">
        <v>197846</v>
      </c>
      <c r="P35" s="79">
        <v>120.24</v>
      </c>
      <c r="Q35" s="79">
        <v>237.8900304</v>
      </c>
      <c r="R35" s="79">
        <v>0.02</v>
      </c>
      <c r="S35" s="79">
        <f t="shared" si="0"/>
        <v>8.6764424708106469E-2</v>
      </c>
      <c r="T35" s="79">
        <f>Q35/'סכום נכסי הקרן'!$C$42*100</f>
        <v>1.8311098817980074E-2</v>
      </c>
    </row>
    <row r="36" spans="2:20">
      <c r="B36" t="s">
        <v>430</v>
      </c>
      <c r="C36" t="s">
        <v>431</v>
      </c>
      <c r="D36" t="s">
        <v>106</v>
      </c>
      <c r="E36" t="s">
        <v>129</v>
      </c>
      <c r="F36" t="s">
        <v>385</v>
      </c>
      <c r="G36" t="s">
        <v>365</v>
      </c>
      <c r="H36" t="s">
        <v>206</v>
      </c>
      <c r="I36" t="s">
        <v>155</v>
      </c>
      <c r="J36" t="s">
        <v>432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4527140</v>
      </c>
      <c r="P36" s="79">
        <v>132.30000000000001</v>
      </c>
      <c r="Q36" s="79">
        <v>5989.4062199999998</v>
      </c>
      <c r="R36" s="79">
        <v>0.12</v>
      </c>
      <c r="S36" s="79">
        <f t="shared" si="0"/>
        <v>2.1844857649043146</v>
      </c>
      <c r="T36" s="79">
        <f>Q36/'סכום נכסי הקרן'!$C$42*100</f>
        <v>0.46102230081284024</v>
      </c>
    </row>
    <row r="37" spans="2:20">
      <c r="B37" t="s">
        <v>433</v>
      </c>
      <c r="C37" t="s">
        <v>434</v>
      </c>
      <c r="D37" t="s">
        <v>106</v>
      </c>
      <c r="E37" t="s">
        <v>129</v>
      </c>
      <c r="F37" t="s">
        <v>385</v>
      </c>
      <c r="G37" t="s">
        <v>365</v>
      </c>
      <c r="H37" t="s">
        <v>206</v>
      </c>
      <c r="I37" t="s">
        <v>155</v>
      </c>
      <c r="J37" t="s">
        <v>261</v>
      </c>
      <c r="K37" s="79">
        <v>4.13</v>
      </c>
      <c r="L37" t="s">
        <v>108</v>
      </c>
      <c r="M37" s="79">
        <v>4</v>
      </c>
      <c r="N37" s="79">
        <v>0.84</v>
      </c>
      <c r="O37" s="79">
        <v>1927664</v>
      </c>
      <c r="P37" s="79">
        <v>119.39</v>
      </c>
      <c r="Q37" s="79">
        <v>2301.4380495999999</v>
      </c>
      <c r="R37" s="79">
        <v>7.0000000000000007E-2</v>
      </c>
      <c r="S37" s="79">
        <f t="shared" si="0"/>
        <v>0.83939183175996845</v>
      </c>
      <c r="T37" s="79">
        <f>Q37/'סכום נכסי הקרן'!$C$42*100</f>
        <v>0.17714848948829645</v>
      </c>
    </row>
    <row r="38" spans="2:20">
      <c r="B38" t="s">
        <v>435</v>
      </c>
      <c r="C38" t="s">
        <v>436</v>
      </c>
      <c r="D38" t="s">
        <v>106</v>
      </c>
      <c r="E38" t="s">
        <v>129</v>
      </c>
      <c r="F38" t="s">
        <v>437</v>
      </c>
      <c r="G38" t="s">
        <v>398</v>
      </c>
      <c r="H38" t="s">
        <v>438</v>
      </c>
      <c r="I38" t="s">
        <v>155</v>
      </c>
      <c r="J38" t="s">
        <v>439</v>
      </c>
      <c r="K38" s="79">
        <v>6.61</v>
      </c>
      <c r="L38" t="s">
        <v>108</v>
      </c>
      <c r="M38" s="79">
        <v>2.34</v>
      </c>
      <c r="N38" s="79">
        <v>2.15</v>
      </c>
      <c r="O38" s="79">
        <v>2527608</v>
      </c>
      <c r="P38" s="79">
        <v>101.81</v>
      </c>
      <c r="Q38" s="79">
        <v>2573.3577048000002</v>
      </c>
      <c r="R38" s="79">
        <v>0.18</v>
      </c>
      <c r="S38" s="79">
        <f t="shared" si="0"/>
        <v>0.93856770899443842</v>
      </c>
      <c r="T38" s="79">
        <f>Q38/'סכום נכסי הקרן'!$C$42*100</f>
        <v>0.1980789491151505</v>
      </c>
    </row>
    <row r="39" spans="2:20">
      <c r="B39" t="s">
        <v>440</v>
      </c>
      <c r="C39" t="s">
        <v>441</v>
      </c>
      <c r="D39" t="s">
        <v>106</v>
      </c>
      <c r="E39" t="s">
        <v>129</v>
      </c>
      <c r="F39" t="s">
        <v>437</v>
      </c>
      <c r="G39" t="s">
        <v>398</v>
      </c>
      <c r="H39" t="s">
        <v>438</v>
      </c>
      <c r="I39" t="s">
        <v>155</v>
      </c>
      <c r="J39" t="s">
        <v>442</v>
      </c>
      <c r="K39" s="79">
        <v>2.63</v>
      </c>
      <c r="L39" t="s">
        <v>108</v>
      </c>
      <c r="M39" s="79">
        <v>1.64</v>
      </c>
      <c r="N39" s="79">
        <v>0.75</v>
      </c>
      <c r="O39" s="79">
        <v>481005.81</v>
      </c>
      <c r="P39" s="79">
        <v>101.5</v>
      </c>
      <c r="Q39" s="79">
        <v>488.22089714999998</v>
      </c>
      <c r="R39" s="79">
        <v>0.08</v>
      </c>
      <c r="S39" s="79">
        <f t="shared" si="0"/>
        <v>0.17806633258429888</v>
      </c>
      <c r="T39" s="79">
        <f>Q39/'סכום נכסי הקרן'!$C$42*100</f>
        <v>3.7579805583632969E-2</v>
      </c>
    </row>
    <row r="40" spans="2:20">
      <c r="B40" t="s">
        <v>443</v>
      </c>
      <c r="C40" t="s">
        <v>444</v>
      </c>
      <c r="D40" t="s">
        <v>106</v>
      </c>
      <c r="E40" t="s">
        <v>129</v>
      </c>
      <c r="F40" t="s">
        <v>445</v>
      </c>
      <c r="G40" t="s">
        <v>138</v>
      </c>
      <c r="H40" t="s">
        <v>438</v>
      </c>
      <c r="I40" t="s">
        <v>155</v>
      </c>
      <c r="J40" t="s">
        <v>446</v>
      </c>
      <c r="K40" s="79">
        <v>7.13</v>
      </c>
      <c r="L40" t="s">
        <v>108</v>
      </c>
      <c r="M40" s="79">
        <v>2.2000000000000002</v>
      </c>
      <c r="N40" s="79">
        <v>1.78</v>
      </c>
      <c r="O40" s="79">
        <v>924749</v>
      </c>
      <c r="P40" s="79">
        <v>102.19</v>
      </c>
      <c r="Q40" s="79">
        <v>945.00100310000005</v>
      </c>
      <c r="R40" s="79">
        <v>0.23</v>
      </c>
      <c r="S40" s="79">
        <f t="shared" si="0"/>
        <v>0.34466542479602391</v>
      </c>
      <c r="T40" s="79">
        <f>Q40/'סכום נכסי הקרן'!$C$42*100</f>
        <v>7.2739520532905846E-2</v>
      </c>
    </row>
    <row r="41" spans="2:20">
      <c r="B41" t="s">
        <v>447</v>
      </c>
      <c r="C41" t="s">
        <v>448</v>
      </c>
      <c r="D41" t="s">
        <v>106</v>
      </c>
      <c r="E41" t="s">
        <v>129</v>
      </c>
      <c r="F41" t="s">
        <v>445</v>
      </c>
      <c r="G41" t="s">
        <v>138</v>
      </c>
      <c r="H41" t="s">
        <v>438</v>
      </c>
      <c r="I41" t="s">
        <v>155</v>
      </c>
      <c r="J41" t="s">
        <v>449</v>
      </c>
      <c r="K41" s="79">
        <v>3.7</v>
      </c>
      <c r="L41" t="s">
        <v>108</v>
      </c>
      <c r="M41" s="79">
        <v>3.7</v>
      </c>
      <c r="N41" s="79">
        <v>1.0900000000000001</v>
      </c>
      <c r="O41" s="79">
        <v>4480577</v>
      </c>
      <c r="P41" s="79">
        <v>112.98</v>
      </c>
      <c r="Q41" s="79">
        <v>5062.1558945999996</v>
      </c>
      <c r="R41" s="79">
        <v>0.16</v>
      </c>
      <c r="S41" s="79">
        <f t="shared" si="0"/>
        <v>1.8462944547915743</v>
      </c>
      <c r="T41" s="79">
        <f>Q41/'סכום נכסי הקרן'!$C$42*100</f>
        <v>0.38964910241165329</v>
      </c>
    </row>
    <row r="42" spans="2:20">
      <c r="B42" t="s">
        <v>450</v>
      </c>
      <c r="C42" t="s">
        <v>451</v>
      </c>
      <c r="D42" t="s">
        <v>106</v>
      </c>
      <c r="E42" t="s">
        <v>129</v>
      </c>
      <c r="F42" t="s">
        <v>409</v>
      </c>
      <c r="G42" t="s">
        <v>365</v>
      </c>
      <c r="H42" t="s">
        <v>438</v>
      </c>
      <c r="I42" t="s">
        <v>155</v>
      </c>
      <c r="J42" t="s">
        <v>261</v>
      </c>
      <c r="K42" s="79">
        <v>2.44</v>
      </c>
      <c r="L42" t="s">
        <v>108</v>
      </c>
      <c r="M42" s="79">
        <v>2.8</v>
      </c>
      <c r="N42" s="79">
        <v>0.77</v>
      </c>
      <c r="O42" s="79">
        <v>1435799</v>
      </c>
      <c r="P42" s="79">
        <v>107.21</v>
      </c>
      <c r="Q42" s="79">
        <v>1539.3201079</v>
      </c>
      <c r="R42" s="79">
        <v>0.15</v>
      </c>
      <c r="S42" s="79">
        <f t="shared" si="0"/>
        <v>0.56142841874874927</v>
      </c>
      <c r="T42" s="79">
        <f>Q42/'סכום נכסי הקרן'!$C$42*100</f>
        <v>0.11848601877458356</v>
      </c>
    </row>
    <row r="43" spans="2:20">
      <c r="B43" t="s">
        <v>452</v>
      </c>
      <c r="C43" t="s">
        <v>453</v>
      </c>
      <c r="D43" t="s">
        <v>106</v>
      </c>
      <c r="E43" t="s">
        <v>129</v>
      </c>
      <c r="F43" t="s">
        <v>409</v>
      </c>
      <c r="G43" t="s">
        <v>365</v>
      </c>
      <c r="H43" t="s">
        <v>438</v>
      </c>
      <c r="I43" t="s">
        <v>155</v>
      </c>
      <c r="J43" t="s">
        <v>261</v>
      </c>
      <c r="K43" s="79">
        <v>0.44</v>
      </c>
      <c r="L43" t="s">
        <v>108</v>
      </c>
      <c r="M43" s="79">
        <v>3.85</v>
      </c>
      <c r="N43" s="79">
        <v>1.48</v>
      </c>
      <c r="O43" s="79">
        <v>483700</v>
      </c>
      <c r="P43" s="79">
        <v>120.57</v>
      </c>
      <c r="Q43" s="79">
        <v>583.19709</v>
      </c>
      <c r="R43" s="79">
        <v>0.13</v>
      </c>
      <c r="S43" s="79">
        <f t="shared" si="0"/>
        <v>0.21270651788227185</v>
      </c>
      <c r="T43" s="79">
        <f>Q43/'סכום נכסי הקרן'!$C$42*100</f>
        <v>4.4890403887007192E-2</v>
      </c>
    </row>
    <row r="44" spans="2:20">
      <c r="B44" t="s">
        <v>454</v>
      </c>
      <c r="C44" t="s">
        <v>455</v>
      </c>
      <c r="D44" t="s">
        <v>106</v>
      </c>
      <c r="E44" t="s">
        <v>129</v>
      </c>
      <c r="F44" t="s">
        <v>409</v>
      </c>
      <c r="G44" t="s">
        <v>365</v>
      </c>
      <c r="H44" t="s">
        <v>438</v>
      </c>
      <c r="I44" t="s">
        <v>155</v>
      </c>
      <c r="J44" t="s">
        <v>261</v>
      </c>
      <c r="K44" s="79">
        <v>2.14</v>
      </c>
      <c r="L44" t="s">
        <v>108</v>
      </c>
      <c r="M44" s="79">
        <v>4.2</v>
      </c>
      <c r="N44" s="79">
        <v>1.03</v>
      </c>
      <c r="O44" s="79">
        <v>3.33</v>
      </c>
      <c r="P44" s="79">
        <v>129.6</v>
      </c>
      <c r="Q44" s="79">
        <v>4.3156799999999997E-3</v>
      </c>
      <c r="R44" s="79">
        <v>0</v>
      </c>
      <c r="S44" s="79">
        <f t="shared" si="0"/>
        <v>1.5740360863154562E-6</v>
      </c>
      <c r="T44" s="79">
        <f>Q44/'סכום נכסי הקרן'!$C$42*100</f>
        <v>3.3219064629948547E-7</v>
      </c>
    </row>
    <row r="45" spans="2:20">
      <c r="B45" t="s">
        <v>456</v>
      </c>
      <c r="C45" t="s">
        <v>457</v>
      </c>
      <c r="D45" t="s">
        <v>106</v>
      </c>
      <c r="E45" t="s">
        <v>129</v>
      </c>
      <c r="F45" t="s">
        <v>409</v>
      </c>
      <c r="G45" t="s">
        <v>365</v>
      </c>
      <c r="H45" t="s">
        <v>438</v>
      </c>
      <c r="I45" t="s">
        <v>155</v>
      </c>
      <c r="J45" t="s">
        <v>386</v>
      </c>
      <c r="K45" s="79">
        <v>2</v>
      </c>
      <c r="L45" t="s">
        <v>108</v>
      </c>
      <c r="M45" s="79">
        <v>3.1</v>
      </c>
      <c r="N45" s="79">
        <v>0.78</v>
      </c>
      <c r="O45" s="79">
        <v>1175300</v>
      </c>
      <c r="P45" s="79">
        <v>112.61</v>
      </c>
      <c r="Q45" s="79">
        <v>1323.50533</v>
      </c>
      <c r="R45" s="79">
        <v>0.14000000000000001</v>
      </c>
      <c r="S45" s="79">
        <f t="shared" si="0"/>
        <v>0.48271538896555038</v>
      </c>
      <c r="T45" s="79">
        <f>Q45/'סכום נכסי הקרן'!$C$42*100</f>
        <v>0.10187411739367003</v>
      </c>
    </row>
    <row r="46" spans="2:20">
      <c r="B46" t="s">
        <v>458</v>
      </c>
      <c r="C46" t="s">
        <v>459</v>
      </c>
      <c r="D46" t="s">
        <v>106</v>
      </c>
      <c r="E46" t="s">
        <v>129</v>
      </c>
      <c r="F46" t="s">
        <v>364</v>
      </c>
      <c r="G46" t="s">
        <v>365</v>
      </c>
      <c r="H46" t="s">
        <v>438</v>
      </c>
      <c r="I46" t="s">
        <v>155</v>
      </c>
      <c r="J46" t="s">
        <v>460</v>
      </c>
      <c r="K46" s="79">
        <v>3.79</v>
      </c>
      <c r="L46" t="s">
        <v>108</v>
      </c>
      <c r="M46" s="79">
        <v>4</v>
      </c>
      <c r="N46" s="79">
        <v>1.1599999999999999</v>
      </c>
      <c r="O46" s="79">
        <v>3321303</v>
      </c>
      <c r="P46" s="79">
        <v>119.86</v>
      </c>
      <c r="Q46" s="79">
        <v>3980.9137758000002</v>
      </c>
      <c r="R46" s="79">
        <v>0.25</v>
      </c>
      <c r="S46" s="79">
        <f t="shared" si="0"/>
        <v>1.4519384985957065</v>
      </c>
      <c r="T46" s="79">
        <f>Q46/'סכום נכסי הקרן'!$C$42*100</f>
        <v>0.30642270048880527</v>
      </c>
    </row>
    <row r="47" spans="2:20">
      <c r="B47" t="s">
        <v>461</v>
      </c>
      <c r="C47" t="s">
        <v>462</v>
      </c>
      <c r="D47" t="s">
        <v>106</v>
      </c>
      <c r="E47" t="s">
        <v>129</v>
      </c>
      <c r="F47" t="s">
        <v>463</v>
      </c>
      <c r="G47" t="s">
        <v>464</v>
      </c>
      <c r="H47" t="s">
        <v>438</v>
      </c>
      <c r="I47" t="s">
        <v>155</v>
      </c>
      <c r="J47" t="s">
        <v>261</v>
      </c>
      <c r="K47" s="79">
        <v>2.9</v>
      </c>
      <c r="L47" t="s">
        <v>108</v>
      </c>
      <c r="M47" s="79">
        <v>4.6500000000000004</v>
      </c>
      <c r="N47" s="79">
        <v>0.75</v>
      </c>
      <c r="O47" s="79">
        <v>29423.23</v>
      </c>
      <c r="P47" s="79">
        <v>132.84</v>
      </c>
      <c r="Q47" s="79">
        <v>39.085818732</v>
      </c>
      <c r="R47" s="79">
        <v>0.02</v>
      </c>
      <c r="S47" s="79">
        <f t="shared" si="0"/>
        <v>1.4255572504762316E-2</v>
      </c>
      <c r="T47" s="79">
        <f>Q47/'סכום נכסי הקרן'!$C$42*100</f>
        <v>3.0085510014013126E-3</v>
      </c>
    </row>
    <row r="48" spans="2:20">
      <c r="B48" t="s">
        <v>465</v>
      </c>
      <c r="C48" t="s">
        <v>466</v>
      </c>
      <c r="D48" t="s">
        <v>106</v>
      </c>
      <c r="E48" t="s">
        <v>129</v>
      </c>
      <c r="F48" t="s">
        <v>467</v>
      </c>
      <c r="G48" t="s">
        <v>398</v>
      </c>
      <c r="H48" t="s">
        <v>438</v>
      </c>
      <c r="I48" t="s">
        <v>155</v>
      </c>
      <c r="J48" t="s">
        <v>261</v>
      </c>
      <c r="K48" s="79">
        <v>3.01</v>
      </c>
      <c r="L48" t="s">
        <v>108</v>
      </c>
      <c r="M48" s="79">
        <v>3.64</v>
      </c>
      <c r="N48" s="79">
        <v>1.1100000000000001</v>
      </c>
      <c r="O48" s="79">
        <v>219091.51</v>
      </c>
      <c r="P48" s="79">
        <v>117.48</v>
      </c>
      <c r="Q48" s="79">
        <v>257.38870594799999</v>
      </c>
      <c r="R48" s="79">
        <v>0.2</v>
      </c>
      <c r="S48" s="79">
        <f t="shared" si="0"/>
        <v>9.3876077784309717E-2</v>
      </c>
      <c r="T48" s="79">
        <f>Q48/'סכום נכסי הקרן'!$C$42*100</f>
        <v>1.9811969510958722E-2</v>
      </c>
    </row>
    <row r="49" spans="2:20">
      <c r="B49" t="s">
        <v>468</v>
      </c>
      <c r="C49" t="s">
        <v>469</v>
      </c>
      <c r="D49" t="s">
        <v>106</v>
      </c>
      <c r="E49" t="s">
        <v>129</v>
      </c>
      <c r="F49" t="s">
        <v>470</v>
      </c>
      <c r="G49" t="s">
        <v>133</v>
      </c>
      <c r="H49" t="s">
        <v>438</v>
      </c>
      <c r="I49" t="s">
        <v>155</v>
      </c>
      <c r="J49" t="s">
        <v>471</v>
      </c>
      <c r="K49" s="79">
        <v>8.9600000000000009</v>
      </c>
      <c r="L49" t="s">
        <v>108</v>
      </c>
      <c r="M49" s="79">
        <v>3.85</v>
      </c>
      <c r="N49" s="79">
        <v>2.54</v>
      </c>
      <c r="O49" s="79">
        <v>2226132</v>
      </c>
      <c r="P49" s="79">
        <v>112.62</v>
      </c>
      <c r="Q49" s="79">
        <v>2507.0698584000002</v>
      </c>
      <c r="R49" s="79">
        <v>0.08</v>
      </c>
      <c r="S49" s="79">
        <f t="shared" si="0"/>
        <v>0.91439087885000314</v>
      </c>
      <c r="T49" s="79">
        <f>Q49/'סכום נכסי הקרן'!$C$42*100</f>
        <v>0.19297657763778955</v>
      </c>
    </row>
    <row r="50" spans="2:20">
      <c r="B50" t="s">
        <v>472</v>
      </c>
      <c r="C50" t="s">
        <v>473</v>
      </c>
      <c r="D50" t="s">
        <v>106</v>
      </c>
      <c r="E50" t="s">
        <v>129</v>
      </c>
      <c r="F50" t="s">
        <v>364</v>
      </c>
      <c r="G50" t="s">
        <v>365</v>
      </c>
      <c r="H50" t="s">
        <v>438</v>
      </c>
      <c r="I50" t="s">
        <v>155</v>
      </c>
      <c r="J50" t="s">
        <v>415</v>
      </c>
      <c r="K50" s="79">
        <v>3.32</v>
      </c>
      <c r="L50" t="s">
        <v>108</v>
      </c>
      <c r="M50" s="79">
        <v>5</v>
      </c>
      <c r="N50" s="79">
        <v>1.07</v>
      </c>
      <c r="O50" s="79">
        <v>3486080</v>
      </c>
      <c r="P50" s="79">
        <v>124.81</v>
      </c>
      <c r="Q50" s="79">
        <v>4350.9764480000003</v>
      </c>
      <c r="R50" s="79">
        <v>0.35</v>
      </c>
      <c r="S50" s="79">
        <f t="shared" si="0"/>
        <v>1.5869095808448836</v>
      </c>
      <c r="T50" s="79">
        <f>Q50/'סכום נכסי הקרן'!$C$42*100</f>
        <v>0.33490751823466058</v>
      </c>
    </row>
    <row r="51" spans="2:20">
      <c r="B51" t="s">
        <v>474</v>
      </c>
      <c r="C51" t="s">
        <v>475</v>
      </c>
      <c r="D51" t="s">
        <v>106</v>
      </c>
      <c r="E51" t="s">
        <v>129</v>
      </c>
      <c r="F51" t="s">
        <v>476</v>
      </c>
      <c r="G51" t="s">
        <v>398</v>
      </c>
      <c r="H51" t="s">
        <v>438</v>
      </c>
      <c r="I51" t="s">
        <v>155</v>
      </c>
      <c r="J51" t="s">
        <v>477</v>
      </c>
      <c r="K51" s="79">
        <v>2.97</v>
      </c>
      <c r="L51" t="s">
        <v>108</v>
      </c>
      <c r="M51" s="79">
        <v>3</v>
      </c>
      <c r="N51" s="79">
        <v>1.18</v>
      </c>
      <c r="O51" s="79">
        <v>1491592.5</v>
      </c>
      <c r="P51" s="79">
        <v>112.89</v>
      </c>
      <c r="Q51" s="79">
        <v>1683.85877325</v>
      </c>
      <c r="R51" s="79">
        <v>0.14000000000000001</v>
      </c>
      <c r="S51" s="79">
        <f t="shared" si="0"/>
        <v>0.6141452733646553</v>
      </c>
      <c r="T51" s="79">
        <f>Q51/'סכום נכסי הקרן'!$C$42*100</f>
        <v>0.12961158708777673</v>
      </c>
    </row>
    <row r="52" spans="2:20">
      <c r="B52" t="s">
        <v>478</v>
      </c>
      <c r="C52" t="s">
        <v>479</v>
      </c>
      <c r="D52" t="s">
        <v>106</v>
      </c>
      <c r="E52" t="s">
        <v>129</v>
      </c>
      <c r="F52" t="s">
        <v>476</v>
      </c>
      <c r="G52" t="s">
        <v>398</v>
      </c>
      <c r="H52" t="s">
        <v>438</v>
      </c>
      <c r="I52" t="s">
        <v>155</v>
      </c>
      <c r="J52" t="s">
        <v>480</v>
      </c>
      <c r="K52" s="79">
        <v>5.65</v>
      </c>
      <c r="L52" t="s">
        <v>108</v>
      </c>
      <c r="M52" s="79">
        <v>3.05</v>
      </c>
      <c r="N52" s="79">
        <v>1.65</v>
      </c>
      <c r="O52" s="79">
        <v>235565.98</v>
      </c>
      <c r="P52" s="79">
        <v>109.22</v>
      </c>
      <c r="Q52" s="79">
        <v>257.285163356</v>
      </c>
      <c r="R52" s="79">
        <v>0.09</v>
      </c>
      <c r="S52" s="79">
        <f t="shared" si="0"/>
        <v>9.3838313219680586E-2</v>
      </c>
      <c r="T52" s="79">
        <f>Q52/'סכום נכסי הקרן'!$C$42*100</f>
        <v>1.9803999531591392E-2</v>
      </c>
    </row>
    <row r="53" spans="2:20">
      <c r="B53" t="s">
        <v>481</v>
      </c>
      <c r="C53" t="s">
        <v>482</v>
      </c>
      <c r="D53" t="s">
        <v>106</v>
      </c>
      <c r="E53" t="s">
        <v>129</v>
      </c>
      <c r="F53" t="s">
        <v>385</v>
      </c>
      <c r="G53" t="s">
        <v>365</v>
      </c>
      <c r="H53" t="s">
        <v>438</v>
      </c>
      <c r="I53" t="s">
        <v>155</v>
      </c>
      <c r="J53" t="s">
        <v>483</v>
      </c>
      <c r="K53" s="79">
        <v>3.19</v>
      </c>
      <c r="L53" t="s">
        <v>108</v>
      </c>
      <c r="M53" s="79">
        <v>6.5</v>
      </c>
      <c r="N53" s="79">
        <v>1.1299999999999999</v>
      </c>
      <c r="O53" s="79">
        <v>2359400</v>
      </c>
      <c r="P53" s="79">
        <v>130.1</v>
      </c>
      <c r="Q53" s="79">
        <v>3069.5794000000001</v>
      </c>
      <c r="R53" s="79">
        <v>0.15</v>
      </c>
      <c r="S53" s="79">
        <f t="shared" si="0"/>
        <v>1.1195521320882333</v>
      </c>
      <c r="T53" s="79">
        <f>Q53/'סכום נכסי הקרן'!$C$42*100</f>
        <v>0.23627459977421561</v>
      </c>
    </row>
    <row r="54" spans="2:20">
      <c r="B54" t="s">
        <v>484</v>
      </c>
      <c r="C54" t="s">
        <v>485</v>
      </c>
      <c r="D54" t="s">
        <v>106</v>
      </c>
      <c r="E54" t="s">
        <v>129</v>
      </c>
      <c r="F54" t="s">
        <v>486</v>
      </c>
      <c r="G54" t="s">
        <v>464</v>
      </c>
      <c r="H54" t="s">
        <v>438</v>
      </c>
      <c r="I54" t="s">
        <v>155</v>
      </c>
      <c r="J54" t="s">
        <v>261</v>
      </c>
      <c r="K54" s="79">
        <v>1.1399999999999999</v>
      </c>
      <c r="L54" t="s">
        <v>108</v>
      </c>
      <c r="M54" s="79">
        <v>4.4000000000000004</v>
      </c>
      <c r="N54" s="79">
        <v>0.74</v>
      </c>
      <c r="O54" s="79">
        <v>4448</v>
      </c>
      <c r="P54" s="79">
        <v>113.9</v>
      </c>
      <c r="Q54" s="79">
        <v>5.0662719999999997</v>
      </c>
      <c r="R54" s="79">
        <v>0</v>
      </c>
      <c r="S54" s="79">
        <f t="shared" si="0"/>
        <v>1.8477957010458561E-3</v>
      </c>
      <c r="T54" s="79">
        <f>Q54/'סכום נכסי הקרן'!$C$42*100</f>
        <v>3.8996593121106912E-4</v>
      </c>
    </row>
    <row r="55" spans="2:20">
      <c r="B55" t="s">
        <v>487</v>
      </c>
      <c r="C55" t="s">
        <v>488</v>
      </c>
      <c r="D55" t="s">
        <v>106</v>
      </c>
      <c r="E55" t="s">
        <v>129</v>
      </c>
      <c r="F55" t="s">
        <v>489</v>
      </c>
      <c r="G55" t="s">
        <v>398</v>
      </c>
      <c r="H55" t="s">
        <v>490</v>
      </c>
      <c r="I55" t="s">
        <v>155</v>
      </c>
      <c r="J55" t="s">
        <v>491</v>
      </c>
      <c r="K55" s="79">
        <v>1.47</v>
      </c>
      <c r="L55" t="s">
        <v>108</v>
      </c>
      <c r="M55" s="79">
        <v>4.95</v>
      </c>
      <c r="N55" s="79">
        <v>1.01</v>
      </c>
      <c r="O55" s="79">
        <v>161642.47</v>
      </c>
      <c r="P55" s="79">
        <v>127.29</v>
      </c>
      <c r="Q55" s="79">
        <v>205.754700063</v>
      </c>
      <c r="R55" s="79">
        <v>0.04</v>
      </c>
      <c r="S55" s="79">
        <f t="shared" si="0"/>
        <v>7.5043868597341579E-2</v>
      </c>
      <c r="T55" s="79">
        <f>Q55/'סכום נכסי הקרן'!$C$42*100</f>
        <v>1.5837547453259916E-2</v>
      </c>
    </row>
    <row r="56" spans="2:20">
      <c r="B56" t="s">
        <v>492</v>
      </c>
      <c r="C56" t="s">
        <v>493</v>
      </c>
      <c r="D56" t="s">
        <v>106</v>
      </c>
      <c r="E56" t="s">
        <v>129</v>
      </c>
      <c r="F56" t="s">
        <v>489</v>
      </c>
      <c r="G56" t="s">
        <v>398</v>
      </c>
      <c r="H56" t="s">
        <v>490</v>
      </c>
      <c r="I56" t="s">
        <v>155</v>
      </c>
      <c r="J56" t="s">
        <v>494</v>
      </c>
      <c r="K56" s="79">
        <v>3.94</v>
      </c>
      <c r="L56" t="s">
        <v>108</v>
      </c>
      <c r="M56" s="79">
        <v>4.8</v>
      </c>
      <c r="N56" s="79">
        <v>1.23</v>
      </c>
      <c r="O56" s="79">
        <v>1435863</v>
      </c>
      <c r="P56" s="79">
        <v>118.14</v>
      </c>
      <c r="Q56" s="79">
        <v>1696.3285481999999</v>
      </c>
      <c r="R56" s="79">
        <v>0.11</v>
      </c>
      <c r="S56" s="79">
        <f t="shared" si="0"/>
        <v>0.61869331116160331</v>
      </c>
      <c r="T56" s="79">
        <f>Q56/'סכום נכסי הקרן'!$C$42*100</f>
        <v>0.13057142252503104</v>
      </c>
    </row>
    <row r="57" spans="2:20">
      <c r="B57" t="s">
        <v>495</v>
      </c>
      <c r="C57" t="s">
        <v>496</v>
      </c>
      <c r="D57" t="s">
        <v>106</v>
      </c>
      <c r="E57" t="s">
        <v>129</v>
      </c>
      <c r="F57" t="s">
        <v>489</v>
      </c>
      <c r="G57" t="s">
        <v>398</v>
      </c>
      <c r="H57" t="s">
        <v>490</v>
      </c>
      <c r="I57" t="s">
        <v>155</v>
      </c>
      <c r="J57" t="s">
        <v>261</v>
      </c>
      <c r="K57" s="79">
        <v>2.4300000000000002</v>
      </c>
      <c r="L57" t="s">
        <v>108</v>
      </c>
      <c r="M57" s="79">
        <v>4.9000000000000004</v>
      </c>
      <c r="N57" s="79">
        <v>0.87</v>
      </c>
      <c r="O57" s="79">
        <v>232573.17</v>
      </c>
      <c r="P57" s="79">
        <v>117.63</v>
      </c>
      <c r="Q57" s="79">
        <v>273.57581987100002</v>
      </c>
      <c r="R57" s="79">
        <v>0.06</v>
      </c>
      <c r="S57" s="79">
        <f t="shared" si="0"/>
        <v>9.9779921778327202E-2</v>
      </c>
      <c r="T57" s="79">
        <f>Q57/'סכום נכסי הקרן'!$C$42*100</f>
        <v>2.1057939517030718E-2</v>
      </c>
    </row>
    <row r="58" spans="2:20">
      <c r="B58" t="s">
        <v>497</v>
      </c>
      <c r="C58" t="s">
        <v>498</v>
      </c>
      <c r="D58" t="s">
        <v>106</v>
      </c>
      <c r="E58" t="s">
        <v>129</v>
      </c>
      <c r="F58" t="s">
        <v>489</v>
      </c>
      <c r="G58" t="s">
        <v>398</v>
      </c>
      <c r="H58" t="s">
        <v>490</v>
      </c>
      <c r="I58" t="s">
        <v>155</v>
      </c>
      <c r="J58" t="s">
        <v>499</v>
      </c>
      <c r="K58" s="79">
        <v>7.71</v>
      </c>
      <c r="L58" t="s">
        <v>108</v>
      </c>
      <c r="M58" s="79">
        <v>3.2</v>
      </c>
      <c r="N58" s="79">
        <v>2.38</v>
      </c>
      <c r="O58" s="79">
        <v>99860</v>
      </c>
      <c r="P58" s="79">
        <v>106.49</v>
      </c>
      <c r="Q58" s="79">
        <v>106.340914</v>
      </c>
      <c r="R58" s="79">
        <v>0.02</v>
      </c>
      <c r="S58" s="79">
        <f t="shared" si="0"/>
        <v>3.8785182424963968E-2</v>
      </c>
      <c r="T58" s="79">
        <f>Q58/'סכום נכסי הקרן'!$C$42*100</f>
        <v>8.1853744832188682E-3</v>
      </c>
    </row>
    <row r="59" spans="2:20">
      <c r="B59" t="s">
        <v>500</v>
      </c>
      <c r="C59" t="s">
        <v>501</v>
      </c>
      <c r="D59" t="s">
        <v>106</v>
      </c>
      <c r="E59" t="s">
        <v>129</v>
      </c>
      <c r="F59" t="s">
        <v>502</v>
      </c>
      <c r="G59" t="s">
        <v>398</v>
      </c>
      <c r="H59" t="s">
        <v>490</v>
      </c>
      <c r="I59" t="s">
        <v>155</v>
      </c>
      <c r="J59" t="s">
        <v>424</v>
      </c>
      <c r="K59" s="79">
        <v>0.73</v>
      </c>
      <c r="L59" t="s">
        <v>108</v>
      </c>
      <c r="M59" s="79">
        <v>4.55</v>
      </c>
      <c r="N59" s="79">
        <v>1.2</v>
      </c>
      <c r="O59" s="79">
        <v>253991.21</v>
      </c>
      <c r="P59" s="79">
        <v>124.26</v>
      </c>
      <c r="Q59" s="79">
        <v>315.60947754599999</v>
      </c>
      <c r="R59" s="79">
        <v>0.09</v>
      </c>
      <c r="S59" s="79">
        <f t="shared" si="0"/>
        <v>0.1151106446355086</v>
      </c>
      <c r="T59" s="79">
        <f>Q59/'סכום נכסי הקרן'!$C$42*100</f>
        <v>2.4293394395378871E-2</v>
      </c>
    </row>
    <row r="60" spans="2:20">
      <c r="B60" t="s">
        <v>503</v>
      </c>
      <c r="C60" t="s">
        <v>504</v>
      </c>
      <c r="D60" t="s">
        <v>106</v>
      </c>
      <c r="E60" t="s">
        <v>129</v>
      </c>
      <c r="F60" t="s">
        <v>502</v>
      </c>
      <c r="G60" t="s">
        <v>398</v>
      </c>
      <c r="H60" t="s">
        <v>490</v>
      </c>
      <c r="I60" t="s">
        <v>155</v>
      </c>
      <c r="J60" t="s">
        <v>261</v>
      </c>
      <c r="K60" s="79">
        <v>5.88</v>
      </c>
      <c r="L60" t="s">
        <v>108</v>
      </c>
      <c r="M60" s="79">
        <v>4.75</v>
      </c>
      <c r="N60" s="79">
        <v>1.98</v>
      </c>
      <c r="O60" s="79">
        <v>1771815</v>
      </c>
      <c r="P60" s="79">
        <v>142.25</v>
      </c>
      <c r="Q60" s="79">
        <v>2520.4068375000002</v>
      </c>
      <c r="R60" s="79">
        <v>0.11</v>
      </c>
      <c r="S60" s="79">
        <f t="shared" si="0"/>
        <v>0.91925520761993873</v>
      </c>
      <c r="T60" s="79">
        <f>Q60/'סכום נכסי הקרן'!$C$42*100</f>
        <v>0.19400316434183426</v>
      </c>
    </row>
    <row r="61" spans="2:20">
      <c r="B61" t="s">
        <v>505</v>
      </c>
      <c r="C61" t="s">
        <v>506</v>
      </c>
      <c r="D61" t="s">
        <v>106</v>
      </c>
      <c r="E61" t="s">
        <v>129</v>
      </c>
      <c r="F61" t="s">
        <v>507</v>
      </c>
      <c r="G61" t="s">
        <v>118</v>
      </c>
      <c r="H61" t="s">
        <v>490</v>
      </c>
      <c r="I61" t="s">
        <v>155</v>
      </c>
      <c r="J61" t="s">
        <v>508</v>
      </c>
      <c r="K61" s="79">
        <v>0.52</v>
      </c>
      <c r="L61" t="s">
        <v>108</v>
      </c>
      <c r="M61" s="79">
        <v>1.28</v>
      </c>
      <c r="N61" s="79">
        <v>0.98</v>
      </c>
      <c r="O61" s="79">
        <v>160530.04</v>
      </c>
      <c r="P61" s="79">
        <v>100.33</v>
      </c>
      <c r="Q61" s="79">
        <v>161.05978913199999</v>
      </c>
      <c r="R61" s="79">
        <v>0.21</v>
      </c>
      <c r="S61" s="79">
        <f t="shared" si="0"/>
        <v>5.8742520332398594E-2</v>
      </c>
      <c r="T61" s="79">
        <f>Q61/'סכום נכסי הקרן'!$C$42*100</f>
        <v>1.239724804541067E-2</v>
      </c>
    </row>
    <row r="62" spans="2:20">
      <c r="B62" t="s">
        <v>509</v>
      </c>
      <c r="C62" t="s">
        <v>510</v>
      </c>
      <c r="D62" t="s">
        <v>106</v>
      </c>
      <c r="E62" t="s">
        <v>129</v>
      </c>
      <c r="F62" t="s">
        <v>511</v>
      </c>
      <c r="G62" t="s">
        <v>398</v>
      </c>
      <c r="H62" t="s">
        <v>490</v>
      </c>
      <c r="I62" t="s">
        <v>155</v>
      </c>
      <c r="J62" t="s">
        <v>512</v>
      </c>
      <c r="K62" s="79">
        <v>4.5199999999999996</v>
      </c>
      <c r="L62" t="s">
        <v>108</v>
      </c>
      <c r="M62" s="79">
        <v>2.5499999999999998</v>
      </c>
      <c r="N62" s="79">
        <v>1.34</v>
      </c>
      <c r="O62" s="79">
        <v>1691389.81</v>
      </c>
      <c r="P62" s="79">
        <v>105.55</v>
      </c>
      <c r="Q62" s="79">
        <v>1785.261944455</v>
      </c>
      <c r="R62" s="79">
        <v>0.19</v>
      </c>
      <c r="S62" s="79">
        <f t="shared" si="0"/>
        <v>0.65112953789388228</v>
      </c>
      <c r="T62" s="79">
        <f>Q62/'סכום נכסי הקרן'!$C$42*100</f>
        <v>0.13741688891261231</v>
      </c>
    </row>
    <row r="63" spans="2:20">
      <c r="B63" t="s">
        <v>513</v>
      </c>
      <c r="C63" t="s">
        <v>514</v>
      </c>
      <c r="D63" t="s">
        <v>106</v>
      </c>
      <c r="E63" t="s">
        <v>129</v>
      </c>
      <c r="F63" t="s">
        <v>511</v>
      </c>
      <c r="G63" t="s">
        <v>398</v>
      </c>
      <c r="H63" t="s">
        <v>490</v>
      </c>
      <c r="I63" t="s">
        <v>155</v>
      </c>
      <c r="J63" t="s">
        <v>515</v>
      </c>
      <c r="K63" s="79">
        <v>0.9</v>
      </c>
      <c r="L63" t="s">
        <v>108</v>
      </c>
      <c r="M63" s="79">
        <v>5.5</v>
      </c>
      <c r="N63" s="79">
        <v>0.94</v>
      </c>
      <c r="O63" s="79">
        <v>11897.7</v>
      </c>
      <c r="P63" s="79">
        <v>124.55</v>
      </c>
      <c r="Q63" s="79">
        <v>14.818585349999999</v>
      </c>
      <c r="R63" s="79">
        <v>0.03</v>
      </c>
      <c r="S63" s="79">
        <f t="shared" si="0"/>
        <v>5.4047075058960715E-3</v>
      </c>
      <c r="T63" s="79">
        <f>Q63/'סכום נכסי הקרן'!$C$42*100</f>
        <v>1.1406303165806054E-3</v>
      </c>
    </row>
    <row r="64" spans="2:20">
      <c r="B64" t="s">
        <v>516</v>
      </c>
      <c r="C64" t="s">
        <v>517</v>
      </c>
      <c r="D64" t="s">
        <v>106</v>
      </c>
      <c r="E64" t="s">
        <v>129</v>
      </c>
      <c r="F64" t="s">
        <v>511</v>
      </c>
      <c r="G64" t="s">
        <v>398</v>
      </c>
      <c r="H64" t="s">
        <v>490</v>
      </c>
      <c r="I64" t="s">
        <v>155</v>
      </c>
      <c r="J64" t="s">
        <v>515</v>
      </c>
      <c r="K64" s="79">
        <v>3.19</v>
      </c>
      <c r="L64" t="s">
        <v>108</v>
      </c>
      <c r="M64" s="79">
        <v>5.85</v>
      </c>
      <c r="N64" s="79">
        <v>1.51</v>
      </c>
      <c r="O64" s="79">
        <v>527134.76</v>
      </c>
      <c r="P64" s="79">
        <v>122.89</v>
      </c>
      <c r="Q64" s="79">
        <v>647.79590656400001</v>
      </c>
      <c r="R64" s="79">
        <v>0.03</v>
      </c>
      <c r="S64" s="79">
        <f t="shared" si="0"/>
        <v>0.2362673167378424</v>
      </c>
      <c r="T64" s="79">
        <f>Q64/'סכום נכסי הקרן'!$C$42*100</f>
        <v>4.9862765745295357E-2</v>
      </c>
    </row>
    <row r="65" spans="2:20">
      <c r="B65" t="s">
        <v>518</v>
      </c>
      <c r="C65" t="s">
        <v>519</v>
      </c>
      <c r="D65" t="s">
        <v>106</v>
      </c>
      <c r="E65" t="s">
        <v>129</v>
      </c>
      <c r="F65" t="s">
        <v>511</v>
      </c>
      <c r="G65" t="s">
        <v>398</v>
      </c>
      <c r="H65" t="s">
        <v>490</v>
      </c>
      <c r="I65" t="s">
        <v>155</v>
      </c>
      <c r="J65" t="s">
        <v>261</v>
      </c>
      <c r="K65" s="79">
        <v>3.18</v>
      </c>
      <c r="L65" t="s">
        <v>108</v>
      </c>
      <c r="M65" s="79">
        <v>5.0999999999999996</v>
      </c>
      <c r="N65" s="79">
        <v>1.07</v>
      </c>
      <c r="O65" s="79">
        <v>2007975.44</v>
      </c>
      <c r="P65" s="79">
        <v>124.46</v>
      </c>
      <c r="Q65" s="79">
        <v>2499.1262326239998</v>
      </c>
      <c r="R65" s="79">
        <v>0.18</v>
      </c>
      <c r="S65" s="79">
        <f t="shared" si="0"/>
        <v>0.91149364049414494</v>
      </c>
      <c r="T65" s="79">
        <f>Q65/'סכום נכסי הקרן'!$C$42*100</f>
        <v>0.19236513328128238</v>
      </c>
    </row>
    <row r="66" spans="2:20">
      <c r="B66" t="s">
        <v>520</v>
      </c>
      <c r="C66" t="s">
        <v>521</v>
      </c>
      <c r="D66" t="s">
        <v>106</v>
      </c>
      <c r="E66" t="s">
        <v>129</v>
      </c>
      <c r="F66" t="s">
        <v>511</v>
      </c>
      <c r="G66" t="s">
        <v>398</v>
      </c>
      <c r="H66" t="s">
        <v>490</v>
      </c>
      <c r="I66" t="s">
        <v>155</v>
      </c>
      <c r="J66" t="s">
        <v>261</v>
      </c>
      <c r="K66" s="79">
        <v>3.5</v>
      </c>
      <c r="L66" t="s">
        <v>108</v>
      </c>
      <c r="M66" s="79">
        <v>4.9000000000000004</v>
      </c>
      <c r="N66" s="79">
        <v>1.58</v>
      </c>
      <c r="O66" s="79">
        <v>2316526.25</v>
      </c>
      <c r="P66" s="79">
        <v>115.23</v>
      </c>
      <c r="Q66" s="79">
        <v>2669.3331978750002</v>
      </c>
      <c r="R66" s="79">
        <v>0.25</v>
      </c>
      <c r="S66" s="79">
        <f t="shared" si="0"/>
        <v>0.97357236399711911</v>
      </c>
      <c r="T66" s="79">
        <f>Q66/'סכום נכסי הקרן'!$C$42*100</f>
        <v>0.2054664665106701</v>
      </c>
    </row>
    <row r="67" spans="2:20">
      <c r="B67" t="s">
        <v>522</v>
      </c>
      <c r="C67" t="s">
        <v>523</v>
      </c>
      <c r="D67" t="s">
        <v>106</v>
      </c>
      <c r="E67" t="s">
        <v>129</v>
      </c>
      <c r="F67" t="s">
        <v>511</v>
      </c>
      <c r="G67" t="s">
        <v>398</v>
      </c>
      <c r="H67" t="s">
        <v>490</v>
      </c>
      <c r="I67" t="s">
        <v>155</v>
      </c>
      <c r="J67" t="s">
        <v>261</v>
      </c>
      <c r="K67" s="79">
        <v>3.47</v>
      </c>
      <c r="L67" t="s">
        <v>108</v>
      </c>
      <c r="M67" s="79">
        <v>3.4</v>
      </c>
      <c r="N67" s="79">
        <v>1.23</v>
      </c>
      <c r="O67" s="79">
        <v>857873.31</v>
      </c>
      <c r="P67" s="79">
        <v>109.45</v>
      </c>
      <c r="Q67" s="79">
        <v>938.94233779499996</v>
      </c>
      <c r="R67" s="79">
        <v>0.25</v>
      </c>
      <c r="S67" s="79">
        <f t="shared" si="0"/>
        <v>0.34245567851618447</v>
      </c>
      <c r="T67" s="79">
        <f>Q67/'סכום נכסי הקרן'!$C$42*100</f>
        <v>7.2273167155597923E-2</v>
      </c>
    </row>
    <row r="68" spans="2:20">
      <c r="B68" t="s">
        <v>524</v>
      </c>
      <c r="C68" t="s">
        <v>525</v>
      </c>
      <c r="D68" t="s">
        <v>106</v>
      </c>
      <c r="E68" t="s">
        <v>129</v>
      </c>
      <c r="F68" t="s">
        <v>511</v>
      </c>
      <c r="G68" t="s">
        <v>398</v>
      </c>
      <c r="H68" t="s">
        <v>490</v>
      </c>
      <c r="I68" t="s">
        <v>155</v>
      </c>
      <c r="J68" t="s">
        <v>526</v>
      </c>
      <c r="K68" s="79">
        <v>7.15</v>
      </c>
      <c r="L68" t="s">
        <v>108</v>
      </c>
      <c r="M68" s="79">
        <v>2.2999999999999998</v>
      </c>
      <c r="N68" s="79">
        <v>2.67</v>
      </c>
      <c r="O68" s="79">
        <v>568309.68000000005</v>
      </c>
      <c r="P68" s="79">
        <v>97.88</v>
      </c>
      <c r="Q68" s="79">
        <v>556.26151478400004</v>
      </c>
      <c r="R68" s="79">
        <v>0.1</v>
      </c>
      <c r="S68" s="79">
        <f t="shared" si="0"/>
        <v>0.20288244209452849</v>
      </c>
      <c r="T68" s="79">
        <f>Q68/'סכום נכסי הקרן'!$C$42*100</f>
        <v>4.2817093043883647E-2</v>
      </c>
    </row>
    <row r="69" spans="2:20">
      <c r="B69" t="s">
        <v>527</v>
      </c>
      <c r="C69" t="s">
        <v>528</v>
      </c>
      <c r="D69" t="s">
        <v>106</v>
      </c>
      <c r="E69" t="s">
        <v>129</v>
      </c>
      <c r="F69" t="s">
        <v>511</v>
      </c>
      <c r="G69" t="s">
        <v>398</v>
      </c>
      <c r="H69" t="s">
        <v>490</v>
      </c>
      <c r="I69" t="s">
        <v>155</v>
      </c>
      <c r="J69" t="s">
        <v>529</v>
      </c>
      <c r="K69" s="79">
        <v>7.67</v>
      </c>
      <c r="L69" t="s">
        <v>108</v>
      </c>
      <c r="M69" s="79">
        <v>2.15</v>
      </c>
      <c r="N69" s="79">
        <v>2.64</v>
      </c>
      <c r="O69" s="79">
        <v>976406.31</v>
      </c>
      <c r="P69" s="79">
        <v>97.4</v>
      </c>
      <c r="Q69" s="79">
        <v>951.01974594000001</v>
      </c>
      <c r="R69" s="79">
        <v>0.18</v>
      </c>
      <c r="S69" s="79">
        <f t="shared" si="0"/>
        <v>0.34686061035760696</v>
      </c>
      <c r="T69" s="79">
        <f>Q69/'סכום נכסי הקרן'!$C$42*100</f>
        <v>7.3202800960076073E-2</v>
      </c>
    </row>
    <row r="70" spans="2:20">
      <c r="B70" t="s">
        <v>530</v>
      </c>
      <c r="C70" t="s">
        <v>531</v>
      </c>
      <c r="D70" t="s">
        <v>106</v>
      </c>
      <c r="E70" t="s">
        <v>129</v>
      </c>
      <c r="F70" t="s">
        <v>511</v>
      </c>
      <c r="G70" t="s">
        <v>398</v>
      </c>
      <c r="H70" t="s">
        <v>490</v>
      </c>
      <c r="I70" t="s">
        <v>155</v>
      </c>
      <c r="J70" t="s">
        <v>526</v>
      </c>
      <c r="K70" s="79">
        <v>7.28</v>
      </c>
      <c r="L70" t="s">
        <v>108</v>
      </c>
      <c r="M70" s="79">
        <v>0.88</v>
      </c>
      <c r="N70" s="79">
        <v>2.4</v>
      </c>
      <c r="O70" s="79">
        <v>489899.04</v>
      </c>
      <c r="P70" s="79">
        <v>95.9</v>
      </c>
      <c r="Q70" s="79">
        <v>469.81317935999999</v>
      </c>
      <c r="R70" s="79">
        <v>0.16</v>
      </c>
      <c r="S70" s="79">
        <f t="shared" si="0"/>
        <v>0.17135257900011955</v>
      </c>
      <c r="T70" s="79">
        <f>Q70/'סכום נכסי הקרן'!$C$42*100</f>
        <v>3.616290913404481E-2</v>
      </c>
    </row>
    <row r="71" spans="2:20">
      <c r="B71" t="s">
        <v>532</v>
      </c>
      <c r="C71" t="s">
        <v>533</v>
      </c>
      <c r="D71" t="s">
        <v>106</v>
      </c>
      <c r="E71" t="s">
        <v>129</v>
      </c>
      <c r="F71" t="s">
        <v>534</v>
      </c>
      <c r="G71" t="s">
        <v>118</v>
      </c>
      <c r="H71" t="s">
        <v>490</v>
      </c>
      <c r="I71" t="s">
        <v>155</v>
      </c>
      <c r="J71" t="s">
        <v>535</v>
      </c>
      <c r="K71" s="79">
        <v>5.97</v>
      </c>
      <c r="L71" t="s">
        <v>108</v>
      </c>
      <c r="M71" s="79">
        <v>1.94</v>
      </c>
      <c r="N71" s="79">
        <v>1.77</v>
      </c>
      <c r="O71" s="79">
        <v>870000</v>
      </c>
      <c r="P71" s="79">
        <v>100.81</v>
      </c>
      <c r="Q71" s="79">
        <v>877.04700000000003</v>
      </c>
      <c r="R71" s="79">
        <v>0.12</v>
      </c>
      <c r="S71" s="79">
        <f t="shared" si="0"/>
        <v>0.3198809057656527</v>
      </c>
      <c r="T71" s="79">
        <f>Q71/'סכום נכסי הקרן'!$C$42*100</f>
        <v>6.7508900049360665E-2</v>
      </c>
    </row>
    <row r="72" spans="2:20">
      <c r="B72" t="s">
        <v>536</v>
      </c>
      <c r="C72" t="s">
        <v>537</v>
      </c>
      <c r="D72" t="s">
        <v>106</v>
      </c>
      <c r="E72" t="s">
        <v>129</v>
      </c>
      <c r="F72" t="s">
        <v>538</v>
      </c>
      <c r="G72" t="s">
        <v>398</v>
      </c>
      <c r="H72" t="s">
        <v>490</v>
      </c>
      <c r="I72" t="s">
        <v>155</v>
      </c>
      <c r="J72" t="s">
        <v>539</v>
      </c>
      <c r="K72" s="79">
        <v>2.42</v>
      </c>
      <c r="L72" t="s">
        <v>108</v>
      </c>
      <c r="M72" s="79">
        <v>3.9</v>
      </c>
      <c r="N72" s="79">
        <v>1.0900000000000001</v>
      </c>
      <c r="O72" s="79">
        <v>237123.74</v>
      </c>
      <c r="P72" s="79">
        <v>114.92</v>
      </c>
      <c r="Q72" s="79">
        <v>272.502602008</v>
      </c>
      <c r="R72" s="79">
        <v>0.05</v>
      </c>
      <c r="S72" s="79">
        <f t="shared" si="0"/>
        <v>9.9388492468267045E-2</v>
      </c>
      <c r="T72" s="79">
        <f>Q72/'סכום נכסי הקרן'!$C$42*100</f>
        <v>2.0975330765795653E-2</v>
      </c>
    </row>
    <row r="73" spans="2:20">
      <c r="B73" t="s">
        <v>540</v>
      </c>
      <c r="C73" t="s">
        <v>541</v>
      </c>
      <c r="D73" t="s">
        <v>106</v>
      </c>
      <c r="E73" t="s">
        <v>129</v>
      </c>
      <c r="F73" t="s">
        <v>538</v>
      </c>
      <c r="G73" t="s">
        <v>398</v>
      </c>
      <c r="H73" t="s">
        <v>490</v>
      </c>
      <c r="I73" t="s">
        <v>155</v>
      </c>
      <c r="J73" t="s">
        <v>542</v>
      </c>
      <c r="K73" s="79">
        <v>5.26</v>
      </c>
      <c r="L73" t="s">
        <v>108</v>
      </c>
      <c r="M73" s="79">
        <v>4</v>
      </c>
      <c r="N73" s="79">
        <v>1.59</v>
      </c>
      <c r="O73" s="79">
        <v>1188025.48</v>
      </c>
      <c r="P73" s="79">
        <v>112.92</v>
      </c>
      <c r="Q73" s="79">
        <v>1341.5183720160001</v>
      </c>
      <c r="R73" s="79">
        <v>0.19</v>
      </c>
      <c r="S73" s="79">
        <f t="shared" si="0"/>
        <v>0.48928519445564711</v>
      </c>
      <c r="T73" s="79">
        <f>Q73/'סכום נכסי הקרן'!$C$42*100</f>
        <v>0.10326063448231303</v>
      </c>
    </row>
    <row r="74" spans="2:20">
      <c r="B74" t="s">
        <v>543</v>
      </c>
      <c r="C74" t="s">
        <v>544</v>
      </c>
      <c r="D74" t="s">
        <v>106</v>
      </c>
      <c r="E74" t="s">
        <v>129</v>
      </c>
      <c r="F74" t="s">
        <v>538</v>
      </c>
      <c r="G74" t="s">
        <v>398</v>
      </c>
      <c r="H74" t="s">
        <v>490</v>
      </c>
      <c r="I74" t="s">
        <v>155</v>
      </c>
      <c r="J74" t="s">
        <v>545</v>
      </c>
      <c r="K74" s="79">
        <v>8.49</v>
      </c>
      <c r="L74" t="s">
        <v>108</v>
      </c>
      <c r="M74" s="79">
        <v>3.5</v>
      </c>
      <c r="N74" s="79">
        <v>2.48</v>
      </c>
      <c r="O74" s="79">
        <v>51700</v>
      </c>
      <c r="P74" s="79">
        <v>110.45</v>
      </c>
      <c r="Q74" s="79">
        <v>57.102649999999997</v>
      </c>
      <c r="R74" s="79">
        <v>0.03</v>
      </c>
      <c r="S74" s="79">
        <f t="shared" si="0"/>
        <v>2.082676002952983E-2</v>
      </c>
      <c r="T74" s="79">
        <f>Q74/'סכום נכסי הקרן'!$C$42*100</f>
        <v>4.3953597599713868E-3</v>
      </c>
    </row>
    <row r="75" spans="2:20">
      <c r="B75" t="s">
        <v>546</v>
      </c>
      <c r="C75" t="s">
        <v>547</v>
      </c>
      <c r="D75" t="s">
        <v>106</v>
      </c>
      <c r="E75" t="s">
        <v>129</v>
      </c>
      <c r="F75" t="s">
        <v>538</v>
      </c>
      <c r="G75" t="s">
        <v>398</v>
      </c>
      <c r="H75" t="s">
        <v>490</v>
      </c>
      <c r="I75" t="s">
        <v>155</v>
      </c>
      <c r="J75" t="s">
        <v>548</v>
      </c>
      <c r="K75" s="79">
        <v>7.13</v>
      </c>
      <c r="L75" t="s">
        <v>108</v>
      </c>
      <c r="M75" s="79">
        <v>4</v>
      </c>
      <c r="N75" s="79">
        <v>2.17</v>
      </c>
      <c r="O75" s="79">
        <v>625360</v>
      </c>
      <c r="P75" s="79">
        <v>114.15</v>
      </c>
      <c r="Q75" s="79">
        <v>713.84843999999998</v>
      </c>
      <c r="R75" s="79">
        <v>0.3</v>
      </c>
      <c r="S75" s="79">
        <f t="shared" si="0"/>
        <v>0.26035832237793205</v>
      </c>
      <c r="T75" s="79">
        <f>Q75/'סכום נכסי הקרן'!$C$42*100</f>
        <v>5.4947024488256654E-2</v>
      </c>
    </row>
    <row r="76" spans="2:20">
      <c r="B76" t="s">
        <v>549</v>
      </c>
      <c r="C76" t="s">
        <v>550</v>
      </c>
      <c r="D76" t="s">
        <v>106</v>
      </c>
      <c r="E76" t="s">
        <v>129</v>
      </c>
      <c r="F76" t="s">
        <v>551</v>
      </c>
      <c r="G76" t="s">
        <v>552</v>
      </c>
      <c r="H76" t="s">
        <v>490</v>
      </c>
      <c r="I76" t="s">
        <v>155</v>
      </c>
      <c r="J76" t="s">
        <v>261</v>
      </c>
      <c r="K76" s="79">
        <v>8.92</v>
      </c>
      <c r="L76" t="s">
        <v>108</v>
      </c>
      <c r="M76" s="79">
        <v>5.15</v>
      </c>
      <c r="N76" s="79">
        <v>4.2699999999999996</v>
      </c>
      <c r="O76" s="79">
        <v>3367990</v>
      </c>
      <c r="P76" s="79">
        <v>129.56</v>
      </c>
      <c r="Q76" s="79">
        <v>4363.5678440000002</v>
      </c>
      <c r="R76" s="79">
        <v>0.09</v>
      </c>
      <c r="S76" s="79">
        <f t="shared" ref="S76:S139" si="1">Q76/$Q$11*100</f>
        <v>1.591501976870791</v>
      </c>
      <c r="T76" s="79">
        <f>Q76/'סכום נכסי הקרן'!$C$42*100</f>
        <v>0.33587671520363244</v>
      </c>
    </row>
    <row r="77" spans="2:20">
      <c r="B77" t="s">
        <v>553</v>
      </c>
      <c r="C77" t="s">
        <v>554</v>
      </c>
      <c r="D77" t="s">
        <v>106</v>
      </c>
      <c r="E77" t="s">
        <v>129</v>
      </c>
      <c r="F77" t="s">
        <v>555</v>
      </c>
      <c r="G77" t="s">
        <v>398</v>
      </c>
      <c r="H77" t="s">
        <v>490</v>
      </c>
      <c r="I77" t="s">
        <v>155</v>
      </c>
      <c r="J77" t="s">
        <v>508</v>
      </c>
      <c r="K77" s="79">
        <v>1.94</v>
      </c>
      <c r="L77" t="s">
        <v>108</v>
      </c>
      <c r="M77" s="79">
        <v>4.8</v>
      </c>
      <c r="N77" s="79">
        <v>0.99</v>
      </c>
      <c r="O77" s="79">
        <v>28290.2</v>
      </c>
      <c r="P77" s="79">
        <v>114.32</v>
      </c>
      <c r="Q77" s="79">
        <v>32.341356640000001</v>
      </c>
      <c r="R77" s="79">
        <v>0.01</v>
      </c>
      <c r="S77" s="79">
        <f t="shared" si="1"/>
        <v>1.1795699039724446E-2</v>
      </c>
      <c r="T77" s="79">
        <f>Q77/'סכום נכסי הקרן'!$C$42*100</f>
        <v>2.4894098182543091E-3</v>
      </c>
    </row>
    <row r="78" spans="2:20">
      <c r="B78" t="s">
        <v>556</v>
      </c>
      <c r="C78" t="s">
        <v>557</v>
      </c>
      <c r="D78" t="s">
        <v>106</v>
      </c>
      <c r="E78" t="s">
        <v>129</v>
      </c>
      <c r="F78" t="s">
        <v>555</v>
      </c>
      <c r="G78" t="s">
        <v>398</v>
      </c>
      <c r="H78" t="s">
        <v>490</v>
      </c>
      <c r="I78" t="s">
        <v>155</v>
      </c>
      <c r="J78" t="s">
        <v>558</v>
      </c>
      <c r="K78" s="79">
        <v>5.03</v>
      </c>
      <c r="L78" t="s">
        <v>108</v>
      </c>
      <c r="M78" s="79">
        <v>3.29</v>
      </c>
      <c r="N78" s="79">
        <v>1.74</v>
      </c>
      <c r="O78" s="79">
        <v>622945.23</v>
      </c>
      <c r="P78" s="79">
        <v>107.95</v>
      </c>
      <c r="Q78" s="79">
        <v>672.46937578500001</v>
      </c>
      <c r="R78" s="79">
        <v>0.3</v>
      </c>
      <c r="S78" s="79">
        <f t="shared" si="1"/>
        <v>0.24526634607469028</v>
      </c>
      <c r="T78" s="79">
        <f>Q78/'סכום נכסי הקרן'!$C$42*100</f>
        <v>5.1761955603434627E-2</v>
      </c>
    </row>
    <row r="79" spans="2:20">
      <c r="B79" t="s">
        <v>559</v>
      </c>
      <c r="C79" t="s">
        <v>560</v>
      </c>
      <c r="D79" t="s">
        <v>106</v>
      </c>
      <c r="E79" t="s">
        <v>129</v>
      </c>
      <c r="F79" t="s">
        <v>561</v>
      </c>
      <c r="G79" t="s">
        <v>398</v>
      </c>
      <c r="H79" t="s">
        <v>490</v>
      </c>
      <c r="I79" t="s">
        <v>155</v>
      </c>
      <c r="J79" t="s">
        <v>261</v>
      </c>
      <c r="K79" s="79">
        <v>1.22</v>
      </c>
      <c r="L79" t="s">
        <v>108</v>
      </c>
      <c r="M79" s="79">
        <v>4.95</v>
      </c>
      <c r="N79" s="79">
        <v>1.26</v>
      </c>
      <c r="O79" s="79">
        <v>0.15</v>
      </c>
      <c r="P79" s="79">
        <v>128.46</v>
      </c>
      <c r="Q79" s="79">
        <v>1.9269E-4</v>
      </c>
      <c r="R79" s="79">
        <v>0</v>
      </c>
      <c r="S79" s="79">
        <f t="shared" si="1"/>
        <v>7.0278846780142478E-8</v>
      </c>
      <c r="T79" s="79">
        <f>Q79/'סכום נכסי הקרן'!$C$42*100</f>
        <v>1.4831918871521491E-8</v>
      </c>
    </row>
    <row r="80" spans="2:20">
      <c r="B80" t="s">
        <v>562</v>
      </c>
      <c r="C80" t="s">
        <v>563</v>
      </c>
      <c r="D80" t="s">
        <v>106</v>
      </c>
      <c r="E80" t="s">
        <v>129</v>
      </c>
      <c r="F80" t="s">
        <v>561</v>
      </c>
      <c r="G80" t="s">
        <v>398</v>
      </c>
      <c r="H80" t="s">
        <v>490</v>
      </c>
      <c r="I80" t="s">
        <v>155</v>
      </c>
      <c r="J80" t="s">
        <v>564</v>
      </c>
      <c r="K80" s="79">
        <v>3.07</v>
      </c>
      <c r="L80" t="s">
        <v>108</v>
      </c>
      <c r="M80" s="79">
        <v>5.0999999999999996</v>
      </c>
      <c r="N80" s="79">
        <v>1.93</v>
      </c>
      <c r="O80" s="79">
        <v>518873</v>
      </c>
      <c r="P80" s="79">
        <v>133.72999999999999</v>
      </c>
      <c r="Q80" s="79">
        <v>693.88886290000005</v>
      </c>
      <c r="R80" s="79">
        <v>0.03</v>
      </c>
      <c r="S80" s="79">
        <f t="shared" si="1"/>
        <v>0.25307856701539466</v>
      </c>
      <c r="T80" s="79">
        <f>Q80/'סכום נכסי הקרן'!$C$42*100</f>
        <v>5.3410676840443712E-2</v>
      </c>
    </row>
    <row r="81" spans="2:20">
      <c r="B81" t="s">
        <v>565</v>
      </c>
      <c r="C81" t="s">
        <v>566</v>
      </c>
      <c r="D81" t="s">
        <v>106</v>
      </c>
      <c r="E81" t="s">
        <v>129</v>
      </c>
      <c r="F81" t="s">
        <v>561</v>
      </c>
      <c r="G81" t="s">
        <v>398</v>
      </c>
      <c r="H81" t="s">
        <v>490</v>
      </c>
      <c r="I81" t="s">
        <v>155</v>
      </c>
      <c r="J81" t="s">
        <v>261</v>
      </c>
      <c r="K81" s="79">
        <v>1.45</v>
      </c>
      <c r="L81" t="s">
        <v>108</v>
      </c>
      <c r="M81" s="79">
        <v>5.3</v>
      </c>
      <c r="N81" s="79">
        <v>1.24</v>
      </c>
      <c r="O81" s="79">
        <v>91902.15</v>
      </c>
      <c r="P81" s="79">
        <v>123.15</v>
      </c>
      <c r="Q81" s="79">
        <v>113.17749772499999</v>
      </c>
      <c r="R81" s="79">
        <v>0.02</v>
      </c>
      <c r="S81" s="79">
        <f t="shared" si="1"/>
        <v>4.1278654946158073E-2</v>
      </c>
      <c r="T81" s="79">
        <f>Q81/'סכום נכסי הקרן'!$C$42*100</f>
        <v>8.7116065407598104E-3</v>
      </c>
    </row>
    <row r="82" spans="2:20">
      <c r="B82" t="s">
        <v>567</v>
      </c>
      <c r="C82" t="s">
        <v>568</v>
      </c>
      <c r="D82" t="s">
        <v>106</v>
      </c>
      <c r="E82" t="s">
        <v>129</v>
      </c>
      <c r="F82" t="s">
        <v>561</v>
      </c>
      <c r="G82" t="s">
        <v>398</v>
      </c>
      <c r="H82" t="s">
        <v>490</v>
      </c>
      <c r="I82" t="s">
        <v>155</v>
      </c>
      <c r="J82" t="s">
        <v>569</v>
      </c>
      <c r="K82" s="79">
        <v>2.4700000000000002</v>
      </c>
      <c r="L82" t="s">
        <v>108</v>
      </c>
      <c r="M82" s="79">
        <v>6.5</v>
      </c>
      <c r="N82" s="79">
        <v>1.06</v>
      </c>
      <c r="O82" s="79">
        <v>1064112.3</v>
      </c>
      <c r="P82" s="79">
        <v>129.63</v>
      </c>
      <c r="Q82" s="79">
        <v>1379.40877449</v>
      </c>
      <c r="R82" s="79">
        <v>0.15</v>
      </c>
      <c r="S82" s="79">
        <f t="shared" si="1"/>
        <v>0.50310476884927513</v>
      </c>
      <c r="T82" s="79">
        <f>Q82/'סכום נכסי הקרן'!$C$42*100</f>
        <v>0.10617717076081043</v>
      </c>
    </row>
    <row r="83" spans="2:20">
      <c r="B83" t="s">
        <v>570</v>
      </c>
      <c r="C83" t="s">
        <v>571</v>
      </c>
      <c r="D83" t="s">
        <v>106</v>
      </c>
      <c r="E83" t="s">
        <v>129</v>
      </c>
      <c r="F83" t="s">
        <v>572</v>
      </c>
      <c r="G83" t="s">
        <v>398</v>
      </c>
      <c r="H83" t="s">
        <v>490</v>
      </c>
      <c r="I83" t="s">
        <v>155</v>
      </c>
      <c r="J83" t="s">
        <v>573</v>
      </c>
      <c r="K83" s="79">
        <v>2.5099999999999998</v>
      </c>
      <c r="L83" t="s">
        <v>108</v>
      </c>
      <c r="M83" s="79">
        <v>4.95</v>
      </c>
      <c r="N83" s="79">
        <v>1.78</v>
      </c>
      <c r="O83" s="79">
        <v>444572.37</v>
      </c>
      <c r="P83" s="79">
        <v>110.47</v>
      </c>
      <c r="Q83" s="79">
        <v>491.11909713900002</v>
      </c>
      <c r="R83" s="79">
        <v>0.13</v>
      </c>
      <c r="S83" s="79">
        <f t="shared" si="1"/>
        <v>0.1791233783726903</v>
      </c>
      <c r="T83" s="79">
        <f>Q83/'סכום נכסי הקרן'!$C$42*100</f>
        <v>3.7802888603562866E-2</v>
      </c>
    </row>
    <row r="84" spans="2:20">
      <c r="B84" t="s">
        <v>574</v>
      </c>
      <c r="C84" t="s">
        <v>575</v>
      </c>
      <c r="D84" t="s">
        <v>106</v>
      </c>
      <c r="E84" t="s">
        <v>129</v>
      </c>
      <c r="F84" t="s">
        <v>576</v>
      </c>
      <c r="G84" t="s">
        <v>365</v>
      </c>
      <c r="H84" t="s">
        <v>490</v>
      </c>
      <c r="I84" t="s">
        <v>155</v>
      </c>
      <c r="J84" t="s">
        <v>432</v>
      </c>
      <c r="K84" s="79">
        <v>3.18</v>
      </c>
      <c r="L84" t="s">
        <v>108</v>
      </c>
      <c r="M84" s="79">
        <v>4.75</v>
      </c>
      <c r="N84" s="79">
        <v>0.81</v>
      </c>
      <c r="O84" s="79">
        <v>549333.04</v>
      </c>
      <c r="P84" s="79">
        <v>132.66999999999999</v>
      </c>
      <c r="Q84" s="79">
        <v>728.80014416799997</v>
      </c>
      <c r="R84" s="79">
        <v>0.13</v>
      </c>
      <c r="S84" s="79">
        <f t="shared" si="1"/>
        <v>0.26581158163541763</v>
      </c>
      <c r="T84" s="79">
        <f>Q84/'סכום נכסי הקרן'!$C$42*100</f>
        <v>5.6097901353744047E-2</v>
      </c>
    </row>
    <row r="85" spans="2:20">
      <c r="B85" t="s">
        <v>577</v>
      </c>
      <c r="C85" t="s">
        <v>578</v>
      </c>
      <c r="D85" t="s">
        <v>106</v>
      </c>
      <c r="E85" t="s">
        <v>129</v>
      </c>
      <c r="F85" t="s">
        <v>576</v>
      </c>
      <c r="G85" t="s">
        <v>365</v>
      </c>
      <c r="H85" t="s">
        <v>490</v>
      </c>
      <c r="I85" t="s">
        <v>155</v>
      </c>
      <c r="J85" t="s">
        <v>579</v>
      </c>
      <c r="K85" s="79">
        <v>0.18</v>
      </c>
      <c r="L85" t="s">
        <v>108</v>
      </c>
      <c r="M85" s="79">
        <v>4.29</v>
      </c>
      <c r="N85" s="79">
        <v>4.09</v>
      </c>
      <c r="O85" s="79">
        <v>365582.09</v>
      </c>
      <c r="P85" s="79">
        <v>119.54</v>
      </c>
      <c r="Q85" s="79">
        <v>437.01683038599998</v>
      </c>
      <c r="R85" s="79">
        <v>0.13</v>
      </c>
      <c r="S85" s="79">
        <f t="shared" si="1"/>
        <v>0.15939093291318288</v>
      </c>
      <c r="T85" s="79">
        <f>Q85/'סכום נכסי הקרן'!$C$42*100</f>
        <v>3.3638477210932681E-2</v>
      </c>
    </row>
    <row r="86" spans="2:20">
      <c r="B86" t="s">
        <v>580</v>
      </c>
      <c r="C86" t="s">
        <v>581</v>
      </c>
      <c r="D86" t="s">
        <v>106</v>
      </c>
      <c r="E86" t="s">
        <v>129</v>
      </c>
      <c r="F86" t="s">
        <v>576</v>
      </c>
      <c r="G86" t="s">
        <v>365</v>
      </c>
      <c r="H86" t="s">
        <v>490</v>
      </c>
      <c r="I86" t="s">
        <v>155</v>
      </c>
      <c r="J86" t="s">
        <v>261</v>
      </c>
      <c r="K86" s="79">
        <v>0.73</v>
      </c>
      <c r="L86" t="s">
        <v>108</v>
      </c>
      <c r="M86" s="79">
        <v>5.5</v>
      </c>
      <c r="N86" s="79">
        <v>1.2</v>
      </c>
      <c r="O86" s="79">
        <v>68114.3</v>
      </c>
      <c r="P86" s="79">
        <v>132.62</v>
      </c>
      <c r="Q86" s="79">
        <v>90.333184660000001</v>
      </c>
      <c r="R86" s="79">
        <v>0.04</v>
      </c>
      <c r="S86" s="79">
        <f t="shared" si="1"/>
        <v>3.2946764460441418E-2</v>
      </c>
      <c r="T86" s="79">
        <f>Q86/'סכום נכסי הקרן'!$C$42*100</f>
        <v>6.9532122387424844E-3</v>
      </c>
    </row>
    <row r="87" spans="2:20">
      <c r="B87" t="s">
        <v>582</v>
      </c>
      <c r="C87" t="s">
        <v>583</v>
      </c>
      <c r="D87" t="s">
        <v>106</v>
      </c>
      <c r="E87" t="s">
        <v>129</v>
      </c>
      <c r="F87" t="s">
        <v>576</v>
      </c>
      <c r="G87" t="s">
        <v>118</v>
      </c>
      <c r="H87" t="s">
        <v>490</v>
      </c>
      <c r="I87" t="s">
        <v>155</v>
      </c>
      <c r="J87" t="s">
        <v>261</v>
      </c>
      <c r="K87" s="79">
        <v>1.87</v>
      </c>
      <c r="L87" t="s">
        <v>108</v>
      </c>
      <c r="M87" s="79">
        <v>5.25</v>
      </c>
      <c r="N87" s="79">
        <v>0.88</v>
      </c>
      <c r="O87" s="79">
        <v>307500</v>
      </c>
      <c r="P87" s="79">
        <v>132.72</v>
      </c>
      <c r="Q87" s="79">
        <v>408.11399999999998</v>
      </c>
      <c r="R87" s="79">
        <v>0.09</v>
      </c>
      <c r="S87" s="79">
        <f t="shared" si="1"/>
        <v>0.14884935012108083</v>
      </c>
      <c r="T87" s="79">
        <f>Q87/'סכום נכסי הקרן'!$C$42*100</f>
        <v>3.1413740922373347E-2</v>
      </c>
    </row>
    <row r="88" spans="2:20">
      <c r="B88" t="s">
        <v>584</v>
      </c>
      <c r="C88" t="s">
        <v>585</v>
      </c>
      <c r="D88" t="s">
        <v>106</v>
      </c>
      <c r="E88" t="s">
        <v>129</v>
      </c>
      <c r="F88" t="s">
        <v>586</v>
      </c>
      <c r="G88" t="s">
        <v>365</v>
      </c>
      <c r="H88" t="s">
        <v>490</v>
      </c>
      <c r="I88" t="s">
        <v>155</v>
      </c>
      <c r="J88" t="s">
        <v>587</v>
      </c>
      <c r="K88" s="79">
        <v>6.16</v>
      </c>
      <c r="L88" t="s">
        <v>108</v>
      </c>
      <c r="M88" s="79">
        <v>1.5</v>
      </c>
      <c r="N88" s="79">
        <v>1.29</v>
      </c>
      <c r="O88" s="79">
        <v>1200580.1499999999</v>
      </c>
      <c r="P88" s="79">
        <v>101.47</v>
      </c>
      <c r="Q88" s="79">
        <v>1218.2286782050001</v>
      </c>
      <c r="R88" s="79">
        <v>0.18</v>
      </c>
      <c r="S88" s="79">
        <f t="shared" si="1"/>
        <v>0.44431836949890863</v>
      </c>
      <c r="T88" s="79">
        <f>Q88/'סכום נכסי הקרן'!$C$42*100</f>
        <v>9.377066231821797E-2</v>
      </c>
    </row>
    <row r="89" spans="2:20">
      <c r="B89" t="s">
        <v>588</v>
      </c>
      <c r="C89" t="s">
        <v>589</v>
      </c>
      <c r="D89" t="s">
        <v>106</v>
      </c>
      <c r="E89" t="s">
        <v>129</v>
      </c>
      <c r="F89" t="s">
        <v>586</v>
      </c>
      <c r="G89" t="s">
        <v>365</v>
      </c>
      <c r="H89" t="s">
        <v>490</v>
      </c>
      <c r="I89" t="s">
        <v>155</v>
      </c>
      <c r="J89" t="s">
        <v>261</v>
      </c>
      <c r="K89" s="79">
        <v>3.42</v>
      </c>
      <c r="L89" t="s">
        <v>108</v>
      </c>
      <c r="M89" s="79">
        <v>3.55</v>
      </c>
      <c r="N89" s="79">
        <v>0.83</v>
      </c>
      <c r="O89" s="79">
        <v>1573765.57</v>
      </c>
      <c r="P89" s="79">
        <v>118.35</v>
      </c>
      <c r="Q89" s="79">
        <v>1862.551552095</v>
      </c>
      <c r="R89" s="79">
        <v>0.32</v>
      </c>
      <c r="S89" s="79">
        <f t="shared" si="1"/>
        <v>0.67931898463750617</v>
      </c>
      <c r="T89" s="79">
        <f>Q89/'סכום נכסי הקרן'!$C$42*100</f>
        <v>0.14336609847267356</v>
      </c>
    </row>
    <row r="90" spans="2:20">
      <c r="B90" t="s">
        <v>590</v>
      </c>
      <c r="C90" t="s">
        <v>591</v>
      </c>
      <c r="D90" t="s">
        <v>106</v>
      </c>
      <c r="E90" t="s">
        <v>129</v>
      </c>
      <c r="F90" t="s">
        <v>586</v>
      </c>
      <c r="G90" t="s">
        <v>365</v>
      </c>
      <c r="H90" t="s">
        <v>490</v>
      </c>
      <c r="I90" t="s">
        <v>155</v>
      </c>
      <c r="J90" t="s">
        <v>261</v>
      </c>
      <c r="K90" s="79">
        <v>2.37</v>
      </c>
      <c r="L90" t="s">
        <v>108</v>
      </c>
      <c r="M90" s="79">
        <v>4.6500000000000004</v>
      </c>
      <c r="N90" s="79">
        <v>0.81</v>
      </c>
      <c r="O90" s="79">
        <v>1181771.6599999999</v>
      </c>
      <c r="P90" s="79">
        <v>130.22</v>
      </c>
      <c r="Q90" s="79">
        <v>1538.9030556519999</v>
      </c>
      <c r="R90" s="79">
        <v>0.23</v>
      </c>
      <c r="S90" s="79">
        <f t="shared" si="1"/>
        <v>0.56127630939675111</v>
      </c>
      <c r="T90" s="79">
        <f>Q90/'סכום נכסי הקרן'!$C$42*100</f>
        <v>0.11845391703029209</v>
      </c>
    </row>
    <row r="91" spans="2:20">
      <c r="B91" t="s">
        <v>592</v>
      </c>
      <c r="C91" t="s">
        <v>593</v>
      </c>
      <c r="D91" t="s">
        <v>106</v>
      </c>
      <c r="E91" t="s">
        <v>129</v>
      </c>
      <c r="F91" t="s">
        <v>463</v>
      </c>
      <c r="G91" t="s">
        <v>464</v>
      </c>
      <c r="H91" t="s">
        <v>490</v>
      </c>
      <c r="I91" t="s">
        <v>155</v>
      </c>
      <c r="J91" t="s">
        <v>594</v>
      </c>
      <c r="K91" s="79">
        <v>5.77</v>
      </c>
      <c r="L91" t="s">
        <v>108</v>
      </c>
      <c r="M91" s="79">
        <v>3.85</v>
      </c>
      <c r="N91" s="79">
        <v>1.75</v>
      </c>
      <c r="O91" s="79">
        <v>632532</v>
      </c>
      <c r="P91" s="79">
        <v>115.4</v>
      </c>
      <c r="Q91" s="79">
        <v>729.94192799999996</v>
      </c>
      <c r="R91" s="79">
        <v>0.26</v>
      </c>
      <c r="S91" s="79">
        <f t="shared" si="1"/>
        <v>0.26622801866372825</v>
      </c>
      <c r="T91" s="79">
        <f>Q91/'סכום נכסי הקרן'!$C$42*100</f>
        <v>5.6185787830286882E-2</v>
      </c>
    </row>
    <row r="92" spans="2:20">
      <c r="B92" t="s">
        <v>595</v>
      </c>
      <c r="C92" t="s">
        <v>596</v>
      </c>
      <c r="D92" t="s">
        <v>106</v>
      </c>
      <c r="E92" t="s">
        <v>129</v>
      </c>
      <c r="F92" t="s">
        <v>463</v>
      </c>
      <c r="G92" t="s">
        <v>464</v>
      </c>
      <c r="H92" t="s">
        <v>490</v>
      </c>
      <c r="I92" t="s">
        <v>155</v>
      </c>
      <c r="J92" t="s">
        <v>594</v>
      </c>
      <c r="K92" s="79">
        <v>6.57</v>
      </c>
      <c r="L92" t="s">
        <v>108</v>
      </c>
      <c r="M92" s="79">
        <v>3.85</v>
      </c>
      <c r="N92" s="79">
        <v>1.91</v>
      </c>
      <c r="O92" s="79">
        <v>440991</v>
      </c>
      <c r="P92" s="79">
        <v>116.04</v>
      </c>
      <c r="Q92" s="79">
        <v>511.72595639999997</v>
      </c>
      <c r="R92" s="79">
        <v>0.18</v>
      </c>
      <c r="S92" s="79">
        <f t="shared" si="1"/>
        <v>0.18663921367615066</v>
      </c>
      <c r="T92" s="79">
        <f>Q92/'סכום נכסי הקרן'!$C$42*100</f>
        <v>3.9389059472606479E-2</v>
      </c>
    </row>
    <row r="93" spans="2:20">
      <c r="B93" t="s">
        <v>597</v>
      </c>
      <c r="C93" t="s">
        <v>598</v>
      </c>
      <c r="D93" t="s">
        <v>106</v>
      </c>
      <c r="E93" t="s">
        <v>129</v>
      </c>
      <c r="F93" t="s">
        <v>463</v>
      </c>
      <c r="G93" t="s">
        <v>464</v>
      </c>
      <c r="H93" t="s">
        <v>490</v>
      </c>
      <c r="I93" t="s">
        <v>155</v>
      </c>
      <c r="J93" t="s">
        <v>261</v>
      </c>
      <c r="K93" s="79">
        <v>3.23</v>
      </c>
      <c r="L93" t="s">
        <v>108</v>
      </c>
      <c r="M93" s="79">
        <v>3.9</v>
      </c>
      <c r="N93" s="79">
        <v>1.2</v>
      </c>
      <c r="O93" s="79">
        <v>534168</v>
      </c>
      <c r="P93" s="79">
        <v>117.05</v>
      </c>
      <c r="Q93" s="79">
        <v>625.24364400000002</v>
      </c>
      <c r="R93" s="79">
        <v>0.27</v>
      </c>
      <c r="S93" s="79">
        <f t="shared" si="1"/>
        <v>0.22804194435068736</v>
      </c>
      <c r="T93" s="79">
        <f>Q93/'סכום נכסי הקרן'!$C$42*100</f>
        <v>4.8126851433610791E-2</v>
      </c>
    </row>
    <row r="94" spans="2:20">
      <c r="B94" t="s">
        <v>599</v>
      </c>
      <c r="C94" t="s">
        <v>600</v>
      </c>
      <c r="D94" t="s">
        <v>106</v>
      </c>
      <c r="E94" t="s">
        <v>129</v>
      </c>
      <c r="F94" t="s">
        <v>463</v>
      </c>
      <c r="G94" t="s">
        <v>464</v>
      </c>
      <c r="H94" t="s">
        <v>490</v>
      </c>
      <c r="I94" t="s">
        <v>155</v>
      </c>
      <c r="J94" t="s">
        <v>261</v>
      </c>
      <c r="K94" s="79">
        <v>4.0999999999999996</v>
      </c>
      <c r="L94" t="s">
        <v>108</v>
      </c>
      <c r="M94" s="79">
        <v>3.9</v>
      </c>
      <c r="N94" s="79">
        <v>1.44</v>
      </c>
      <c r="O94" s="79">
        <v>978000</v>
      </c>
      <c r="P94" s="79">
        <v>118.62</v>
      </c>
      <c r="Q94" s="79">
        <v>1160.1035999999999</v>
      </c>
      <c r="R94" s="79">
        <v>0.25</v>
      </c>
      <c r="S94" s="79">
        <f t="shared" si="1"/>
        <v>0.42311870441378219</v>
      </c>
      <c r="T94" s="79">
        <f>Q94/'סכום נכסי הקרן'!$C$42*100</f>
        <v>8.929660323711669E-2</v>
      </c>
    </row>
    <row r="95" spans="2:20">
      <c r="B95" t="s">
        <v>601</v>
      </c>
      <c r="C95" t="s">
        <v>602</v>
      </c>
      <c r="D95" t="s">
        <v>106</v>
      </c>
      <c r="E95" t="s">
        <v>129</v>
      </c>
      <c r="F95" t="s">
        <v>603</v>
      </c>
      <c r="G95" t="s">
        <v>365</v>
      </c>
      <c r="H95" t="s">
        <v>490</v>
      </c>
      <c r="I95" t="s">
        <v>155</v>
      </c>
      <c r="J95" t="s">
        <v>261</v>
      </c>
      <c r="K95" s="79">
        <v>3.71</v>
      </c>
      <c r="L95" t="s">
        <v>108</v>
      </c>
      <c r="M95" s="79">
        <v>3.85</v>
      </c>
      <c r="N95" s="79">
        <v>0.85</v>
      </c>
      <c r="O95" s="79">
        <v>1653000</v>
      </c>
      <c r="P95" s="79">
        <v>119.25</v>
      </c>
      <c r="Q95" s="79">
        <v>1971.2025000000001</v>
      </c>
      <c r="R95" s="79">
        <v>0.39</v>
      </c>
      <c r="S95" s="79">
        <f t="shared" si="1"/>
        <v>0.71894669401699007</v>
      </c>
      <c r="T95" s="79">
        <f>Q95/'סכום נכסי הקרן'!$C$42*100</f>
        <v>0.15172928309377934</v>
      </c>
    </row>
    <row r="96" spans="2:20">
      <c r="B96" t="s">
        <v>604</v>
      </c>
      <c r="C96" t="s">
        <v>605</v>
      </c>
      <c r="D96" t="s">
        <v>106</v>
      </c>
      <c r="E96" t="s">
        <v>129</v>
      </c>
      <c r="F96" t="s">
        <v>606</v>
      </c>
      <c r="G96" t="s">
        <v>464</v>
      </c>
      <c r="H96" t="s">
        <v>490</v>
      </c>
      <c r="I96" t="s">
        <v>155</v>
      </c>
      <c r="J96" t="s">
        <v>607</v>
      </c>
      <c r="K96" s="79">
        <v>4.21</v>
      </c>
      <c r="L96" t="s">
        <v>108</v>
      </c>
      <c r="M96" s="79">
        <v>3.75</v>
      </c>
      <c r="N96" s="79">
        <v>1.43</v>
      </c>
      <c r="O96" s="79">
        <v>4133644</v>
      </c>
      <c r="P96" s="79">
        <v>118.93</v>
      </c>
      <c r="Q96" s="79">
        <v>4916.1428091999996</v>
      </c>
      <c r="R96" s="79">
        <v>0.53</v>
      </c>
      <c r="S96" s="79">
        <f t="shared" si="1"/>
        <v>1.7930398424260003</v>
      </c>
      <c r="T96" s="79">
        <f>Q96/'סכום נכסי הקרן'!$C$42*100</f>
        <v>0.37841004362897995</v>
      </c>
    </row>
    <row r="97" spans="2:20">
      <c r="B97" t="s">
        <v>608</v>
      </c>
      <c r="C97" t="s">
        <v>609</v>
      </c>
      <c r="D97" t="s">
        <v>106</v>
      </c>
      <c r="E97" t="s">
        <v>129</v>
      </c>
      <c r="F97" t="s">
        <v>606</v>
      </c>
      <c r="G97" t="s">
        <v>464</v>
      </c>
      <c r="H97" t="s">
        <v>610</v>
      </c>
      <c r="I97" t="s">
        <v>156</v>
      </c>
      <c r="J97" t="s">
        <v>611</v>
      </c>
      <c r="K97" s="79">
        <v>7.71</v>
      </c>
      <c r="L97" t="s">
        <v>108</v>
      </c>
      <c r="M97" s="79">
        <v>2.48</v>
      </c>
      <c r="N97" s="79">
        <v>2.37</v>
      </c>
      <c r="O97" s="79">
        <v>632008</v>
      </c>
      <c r="P97" s="79">
        <v>100.95</v>
      </c>
      <c r="Q97" s="79">
        <v>638.01207599999998</v>
      </c>
      <c r="R97" s="79">
        <v>0.25</v>
      </c>
      <c r="S97" s="79">
        <f t="shared" si="1"/>
        <v>0.23269890981931921</v>
      </c>
      <c r="T97" s="79">
        <f>Q97/'סכום נכסי הקרן'!$C$42*100</f>
        <v>4.9109675386802651E-2</v>
      </c>
    </row>
    <row r="98" spans="2:20">
      <c r="B98" t="s">
        <v>612</v>
      </c>
      <c r="C98" t="s">
        <v>613</v>
      </c>
      <c r="D98" t="s">
        <v>106</v>
      </c>
      <c r="E98" t="s">
        <v>129</v>
      </c>
      <c r="F98" t="s">
        <v>614</v>
      </c>
      <c r="G98" t="s">
        <v>464</v>
      </c>
      <c r="H98" t="s">
        <v>610</v>
      </c>
      <c r="I98" t="s">
        <v>156</v>
      </c>
      <c r="J98" t="s">
        <v>261</v>
      </c>
      <c r="K98" s="79">
        <v>2.87</v>
      </c>
      <c r="L98" t="s">
        <v>108</v>
      </c>
      <c r="M98" s="79">
        <v>4.05</v>
      </c>
      <c r="N98" s="79">
        <v>0.89</v>
      </c>
      <c r="O98" s="79">
        <v>518182.37</v>
      </c>
      <c r="P98" s="79">
        <v>132.52000000000001</v>
      </c>
      <c r="Q98" s="79">
        <v>686.695276724</v>
      </c>
      <c r="R98" s="79">
        <v>0.24</v>
      </c>
      <c r="S98" s="79">
        <f t="shared" si="1"/>
        <v>0.25045488680021555</v>
      </c>
      <c r="T98" s="79">
        <f>Q98/'סכום נכסי הקרן'!$C$42*100</f>
        <v>5.2856965248987323E-2</v>
      </c>
    </row>
    <row r="99" spans="2:20">
      <c r="B99" t="s">
        <v>615</v>
      </c>
      <c r="C99" t="s">
        <v>616</v>
      </c>
      <c r="D99" t="s">
        <v>106</v>
      </c>
      <c r="E99" t="s">
        <v>129</v>
      </c>
      <c r="F99" t="s">
        <v>617</v>
      </c>
      <c r="G99" t="s">
        <v>464</v>
      </c>
      <c r="H99" t="s">
        <v>610</v>
      </c>
      <c r="I99" t="s">
        <v>156</v>
      </c>
      <c r="J99" t="s">
        <v>618</v>
      </c>
      <c r="K99" s="79">
        <v>1.5</v>
      </c>
      <c r="L99" t="s">
        <v>108</v>
      </c>
      <c r="M99" s="79">
        <v>4.28</v>
      </c>
      <c r="N99" s="79">
        <v>0.89</v>
      </c>
      <c r="O99" s="79">
        <v>853346.7</v>
      </c>
      <c r="P99" s="79">
        <v>127.54</v>
      </c>
      <c r="Q99" s="79">
        <v>1088.3583811799999</v>
      </c>
      <c r="R99" s="79">
        <v>0.4</v>
      </c>
      <c r="S99" s="79">
        <f t="shared" si="1"/>
        <v>0.39695143449495623</v>
      </c>
      <c r="T99" s="79">
        <f>Q99/'סכום נכסי הקרן'!$C$42*100</f>
        <v>8.3774161673165287E-2</v>
      </c>
    </row>
    <row r="100" spans="2:20">
      <c r="B100" t="s">
        <v>619</v>
      </c>
      <c r="C100" t="s">
        <v>620</v>
      </c>
      <c r="D100" t="s">
        <v>106</v>
      </c>
      <c r="E100" t="s">
        <v>129</v>
      </c>
      <c r="F100" t="s">
        <v>486</v>
      </c>
      <c r="G100" t="s">
        <v>464</v>
      </c>
      <c r="H100" t="s">
        <v>490</v>
      </c>
      <c r="I100" t="s">
        <v>155</v>
      </c>
      <c r="J100" t="s">
        <v>261</v>
      </c>
      <c r="K100" s="79">
        <v>2.62</v>
      </c>
      <c r="L100" t="s">
        <v>108</v>
      </c>
      <c r="M100" s="79">
        <v>3.6</v>
      </c>
      <c r="N100" s="79">
        <v>1.07</v>
      </c>
      <c r="O100" s="79">
        <v>770000</v>
      </c>
      <c r="P100" s="79">
        <v>113.5</v>
      </c>
      <c r="Q100" s="79">
        <v>873.95</v>
      </c>
      <c r="R100" s="79">
        <v>0.19</v>
      </c>
      <c r="S100" s="79">
        <f t="shared" si="1"/>
        <v>0.31875135265714627</v>
      </c>
      <c r="T100" s="79">
        <f>Q100/'סכום נכסי הקרן'!$C$42*100</f>
        <v>6.7270514804952025E-2</v>
      </c>
    </row>
    <row r="101" spans="2:20">
      <c r="B101" t="s">
        <v>621</v>
      </c>
      <c r="C101" t="s">
        <v>622</v>
      </c>
      <c r="D101" t="s">
        <v>106</v>
      </c>
      <c r="E101" t="s">
        <v>129</v>
      </c>
      <c r="F101" t="s">
        <v>623</v>
      </c>
      <c r="G101" t="s">
        <v>365</v>
      </c>
      <c r="H101" t="s">
        <v>624</v>
      </c>
      <c r="I101" t="s">
        <v>156</v>
      </c>
      <c r="J101" t="s">
        <v>261</v>
      </c>
      <c r="K101" s="79">
        <v>3.29</v>
      </c>
      <c r="L101" t="s">
        <v>108</v>
      </c>
      <c r="M101" s="79">
        <v>4.1500000000000004</v>
      </c>
      <c r="N101" s="79">
        <v>0.97</v>
      </c>
      <c r="O101" s="79">
        <v>115300</v>
      </c>
      <c r="P101" s="79">
        <v>115.68</v>
      </c>
      <c r="Q101" s="79">
        <v>133.37904</v>
      </c>
      <c r="R101" s="79">
        <v>0.04</v>
      </c>
      <c r="S101" s="79">
        <f t="shared" si="1"/>
        <v>4.8646661040232991E-2</v>
      </c>
      <c r="T101" s="79">
        <f>Q101/'סכום נכסי הקרן'!$C$42*100</f>
        <v>1.0266578963316309E-2</v>
      </c>
    </row>
    <row r="102" spans="2:20">
      <c r="B102" t="s">
        <v>625</v>
      </c>
      <c r="C102" t="s">
        <v>626</v>
      </c>
      <c r="D102" t="s">
        <v>106</v>
      </c>
      <c r="E102" t="s">
        <v>129</v>
      </c>
      <c r="F102" t="s">
        <v>627</v>
      </c>
      <c r="G102" t="s">
        <v>398</v>
      </c>
      <c r="H102" t="s">
        <v>628</v>
      </c>
      <c r="I102" t="s">
        <v>155</v>
      </c>
      <c r="J102" t="s">
        <v>629</v>
      </c>
      <c r="K102" s="79">
        <v>1.22</v>
      </c>
      <c r="L102" t="s">
        <v>108</v>
      </c>
      <c r="M102" s="79">
        <v>4.8499999999999996</v>
      </c>
      <c r="N102" s="79">
        <v>1.1100000000000001</v>
      </c>
      <c r="O102" s="79">
        <v>36159.300000000003</v>
      </c>
      <c r="P102" s="79">
        <v>126.9</v>
      </c>
      <c r="Q102" s="79">
        <v>45.886151699999999</v>
      </c>
      <c r="R102" s="79">
        <v>0.01</v>
      </c>
      <c r="S102" s="79">
        <f t="shared" si="1"/>
        <v>1.6735823471143673E-2</v>
      </c>
      <c r="T102" s="79">
        <f>Q102/'סכום נכסי הקרן'!$C$42*100</f>
        <v>3.5319927310225119E-3</v>
      </c>
    </row>
    <row r="103" spans="2:20">
      <c r="B103" t="s">
        <v>630</v>
      </c>
      <c r="C103" t="s">
        <v>631</v>
      </c>
      <c r="D103" t="s">
        <v>106</v>
      </c>
      <c r="E103" t="s">
        <v>129</v>
      </c>
      <c r="F103" t="s">
        <v>627</v>
      </c>
      <c r="G103" t="s">
        <v>398</v>
      </c>
      <c r="H103" t="s">
        <v>628</v>
      </c>
      <c r="I103" t="s">
        <v>155</v>
      </c>
      <c r="J103" t="s">
        <v>632</v>
      </c>
      <c r="K103" s="79">
        <v>2.74</v>
      </c>
      <c r="L103" t="s">
        <v>108</v>
      </c>
      <c r="M103" s="79">
        <v>3.77</v>
      </c>
      <c r="N103" s="79">
        <v>1.1000000000000001</v>
      </c>
      <c r="O103" s="79">
        <v>0.34</v>
      </c>
      <c r="P103" s="79">
        <v>115.74</v>
      </c>
      <c r="Q103" s="79">
        <v>3.93516E-4</v>
      </c>
      <c r="R103" s="79">
        <v>0</v>
      </c>
      <c r="S103" s="79">
        <f t="shared" si="1"/>
        <v>1.4352509559154365E-7</v>
      </c>
      <c r="T103" s="79">
        <f>Q103/'סכום נכסי הקרן'!$C$42*100</f>
        <v>3.0290089712209509E-8</v>
      </c>
    </row>
    <row r="104" spans="2:20">
      <c r="B104" t="s">
        <v>633</v>
      </c>
      <c r="C104" t="s">
        <v>634</v>
      </c>
      <c r="D104" t="s">
        <v>106</v>
      </c>
      <c r="E104" t="s">
        <v>129</v>
      </c>
      <c r="F104" t="s">
        <v>627</v>
      </c>
      <c r="G104" t="s">
        <v>398</v>
      </c>
      <c r="H104" t="s">
        <v>624</v>
      </c>
      <c r="I104" t="s">
        <v>156</v>
      </c>
      <c r="J104" t="s">
        <v>635</v>
      </c>
      <c r="K104" s="79">
        <v>6</v>
      </c>
      <c r="L104" t="s">
        <v>108</v>
      </c>
      <c r="M104" s="79">
        <v>2.5</v>
      </c>
      <c r="N104" s="79">
        <v>2.25</v>
      </c>
      <c r="O104" s="79">
        <v>1082000</v>
      </c>
      <c r="P104" s="79">
        <v>100.94</v>
      </c>
      <c r="Q104" s="79">
        <v>1092.1708000000001</v>
      </c>
      <c r="R104" s="79">
        <v>0.28000000000000003</v>
      </c>
      <c r="S104" s="79">
        <f t="shared" si="1"/>
        <v>0.39834191868257635</v>
      </c>
      <c r="T104" s="79">
        <f>Q104/'סכום נכסי הקרן'!$C$42*100</f>
        <v>8.4067614818852679E-2</v>
      </c>
    </row>
    <row r="105" spans="2:20">
      <c r="B105" t="s">
        <v>636</v>
      </c>
      <c r="C105" t="s">
        <v>637</v>
      </c>
      <c r="D105" t="s">
        <v>106</v>
      </c>
      <c r="E105" t="s">
        <v>129</v>
      </c>
      <c r="F105" t="s">
        <v>627</v>
      </c>
      <c r="G105" t="s">
        <v>398</v>
      </c>
      <c r="H105" t="s">
        <v>628</v>
      </c>
      <c r="I105" t="s">
        <v>155</v>
      </c>
      <c r="J105" t="s">
        <v>638</v>
      </c>
      <c r="K105" s="79">
        <v>4.12</v>
      </c>
      <c r="L105" t="s">
        <v>108</v>
      </c>
      <c r="M105" s="79">
        <v>2.85</v>
      </c>
      <c r="N105" s="79">
        <v>1.71</v>
      </c>
      <c r="O105" s="79">
        <v>602863.66</v>
      </c>
      <c r="P105" s="79">
        <v>105.81</v>
      </c>
      <c r="Q105" s="79">
        <v>637.89003864599999</v>
      </c>
      <c r="R105" s="79">
        <v>0.12</v>
      </c>
      <c r="S105" s="79">
        <f t="shared" si="1"/>
        <v>0.2326543997539125</v>
      </c>
      <c r="T105" s="79">
        <f>Q105/'סכום נכסי הקרן'!$C$42*100</f>
        <v>4.9100281810935592E-2</v>
      </c>
    </row>
    <row r="106" spans="2:20">
      <c r="B106" t="s">
        <v>639</v>
      </c>
      <c r="C106" t="s">
        <v>640</v>
      </c>
      <c r="D106" t="s">
        <v>106</v>
      </c>
      <c r="E106" t="s">
        <v>129</v>
      </c>
      <c r="F106" t="s">
        <v>409</v>
      </c>
      <c r="G106" t="s">
        <v>365</v>
      </c>
      <c r="H106" t="s">
        <v>628</v>
      </c>
      <c r="I106" t="s">
        <v>155</v>
      </c>
      <c r="J106" t="s">
        <v>641</v>
      </c>
      <c r="K106" s="79">
        <v>4.22</v>
      </c>
      <c r="L106" t="s">
        <v>108</v>
      </c>
      <c r="M106" s="79">
        <v>2.8</v>
      </c>
      <c r="N106" s="79">
        <v>2.56</v>
      </c>
      <c r="O106" s="79">
        <v>19</v>
      </c>
      <c r="P106" s="79">
        <v>5126799</v>
      </c>
      <c r="Q106" s="79">
        <v>974.09181000000001</v>
      </c>
      <c r="R106" s="79">
        <v>0</v>
      </c>
      <c r="S106" s="79">
        <f t="shared" si="1"/>
        <v>0.35527556730905424</v>
      </c>
      <c r="T106" s="79">
        <f>Q106/'סכום נכסי הקרן'!$C$42*100</f>
        <v>7.4978725929386716E-2</v>
      </c>
    </row>
    <row r="107" spans="2:20">
      <c r="B107" t="s">
        <v>642</v>
      </c>
      <c r="C107" t="s">
        <v>643</v>
      </c>
      <c r="D107" t="s">
        <v>106</v>
      </c>
      <c r="E107" t="s">
        <v>129</v>
      </c>
      <c r="F107" t="s">
        <v>644</v>
      </c>
      <c r="G107" t="s">
        <v>464</v>
      </c>
      <c r="H107" t="s">
        <v>628</v>
      </c>
      <c r="I107" t="s">
        <v>155</v>
      </c>
      <c r="J107" t="s">
        <v>261</v>
      </c>
      <c r="K107" s="79">
        <v>1.19</v>
      </c>
      <c r="L107" t="s">
        <v>108</v>
      </c>
      <c r="M107" s="79">
        <v>4.5</v>
      </c>
      <c r="N107" s="79">
        <v>0.93</v>
      </c>
      <c r="O107" s="79">
        <v>470001.9</v>
      </c>
      <c r="P107" s="79">
        <v>129.25</v>
      </c>
      <c r="Q107" s="79">
        <v>607.47745574999999</v>
      </c>
      <c r="R107" s="79">
        <v>0.3</v>
      </c>
      <c r="S107" s="79">
        <f t="shared" si="1"/>
        <v>0.2215621725831389</v>
      </c>
      <c r="T107" s="79">
        <f>Q107/'סכום נכסי הקרן'!$C$42*100</f>
        <v>4.6759335409010769E-2</v>
      </c>
    </row>
    <row r="108" spans="2:20">
      <c r="B108" t="s">
        <v>645</v>
      </c>
      <c r="C108" t="s">
        <v>646</v>
      </c>
      <c r="D108" t="s">
        <v>106</v>
      </c>
      <c r="E108" t="s">
        <v>129</v>
      </c>
      <c r="F108" t="s">
        <v>647</v>
      </c>
      <c r="G108" t="s">
        <v>365</v>
      </c>
      <c r="H108" t="s">
        <v>628</v>
      </c>
      <c r="I108" t="s">
        <v>155</v>
      </c>
      <c r="J108" t="s">
        <v>648</v>
      </c>
      <c r="K108" s="79">
        <v>2.94</v>
      </c>
      <c r="L108" t="s">
        <v>108</v>
      </c>
      <c r="M108" s="79">
        <v>2</v>
      </c>
      <c r="N108" s="79">
        <v>0.9</v>
      </c>
      <c r="O108" s="79">
        <v>2228135</v>
      </c>
      <c r="P108" s="79">
        <v>103.84</v>
      </c>
      <c r="Q108" s="79">
        <v>2313.6953840000001</v>
      </c>
      <c r="R108" s="79">
        <v>0.31</v>
      </c>
      <c r="S108" s="79">
        <f t="shared" si="1"/>
        <v>0.84386238719216833</v>
      </c>
      <c r="T108" s="79">
        <f>Q108/'סכום נכסי הקרן'!$C$42*100</f>
        <v>0.17809197274846519</v>
      </c>
    </row>
    <row r="109" spans="2:20">
      <c r="B109" t="s">
        <v>649</v>
      </c>
      <c r="C109" t="s">
        <v>650</v>
      </c>
      <c r="D109" t="s">
        <v>106</v>
      </c>
      <c r="E109" t="s">
        <v>129</v>
      </c>
      <c r="F109" t="s">
        <v>651</v>
      </c>
      <c r="G109" t="s">
        <v>398</v>
      </c>
      <c r="H109" t="s">
        <v>624</v>
      </c>
      <c r="I109" t="s">
        <v>156</v>
      </c>
      <c r="J109" t="s">
        <v>652</v>
      </c>
      <c r="K109" s="79">
        <v>7.03</v>
      </c>
      <c r="L109" t="s">
        <v>108</v>
      </c>
      <c r="M109" s="79">
        <v>1.58</v>
      </c>
      <c r="N109" s="79">
        <v>1.99</v>
      </c>
      <c r="O109" s="79">
        <v>669268</v>
      </c>
      <c r="P109" s="79">
        <v>97.69</v>
      </c>
      <c r="Q109" s="79">
        <v>653.80790920000004</v>
      </c>
      <c r="R109" s="79">
        <v>0.21</v>
      </c>
      <c r="S109" s="79">
        <f t="shared" si="1"/>
        <v>0.23846004397899273</v>
      </c>
      <c r="T109" s="79">
        <f>Q109/'סכום נכסי הקרן'!$C$42*100</f>
        <v>5.0325527359040369E-2</v>
      </c>
    </row>
    <row r="110" spans="2:20">
      <c r="B110" t="s">
        <v>653</v>
      </c>
      <c r="C110" t="s">
        <v>654</v>
      </c>
      <c r="D110" t="s">
        <v>106</v>
      </c>
      <c r="E110" t="s">
        <v>129</v>
      </c>
      <c r="F110" t="s">
        <v>655</v>
      </c>
      <c r="G110" t="s">
        <v>365</v>
      </c>
      <c r="H110" t="s">
        <v>628</v>
      </c>
      <c r="I110" t="s">
        <v>155</v>
      </c>
      <c r="J110" t="s">
        <v>460</v>
      </c>
      <c r="K110" s="79">
        <v>4.54</v>
      </c>
      <c r="L110" t="s">
        <v>108</v>
      </c>
      <c r="M110" s="79">
        <v>4.5</v>
      </c>
      <c r="N110" s="79">
        <v>1.7</v>
      </c>
      <c r="O110" s="79">
        <v>2775563</v>
      </c>
      <c r="P110" s="79">
        <v>135.15</v>
      </c>
      <c r="Q110" s="79">
        <v>3751.1733945000001</v>
      </c>
      <c r="R110" s="79">
        <v>0.16</v>
      </c>
      <c r="S110" s="79">
        <f t="shared" si="1"/>
        <v>1.3681464540859021</v>
      </c>
      <c r="T110" s="79">
        <f>Q110/'סכום נכסי הקרן'!$C$42*100</f>
        <v>0.28873890425156407</v>
      </c>
    </row>
    <row r="111" spans="2:20">
      <c r="B111" t="s">
        <v>656</v>
      </c>
      <c r="C111" t="s">
        <v>657</v>
      </c>
      <c r="D111" t="s">
        <v>106</v>
      </c>
      <c r="E111" t="s">
        <v>129</v>
      </c>
      <c r="F111" t="s">
        <v>658</v>
      </c>
      <c r="G111" t="s">
        <v>398</v>
      </c>
      <c r="H111" t="s">
        <v>624</v>
      </c>
      <c r="I111" t="s">
        <v>156</v>
      </c>
      <c r="J111" t="s">
        <v>261</v>
      </c>
      <c r="K111" s="79">
        <v>3.72</v>
      </c>
      <c r="L111" t="s">
        <v>108</v>
      </c>
      <c r="M111" s="79">
        <v>4.95</v>
      </c>
      <c r="N111" s="79">
        <v>1.79</v>
      </c>
      <c r="O111" s="79">
        <v>525969.25</v>
      </c>
      <c r="P111" s="79">
        <v>112.76</v>
      </c>
      <c r="Q111" s="79">
        <v>593.08292630000005</v>
      </c>
      <c r="R111" s="79">
        <v>0.06</v>
      </c>
      <c r="S111" s="79">
        <f t="shared" si="1"/>
        <v>0.21631212883572701</v>
      </c>
      <c r="T111" s="79">
        <f>Q111/'סכום נכסי הקרן'!$C$42*100</f>
        <v>4.5651345928518133E-2</v>
      </c>
    </row>
    <row r="112" spans="2:20">
      <c r="B112" t="s">
        <v>659</v>
      </c>
      <c r="C112" t="s">
        <v>660</v>
      </c>
      <c r="D112" t="s">
        <v>106</v>
      </c>
      <c r="E112" t="s">
        <v>129</v>
      </c>
      <c r="F112" t="s">
        <v>661</v>
      </c>
      <c r="G112" t="s">
        <v>398</v>
      </c>
      <c r="H112" t="s">
        <v>624</v>
      </c>
      <c r="I112" t="s">
        <v>156</v>
      </c>
      <c r="J112" t="s">
        <v>662</v>
      </c>
      <c r="K112" s="79">
        <v>5.34</v>
      </c>
      <c r="L112" t="s">
        <v>108</v>
      </c>
      <c r="M112" s="79">
        <v>2.74</v>
      </c>
      <c r="N112" s="79">
        <v>1.8</v>
      </c>
      <c r="O112" s="79">
        <v>299000</v>
      </c>
      <c r="P112" s="79">
        <v>104.93</v>
      </c>
      <c r="Q112" s="79">
        <v>313.7407</v>
      </c>
      <c r="R112" s="79">
        <v>0.06</v>
      </c>
      <c r="S112" s="79">
        <f t="shared" si="1"/>
        <v>0.11442905487567931</v>
      </c>
      <c r="T112" s="79">
        <f>Q112/'סכום נכסי הקרן'!$C$42*100</f>
        <v>2.4149549063751944E-2</v>
      </c>
    </row>
    <row r="113" spans="2:20">
      <c r="B113" t="s">
        <v>663</v>
      </c>
      <c r="C113" t="s">
        <v>664</v>
      </c>
      <c r="D113" t="s">
        <v>106</v>
      </c>
      <c r="E113" t="s">
        <v>129</v>
      </c>
      <c r="F113" t="s">
        <v>661</v>
      </c>
      <c r="G113" t="s">
        <v>398</v>
      </c>
      <c r="H113" t="s">
        <v>624</v>
      </c>
      <c r="I113" t="s">
        <v>156</v>
      </c>
      <c r="J113" t="s">
        <v>665</v>
      </c>
      <c r="K113" s="79">
        <v>7.25</v>
      </c>
      <c r="L113" t="s">
        <v>108</v>
      </c>
      <c r="M113" s="79">
        <v>1.96</v>
      </c>
      <c r="N113" s="79">
        <v>2.29</v>
      </c>
      <c r="O113" s="79">
        <v>558000</v>
      </c>
      <c r="P113" s="79">
        <v>97.85</v>
      </c>
      <c r="Q113" s="79">
        <v>546.00300000000004</v>
      </c>
      <c r="R113" s="79">
        <v>0.23</v>
      </c>
      <c r="S113" s="79">
        <f t="shared" si="1"/>
        <v>0.19914090600704829</v>
      </c>
      <c r="T113" s="79">
        <f>Q113/'סכום נכסי הקרן'!$C$42*100</f>
        <v>4.2027464837860538E-2</v>
      </c>
    </row>
    <row r="114" spans="2:20">
      <c r="B114" t="s">
        <v>666</v>
      </c>
      <c r="C114" t="s">
        <v>667</v>
      </c>
      <c r="D114" t="s">
        <v>106</v>
      </c>
      <c r="E114" t="s">
        <v>129</v>
      </c>
      <c r="F114" t="s">
        <v>668</v>
      </c>
      <c r="G114" t="s">
        <v>138</v>
      </c>
      <c r="H114" t="s">
        <v>628</v>
      </c>
      <c r="I114" t="s">
        <v>155</v>
      </c>
      <c r="J114" t="s">
        <v>261</v>
      </c>
      <c r="K114" s="79">
        <v>0.5</v>
      </c>
      <c r="L114" t="s">
        <v>108</v>
      </c>
      <c r="M114" s="79">
        <v>5.19</v>
      </c>
      <c r="N114" s="79">
        <v>1.59</v>
      </c>
      <c r="O114" s="79">
        <v>234197.88</v>
      </c>
      <c r="P114" s="79">
        <v>121.21</v>
      </c>
      <c r="Q114" s="79">
        <v>283.87125034799999</v>
      </c>
      <c r="R114" s="79">
        <v>0.08</v>
      </c>
      <c r="S114" s="79">
        <f t="shared" si="1"/>
        <v>0.10353492193935626</v>
      </c>
      <c r="T114" s="79">
        <f>Q114/'סכום נכסי הקרן'!$C$42*100</f>
        <v>2.1850409233062962E-2</v>
      </c>
    </row>
    <row r="115" spans="2:20">
      <c r="B115" t="s">
        <v>669</v>
      </c>
      <c r="C115" t="s">
        <v>670</v>
      </c>
      <c r="D115" t="s">
        <v>106</v>
      </c>
      <c r="E115" t="s">
        <v>129</v>
      </c>
      <c r="F115" t="s">
        <v>668</v>
      </c>
      <c r="G115" t="s">
        <v>138</v>
      </c>
      <c r="H115" t="s">
        <v>628</v>
      </c>
      <c r="I115" t="s">
        <v>155</v>
      </c>
      <c r="J115" t="s">
        <v>671</v>
      </c>
      <c r="K115" s="79">
        <v>1.95</v>
      </c>
      <c r="L115" t="s">
        <v>108</v>
      </c>
      <c r="M115" s="79">
        <v>4.3499999999999996</v>
      </c>
      <c r="N115" s="79">
        <v>1.1599999999999999</v>
      </c>
      <c r="O115" s="79">
        <v>57371.4</v>
      </c>
      <c r="P115" s="79">
        <v>108.95</v>
      </c>
      <c r="Q115" s="79">
        <v>62.506140299999998</v>
      </c>
      <c r="R115" s="79">
        <v>0.01</v>
      </c>
      <c r="S115" s="79">
        <f t="shared" si="1"/>
        <v>2.2797547651470181E-2</v>
      </c>
      <c r="T115" s="79">
        <f>Q115/'סכום נכסי הקרן'!$C$42*100</f>
        <v>4.8112823805155419E-3</v>
      </c>
    </row>
    <row r="116" spans="2:20">
      <c r="B116" t="s">
        <v>672</v>
      </c>
      <c r="C116" t="s">
        <v>673</v>
      </c>
      <c r="D116" t="s">
        <v>106</v>
      </c>
      <c r="E116" t="s">
        <v>129</v>
      </c>
      <c r="F116" t="s">
        <v>668</v>
      </c>
      <c r="G116" t="s">
        <v>138</v>
      </c>
      <c r="H116" t="s">
        <v>628</v>
      </c>
      <c r="I116" t="s">
        <v>155</v>
      </c>
      <c r="J116" t="s">
        <v>674</v>
      </c>
      <c r="K116" s="79">
        <v>4.53</v>
      </c>
      <c r="L116" t="s">
        <v>108</v>
      </c>
      <c r="M116" s="79">
        <v>1.98</v>
      </c>
      <c r="N116" s="79">
        <v>1.73</v>
      </c>
      <c r="O116" s="79">
        <v>2110774</v>
      </c>
      <c r="P116" s="79">
        <v>100.02</v>
      </c>
      <c r="Q116" s="79">
        <v>2111.1961547999999</v>
      </c>
      <c r="R116" s="79">
        <v>0.22</v>
      </c>
      <c r="S116" s="79">
        <f t="shared" si="1"/>
        <v>0.77000586997776299</v>
      </c>
      <c r="T116" s="79">
        <f>Q116/'סכום נכסי הקרן'!$C$42*100</f>
        <v>0.16250500851036234</v>
      </c>
    </row>
    <row r="117" spans="2:20">
      <c r="B117" t="s">
        <v>675</v>
      </c>
      <c r="C117" t="s">
        <v>676</v>
      </c>
      <c r="D117" t="s">
        <v>106</v>
      </c>
      <c r="E117" t="s">
        <v>129</v>
      </c>
      <c r="F117" t="s">
        <v>677</v>
      </c>
      <c r="G117" t="s">
        <v>138</v>
      </c>
      <c r="H117" t="s">
        <v>628</v>
      </c>
      <c r="I117" t="s">
        <v>155</v>
      </c>
      <c r="J117" t="s">
        <v>261</v>
      </c>
      <c r="K117" s="79">
        <v>1.47</v>
      </c>
      <c r="L117" t="s">
        <v>108</v>
      </c>
      <c r="M117" s="79">
        <v>3.35</v>
      </c>
      <c r="N117" s="79">
        <v>0.86</v>
      </c>
      <c r="O117" s="79">
        <v>473970.02</v>
      </c>
      <c r="P117" s="79">
        <v>111.96</v>
      </c>
      <c r="Q117" s="79">
        <v>530.65683439199995</v>
      </c>
      <c r="R117" s="79">
        <v>0.12</v>
      </c>
      <c r="S117" s="79">
        <f t="shared" si="1"/>
        <v>0.19354377682843327</v>
      </c>
      <c r="T117" s="79">
        <f>Q117/'סכום נכסי הקרן'!$C$42*100</f>
        <v>4.0846225109349515E-2</v>
      </c>
    </row>
    <row r="118" spans="2:20">
      <c r="B118" t="s">
        <v>678</v>
      </c>
      <c r="C118" t="s">
        <v>679</v>
      </c>
      <c r="D118" t="s">
        <v>106</v>
      </c>
      <c r="E118" t="s">
        <v>129</v>
      </c>
      <c r="F118" t="s">
        <v>576</v>
      </c>
      <c r="G118" t="s">
        <v>365</v>
      </c>
      <c r="H118" t="s">
        <v>628</v>
      </c>
      <c r="I118" t="s">
        <v>155</v>
      </c>
      <c r="J118" t="s">
        <v>680</v>
      </c>
      <c r="K118" s="79">
        <v>2.99</v>
      </c>
      <c r="L118" t="s">
        <v>108</v>
      </c>
      <c r="M118" s="79">
        <v>6.4</v>
      </c>
      <c r="N118" s="79">
        <v>1.35</v>
      </c>
      <c r="O118" s="79">
        <v>3483192</v>
      </c>
      <c r="P118" s="79">
        <v>131.61000000000001</v>
      </c>
      <c r="Q118" s="79">
        <v>4584.2289911999997</v>
      </c>
      <c r="R118" s="79">
        <v>0.28000000000000003</v>
      </c>
      <c r="S118" s="79">
        <f t="shared" si="1"/>
        <v>1.6719825983581498</v>
      </c>
      <c r="T118" s="79">
        <f>Q118/'סכום נכסי הקרן'!$C$42*100</f>
        <v>0.35286165595492858</v>
      </c>
    </row>
    <row r="119" spans="2:20">
      <c r="B119" t="s">
        <v>681</v>
      </c>
      <c r="C119" t="s">
        <v>682</v>
      </c>
      <c r="D119" t="s">
        <v>106</v>
      </c>
      <c r="E119" t="s">
        <v>129</v>
      </c>
      <c r="F119" t="s">
        <v>623</v>
      </c>
      <c r="G119" t="s">
        <v>365</v>
      </c>
      <c r="H119" t="s">
        <v>683</v>
      </c>
      <c r="I119" t="s">
        <v>156</v>
      </c>
      <c r="J119" t="s">
        <v>261</v>
      </c>
      <c r="K119" s="79">
        <v>3.39</v>
      </c>
      <c r="L119" t="s">
        <v>108</v>
      </c>
      <c r="M119" s="79">
        <v>5.3</v>
      </c>
      <c r="N119" s="79">
        <v>1.33</v>
      </c>
      <c r="O119" s="79">
        <v>426000</v>
      </c>
      <c r="P119" s="79">
        <v>123.51</v>
      </c>
      <c r="Q119" s="79">
        <v>526.15260000000001</v>
      </c>
      <c r="R119" s="79">
        <v>0.16</v>
      </c>
      <c r="S119" s="79">
        <f t="shared" si="1"/>
        <v>0.1919009702546764</v>
      </c>
      <c r="T119" s="79">
        <f>Q119/'סכום נכסי הקרן'!$C$42*100</f>
        <v>4.0499520874150693E-2</v>
      </c>
    </row>
    <row r="120" spans="2:20">
      <c r="B120" t="s">
        <v>684</v>
      </c>
      <c r="C120" t="s">
        <v>685</v>
      </c>
      <c r="D120" t="s">
        <v>106</v>
      </c>
      <c r="E120" t="s">
        <v>129</v>
      </c>
      <c r="F120" t="s">
        <v>686</v>
      </c>
      <c r="G120" t="s">
        <v>398</v>
      </c>
      <c r="H120" t="s">
        <v>683</v>
      </c>
      <c r="I120" t="s">
        <v>156</v>
      </c>
      <c r="J120" t="s">
        <v>687</v>
      </c>
      <c r="K120" s="79">
        <v>2.83</v>
      </c>
      <c r="L120" t="s">
        <v>108</v>
      </c>
      <c r="M120" s="79">
        <v>5.35</v>
      </c>
      <c r="N120" s="79">
        <v>1.66</v>
      </c>
      <c r="O120" s="79">
        <v>453513.81</v>
      </c>
      <c r="P120" s="79">
        <v>111.38</v>
      </c>
      <c r="Q120" s="79">
        <v>505.123681578</v>
      </c>
      <c r="R120" s="79">
        <v>0.15</v>
      </c>
      <c r="S120" s="79">
        <f t="shared" si="1"/>
        <v>0.18423119945322403</v>
      </c>
      <c r="T120" s="79">
        <f>Q120/'סכום נכסי הקרן'!$C$42*100</f>
        <v>3.8880862863922103E-2</v>
      </c>
    </row>
    <row r="121" spans="2:20">
      <c r="B121" t="s">
        <v>688</v>
      </c>
      <c r="C121" t="s">
        <v>689</v>
      </c>
      <c r="D121" t="s">
        <v>106</v>
      </c>
      <c r="E121" t="s">
        <v>129</v>
      </c>
      <c r="F121" t="s">
        <v>690</v>
      </c>
      <c r="G121" t="s">
        <v>398</v>
      </c>
      <c r="H121" t="s">
        <v>691</v>
      </c>
      <c r="I121" t="s">
        <v>155</v>
      </c>
      <c r="J121" t="s">
        <v>692</v>
      </c>
      <c r="K121" s="79">
        <v>5.0999999999999996</v>
      </c>
      <c r="L121" t="s">
        <v>108</v>
      </c>
      <c r="M121" s="79">
        <v>4.09</v>
      </c>
      <c r="N121" s="79">
        <v>2.8</v>
      </c>
      <c r="O121" s="79">
        <v>172019.52</v>
      </c>
      <c r="P121" s="79">
        <v>107.9</v>
      </c>
      <c r="Q121" s="79">
        <v>185.60906208</v>
      </c>
      <c r="R121" s="79">
        <v>0.01</v>
      </c>
      <c r="S121" s="79">
        <f t="shared" si="1"/>
        <v>6.7696252192258416E-2</v>
      </c>
      <c r="T121" s="79">
        <f>Q121/'סכום נכסי הקרן'!$C$42*100</f>
        <v>1.4286878149305909E-2</v>
      </c>
    </row>
    <row r="122" spans="2:20">
      <c r="B122" t="s">
        <v>693</v>
      </c>
      <c r="C122" t="s">
        <v>694</v>
      </c>
      <c r="D122" t="s">
        <v>106</v>
      </c>
      <c r="E122" t="s">
        <v>129</v>
      </c>
      <c r="F122" t="s">
        <v>695</v>
      </c>
      <c r="G122" t="s">
        <v>398</v>
      </c>
      <c r="H122" t="s">
        <v>683</v>
      </c>
      <c r="I122" t="s">
        <v>156</v>
      </c>
      <c r="J122" t="s">
        <v>696</v>
      </c>
      <c r="K122" s="79">
        <v>1.81</v>
      </c>
      <c r="L122" t="s">
        <v>108</v>
      </c>
      <c r="M122" s="79">
        <v>4.45</v>
      </c>
      <c r="N122" s="79">
        <v>1.67</v>
      </c>
      <c r="O122" s="79">
        <v>262390.78000000003</v>
      </c>
      <c r="P122" s="79">
        <v>109.26</v>
      </c>
      <c r="Q122" s="79">
        <v>286.688166228</v>
      </c>
      <c r="R122" s="79">
        <v>0.25</v>
      </c>
      <c r="S122" s="79">
        <f t="shared" si="1"/>
        <v>0.10456232138677476</v>
      </c>
      <c r="T122" s="79">
        <f>Q122/'סכום נכסי הקרן'!$C$42*100</f>
        <v>2.2067235574855792E-2</v>
      </c>
    </row>
    <row r="123" spans="2:20">
      <c r="B123" t="s">
        <v>697</v>
      </c>
      <c r="C123" t="s">
        <v>698</v>
      </c>
      <c r="D123" t="s">
        <v>106</v>
      </c>
      <c r="E123" t="s">
        <v>129</v>
      </c>
      <c r="F123" t="s">
        <v>699</v>
      </c>
      <c r="G123" t="s">
        <v>398</v>
      </c>
      <c r="H123" t="s">
        <v>691</v>
      </c>
      <c r="I123" t="s">
        <v>155</v>
      </c>
      <c r="J123" t="s">
        <v>261</v>
      </c>
      <c r="K123" s="79">
        <v>2.41</v>
      </c>
      <c r="L123" t="s">
        <v>108</v>
      </c>
      <c r="M123" s="79">
        <v>4.25</v>
      </c>
      <c r="N123" s="79">
        <v>1.1399999999999999</v>
      </c>
      <c r="O123" s="79">
        <v>22936.84</v>
      </c>
      <c r="P123" s="79">
        <v>114.43</v>
      </c>
      <c r="Q123" s="79">
        <v>26.246626012</v>
      </c>
      <c r="R123" s="79">
        <v>0.01</v>
      </c>
      <c r="S123" s="79">
        <f t="shared" si="1"/>
        <v>9.5727988374749596E-3</v>
      </c>
      <c r="T123" s="79">
        <f>Q123/'סכום נכסי הקרן'!$C$42*100</f>
        <v>2.0202803864297555E-3</v>
      </c>
    </row>
    <row r="124" spans="2:20">
      <c r="B124" t="s">
        <v>700</v>
      </c>
      <c r="C124" t="s">
        <v>701</v>
      </c>
      <c r="D124" t="s">
        <v>106</v>
      </c>
      <c r="E124" t="s">
        <v>129</v>
      </c>
      <c r="F124" t="s">
        <v>699</v>
      </c>
      <c r="G124" t="s">
        <v>398</v>
      </c>
      <c r="H124" t="s">
        <v>691</v>
      </c>
      <c r="I124" t="s">
        <v>155</v>
      </c>
      <c r="J124" t="s">
        <v>261</v>
      </c>
      <c r="K124" s="79">
        <v>2.99</v>
      </c>
      <c r="L124" t="s">
        <v>108</v>
      </c>
      <c r="M124" s="79">
        <v>4.5999999999999996</v>
      </c>
      <c r="N124" s="79">
        <v>1.69</v>
      </c>
      <c r="O124" s="79">
        <v>1186061.6399999999</v>
      </c>
      <c r="P124" s="79">
        <v>109.4</v>
      </c>
      <c r="Q124" s="79">
        <v>1297.5514341600001</v>
      </c>
      <c r="R124" s="79">
        <v>0.25</v>
      </c>
      <c r="S124" s="79">
        <f t="shared" si="1"/>
        <v>0.47324935611959507</v>
      </c>
      <c r="T124" s="79">
        <f>Q124/'סכום נכסי הקרן'!$C$42*100</f>
        <v>9.9876369313858945E-2</v>
      </c>
    </row>
    <row r="125" spans="2:20">
      <c r="B125" t="s">
        <v>702</v>
      </c>
      <c r="C125" t="s">
        <v>703</v>
      </c>
      <c r="D125" t="s">
        <v>106</v>
      </c>
      <c r="E125" t="s">
        <v>129</v>
      </c>
      <c r="F125" t="s">
        <v>699</v>
      </c>
      <c r="G125" t="s">
        <v>398</v>
      </c>
      <c r="H125" t="s">
        <v>691</v>
      </c>
      <c r="I125" t="s">
        <v>155</v>
      </c>
      <c r="J125" t="s">
        <v>704</v>
      </c>
      <c r="K125" s="79">
        <v>6.65</v>
      </c>
      <c r="L125" t="s">
        <v>108</v>
      </c>
      <c r="M125" s="79">
        <v>3.06</v>
      </c>
      <c r="N125" s="79">
        <v>3.01</v>
      </c>
      <c r="O125" s="79">
        <v>361000</v>
      </c>
      <c r="P125" s="79">
        <v>100.14</v>
      </c>
      <c r="Q125" s="79">
        <v>361.50540000000001</v>
      </c>
      <c r="R125" s="79">
        <v>0.28999999999999998</v>
      </c>
      <c r="S125" s="79">
        <f t="shared" si="1"/>
        <v>0.13185003174422191</v>
      </c>
      <c r="T125" s="79">
        <f>Q125/'סכום נכסי הקרן'!$C$42*100</f>
        <v>2.7826139210218093E-2</v>
      </c>
    </row>
    <row r="126" spans="2:20">
      <c r="B126" t="s">
        <v>705</v>
      </c>
      <c r="C126" t="s">
        <v>706</v>
      </c>
      <c r="D126" t="s">
        <v>106</v>
      </c>
      <c r="E126" t="s">
        <v>129</v>
      </c>
      <c r="F126" t="s">
        <v>695</v>
      </c>
      <c r="G126" t="s">
        <v>398</v>
      </c>
      <c r="H126" t="s">
        <v>683</v>
      </c>
      <c r="I126" t="s">
        <v>156</v>
      </c>
      <c r="J126" t="s">
        <v>707</v>
      </c>
      <c r="K126" s="79">
        <v>4.66</v>
      </c>
      <c r="L126" t="s">
        <v>108</v>
      </c>
      <c r="M126" s="79">
        <v>3.25</v>
      </c>
      <c r="N126" s="79">
        <v>1.81</v>
      </c>
      <c r="O126" s="79">
        <v>352750.05</v>
      </c>
      <c r="P126" s="79">
        <v>105.07</v>
      </c>
      <c r="Q126" s="79">
        <v>370.63447753499997</v>
      </c>
      <c r="R126" s="79">
        <v>0.27</v>
      </c>
      <c r="S126" s="79">
        <f t="shared" si="1"/>
        <v>0.13517963391001309</v>
      </c>
      <c r="T126" s="79">
        <f>Q126/'סכום נכסי הקרן'!$C$42*100</f>
        <v>2.852883129268708E-2</v>
      </c>
    </row>
    <row r="127" spans="2:20">
      <c r="B127" t="s">
        <v>708</v>
      </c>
      <c r="C127" t="s">
        <v>709</v>
      </c>
      <c r="D127" t="s">
        <v>106</v>
      </c>
      <c r="E127" t="s">
        <v>129</v>
      </c>
      <c r="F127" t="s">
        <v>710</v>
      </c>
      <c r="G127" t="s">
        <v>118</v>
      </c>
      <c r="H127" t="s">
        <v>691</v>
      </c>
      <c r="I127" t="s">
        <v>155</v>
      </c>
      <c r="J127" t="s">
        <v>711</v>
      </c>
      <c r="K127" s="79">
        <v>3.24</v>
      </c>
      <c r="L127" t="s">
        <v>108</v>
      </c>
      <c r="M127" s="79">
        <v>4.5999999999999996</v>
      </c>
      <c r="N127" s="79">
        <v>1.91</v>
      </c>
      <c r="O127" s="79">
        <v>0.27</v>
      </c>
      <c r="P127" s="79">
        <v>132.16999999999999</v>
      </c>
      <c r="Q127" s="79">
        <v>3.5685900000000001E-4</v>
      </c>
      <c r="R127" s="79">
        <v>0</v>
      </c>
      <c r="S127" s="79">
        <f t="shared" si="1"/>
        <v>1.3015537382902521E-7</v>
      </c>
      <c r="T127" s="79">
        <f>Q127/'סכום נכסי הקרן'!$C$42*100</f>
        <v>2.746849206794482E-8</v>
      </c>
    </row>
    <row r="128" spans="2:20">
      <c r="B128" t="s">
        <v>712</v>
      </c>
      <c r="C128" t="s">
        <v>713</v>
      </c>
      <c r="D128" t="s">
        <v>106</v>
      </c>
      <c r="E128" t="s">
        <v>129</v>
      </c>
      <c r="F128" t="s">
        <v>710</v>
      </c>
      <c r="G128" t="s">
        <v>118</v>
      </c>
      <c r="H128" t="s">
        <v>691</v>
      </c>
      <c r="I128" t="s">
        <v>155</v>
      </c>
      <c r="J128" t="s">
        <v>261</v>
      </c>
      <c r="K128" s="79">
        <v>3.5</v>
      </c>
      <c r="L128" t="s">
        <v>108</v>
      </c>
      <c r="M128" s="79">
        <v>4.5</v>
      </c>
      <c r="N128" s="79">
        <v>2.0099999999999998</v>
      </c>
      <c r="O128" s="79">
        <v>0.56999999999999995</v>
      </c>
      <c r="P128" s="79">
        <v>129.77000000000001</v>
      </c>
      <c r="Q128" s="79">
        <v>7.3968899999999997E-4</v>
      </c>
      <c r="R128" s="79">
        <v>0</v>
      </c>
      <c r="S128" s="79">
        <f t="shared" si="1"/>
        <v>2.6978301881756606E-7</v>
      </c>
      <c r="T128" s="79">
        <f>Q128/'סכום נכסי הקרן'!$C$42*100</f>
        <v>5.6936048773454037E-8</v>
      </c>
    </row>
    <row r="129" spans="2:20">
      <c r="B129" t="s">
        <v>714</v>
      </c>
      <c r="C129" t="s">
        <v>715</v>
      </c>
      <c r="D129" t="s">
        <v>106</v>
      </c>
      <c r="E129" t="s">
        <v>129</v>
      </c>
      <c r="F129" t="s">
        <v>716</v>
      </c>
      <c r="G129" t="s">
        <v>398</v>
      </c>
      <c r="H129" t="s">
        <v>683</v>
      </c>
      <c r="I129" t="s">
        <v>156</v>
      </c>
      <c r="J129" t="s">
        <v>261</v>
      </c>
      <c r="K129" s="79">
        <v>2.39</v>
      </c>
      <c r="L129" t="s">
        <v>108</v>
      </c>
      <c r="M129" s="79">
        <v>4.5999999999999996</v>
      </c>
      <c r="N129" s="79">
        <v>1.87</v>
      </c>
      <c r="O129" s="79">
        <v>415435.59</v>
      </c>
      <c r="P129" s="79">
        <v>129.58000000000001</v>
      </c>
      <c r="Q129" s="79">
        <v>538.321437522</v>
      </c>
      <c r="R129" s="79">
        <v>0.09</v>
      </c>
      <c r="S129" s="79">
        <f t="shared" si="1"/>
        <v>0.19633924866923391</v>
      </c>
      <c r="T129" s="79">
        <f>Q129/'סכום נכסי הקרן'!$C$42*100</f>
        <v>4.1436192268032218E-2</v>
      </c>
    </row>
    <row r="130" spans="2:20">
      <c r="B130" t="s">
        <v>717</v>
      </c>
      <c r="C130" t="s">
        <v>718</v>
      </c>
      <c r="D130" t="s">
        <v>106</v>
      </c>
      <c r="E130" t="s">
        <v>129</v>
      </c>
      <c r="F130" t="s">
        <v>719</v>
      </c>
      <c r="G130" t="s">
        <v>398</v>
      </c>
      <c r="H130" t="s">
        <v>691</v>
      </c>
      <c r="I130" t="s">
        <v>155</v>
      </c>
      <c r="J130" t="s">
        <v>720</v>
      </c>
      <c r="K130" s="79">
        <v>2.4</v>
      </c>
      <c r="L130" t="s">
        <v>108</v>
      </c>
      <c r="M130" s="79">
        <v>5.4</v>
      </c>
      <c r="N130" s="79">
        <v>1.26</v>
      </c>
      <c r="O130" s="79">
        <v>349456.6</v>
      </c>
      <c r="P130" s="79">
        <v>131.09</v>
      </c>
      <c r="Q130" s="79">
        <v>458.10265693999997</v>
      </c>
      <c r="R130" s="79">
        <v>0.17</v>
      </c>
      <c r="S130" s="79">
        <f t="shared" si="1"/>
        <v>0.16708145952910081</v>
      </c>
      <c r="T130" s="79">
        <f>Q130/'סכום נכסי הקרן'!$C$42*100</f>
        <v>3.526151560829581E-2</v>
      </c>
    </row>
    <row r="131" spans="2:20">
      <c r="B131" t="s">
        <v>721</v>
      </c>
      <c r="C131" t="s">
        <v>722</v>
      </c>
      <c r="D131" t="s">
        <v>106</v>
      </c>
      <c r="E131" t="s">
        <v>129</v>
      </c>
      <c r="F131" t="s">
        <v>723</v>
      </c>
      <c r="G131" t="s">
        <v>398</v>
      </c>
      <c r="H131" t="s">
        <v>691</v>
      </c>
      <c r="I131" t="s">
        <v>155</v>
      </c>
      <c r="J131" t="s">
        <v>724</v>
      </c>
      <c r="K131" s="79">
        <v>2.79</v>
      </c>
      <c r="L131" t="s">
        <v>108</v>
      </c>
      <c r="M131" s="79">
        <v>4.4000000000000004</v>
      </c>
      <c r="N131" s="79">
        <v>1.21</v>
      </c>
      <c r="O131" s="79">
        <v>533401.41</v>
      </c>
      <c r="P131" s="79">
        <v>109.3</v>
      </c>
      <c r="Q131" s="79">
        <v>583.00774113</v>
      </c>
      <c r="R131" s="79">
        <v>0.3</v>
      </c>
      <c r="S131" s="79">
        <f t="shared" si="1"/>
        <v>0.21263745762889738</v>
      </c>
      <c r="T131" s="79">
        <f>Q131/'סכום נכסי הקרן'!$C$42*100</f>
        <v>4.4875829144787806E-2</v>
      </c>
    </row>
    <row r="132" spans="2:20">
      <c r="B132" t="s">
        <v>725</v>
      </c>
      <c r="C132" t="s">
        <v>726</v>
      </c>
      <c r="D132" t="s">
        <v>106</v>
      </c>
      <c r="E132" t="s">
        <v>129</v>
      </c>
      <c r="F132" t="s">
        <v>658</v>
      </c>
      <c r="G132" t="s">
        <v>398</v>
      </c>
      <c r="H132" t="s">
        <v>691</v>
      </c>
      <c r="I132" t="s">
        <v>155</v>
      </c>
      <c r="J132" t="s">
        <v>261</v>
      </c>
      <c r="K132" s="79">
        <v>0.89</v>
      </c>
      <c r="L132" t="s">
        <v>108</v>
      </c>
      <c r="M132" s="79">
        <v>5</v>
      </c>
      <c r="N132" s="79">
        <v>0.52</v>
      </c>
      <c r="O132" s="79">
        <v>281347.17</v>
      </c>
      <c r="P132" s="79">
        <v>124.28</v>
      </c>
      <c r="Q132" s="79">
        <v>349.65826287599998</v>
      </c>
      <c r="R132" s="79">
        <v>0.1</v>
      </c>
      <c r="S132" s="79">
        <f t="shared" si="1"/>
        <v>0.12752908548483669</v>
      </c>
      <c r="T132" s="79">
        <f>Q132/'סכום נכסי הקרן'!$C$42*100</f>
        <v>2.6914230046883415E-2</v>
      </c>
    </row>
    <row r="133" spans="2:20">
      <c r="B133" t="s">
        <v>727</v>
      </c>
      <c r="C133" t="s">
        <v>728</v>
      </c>
      <c r="D133" t="s">
        <v>106</v>
      </c>
      <c r="E133" t="s">
        <v>129</v>
      </c>
      <c r="F133" t="s">
        <v>729</v>
      </c>
      <c r="G133" t="s">
        <v>133</v>
      </c>
      <c r="H133" t="s">
        <v>691</v>
      </c>
      <c r="I133" t="s">
        <v>155</v>
      </c>
      <c r="J133" t="s">
        <v>261</v>
      </c>
      <c r="K133" s="79">
        <v>0.21</v>
      </c>
      <c r="L133" t="s">
        <v>108</v>
      </c>
      <c r="M133" s="79">
        <v>5.15</v>
      </c>
      <c r="N133" s="79">
        <v>4.38</v>
      </c>
      <c r="O133" s="79">
        <v>130333.35</v>
      </c>
      <c r="P133" s="79">
        <v>121.88</v>
      </c>
      <c r="Q133" s="79">
        <v>158.85028697999999</v>
      </c>
      <c r="R133" s="79">
        <v>0.17</v>
      </c>
      <c r="S133" s="79">
        <f t="shared" si="1"/>
        <v>5.7936659814464067E-2</v>
      </c>
      <c r="T133" s="79">
        <f>Q133/'סכום נכסי הקרן'!$C$42*100</f>
        <v>1.222717613371356E-2</v>
      </c>
    </row>
    <row r="134" spans="2:20">
      <c r="B134" t="s">
        <v>730</v>
      </c>
      <c r="C134" t="s">
        <v>731</v>
      </c>
      <c r="D134" t="s">
        <v>106</v>
      </c>
      <c r="E134" t="s">
        <v>129</v>
      </c>
      <c r="F134" t="s">
        <v>732</v>
      </c>
      <c r="G134" t="s">
        <v>398</v>
      </c>
      <c r="H134" t="s">
        <v>683</v>
      </c>
      <c r="I134" t="s">
        <v>156</v>
      </c>
      <c r="J134" t="s">
        <v>261</v>
      </c>
      <c r="K134" s="79">
        <v>1.3</v>
      </c>
      <c r="L134" t="s">
        <v>108</v>
      </c>
      <c r="M134" s="79">
        <v>4.2</v>
      </c>
      <c r="N134" s="79">
        <v>1.08</v>
      </c>
      <c r="O134" s="79">
        <v>175066.99</v>
      </c>
      <c r="P134" s="79">
        <v>112.41</v>
      </c>
      <c r="Q134" s="79">
        <v>196.792803459</v>
      </c>
      <c r="R134" s="79">
        <v>0.11</v>
      </c>
      <c r="S134" s="79">
        <f t="shared" si="1"/>
        <v>7.1775241484922689E-2</v>
      </c>
      <c r="T134" s="79">
        <f>Q134/'סכום נכסי הקרן'!$C$42*100</f>
        <v>1.5147723781219376E-2</v>
      </c>
    </row>
    <row r="135" spans="2:20">
      <c r="B135" t="s">
        <v>733</v>
      </c>
      <c r="C135" t="s">
        <v>734</v>
      </c>
      <c r="D135" t="s">
        <v>106</v>
      </c>
      <c r="E135" t="s">
        <v>129</v>
      </c>
      <c r="F135" t="s">
        <v>732</v>
      </c>
      <c r="G135" t="s">
        <v>398</v>
      </c>
      <c r="H135" t="s">
        <v>683</v>
      </c>
      <c r="I135" t="s">
        <v>156</v>
      </c>
      <c r="J135" t="s">
        <v>261</v>
      </c>
      <c r="K135" s="79">
        <v>1.94</v>
      </c>
      <c r="L135" t="s">
        <v>108</v>
      </c>
      <c r="M135" s="79">
        <v>4.5</v>
      </c>
      <c r="N135" s="79">
        <v>1.45</v>
      </c>
      <c r="O135" s="79">
        <v>910585</v>
      </c>
      <c r="P135" s="79">
        <v>113.74</v>
      </c>
      <c r="Q135" s="79">
        <v>1035.6993789999999</v>
      </c>
      <c r="R135" s="79">
        <v>0.13</v>
      </c>
      <c r="S135" s="79">
        <f t="shared" si="1"/>
        <v>0.37774538360594589</v>
      </c>
      <c r="T135" s="79">
        <f>Q135/'סכום נכסי הקרן'!$C$42*100</f>
        <v>7.9720842620858295E-2</v>
      </c>
    </row>
    <row r="136" spans="2:20">
      <c r="B136" t="s">
        <v>735</v>
      </c>
      <c r="C136" t="s">
        <v>736</v>
      </c>
      <c r="D136" t="s">
        <v>106</v>
      </c>
      <c r="E136" t="s">
        <v>129</v>
      </c>
      <c r="F136" t="s">
        <v>732</v>
      </c>
      <c r="G136" t="s">
        <v>398</v>
      </c>
      <c r="H136" t="s">
        <v>683</v>
      </c>
      <c r="I136" t="s">
        <v>156</v>
      </c>
      <c r="J136" t="s">
        <v>382</v>
      </c>
      <c r="K136" s="79">
        <v>4.6500000000000004</v>
      </c>
      <c r="L136" t="s">
        <v>108</v>
      </c>
      <c r="M136" s="79">
        <v>3.3</v>
      </c>
      <c r="N136" s="79">
        <v>2.21</v>
      </c>
      <c r="O136" s="79">
        <v>1088.71</v>
      </c>
      <c r="P136" s="79">
        <v>104</v>
      </c>
      <c r="Q136" s="79">
        <v>1.1322584</v>
      </c>
      <c r="R136" s="79">
        <v>0</v>
      </c>
      <c r="S136" s="79">
        <f t="shared" si="1"/>
        <v>4.1296286579028111E-4</v>
      </c>
      <c r="T136" s="79">
        <f>Q136/'סכום נכסי הקרן'!$C$42*100</f>
        <v>8.7153275885612787E-5</v>
      </c>
    </row>
    <row r="137" spans="2:20">
      <c r="B137" t="s">
        <v>737</v>
      </c>
      <c r="C137" t="s">
        <v>738</v>
      </c>
      <c r="D137" t="s">
        <v>106</v>
      </c>
      <c r="E137" t="s">
        <v>129</v>
      </c>
      <c r="F137" t="s">
        <v>686</v>
      </c>
      <c r="G137" t="s">
        <v>398</v>
      </c>
      <c r="H137" t="s">
        <v>739</v>
      </c>
      <c r="I137" t="s">
        <v>155</v>
      </c>
      <c r="J137" t="s">
        <v>261</v>
      </c>
      <c r="K137" s="79">
        <v>0.98</v>
      </c>
      <c r="L137" t="s">
        <v>108</v>
      </c>
      <c r="M137" s="79">
        <v>5.5</v>
      </c>
      <c r="N137" s="79">
        <v>1.31</v>
      </c>
      <c r="O137" s="79">
        <v>87848.2</v>
      </c>
      <c r="P137" s="79">
        <v>124.01</v>
      </c>
      <c r="Q137" s="79">
        <v>108.94055281999999</v>
      </c>
      <c r="R137" s="79">
        <v>0.15</v>
      </c>
      <c r="S137" s="79">
        <f t="shared" si="1"/>
        <v>3.9733335511862568E-2</v>
      </c>
      <c r="T137" s="79">
        <f>Q137/'סכום נכסי הקרן'!$C$42*100</f>
        <v>8.3854763674551941E-3</v>
      </c>
    </row>
    <row r="138" spans="2:20">
      <c r="B138" t="s">
        <v>740</v>
      </c>
      <c r="C138" t="s">
        <v>741</v>
      </c>
      <c r="D138" t="s">
        <v>106</v>
      </c>
      <c r="E138" t="s">
        <v>129</v>
      </c>
      <c r="F138" t="s">
        <v>742</v>
      </c>
      <c r="G138" t="s">
        <v>398</v>
      </c>
      <c r="H138" t="s">
        <v>743</v>
      </c>
      <c r="I138" t="s">
        <v>156</v>
      </c>
      <c r="J138" t="s">
        <v>261</v>
      </c>
      <c r="K138" s="79">
        <v>0.33</v>
      </c>
      <c r="L138" t="s">
        <v>108</v>
      </c>
      <c r="M138" s="79">
        <v>6.1</v>
      </c>
      <c r="N138" s="79">
        <v>3</v>
      </c>
      <c r="O138" s="79">
        <v>118876</v>
      </c>
      <c r="P138" s="79">
        <v>110.18</v>
      </c>
      <c r="Q138" s="79">
        <v>130.97757680000001</v>
      </c>
      <c r="R138" s="79">
        <v>0.24</v>
      </c>
      <c r="S138" s="79">
        <f t="shared" si="1"/>
        <v>4.7770787542485572E-2</v>
      </c>
      <c r="T138" s="79">
        <f>Q138/'סכום נכסי הקרן'!$C$42*100</f>
        <v>1.0081731242337823E-2</v>
      </c>
    </row>
    <row r="139" spans="2:20">
      <c r="B139" t="s">
        <v>744</v>
      </c>
      <c r="C139" t="s">
        <v>745</v>
      </c>
      <c r="D139" t="s">
        <v>106</v>
      </c>
      <c r="E139" t="s">
        <v>129</v>
      </c>
      <c r="F139" t="s">
        <v>742</v>
      </c>
      <c r="G139" t="s">
        <v>398</v>
      </c>
      <c r="H139" t="s">
        <v>743</v>
      </c>
      <c r="I139" t="s">
        <v>156</v>
      </c>
      <c r="J139" t="s">
        <v>261</v>
      </c>
      <c r="K139" s="79">
        <v>1.93</v>
      </c>
      <c r="L139" t="s">
        <v>108</v>
      </c>
      <c r="M139" s="79">
        <v>5.6</v>
      </c>
      <c r="N139" s="79">
        <v>1.3</v>
      </c>
      <c r="O139" s="79">
        <v>258502.06</v>
      </c>
      <c r="P139" s="79">
        <v>113.49</v>
      </c>
      <c r="Q139" s="79">
        <v>293.37398789399998</v>
      </c>
      <c r="R139" s="79">
        <v>0.14000000000000001</v>
      </c>
      <c r="S139" s="79">
        <f t="shared" si="1"/>
        <v>0.107000807226539</v>
      </c>
      <c r="T139" s="79">
        <f>Q139/'סכום נכסי הקרן'!$C$42*100</f>
        <v>2.2581863031078599E-2</v>
      </c>
    </row>
    <row r="140" spans="2:20">
      <c r="B140" t="s">
        <v>746</v>
      </c>
      <c r="C140" t="s">
        <v>747</v>
      </c>
      <c r="D140" t="s">
        <v>106</v>
      </c>
      <c r="E140" t="s">
        <v>129</v>
      </c>
      <c r="F140" t="s">
        <v>748</v>
      </c>
      <c r="G140" t="s">
        <v>133</v>
      </c>
      <c r="H140" t="s">
        <v>743</v>
      </c>
      <c r="I140" t="s">
        <v>156</v>
      </c>
      <c r="J140" t="s">
        <v>749</v>
      </c>
      <c r="K140" s="79">
        <v>1.25</v>
      </c>
      <c r="L140" t="s">
        <v>108</v>
      </c>
      <c r="M140" s="79">
        <v>4.2</v>
      </c>
      <c r="N140" s="79">
        <v>2.33</v>
      </c>
      <c r="O140" s="79">
        <v>119425.24</v>
      </c>
      <c r="P140" s="79">
        <v>103.49</v>
      </c>
      <c r="Q140" s="79">
        <v>123.59318087600001</v>
      </c>
      <c r="R140" s="79">
        <v>0.03</v>
      </c>
      <c r="S140" s="79">
        <f t="shared" ref="S140:S203" si="2">Q140/$Q$11*100</f>
        <v>4.5077514255305623E-2</v>
      </c>
      <c r="T140" s="79">
        <f>Q140/'סכום נכסי הקרן'!$C$42*100</f>
        <v>9.5133324605641868E-3</v>
      </c>
    </row>
    <row r="141" spans="2:20">
      <c r="B141" t="s">
        <v>750</v>
      </c>
      <c r="C141" t="s">
        <v>751</v>
      </c>
      <c r="D141" t="s">
        <v>106</v>
      </c>
      <c r="E141" t="s">
        <v>129</v>
      </c>
      <c r="F141" t="s">
        <v>752</v>
      </c>
      <c r="G141" t="s">
        <v>398</v>
      </c>
      <c r="H141" t="s">
        <v>743</v>
      </c>
      <c r="I141" t="s">
        <v>156</v>
      </c>
      <c r="J141" t="s">
        <v>753</v>
      </c>
      <c r="K141" s="79">
        <v>2.4900000000000002</v>
      </c>
      <c r="L141" t="s">
        <v>108</v>
      </c>
      <c r="M141" s="79">
        <v>4.8</v>
      </c>
      <c r="N141" s="79">
        <v>1.36</v>
      </c>
      <c r="O141" s="79">
        <v>394400</v>
      </c>
      <c r="P141" s="79">
        <v>107.38</v>
      </c>
      <c r="Q141" s="79">
        <v>423.50671999999997</v>
      </c>
      <c r="R141" s="79">
        <v>0.15</v>
      </c>
      <c r="S141" s="79">
        <f t="shared" si="2"/>
        <v>0.15446345884706369</v>
      </c>
      <c r="T141" s="79">
        <f>Q141/'סכום נכסי הקרן'!$C$42*100</f>
        <v>3.2598564080046535E-2</v>
      </c>
    </row>
    <row r="142" spans="2:20">
      <c r="B142" t="s">
        <v>754</v>
      </c>
      <c r="C142" t="s">
        <v>755</v>
      </c>
      <c r="D142" t="s">
        <v>106</v>
      </c>
      <c r="E142" t="s">
        <v>129</v>
      </c>
      <c r="F142" t="s">
        <v>756</v>
      </c>
      <c r="G142" t="s">
        <v>398</v>
      </c>
      <c r="H142" t="s">
        <v>739</v>
      </c>
      <c r="I142" t="s">
        <v>155</v>
      </c>
      <c r="J142" t="s">
        <v>261</v>
      </c>
      <c r="K142" s="79">
        <v>1.38</v>
      </c>
      <c r="L142" t="s">
        <v>108</v>
      </c>
      <c r="M142" s="79">
        <v>6.4</v>
      </c>
      <c r="N142" s="79">
        <v>3.17</v>
      </c>
      <c r="O142" s="79">
        <v>256405.86</v>
      </c>
      <c r="P142" s="79">
        <v>113.41</v>
      </c>
      <c r="Q142" s="79">
        <v>290.78988582599999</v>
      </c>
      <c r="R142" s="79">
        <v>0.25</v>
      </c>
      <c r="S142" s="79">
        <f t="shared" si="2"/>
        <v>0.10605832078042753</v>
      </c>
      <c r="T142" s="79">
        <f>Q142/'סכום נכסי הקרן'!$C$42*100</f>
        <v>2.2382957056568731E-2</v>
      </c>
    </row>
    <row r="143" spans="2:20">
      <c r="B143" t="s">
        <v>757</v>
      </c>
      <c r="C143" t="s">
        <v>758</v>
      </c>
      <c r="D143" t="s">
        <v>106</v>
      </c>
      <c r="E143" t="s">
        <v>129</v>
      </c>
      <c r="F143" t="s">
        <v>756</v>
      </c>
      <c r="G143" t="s">
        <v>398</v>
      </c>
      <c r="H143" t="s">
        <v>739</v>
      </c>
      <c r="I143" t="s">
        <v>155</v>
      </c>
      <c r="J143" t="s">
        <v>261</v>
      </c>
      <c r="K143" s="79">
        <v>2.38</v>
      </c>
      <c r="L143" t="s">
        <v>108</v>
      </c>
      <c r="M143" s="79">
        <v>5.4</v>
      </c>
      <c r="N143" s="79">
        <v>3.65</v>
      </c>
      <c r="O143" s="79">
        <v>236336.72</v>
      </c>
      <c r="P143" s="79">
        <v>106.42</v>
      </c>
      <c r="Q143" s="79">
        <v>251.509537424</v>
      </c>
      <c r="R143" s="79">
        <v>0.31</v>
      </c>
      <c r="S143" s="79">
        <f t="shared" si="2"/>
        <v>9.1731798455372923E-2</v>
      </c>
      <c r="T143" s="79">
        <f>Q143/'סכום נכסי הקרן'!$C$42*100</f>
        <v>1.9359432531458123E-2</v>
      </c>
    </row>
    <row r="144" spans="2:20">
      <c r="B144" t="s">
        <v>759</v>
      </c>
      <c r="C144" t="s">
        <v>760</v>
      </c>
      <c r="D144" t="s">
        <v>106</v>
      </c>
      <c r="E144" t="s">
        <v>129</v>
      </c>
      <c r="F144" t="s">
        <v>756</v>
      </c>
      <c r="G144" t="s">
        <v>398</v>
      </c>
      <c r="H144" t="s">
        <v>739</v>
      </c>
      <c r="I144" t="s">
        <v>155</v>
      </c>
      <c r="J144" t="s">
        <v>761</v>
      </c>
      <c r="K144" s="79">
        <v>3.57</v>
      </c>
      <c r="L144" t="s">
        <v>108</v>
      </c>
      <c r="M144" s="79">
        <v>2.5</v>
      </c>
      <c r="N144" s="79">
        <v>4.3899999999999997</v>
      </c>
      <c r="O144" s="79">
        <v>517400</v>
      </c>
      <c r="P144" s="79">
        <v>93.26</v>
      </c>
      <c r="Q144" s="79">
        <v>482.52724000000001</v>
      </c>
      <c r="R144" s="79">
        <v>0.28000000000000003</v>
      </c>
      <c r="S144" s="79">
        <f t="shared" si="2"/>
        <v>0.17598971387827619</v>
      </c>
      <c r="T144" s="79">
        <f>Q144/'סכום נכסי הקרן'!$C$42*100</f>
        <v>3.7141547962941404E-2</v>
      </c>
    </row>
    <row r="145" spans="2:20">
      <c r="B145" t="s">
        <v>762</v>
      </c>
      <c r="C145" t="s">
        <v>763</v>
      </c>
      <c r="D145" t="s">
        <v>106</v>
      </c>
      <c r="E145" t="s">
        <v>129</v>
      </c>
      <c r="F145" t="s">
        <v>603</v>
      </c>
      <c r="G145" t="s">
        <v>365</v>
      </c>
      <c r="H145" t="s">
        <v>739</v>
      </c>
      <c r="I145" t="s">
        <v>155</v>
      </c>
      <c r="J145" t="s">
        <v>261</v>
      </c>
      <c r="K145" s="79">
        <v>4.49</v>
      </c>
      <c r="L145" t="s">
        <v>108</v>
      </c>
      <c r="M145" s="79">
        <v>5.0999999999999996</v>
      </c>
      <c r="N145" s="79">
        <v>1.82</v>
      </c>
      <c r="O145" s="79">
        <v>3233775</v>
      </c>
      <c r="P145" s="79">
        <v>138.15</v>
      </c>
      <c r="Q145" s="79">
        <v>4467.4601624999996</v>
      </c>
      <c r="R145" s="79">
        <v>0.28000000000000003</v>
      </c>
      <c r="S145" s="79">
        <f t="shared" si="2"/>
        <v>1.6293940954731843</v>
      </c>
      <c r="T145" s="79">
        <f>Q145/'סכום נכסי הקרן'!$C$42*100</f>
        <v>0.34387361405342365</v>
      </c>
    </row>
    <row r="146" spans="2:20">
      <c r="B146" t="s">
        <v>764</v>
      </c>
      <c r="C146" t="s">
        <v>765</v>
      </c>
      <c r="D146" t="s">
        <v>106</v>
      </c>
      <c r="E146" t="s">
        <v>129</v>
      </c>
      <c r="F146" t="s">
        <v>647</v>
      </c>
      <c r="G146" t="s">
        <v>365</v>
      </c>
      <c r="H146" t="s">
        <v>739</v>
      </c>
      <c r="I146" t="s">
        <v>155</v>
      </c>
      <c r="J146" t="s">
        <v>766</v>
      </c>
      <c r="K146" s="79">
        <v>3.37</v>
      </c>
      <c r="L146" t="s">
        <v>108</v>
      </c>
      <c r="M146" s="79">
        <v>2.4</v>
      </c>
      <c r="N146" s="79">
        <v>1.19</v>
      </c>
      <c r="O146" s="79">
        <v>188719</v>
      </c>
      <c r="P146" s="79">
        <v>104.78</v>
      </c>
      <c r="Q146" s="79">
        <v>197.73976819999999</v>
      </c>
      <c r="R146" s="79">
        <v>0.14000000000000001</v>
      </c>
      <c r="S146" s="79">
        <f t="shared" si="2"/>
        <v>7.2120623133887021E-2</v>
      </c>
      <c r="T146" s="79">
        <f>Q146/'סכום נכסי הקרן'!$C$42*100</f>
        <v>1.5220614456463048E-2</v>
      </c>
    </row>
    <row r="147" spans="2:20">
      <c r="B147" t="s">
        <v>767</v>
      </c>
      <c r="C147" t="s">
        <v>768</v>
      </c>
      <c r="D147" t="s">
        <v>106</v>
      </c>
      <c r="E147" t="s">
        <v>129</v>
      </c>
      <c r="F147" t="s">
        <v>769</v>
      </c>
      <c r="G147" t="s">
        <v>398</v>
      </c>
      <c r="H147" t="s">
        <v>739</v>
      </c>
      <c r="I147" t="s">
        <v>155</v>
      </c>
      <c r="J147" t="s">
        <v>770</v>
      </c>
      <c r="K147" s="79">
        <v>1.1299999999999999</v>
      </c>
      <c r="L147" t="s">
        <v>108</v>
      </c>
      <c r="M147" s="79">
        <v>4.6500000000000004</v>
      </c>
      <c r="N147" s="79">
        <v>0.87</v>
      </c>
      <c r="O147" s="79">
        <v>443971.63</v>
      </c>
      <c r="P147" s="79">
        <v>127.32</v>
      </c>
      <c r="Q147" s="79">
        <v>565.26467931599996</v>
      </c>
      <c r="R147" s="79">
        <v>0.19</v>
      </c>
      <c r="S147" s="79">
        <f t="shared" si="2"/>
        <v>0.20616612064910236</v>
      </c>
      <c r="T147" s="79">
        <f>Q147/'סכום נכסי הקרן'!$C$42*100</f>
        <v>4.3510093230326029E-2</v>
      </c>
    </row>
    <row r="148" spans="2:20">
      <c r="B148" t="s">
        <v>771</v>
      </c>
      <c r="C148" t="s">
        <v>772</v>
      </c>
      <c r="D148" t="s">
        <v>106</v>
      </c>
      <c r="E148" t="s">
        <v>129</v>
      </c>
      <c r="F148" t="s">
        <v>769</v>
      </c>
      <c r="G148" t="s">
        <v>398</v>
      </c>
      <c r="H148" t="s">
        <v>739</v>
      </c>
      <c r="I148" t="s">
        <v>155</v>
      </c>
      <c r="J148" t="s">
        <v>773</v>
      </c>
      <c r="K148" s="79">
        <v>0.99</v>
      </c>
      <c r="L148" t="s">
        <v>108</v>
      </c>
      <c r="M148" s="79">
        <v>5.05</v>
      </c>
      <c r="N148" s="79">
        <v>1.02</v>
      </c>
      <c r="O148" s="79">
        <v>110132.56</v>
      </c>
      <c r="P148" s="79">
        <v>124.14</v>
      </c>
      <c r="Q148" s="79">
        <v>136.718559984</v>
      </c>
      <c r="R148" s="79">
        <v>7.0000000000000007E-2</v>
      </c>
      <c r="S148" s="79">
        <f t="shared" si="2"/>
        <v>4.9864667232950612E-2</v>
      </c>
      <c r="T148" s="79">
        <f>Q148/'סכום נכסי הקרן'!$C$42*100</f>
        <v>1.0523631687757187E-2</v>
      </c>
    </row>
    <row r="149" spans="2:20">
      <c r="B149" t="s">
        <v>774</v>
      </c>
      <c r="C149" t="s">
        <v>775</v>
      </c>
      <c r="D149" t="s">
        <v>106</v>
      </c>
      <c r="E149" t="s">
        <v>129</v>
      </c>
      <c r="F149" t="s">
        <v>769</v>
      </c>
      <c r="G149" t="s">
        <v>398</v>
      </c>
      <c r="H149" t="s">
        <v>739</v>
      </c>
      <c r="I149" t="s">
        <v>155</v>
      </c>
      <c r="J149" t="s">
        <v>776</v>
      </c>
      <c r="K149" s="79">
        <v>6.38</v>
      </c>
      <c r="L149" t="s">
        <v>108</v>
      </c>
      <c r="M149" s="79">
        <v>2.85</v>
      </c>
      <c r="N149" s="79">
        <v>2.09</v>
      </c>
      <c r="O149" s="79">
        <v>1388233</v>
      </c>
      <c r="P149" s="79">
        <v>106.34</v>
      </c>
      <c r="Q149" s="79">
        <v>1476.2469722000001</v>
      </c>
      <c r="R149" s="79">
        <v>0.2</v>
      </c>
      <c r="S149" s="79">
        <f t="shared" si="2"/>
        <v>0.53842407373964951</v>
      </c>
      <c r="T149" s="79">
        <f>Q149/'סכום נכסי הקרן'!$C$42*100</f>
        <v>0.11363109308215082</v>
      </c>
    </row>
    <row r="150" spans="2:20">
      <c r="B150" t="s">
        <v>777</v>
      </c>
      <c r="C150" t="s">
        <v>778</v>
      </c>
      <c r="D150" t="s">
        <v>106</v>
      </c>
      <c r="E150" t="s">
        <v>129</v>
      </c>
      <c r="F150" t="s">
        <v>769</v>
      </c>
      <c r="G150" t="s">
        <v>398</v>
      </c>
      <c r="H150" t="s">
        <v>739</v>
      </c>
      <c r="I150" t="s">
        <v>155</v>
      </c>
      <c r="J150" t="s">
        <v>779</v>
      </c>
      <c r="K150" s="79">
        <v>1.84</v>
      </c>
      <c r="L150" t="s">
        <v>108</v>
      </c>
      <c r="M150" s="79">
        <v>6.1</v>
      </c>
      <c r="N150" s="79">
        <v>1.87</v>
      </c>
      <c r="O150" s="79">
        <v>2611308</v>
      </c>
      <c r="P150" s="79">
        <v>109.05</v>
      </c>
      <c r="Q150" s="79">
        <v>2847.6313740000001</v>
      </c>
      <c r="R150" s="79">
        <v>0.21</v>
      </c>
      <c r="S150" s="79">
        <f t="shared" si="2"/>
        <v>1.0386021538205024</v>
      </c>
      <c r="T150" s="79">
        <f>Q150/'סכום נכסי הקרן'!$C$42*100</f>
        <v>0.21919060415780409</v>
      </c>
    </row>
    <row r="151" spans="2:20">
      <c r="B151" t="s">
        <v>780</v>
      </c>
      <c r="C151" t="s">
        <v>781</v>
      </c>
      <c r="D151" t="s">
        <v>106</v>
      </c>
      <c r="E151" t="s">
        <v>129</v>
      </c>
      <c r="F151" t="s">
        <v>782</v>
      </c>
      <c r="G151" t="s">
        <v>552</v>
      </c>
      <c r="H151" t="s">
        <v>783</v>
      </c>
      <c r="I151" t="s">
        <v>155</v>
      </c>
      <c r="J151" t="s">
        <v>261</v>
      </c>
      <c r="K151" s="79">
        <v>1.93</v>
      </c>
      <c r="L151" t="s">
        <v>108</v>
      </c>
      <c r="M151" s="79">
        <v>4.8</v>
      </c>
      <c r="N151" s="79">
        <v>1.95</v>
      </c>
      <c r="O151" s="79">
        <v>1180670.1599999999</v>
      </c>
      <c r="P151" s="79">
        <v>123.1</v>
      </c>
      <c r="Q151" s="79">
        <v>1453.4049669599999</v>
      </c>
      <c r="R151" s="79">
        <v>0.16</v>
      </c>
      <c r="S151" s="79">
        <f t="shared" si="2"/>
        <v>0.53009302497524458</v>
      </c>
      <c r="T151" s="79">
        <f>Q151/'סכום נכסי הקרן'!$C$42*100</f>
        <v>0.11187287642024542</v>
      </c>
    </row>
    <row r="152" spans="2:20">
      <c r="B152" t="s">
        <v>784</v>
      </c>
      <c r="C152" t="s">
        <v>785</v>
      </c>
      <c r="D152" t="s">
        <v>106</v>
      </c>
      <c r="E152" t="s">
        <v>129</v>
      </c>
      <c r="F152" t="s">
        <v>786</v>
      </c>
      <c r="G152" t="s">
        <v>118</v>
      </c>
      <c r="H152" t="s">
        <v>783</v>
      </c>
      <c r="I152" t="s">
        <v>155</v>
      </c>
      <c r="J152" t="s">
        <v>261</v>
      </c>
      <c r="K152" s="79">
        <v>0.43</v>
      </c>
      <c r="L152" t="s">
        <v>108</v>
      </c>
      <c r="M152" s="79">
        <v>5.25</v>
      </c>
      <c r="N152" s="79">
        <v>1.36</v>
      </c>
      <c r="O152" s="79">
        <v>84877.97</v>
      </c>
      <c r="P152" s="79">
        <v>123.53</v>
      </c>
      <c r="Q152" s="79">
        <v>104.849756341</v>
      </c>
      <c r="R152" s="79">
        <v>0.12</v>
      </c>
      <c r="S152" s="79">
        <f t="shared" si="2"/>
        <v>3.824132005202352E-2</v>
      </c>
      <c r="T152" s="79">
        <f>Q152/'סכום נכסי הקרן'!$C$42*100</f>
        <v>8.0705956704992879E-3</v>
      </c>
    </row>
    <row r="153" spans="2:20">
      <c r="B153" t="s">
        <v>787</v>
      </c>
      <c r="C153" t="s">
        <v>788</v>
      </c>
      <c r="D153" t="s">
        <v>106</v>
      </c>
      <c r="E153" t="s">
        <v>129</v>
      </c>
      <c r="F153" t="s">
        <v>786</v>
      </c>
      <c r="G153" t="s">
        <v>118</v>
      </c>
      <c r="H153" t="s">
        <v>783</v>
      </c>
      <c r="I153" t="s">
        <v>155</v>
      </c>
      <c r="J153" t="s">
        <v>261</v>
      </c>
      <c r="K153" s="79">
        <v>0.82</v>
      </c>
      <c r="L153" t="s">
        <v>108</v>
      </c>
      <c r="M153" s="79">
        <v>5.3</v>
      </c>
      <c r="N153" s="79">
        <v>1.81</v>
      </c>
      <c r="O153" s="79">
        <v>381462.7</v>
      </c>
      <c r="P153" s="79">
        <v>124.16</v>
      </c>
      <c r="Q153" s="79">
        <v>473.62408832</v>
      </c>
      <c r="R153" s="79">
        <v>0.38</v>
      </c>
      <c r="S153" s="79">
        <f t="shared" si="2"/>
        <v>0.17274251250415665</v>
      </c>
      <c r="T153" s="79">
        <f>Q153/'סכום נכסי הקרן'!$C$42*100</f>
        <v>3.6456246061345003E-2</v>
      </c>
    </row>
    <row r="154" spans="2:20">
      <c r="B154" t="s">
        <v>789</v>
      </c>
      <c r="C154" t="s">
        <v>790</v>
      </c>
      <c r="D154" t="s">
        <v>106</v>
      </c>
      <c r="E154" t="s">
        <v>129</v>
      </c>
      <c r="F154" t="s">
        <v>786</v>
      </c>
      <c r="G154" t="s">
        <v>118</v>
      </c>
      <c r="H154" t="s">
        <v>783</v>
      </c>
      <c r="I154" t="s">
        <v>155</v>
      </c>
      <c r="J154" t="s">
        <v>791</v>
      </c>
      <c r="K154" s="79">
        <v>2.6</v>
      </c>
      <c r="L154" t="s">
        <v>108</v>
      </c>
      <c r="M154" s="79">
        <v>5</v>
      </c>
      <c r="N154" s="79">
        <v>1.81</v>
      </c>
      <c r="O154" s="79">
        <v>292</v>
      </c>
      <c r="P154" s="79">
        <v>107.15</v>
      </c>
      <c r="Q154" s="79">
        <v>0.31287799999999999</v>
      </c>
      <c r="R154" s="79">
        <v>0</v>
      </c>
      <c r="S154" s="79">
        <f t="shared" si="2"/>
        <v>1.1411440667848575E-4</v>
      </c>
      <c r="T154" s="79">
        <f>Q154/'סכום נכסי הקרן'!$C$42*100</f>
        <v>2.4083144494700814E-5</v>
      </c>
    </row>
    <row r="155" spans="2:20">
      <c r="B155" t="s">
        <v>792</v>
      </c>
      <c r="C155" t="s">
        <v>793</v>
      </c>
      <c r="D155" t="s">
        <v>106</v>
      </c>
      <c r="E155" t="s">
        <v>129</v>
      </c>
      <c r="F155" t="s">
        <v>794</v>
      </c>
      <c r="G155" t="s">
        <v>398</v>
      </c>
      <c r="H155" t="s">
        <v>212</v>
      </c>
      <c r="I155" t="s">
        <v>156</v>
      </c>
      <c r="J155" t="s">
        <v>261</v>
      </c>
      <c r="K155" s="79">
        <v>0.99</v>
      </c>
      <c r="L155" t="s">
        <v>108</v>
      </c>
      <c r="M155" s="79">
        <v>5.35</v>
      </c>
      <c r="N155" s="79">
        <v>1.26</v>
      </c>
      <c r="O155" s="79">
        <v>68114.53</v>
      </c>
      <c r="P155" s="79">
        <v>124.21</v>
      </c>
      <c r="Q155" s="79">
        <v>84.605057712999994</v>
      </c>
      <c r="R155" s="79">
        <v>0.04</v>
      </c>
      <c r="S155" s="79">
        <f t="shared" si="2"/>
        <v>3.0857573760117486E-2</v>
      </c>
      <c r="T155" s="79">
        <f>Q155/'סכום נכסי הקרן'!$C$42*100</f>
        <v>6.5123013758867062E-3</v>
      </c>
    </row>
    <row r="156" spans="2:20">
      <c r="B156" t="s">
        <v>795</v>
      </c>
      <c r="C156" t="s">
        <v>796</v>
      </c>
      <c r="D156" t="s">
        <v>106</v>
      </c>
      <c r="E156" t="s">
        <v>129</v>
      </c>
      <c r="F156" t="s">
        <v>794</v>
      </c>
      <c r="G156" t="s">
        <v>398</v>
      </c>
      <c r="H156" t="s">
        <v>212</v>
      </c>
      <c r="I156" t="s">
        <v>156</v>
      </c>
      <c r="J156" t="s">
        <v>680</v>
      </c>
      <c r="K156" s="79">
        <v>3.22</v>
      </c>
      <c r="L156" t="s">
        <v>108</v>
      </c>
      <c r="M156" s="79">
        <v>7</v>
      </c>
      <c r="N156" s="79">
        <v>2</v>
      </c>
      <c r="O156" s="79">
        <v>1016714.12</v>
      </c>
      <c r="P156" s="79">
        <v>121.96</v>
      </c>
      <c r="Q156" s="79">
        <v>1239.9845407519999</v>
      </c>
      <c r="R156" s="79">
        <v>0.18</v>
      </c>
      <c r="S156" s="79">
        <f t="shared" si="2"/>
        <v>0.45225327494553502</v>
      </c>
      <c r="T156" s="79">
        <f>Q156/'סכום נכסי הקרן'!$C$42*100</f>
        <v>9.5445275366518728E-2</v>
      </c>
    </row>
    <row r="157" spans="2:20">
      <c r="B157" t="s">
        <v>797</v>
      </c>
      <c r="C157" t="s">
        <v>798</v>
      </c>
      <c r="D157" t="s">
        <v>106</v>
      </c>
      <c r="E157" t="s">
        <v>129</v>
      </c>
      <c r="F157" t="s">
        <v>794</v>
      </c>
      <c r="G157" t="s">
        <v>398</v>
      </c>
      <c r="H157" t="s">
        <v>212</v>
      </c>
      <c r="I157" t="s">
        <v>156</v>
      </c>
      <c r="J157" t="s">
        <v>799</v>
      </c>
      <c r="K157" s="79">
        <v>4.59</v>
      </c>
      <c r="L157" t="s">
        <v>108</v>
      </c>
      <c r="M157" s="79">
        <v>4.4000000000000004</v>
      </c>
      <c r="N157" s="79">
        <v>2.98</v>
      </c>
      <c r="O157" s="79">
        <v>1561.8</v>
      </c>
      <c r="P157" s="79">
        <v>107.95</v>
      </c>
      <c r="Q157" s="79">
        <v>1.6859630999999999</v>
      </c>
      <c r="R157" s="79">
        <v>0</v>
      </c>
      <c r="S157" s="79">
        <f t="shared" si="2"/>
        <v>6.1491277379144759E-4</v>
      </c>
      <c r="T157" s="79">
        <f>Q157/'סכום נכסי הקרן'!$C$42*100</f>
        <v>1.2977356333789439E-4</v>
      </c>
    </row>
    <row r="158" spans="2:20">
      <c r="B158" t="s">
        <v>800</v>
      </c>
      <c r="C158" t="s">
        <v>801</v>
      </c>
      <c r="D158" t="s">
        <v>106</v>
      </c>
      <c r="E158" t="s">
        <v>129</v>
      </c>
      <c r="F158" t="s">
        <v>802</v>
      </c>
      <c r="G158" t="s">
        <v>464</v>
      </c>
      <c r="H158" t="s">
        <v>803</v>
      </c>
      <c r="I158" t="s">
        <v>156</v>
      </c>
      <c r="J158" t="s">
        <v>804</v>
      </c>
      <c r="K158" s="79">
        <v>2.06</v>
      </c>
      <c r="L158" t="s">
        <v>108</v>
      </c>
      <c r="M158" s="79">
        <v>3.59</v>
      </c>
      <c r="N158" s="79">
        <v>2.17</v>
      </c>
      <c r="O158" s="79">
        <v>28578</v>
      </c>
      <c r="P158" s="79">
        <v>103.7</v>
      </c>
      <c r="Q158" s="79">
        <v>29.635386</v>
      </c>
      <c r="R158" s="79">
        <v>7.0000000000000007E-2</v>
      </c>
      <c r="S158" s="79">
        <f t="shared" si="2"/>
        <v>1.0808764087209401E-2</v>
      </c>
      <c r="T158" s="79">
        <f>Q158/'סכום נכסי הקרן'!$C$42*100</f>
        <v>2.281123259526824E-3</v>
      </c>
    </row>
    <row r="159" spans="2:20">
      <c r="B159" t="s">
        <v>805</v>
      </c>
      <c r="C159" t="s">
        <v>806</v>
      </c>
      <c r="D159" t="s">
        <v>106</v>
      </c>
      <c r="E159" t="s">
        <v>129</v>
      </c>
      <c r="F159" t="s">
        <v>807</v>
      </c>
      <c r="G159" t="s">
        <v>118</v>
      </c>
      <c r="H159" t="s">
        <v>808</v>
      </c>
      <c r="I159" t="s">
        <v>155</v>
      </c>
      <c r="J159" t="s">
        <v>809</v>
      </c>
      <c r="K159" s="79">
        <v>1.44</v>
      </c>
      <c r="L159" t="s">
        <v>108</v>
      </c>
      <c r="M159" s="79">
        <v>4.45</v>
      </c>
      <c r="N159" s="79">
        <v>2.5299999999999998</v>
      </c>
      <c r="O159" s="79">
        <v>60375.85</v>
      </c>
      <c r="P159" s="79">
        <v>125.04</v>
      </c>
      <c r="Q159" s="79">
        <v>75.493962839999995</v>
      </c>
      <c r="R159" s="79">
        <v>0.06</v>
      </c>
      <c r="S159" s="79">
        <f t="shared" si="2"/>
        <v>2.753453031946717E-2</v>
      </c>
      <c r="T159" s="79">
        <f>Q159/'סכום נכסי הקרן'!$C$42*100</f>
        <v>5.8109934720667281E-3</v>
      </c>
    </row>
    <row r="160" spans="2:20">
      <c r="B160" t="s">
        <v>810</v>
      </c>
      <c r="C160" t="s">
        <v>811</v>
      </c>
      <c r="D160" t="s">
        <v>106</v>
      </c>
      <c r="E160" t="s">
        <v>129</v>
      </c>
      <c r="F160" t="s">
        <v>812</v>
      </c>
      <c r="G160" t="s">
        <v>118</v>
      </c>
      <c r="H160" t="s">
        <v>813</v>
      </c>
      <c r="I160" t="s">
        <v>155</v>
      </c>
      <c r="J160" t="s">
        <v>261</v>
      </c>
      <c r="K160" s="79">
        <v>1.1299999999999999</v>
      </c>
      <c r="L160" t="s">
        <v>108</v>
      </c>
      <c r="M160" s="79">
        <v>6.33</v>
      </c>
      <c r="N160" s="79">
        <v>21.61</v>
      </c>
      <c r="O160" s="79">
        <v>0.61</v>
      </c>
      <c r="P160" s="79">
        <v>103.6</v>
      </c>
      <c r="Q160" s="79">
        <v>6.3195999999999999E-4</v>
      </c>
      <c r="R160" s="79">
        <v>0</v>
      </c>
      <c r="S160" s="79">
        <f t="shared" si="2"/>
        <v>2.3049156682328525E-7</v>
      </c>
      <c r="T160" s="79">
        <f>Q160/'סכום נכסי הקרן'!$C$42*100</f>
        <v>4.8643829207777881E-8</v>
      </c>
    </row>
    <row r="161" spans="2:20">
      <c r="B161" t="s">
        <v>814</v>
      </c>
      <c r="C161" t="s">
        <v>815</v>
      </c>
      <c r="D161" t="s">
        <v>106</v>
      </c>
      <c r="E161" t="s">
        <v>129</v>
      </c>
      <c r="F161" t="s">
        <v>812</v>
      </c>
      <c r="G161" t="s">
        <v>118</v>
      </c>
      <c r="H161" t="s">
        <v>813</v>
      </c>
      <c r="I161" t="s">
        <v>155</v>
      </c>
      <c r="J161" t="s">
        <v>816</v>
      </c>
      <c r="K161" s="79">
        <v>2.04</v>
      </c>
      <c r="L161" t="s">
        <v>108</v>
      </c>
      <c r="M161" s="79">
        <v>6.78</v>
      </c>
      <c r="N161" s="79">
        <v>27.23</v>
      </c>
      <c r="O161" s="79">
        <v>888536.8</v>
      </c>
      <c r="P161" s="79">
        <v>83.46</v>
      </c>
      <c r="Q161" s="79">
        <v>741.57281327999999</v>
      </c>
      <c r="R161" s="79">
        <v>0.09</v>
      </c>
      <c r="S161" s="79">
        <f t="shared" si="2"/>
        <v>0.27047009248442744</v>
      </c>
      <c r="T161" s="79">
        <f>Q161/'סכום נכסי הקרן'!$C$42*100</f>
        <v>5.7081051449971006E-2</v>
      </c>
    </row>
    <row r="162" spans="2:20">
      <c r="B162" t="s">
        <v>817</v>
      </c>
      <c r="C162" t="s">
        <v>818</v>
      </c>
      <c r="D162" t="s">
        <v>106</v>
      </c>
      <c r="E162" t="s">
        <v>129</v>
      </c>
      <c r="F162" t="s">
        <v>819</v>
      </c>
      <c r="G162" t="s">
        <v>398</v>
      </c>
      <c r="H162" t="s">
        <v>820</v>
      </c>
      <c r="I162" t="s">
        <v>155</v>
      </c>
      <c r="J162" t="s">
        <v>261</v>
      </c>
      <c r="K162" s="79">
        <v>0.52</v>
      </c>
      <c r="L162" t="s">
        <v>108</v>
      </c>
      <c r="M162" s="79">
        <v>5.0999999999999996</v>
      </c>
      <c r="N162" s="79">
        <v>6.69</v>
      </c>
      <c r="O162" s="79">
        <v>223875.8</v>
      </c>
      <c r="P162" s="79">
        <v>103</v>
      </c>
      <c r="Q162" s="79">
        <v>230.592074</v>
      </c>
      <c r="R162" s="79">
        <v>0.23</v>
      </c>
      <c r="S162" s="79">
        <f t="shared" si="2"/>
        <v>8.4102678070274939E-2</v>
      </c>
      <c r="T162" s="79">
        <f>Q162/'סכום נכסי הקרן'!$C$42*100</f>
        <v>1.7749353541874926E-2</v>
      </c>
    </row>
    <row r="163" spans="2:20">
      <c r="B163" t="s">
        <v>821</v>
      </c>
      <c r="C163" t="s">
        <v>822</v>
      </c>
      <c r="D163" t="s">
        <v>106</v>
      </c>
      <c r="E163" t="s">
        <v>129</v>
      </c>
      <c r="F163" t="s">
        <v>823</v>
      </c>
      <c r="G163" t="s">
        <v>398</v>
      </c>
      <c r="H163" t="s">
        <v>820</v>
      </c>
      <c r="I163" t="s">
        <v>155</v>
      </c>
      <c r="J163" t="s">
        <v>824</v>
      </c>
      <c r="K163" s="79">
        <v>2.41</v>
      </c>
      <c r="L163" t="s">
        <v>108</v>
      </c>
      <c r="M163" s="79">
        <v>6.9</v>
      </c>
      <c r="N163" s="79">
        <v>17.14</v>
      </c>
      <c r="O163" s="79">
        <v>0.97</v>
      </c>
      <c r="P163" s="79">
        <v>92.71</v>
      </c>
      <c r="Q163" s="79">
        <v>8.9928700000000002E-4</v>
      </c>
      <c r="R163" s="79">
        <v>0</v>
      </c>
      <c r="S163" s="79">
        <f t="shared" si="2"/>
        <v>3.2799238821098134E-7</v>
      </c>
      <c r="T163" s="79">
        <f>Q163/'סכום נכסי הקרן'!$C$42*100</f>
        <v>6.9220778588478612E-8</v>
      </c>
    </row>
    <row r="164" spans="2:20">
      <c r="B164" t="s">
        <v>825</v>
      </c>
      <c r="C164" t="s">
        <v>826</v>
      </c>
      <c r="D164" t="s">
        <v>106</v>
      </c>
      <c r="E164" t="s">
        <v>129</v>
      </c>
      <c r="F164" t="s">
        <v>827</v>
      </c>
      <c r="G164" t="s">
        <v>398</v>
      </c>
      <c r="H164" t="s">
        <v>828</v>
      </c>
      <c r="I164" t="s">
        <v>156</v>
      </c>
      <c r="J164" t="s">
        <v>829</v>
      </c>
      <c r="K164" s="79">
        <v>3.25</v>
      </c>
      <c r="L164" t="s">
        <v>108</v>
      </c>
      <c r="M164" s="79">
        <v>7.5</v>
      </c>
      <c r="N164" s="79">
        <v>21.52</v>
      </c>
      <c r="O164" s="79">
        <v>1.52</v>
      </c>
      <c r="P164" s="79">
        <v>73.05</v>
      </c>
      <c r="Q164" s="79">
        <v>1.1103599999999999E-3</v>
      </c>
      <c r="R164" s="79">
        <v>0</v>
      </c>
      <c r="S164" s="79">
        <f t="shared" si="2"/>
        <v>4.0497597338107321E-7</v>
      </c>
      <c r="T164" s="79">
        <f>Q164/'סכום נכסי הקרן'!$C$42*100</f>
        <v>8.546769130822875E-8</v>
      </c>
    </row>
    <row r="165" spans="2:20">
      <c r="B165" t="s">
        <v>830</v>
      </c>
      <c r="C165" t="s">
        <v>831</v>
      </c>
      <c r="D165" t="s">
        <v>106</v>
      </c>
      <c r="E165" t="s">
        <v>129</v>
      </c>
      <c r="F165" t="s">
        <v>827</v>
      </c>
      <c r="G165" t="s">
        <v>398</v>
      </c>
      <c r="H165" t="s">
        <v>828</v>
      </c>
      <c r="I165" t="s">
        <v>156</v>
      </c>
      <c r="J165" t="s">
        <v>832</v>
      </c>
      <c r="K165" s="79">
        <v>3.92</v>
      </c>
      <c r="L165" t="s">
        <v>108</v>
      </c>
      <c r="M165" s="79">
        <v>5.7</v>
      </c>
      <c r="N165" s="79">
        <v>22.5</v>
      </c>
      <c r="O165" s="79">
        <v>0.34</v>
      </c>
      <c r="P165" s="79">
        <v>56.97</v>
      </c>
      <c r="Q165" s="79">
        <v>1.9369799999999999E-4</v>
      </c>
      <c r="R165" s="79">
        <v>0</v>
      </c>
      <c r="S165" s="79">
        <f t="shared" si="2"/>
        <v>7.0646489509678951E-8</v>
      </c>
      <c r="T165" s="79">
        <f>Q165/'סכום נכסי הקרן'!$C$42*100</f>
        <v>1.4909507611064243E-8</v>
      </c>
    </row>
    <row r="166" spans="2:20">
      <c r="B166" t="s">
        <v>833</v>
      </c>
      <c r="C166" t="s">
        <v>834</v>
      </c>
      <c r="D166" t="s">
        <v>106</v>
      </c>
      <c r="E166" t="s">
        <v>129</v>
      </c>
      <c r="F166" t="s">
        <v>835</v>
      </c>
      <c r="G166" t="s">
        <v>398</v>
      </c>
      <c r="H166" t="s">
        <v>836</v>
      </c>
      <c r="I166" t="s">
        <v>155</v>
      </c>
      <c r="J166" t="s">
        <v>837</v>
      </c>
      <c r="K166" s="79">
        <v>1.86</v>
      </c>
      <c r="L166" t="s">
        <v>108</v>
      </c>
      <c r="M166" s="79">
        <v>4.75</v>
      </c>
      <c r="N166" s="79">
        <v>23.19</v>
      </c>
      <c r="O166" s="79">
        <v>40241.07</v>
      </c>
      <c r="P166" s="79">
        <v>86.5</v>
      </c>
      <c r="Q166" s="79">
        <v>34.808525549999999</v>
      </c>
      <c r="R166" s="79">
        <v>0.01</v>
      </c>
      <c r="S166" s="79">
        <f t="shared" si="2"/>
        <v>1.2695537047958507E-2</v>
      </c>
      <c r="T166" s="79">
        <f>Q166/'סכום נכסי הקרן'!$C$42*100</f>
        <v>2.6793151019507129E-3</v>
      </c>
    </row>
    <row r="167" spans="2:20">
      <c r="B167" t="s">
        <v>838</v>
      </c>
      <c r="C167" t="s">
        <v>839</v>
      </c>
      <c r="D167" t="s">
        <v>106</v>
      </c>
      <c r="E167" t="s">
        <v>129</v>
      </c>
      <c r="F167" t="s">
        <v>840</v>
      </c>
      <c r="G167" t="s">
        <v>118</v>
      </c>
      <c r="H167" t="s">
        <v>245</v>
      </c>
      <c r="I167" t="s">
        <v>841</v>
      </c>
      <c r="J167" t="s">
        <v>842</v>
      </c>
      <c r="K167" s="79">
        <v>1.37</v>
      </c>
      <c r="L167" t="s">
        <v>108</v>
      </c>
      <c r="M167" s="79">
        <v>1.02</v>
      </c>
      <c r="N167" s="79">
        <v>8</v>
      </c>
      <c r="O167" s="79">
        <v>0.7</v>
      </c>
      <c r="P167" s="79">
        <v>95.99</v>
      </c>
      <c r="Q167" s="79">
        <v>6.7193000000000005E-4</v>
      </c>
      <c r="R167" s="79">
        <v>0</v>
      </c>
      <c r="S167" s="79">
        <f t="shared" si="2"/>
        <v>2.4506962227921082E-7</v>
      </c>
      <c r="T167" s="79">
        <f>Q167/'סכום נכסי הקרן'!$C$42*100</f>
        <v>5.1720438254924667E-8</v>
      </c>
    </row>
    <row r="168" spans="2:20">
      <c r="B168" t="s">
        <v>843</v>
      </c>
      <c r="C168" t="s">
        <v>844</v>
      </c>
      <c r="D168" t="s">
        <v>106</v>
      </c>
      <c r="E168" t="s">
        <v>129</v>
      </c>
      <c r="F168" t="s">
        <v>840</v>
      </c>
      <c r="G168" t="s">
        <v>118</v>
      </c>
      <c r="H168" t="s">
        <v>245</v>
      </c>
      <c r="I168" t="s">
        <v>841</v>
      </c>
      <c r="J168" t="s">
        <v>842</v>
      </c>
      <c r="K168" s="79">
        <v>2.91</v>
      </c>
      <c r="L168" t="s">
        <v>108</v>
      </c>
      <c r="M168" s="79">
        <v>6</v>
      </c>
      <c r="N168" s="79">
        <v>20.329999999999998</v>
      </c>
      <c r="O168" s="79">
        <v>0.39</v>
      </c>
      <c r="P168" s="79">
        <v>81.81</v>
      </c>
      <c r="Q168" s="79">
        <v>3.1905900000000001E-4</v>
      </c>
      <c r="R168" s="79">
        <v>0</v>
      </c>
      <c r="S168" s="79">
        <f t="shared" si="2"/>
        <v>1.1636877147140734E-7</v>
      </c>
      <c r="T168" s="79">
        <f>Q168/'סכום נכסי הקרן'!$C$42*100</f>
        <v>2.4558914335091469E-8</v>
      </c>
    </row>
    <row r="169" spans="2:20">
      <c r="B169" t="s">
        <v>845</v>
      </c>
      <c r="C169" t="s">
        <v>846</v>
      </c>
      <c r="D169" t="s">
        <v>106</v>
      </c>
      <c r="E169" t="s">
        <v>129</v>
      </c>
      <c r="F169" t="s">
        <v>847</v>
      </c>
      <c r="G169" t="s">
        <v>118</v>
      </c>
      <c r="H169" t="s">
        <v>245</v>
      </c>
      <c r="I169" t="s">
        <v>841</v>
      </c>
      <c r="J169" t="s">
        <v>848</v>
      </c>
      <c r="K169" s="79">
        <v>2.89</v>
      </c>
      <c r="L169" t="s">
        <v>108</v>
      </c>
      <c r="M169" s="79">
        <v>7.4</v>
      </c>
      <c r="N169" s="79">
        <v>3.19</v>
      </c>
      <c r="O169" s="79">
        <v>0.02</v>
      </c>
      <c r="P169" s="79">
        <v>113.64</v>
      </c>
      <c r="Q169" s="79">
        <v>2.2728E-5</v>
      </c>
      <c r="R169" s="79">
        <v>0</v>
      </c>
      <c r="S169" s="79">
        <f t="shared" si="2"/>
        <v>8.2894682112153111E-9</v>
      </c>
      <c r="T169" s="79">
        <f>Q169/'סכום נכסי הקרן'!$C$42*100</f>
        <v>1.7494413415949991E-9</v>
      </c>
    </row>
    <row r="170" spans="2:20">
      <c r="B170" t="s">
        <v>849</v>
      </c>
      <c r="C170" t="s">
        <v>850</v>
      </c>
      <c r="D170" t="s">
        <v>106</v>
      </c>
      <c r="E170" t="s">
        <v>129</v>
      </c>
      <c r="F170" t="s">
        <v>851</v>
      </c>
      <c r="G170" t="s">
        <v>138</v>
      </c>
      <c r="H170" t="s">
        <v>245</v>
      </c>
      <c r="I170" t="s">
        <v>841</v>
      </c>
      <c r="J170" t="s">
        <v>852</v>
      </c>
      <c r="K170" s="79">
        <v>3.01</v>
      </c>
      <c r="L170" t="s">
        <v>108</v>
      </c>
      <c r="M170" s="79">
        <v>3.85</v>
      </c>
      <c r="N170" s="79">
        <v>2.4</v>
      </c>
      <c r="O170" s="79">
        <v>615000</v>
      </c>
      <c r="P170" s="79">
        <v>103.6</v>
      </c>
      <c r="Q170" s="79">
        <v>637.14</v>
      </c>
      <c r="R170" s="79">
        <v>0.22</v>
      </c>
      <c r="S170" s="79">
        <f t="shared" si="2"/>
        <v>0.23238084196118108</v>
      </c>
      <c r="T170" s="79">
        <f>Q170/'סכום נכסי הקרן'!$C$42*100</f>
        <v>4.904254911931704E-2</v>
      </c>
    </row>
    <row r="171" spans="2:20">
      <c r="B171" s="80" t="s">
        <v>282</v>
      </c>
      <c r="C171" s="16"/>
      <c r="D171" s="16"/>
      <c r="E171" s="16"/>
      <c r="F171" s="16"/>
      <c r="K171" s="81">
        <v>3.71</v>
      </c>
      <c r="N171" s="81">
        <v>2.5</v>
      </c>
      <c r="O171" s="81">
        <f>SUM(O172:O239)</f>
        <v>47924091.100000001</v>
      </c>
      <c r="Q171" s="81">
        <f>SUM(Q172:Q239)</f>
        <v>50797.311887395008</v>
      </c>
      <c r="S171" s="81">
        <f t="shared" si="2"/>
        <v>18.527046027180155</v>
      </c>
      <c r="T171" s="81">
        <f>Q171/'סכום נכסי הקרן'!$C$42*100</f>
        <v>3.910019247523052</v>
      </c>
    </row>
    <row r="172" spans="2:20">
      <c r="B172" t="s">
        <v>853</v>
      </c>
      <c r="C172" t="s">
        <v>854</v>
      </c>
      <c r="D172" t="s">
        <v>106</v>
      </c>
      <c r="E172" t="s">
        <v>129</v>
      </c>
      <c r="F172" t="s">
        <v>364</v>
      </c>
      <c r="G172" t="s">
        <v>365</v>
      </c>
      <c r="H172" t="s">
        <v>203</v>
      </c>
      <c r="I172" t="s">
        <v>155</v>
      </c>
      <c r="J172" t="s">
        <v>611</v>
      </c>
      <c r="K172" s="79">
        <v>6.53</v>
      </c>
      <c r="L172" t="s">
        <v>108</v>
      </c>
      <c r="M172" s="79">
        <v>3.01</v>
      </c>
      <c r="N172" s="79">
        <v>2.4700000000000002</v>
      </c>
      <c r="O172" s="79">
        <v>1283000</v>
      </c>
      <c r="P172" s="79">
        <v>104.4</v>
      </c>
      <c r="Q172" s="79">
        <v>1339.452</v>
      </c>
      <c r="R172" s="79">
        <v>0.11</v>
      </c>
      <c r="S172" s="79">
        <f t="shared" si="2"/>
        <v>0.48853153706655977</v>
      </c>
      <c r="T172" s="79">
        <f>Q172/'סכום נכסי הקרן'!$C$42*100</f>
        <v>0.10310157972026157</v>
      </c>
    </row>
    <row r="173" spans="2:20">
      <c r="B173" t="s">
        <v>855</v>
      </c>
      <c r="C173" t="s">
        <v>856</v>
      </c>
      <c r="D173" t="s">
        <v>106</v>
      </c>
      <c r="E173" t="s">
        <v>129</v>
      </c>
      <c r="F173" t="s">
        <v>385</v>
      </c>
      <c r="G173" t="s">
        <v>365</v>
      </c>
      <c r="H173" t="s">
        <v>203</v>
      </c>
      <c r="I173" t="s">
        <v>155</v>
      </c>
      <c r="J173" t="s">
        <v>261</v>
      </c>
      <c r="K173" s="79">
        <v>1.88</v>
      </c>
      <c r="L173" t="s">
        <v>108</v>
      </c>
      <c r="M173" s="79">
        <v>2.95</v>
      </c>
      <c r="N173" s="79">
        <v>0.48</v>
      </c>
      <c r="O173" s="79">
        <v>54250</v>
      </c>
      <c r="P173" s="79">
        <v>102.77</v>
      </c>
      <c r="Q173" s="79">
        <v>55.752724999999998</v>
      </c>
      <c r="R173" s="79">
        <v>0.01</v>
      </c>
      <c r="S173" s="79">
        <f t="shared" si="2"/>
        <v>2.0334408728270376E-2</v>
      </c>
      <c r="T173" s="79">
        <f>Q173/'סכום נכסי הקרן'!$C$42*100</f>
        <v>4.2914520424840305E-3</v>
      </c>
    </row>
    <row r="174" spans="2:20">
      <c r="B174" t="s">
        <v>857</v>
      </c>
      <c r="C174" t="s">
        <v>858</v>
      </c>
      <c r="D174" t="s">
        <v>106</v>
      </c>
      <c r="E174" t="s">
        <v>129</v>
      </c>
      <c r="F174" t="s">
        <v>385</v>
      </c>
      <c r="G174" t="s">
        <v>365</v>
      </c>
      <c r="H174" t="s">
        <v>203</v>
      </c>
      <c r="I174" t="s">
        <v>155</v>
      </c>
      <c r="J174" t="s">
        <v>261</v>
      </c>
      <c r="K174" s="79">
        <v>1.38</v>
      </c>
      <c r="L174" t="s">
        <v>108</v>
      </c>
      <c r="M174" s="79">
        <v>5.9</v>
      </c>
      <c r="N174" s="79">
        <v>0.79</v>
      </c>
      <c r="O174" s="79">
        <v>1533590</v>
      </c>
      <c r="P174" s="79">
        <v>107.68</v>
      </c>
      <c r="Q174" s="79">
        <v>1651.3697119999999</v>
      </c>
      <c r="R174" s="79">
        <v>0.09</v>
      </c>
      <c r="S174" s="79">
        <f t="shared" si="2"/>
        <v>0.60229570277137379</v>
      </c>
      <c r="T174" s="79">
        <f>Q174/'סכום נכסי הקרן'!$C$42*100</f>
        <v>0.1271108080090913</v>
      </c>
    </row>
    <row r="175" spans="2:20">
      <c r="B175" t="s">
        <v>859</v>
      </c>
      <c r="C175" t="s">
        <v>860</v>
      </c>
      <c r="D175" t="s">
        <v>106</v>
      </c>
      <c r="E175" t="s">
        <v>129</v>
      </c>
      <c r="F175" t="s">
        <v>409</v>
      </c>
      <c r="G175" t="s">
        <v>365</v>
      </c>
      <c r="H175" t="s">
        <v>206</v>
      </c>
      <c r="I175" t="s">
        <v>155</v>
      </c>
      <c r="J175" t="s">
        <v>861</v>
      </c>
      <c r="K175" s="79">
        <v>2.97</v>
      </c>
      <c r="L175" t="s">
        <v>108</v>
      </c>
      <c r="M175" s="79">
        <v>1.95</v>
      </c>
      <c r="N175" s="79">
        <v>1.34</v>
      </c>
      <c r="O175" s="79">
        <v>287966</v>
      </c>
      <c r="P175" s="79">
        <v>103.68</v>
      </c>
      <c r="Q175" s="79">
        <v>298.56314880000002</v>
      </c>
      <c r="R175" s="79">
        <v>0.04</v>
      </c>
      <c r="S175" s="79">
        <f t="shared" si="2"/>
        <v>0.10889342357523525</v>
      </c>
      <c r="T175" s="79">
        <f>Q175/'סכום נכסי הקרן'!$C$42*100</f>
        <v>2.2981288084631266E-2</v>
      </c>
    </row>
    <row r="176" spans="2:20">
      <c r="B176" t="s">
        <v>862</v>
      </c>
      <c r="C176" t="s">
        <v>863</v>
      </c>
      <c r="D176" t="s">
        <v>106</v>
      </c>
      <c r="E176" t="s">
        <v>129</v>
      </c>
      <c r="F176" t="s">
        <v>385</v>
      </c>
      <c r="G176" t="s">
        <v>365</v>
      </c>
      <c r="H176" t="s">
        <v>206</v>
      </c>
      <c r="I176" t="s">
        <v>155</v>
      </c>
      <c r="J176" t="s">
        <v>261</v>
      </c>
      <c r="K176" s="79">
        <v>0.66</v>
      </c>
      <c r="L176" t="s">
        <v>108</v>
      </c>
      <c r="M176" s="79">
        <v>3.55</v>
      </c>
      <c r="N176" s="79">
        <v>0.26</v>
      </c>
      <c r="O176" s="79">
        <v>815857</v>
      </c>
      <c r="P176" s="79">
        <v>101.67</v>
      </c>
      <c r="Q176" s="79">
        <v>829.48181190000003</v>
      </c>
      <c r="R176" s="79">
        <v>0.08</v>
      </c>
      <c r="S176" s="79">
        <f t="shared" si="2"/>
        <v>0.30253269586089088</v>
      </c>
      <c r="T176" s="79">
        <f>Q176/'סכום נכסי הקרן'!$C$42*100</f>
        <v>6.3847666923573868E-2</v>
      </c>
    </row>
    <row r="177" spans="2:20">
      <c r="B177" t="s">
        <v>864</v>
      </c>
      <c r="C177" t="s">
        <v>865</v>
      </c>
      <c r="D177" t="s">
        <v>106</v>
      </c>
      <c r="E177" t="s">
        <v>129</v>
      </c>
      <c r="F177" t="s">
        <v>445</v>
      </c>
      <c r="G177" t="s">
        <v>138</v>
      </c>
      <c r="H177" t="s">
        <v>438</v>
      </c>
      <c r="I177" t="s">
        <v>155</v>
      </c>
      <c r="J177" t="s">
        <v>446</v>
      </c>
      <c r="K177" s="79">
        <v>6.79</v>
      </c>
      <c r="L177" t="s">
        <v>108</v>
      </c>
      <c r="M177" s="79">
        <v>3.65</v>
      </c>
      <c r="N177" s="79">
        <v>3.13</v>
      </c>
      <c r="O177" s="79">
        <v>559000</v>
      </c>
      <c r="P177" s="79">
        <v>103.98</v>
      </c>
      <c r="Q177" s="79">
        <v>581.2482</v>
      </c>
      <c r="R177" s="79">
        <v>0.05</v>
      </c>
      <c r="S177" s="79">
        <f t="shared" si="2"/>
        <v>0.21199570911325763</v>
      </c>
      <c r="T177" s="79">
        <f>Q177/'סכום נכסי הקרן'!$C$42*100</f>
        <v>4.4740392062991838E-2</v>
      </c>
    </row>
    <row r="178" spans="2:20">
      <c r="B178" t="s">
        <v>866</v>
      </c>
      <c r="C178" t="s">
        <v>867</v>
      </c>
      <c r="D178" t="s">
        <v>106</v>
      </c>
      <c r="E178" t="s">
        <v>129</v>
      </c>
      <c r="F178" t="s">
        <v>364</v>
      </c>
      <c r="G178" t="s">
        <v>365</v>
      </c>
      <c r="H178" t="s">
        <v>438</v>
      </c>
      <c r="I178" t="s">
        <v>155</v>
      </c>
      <c r="J178" t="s">
        <v>261</v>
      </c>
      <c r="K178" s="79">
        <v>3.97</v>
      </c>
      <c r="L178" t="s">
        <v>108</v>
      </c>
      <c r="M178" s="79">
        <v>3.93</v>
      </c>
      <c r="N178" s="79">
        <v>1.22</v>
      </c>
      <c r="O178" s="79">
        <v>1990556</v>
      </c>
      <c r="P178" s="79">
        <v>101.55</v>
      </c>
      <c r="Q178" s="79">
        <v>2021.4096179999999</v>
      </c>
      <c r="R178" s="79">
        <v>0.21</v>
      </c>
      <c r="S178" s="79">
        <f t="shared" si="2"/>
        <v>0.73725848161984708</v>
      </c>
      <c r="T178" s="79">
        <f>Q178/'סכום נכסי הקרן'!$C$42*100</f>
        <v>0.15559387337323807</v>
      </c>
    </row>
    <row r="179" spans="2:20">
      <c r="B179" t="s">
        <v>868</v>
      </c>
      <c r="C179" t="s">
        <v>869</v>
      </c>
      <c r="D179" t="s">
        <v>106</v>
      </c>
      <c r="E179" t="s">
        <v>129</v>
      </c>
      <c r="F179" t="s">
        <v>470</v>
      </c>
      <c r="G179" t="s">
        <v>133</v>
      </c>
      <c r="H179" t="s">
        <v>438</v>
      </c>
      <c r="I179" t="s">
        <v>155</v>
      </c>
      <c r="J179" t="s">
        <v>471</v>
      </c>
      <c r="K179" s="79">
        <v>4.8099999999999996</v>
      </c>
      <c r="L179" t="s">
        <v>108</v>
      </c>
      <c r="M179" s="79">
        <v>4.8</v>
      </c>
      <c r="N179" s="79">
        <v>2.35</v>
      </c>
      <c r="O179" s="79">
        <v>2157010.2599999998</v>
      </c>
      <c r="P179" s="79">
        <v>113.44</v>
      </c>
      <c r="Q179" s="79">
        <v>2446.9124389439999</v>
      </c>
      <c r="R179" s="79">
        <v>0.1</v>
      </c>
      <c r="S179" s="79">
        <f t="shared" si="2"/>
        <v>0.89244996824417511</v>
      </c>
      <c r="T179" s="79">
        <f>Q179/'סכום נכסי הקרן'!$C$42*100</f>
        <v>0.18834608324321025</v>
      </c>
    </row>
    <row r="180" spans="2:20">
      <c r="B180" t="s">
        <v>870</v>
      </c>
      <c r="C180" t="s">
        <v>871</v>
      </c>
      <c r="D180" t="s">
        <v>106</v>
      </c>
      <c r="E180" t="s">
        <v>129</v>
      </c>
      <c r="F180" t="s">
        <v>364</v>
      </c>
      <c r="G180" t="s">
        <v>365</v>
      </c>
      <c r="H180" t="s">
        <v>438</v>
      </c>
      <c r="I180" t="s">
        <v>155</v>
      </c>
      <c r="J180" t="s">
        <v>872</v>
      </c>
      <c r="K180" s="79">
        <v>3.82</v>
      </c>
      <c r="L180" t="s">
        <v>108</v>
      </c>
      <c r="M180" s="79">
        <v>3.25</v>
      </c>
      <c r="N180" s="79">
        <v>2.73</v>
      </c>
      <c r="O180" s="79">
        <v>24</v>
      </c>
      <c r="P180" s="79">
        <v>5105667</v>
      </c>
      <c r="Q180" s="79">
        <v>1225.3600799999999</v>
      </c>
      <c r="R180" s="79">
        <v>0</v>
      </c>
      <c r="S180" s="79">
        <f t="shared" si="2"/>
        <v>0.44691936952007433</v>
      </c>
      <c r="T180" s="79">
        <f>Q180/'סכום נכסי הקרן'!$C$42*100</f>
        <v>9.4319587394058227E-2</v>
      </c>
    </row>
    <row r="181" spans="2:20">
      <c r="B181" t="s">
        <v>873</v>
      </c>
      <c r="C181" t="s">
        <v>874</v>
      </c>
      <c r="D181" t="s">
        <v>106</v>
      </c>
      <c r="E181" t="s">
        <v>129</v>
      </c>
      <c r="F181" t="s">
        <v>364</v>
      </c>
      <c r="G181" t="s">
        <v>365</v>
      </c>
      <c r="H181" t="s">
        <v>438</v>
      </c>
      <c r="I181" t="s">
        <v>155</v>
      </c>
      <c r="J181" t="s">
        <v>415</v>
      </c>
      <c r="K181" s="79">
        <v>3.47</v>
      </c>
      <c r="L181" t="s">
        <v>108</v>
      </c>
      <c r="M181" s="79">
        <v>3.22</v>
      </c>
      <c r="N181" s="79">
        <v>1.18</v>
      </c>
      <c r="O181" s="79">
        <v>125624</v>
      </c>
      <c r="P181" s="79">
        <v>103.7</v>
      </c>
      <c r="Q181" s="79">
        <v>130.272088</v>
      </c>
      <c r="R181" s="79">
        <v>0.01</v>
      </c>
      <c r="S181" s="79">
        <f t="shared" si="2"/>
        <v>4.7513478189222261E-2</v>
      </c>
      <c r="T181" s="79">
        <f>Q181/'סכום נכסי הקרן'!$C$42*100</f>
        <v>1.0027427684050589E-2</v>
      </c>
    </row>
    <row r="182" spans="2:20">
      <c r="B182" t="s">
        <v>875</v>
      </c>
      <c r="C182" t="s">
        <v>876</v>
      </c>
      <c r="D182" t="s">
        <v>106</v>
      </c>
      <c r="E182" t="s">
        <v>129</v>
      </c>
      <c r="F182" t="s">
        <v>877</v>
      </c>
      <c r="G182" t="s">
        <v>365</v>
      </c>
      <c r="H182" t="s">
        <v>438</v>
      </c>
      <c r="I182" t="s">
        <v>155</v>
      </c>
      <c r="J182" t="s">
        <v>878</v>
      </c>
      <c r="K182" s="79">
        <v>4.95</v>
      </c>
      <c r="L182" t="s">
        <v>108</v>
      </c>
      <c r="M182" s="79">
        <v>2.0699999999999998</v>
      </c>
      <c r="N182" s="79">
        <v>1.89</v>
      </c>
      <c r="O182" s="79">
        <v>569000</v>
      </c>
      <c r="P182" s="79">
        <v>102.45</v>
      </c>
      <c r="Q182" s="79">
        <v>582.94050000000004</v>
      </c>
      <c r="R182" s="79">
        <v>0.22</v>
      </c>
      <c r="S182" s="79">
        <f t="shared" si="2"/>
        <v>0.2126129331124586</v>
      </c>
      <c r="T182" s="79">
        <f>Q182/'סכום נכסי הקרן'!$C$42*100</f>
        <v>4.487065339625395E-2</v>
      </c>
    </row>
    <row r="183" spans="2:20">
      <c r="B183" t="s">
        <v>879</v>
      </c>
      <c r="C183" t="s">
        <v>880</v>
      </c>
      <c r="D183" t="s">
        <v>106</v>
      </c>
      <c r="E183" t="s">
        <v>129</v>
      </c>
      <c r="F183" t="s">
        <v>502</v>
      </c>
      <c r="G183" t="s">
        <v>398</v>
      </c>
      <c r="H183" t="s">
        <v>490</v>
      </c>
      <c r="I183" t="s">
        <v>155</v>
      </c>
      <c r="J183" t="s">
        <v>881</v>
      </c>
      <c r="K183" s="79">
        <v>0.81</v>
      </c>
      <c r="L183" t="s">
        <v>108</v>
      </c>
      <c r="M183" s="79">
        <v>6.41</v>
      </c>
      <c r="N183" s="79">
        <v>0.88</v>
      </c>
      <c r="O183" s="79">
        <v>60643.4</v>
      </c>
      <c r="P183" s="79">
        <v>105.66</v>
      </c>
      <c r="Q183" s="79">
        <v>64.075816439999997</v>
      </c>
      <c r="R183" s="79">
        <v>0.06</v>
      </c>
      <c r="S183" s="79">
        <f t="shared" si="2"/>
        <v>2.3370047671904585E-2</v>
      </c>
      <c r="T183" s="79">
        <f>Q183/'סכום נכסי הקרן'!$C$42*100</f>
        <v>4.9321049928101246E-3</v>
      </c>
    </row>
    <row r="184" spans="2:20">
      <c r="B184" t="s">
        <v>882</v>
      </c>
      <c r="C184" t="s">
        <v>883</v>
      </c>
      <c r="D184" t="s">
        <v>106</v>
      </c>
      <c r="E184" t="s">
        <v>129</v>
      </c>
      <c r="F184" t="s">
        <v>534</v>
      </c>
      <c r="G184" t="s">
        <v>118</v>
      </c>
      <c r="H184" t="s">
        <v>490</v>
      </c>
      <c r="I184" t="s">
        <v>155</v>
      </c>
      <c r="J184" t="s">
        <v>535</v>
      </c>
      <c r="K184" s="79">
        <v>5.46</v>
      </c>
      <c r="L184" t="s">
        <v>108</v>
      </c>
      <c r="M184" s="79">
        <v>2.95</v>
      </c>
      <c r="N184" s="79">
        <v>2.73</v>
      </c>
      <c r="O184" s="79">
        <v>871000</v>
      </c>
      <c r="P184" s="79">
        <v>101.63</v>
      </c>
      <c r="Q184" s="79">
        <v>885.19730000000004</v>
      </c>
      <c r="R184" s="79">
        <v>0.21</v>
      </c>
      <c r="S184" s="79">
        <f t="shared" si="2"/>
        <v>0.32285352336341178</v>
      </c>
      <c r="T184" s="79">
        <f>Q184/'סכום נכסי הקרן'!$C$42*100</f>
        <v>6.8136252731796521E-2</v>
      </c>
    </row>
    <row r="185" spans="2:20">
      <c r="B185" t="s">
        <v>884</v>
      </c>
      <c r="C185" t="s">
        <v>885</v>
      </c>
      <c r="D185" t="s">
        <v>106</v>
      </c>
      <c r="E185" t="s">
        <v>129</v>
      </c>
      <c r="F185" t="s">
        <v>534</v>
      </c>
      <c r="G185" t="s">
        <v>118</v>
      </c>
      <c r="H185" t="s">
        <v>490</v>
      </c>
      <c r="I185" t="s">
        <v>155</v>
      </c>
      <c r="J185" t="s">
        <v>886</v>
      </c>
      <c r="K185" s="79">
        <v>2.33</v>
      </c>
      <c r="L185" t="s">
        <v>108</v>
      </c>
      <c r="M185" s="79">
        <v>2.2999999999999998</v>
      </c>
      <c r="N185" s="79">
        <v>1.27</v>
      </c>
      <c r="O185" s="79">
        <v>1760006</v>
      </c>
      <c r="P185" s="79">
        <v>102.45</v>
      </c>
      <c r="Q185" s="79">
        <v>1803.1261469999999</v>
      </c>
      <c r="R185" s="79">
        <v>0.06</v>
      </c>
      <c r="S185" s="79">
        <f t="shared" si="2"/>
        <v>0.65764505791832306</v>
      </c>
      <c r="T185" s="79">
        <f>Q185/'סכום נכסי הקרן'!$C$42*100</f>
        <v>0.13879194938721848</v>
      </c>
    </row>
    <row r="186" spans="2:20">
      <c r="B186" t="s">
        <v>887</v>
      </c>
      <c r="C186" t="s">
        <v>888</v>
      </c>
      <c r="D186" t="s">
        <v>106</v>
      </c>
      <c r="E186" t="s">
        <v>129</v>
      </c>
      <c r="F186" t="s">
        <v>534</v>
      </c>
      <c r="G186" t="s">
        <v>118</v>
      </c>
      <c r="H186" t="s">
        <v>490</v>
      </c>
      <c r="I186" t="s">
        <v>155</v>
      </c>
      <c r="J186" t="s">
        <v>889</v>
      </c>
      <c r="K186" s="79">
        <v>6.96</v>
      </c>
      <c r="L186" t="s">
        <v>108</v>
      </c>
      <c r="M186" s="79">
        <v>2.4</v>
      </c>
      <c r="N186" s="79">
        <v>1.92</v>
      </c>
      <c r="O186" s="79">
        <v>2217151</v>
      </c>
      <c r="P186" s="79">
        <v>99.09</v>
      </c>
      <c r="Q186" s="79">
        <v>2196.9749259</v>
      </c>
      <c r="R186" s="79">
        <v>0.15</v>
      </c>
      <c r="S186" s="79">
        <f t="shared" si="2"/>
        <v>0.8012915262709065</v>
      </c>
      <c r="T186" s="79">
        <f>Q186/'סכום נכסי הקרן'!$C$42*100</f>
        <v>0.16910765407502068</v>
      </c>
    </row>
    <row r="187" spans="2:20">
      <c r="B187" t="s">
        <v>890</v>
      </c>
      <c r="C187" t="s">
        <v>891</v>
      </c>
      <c r="D187" t="s">
        <v>106</v>
      </c>
      <c r="E187" t="s">
        <v>129</v>
      </c>
      <c r="F187" t="s">
        <v>561</v>
      </c>
      <c r="G187" t="s">
        <v>398</v>
      </c>
      <c r="H187" t="s">
        <v>490</v>
      </c>
      <c r="I187" t="s">
        <v>155</v>
      </c>
      <c r="J187" t="s">
        <v>261</v>
      </c>
      <c r="K187" s="79">
        <v>0.74</v>
      </c>
      <c r="L187" t="s">
        <v>108</v>
      </c>
      <c r="M187" s="79">
        <v>2.5</v>
      </c>
      <c r="N187" s="79">
        <v>1.02</v>
      </c>
      <c r="O187" s="79">
        <v>530971</v>
      </c>
      <c r="P187" s="79">
        <v>99.85</v>
      </c>
      <c r="Q187" s="79">
        <v>530.17454350000003</v>
      </c>
      <c r="R187" s="79">
        <v>0.1</v>
      </c>
      <c r="S187" s="79">
        <f t="shared" si="2"/>
        <v>0.1933678733165628</v>
      </c>
      <c r="T187" s="79">
        <f>Q187/'סכום נכסי הקרן'!$C$42*100</f>
        <v>4.0809101753790759E-2</v>
      </c>
    </row>
    <row r="188" spans="2:20">
      <c r="B188" t="s">
        <v>892</v>
      </c>
      <c r="C188" t="s">
        <v>893</v>
      </c>
      <c r="D188" t="s">
        <v>106</v>
      </c>
      <c r="E188" t="s">
        <v>129</v>
      </c>
      <c r="F188" t="s">
        <v>572</v>
      </c>
      <c r="G188" t="s">
        <v>398</v>
      </c>
      <c r="H188" t="s">
        <v>490</v>
      </c>
      <c r="I188" t="s">
        <v>155</v>
      </c>
      <c r="J188" t="s">
        <v>894</v>
      </c>
      <c r="K188" s="79">
        <v>5.7</v>
      </c>
      <c r="L188" t="s">
        <v>108</v>
      </c>
      <c r="M188" s="79">
        <v>4.3499999999999996</v>
      </c>
      <c r="N188" s="79">
        <v>4.05</v>
      </c>
      <c r="O188" s="79">
        <v>604769</v>
      </c>
      <c r="P188" s="79">
        <v>102.48</v>
      </c>
      <c r="Q188" s="79">
        <v>619.76727119999998</v>
      </c>
      <c r="R188" s="79">
        <v>0.12</v>
      </c>
      <c r="S188" s="79">
        <f t="shared" si="2"/>
        <v>0.22604457466402933</v>
      </c>
      <c r="T188" s="79">
        <f>Q188/'סכום נכסי הקרן'!$C$42*100</f>
        <v>4.770531883160857E-2</v>
      </c>
    </row>
    <row r="189" spans="2:20">
      <c r="B189" t="s">
        <v>895</v>
      </c>
      <c r="C189" t="s">
        <v>896</v>
      </c>
      <c r="D189" t="s">
        <v>106</v>
      </c>
      <c r="E189" t="s">
        <v>129</v>
      </c>
      <c r="F189" t="s">
        <v>572</v>
      </c>
      <c r="G189" t="s">
        <v>398</v>
      </c>
      <c r="H189" t="s">
        <v>490</v>
      </c>
      <c r="I189" t="s">
        <v>155</v>
      </c>
      <c r="J189" t="s">
        <v>897</v>
      </c>
      <c r="K189" s="79">
        <v>3.75</v>
      </c>
      <c r="L189" t="s">
        <v>108</v>
      </c>
      <c r="M189" s="79">
        <v>5.05</v>
      </c>
      <c r="N189" s="79">
        <v>2.82</v>
      </c>
      <c r="O189" s="79">
        <v>295189.65000000002</v>
      </c>
      <c r="P189" s="79">
        <v>111</v>
      </c>
      <c r="Q189" s="79">
        <v>327.66051149999998</v>
      </c>
      <c r="R189" s="79">
        <v>0.05</v>
      </c>
      <c r="S189" s="79">
        <f t="shared" si="2"/>
        <v>0.11950595715196227</v>
      </c>
      <c r="T189" s="79">
        <f>Q189/'סכום נכסי הקרן'!$C$42*100</f>
        <v>2.5220998100416385E-2</v>
      </c>
    </row>
    <row r="190" spans="2:20">
      <c r="B190" t="s">
        <v>898</v>
      </c>
      <c r="C190" t="s">
        <v>899</v>
      </c>
      <c r="D190" t="s">
        <v>106</v>
      </c>
      <c r="E190" t="s">
        <v>129</v>
      </c>
      <c r="F190" t="s">
        <v>576</v>
      </c>
      <c r="G190" t="s">
        <v>365</v>
      </c>
      <c r="H190" t="s">
        <v>490</v>
      </c>
      <c r="I190" t="s">
        <v>155</v>
      </c>
      <c r="J190" t="s">
        <v>261</v>
      </c>
      <c r="K190" s="79">
        <v>0.66</v>
      </c>
      <c r="L190" t="s">
        <v>108</v>
      </c>
      <c r="M190" s="79">
        <v>3.22</v>
      </c>
      <c r="N190" s="79">
        <v>0.24</v>
      </c>
      <c r="O190" s="79">
        <v>2698959</v>
      </c>
      <c r="P190" s="79">
        <v>101.45</v>
      </c>
      <c r="Q190" s="79">
        <v>2738.0939054999999</v>
      </c>
      <c r="R190" s="79">
        <v>0.35</v>
      </c>
      <c r="S190" s="79">
        <f t="shared" si="2"/>
        <v>0.99865110827897874</v>
      </c>
      <c r="T190" s="79">
        <f>Q190/'סכום נכסי הקרן'!$C$42*100</f>
        <v>0.21075918142603886</v>
      </c>
    </row>
    <row r="191" spans="2:20">
      <c r="B191" t="s">
        <v>900</v>
      </c>
      <c r="C191" t="s">
        <v>901</v>
      </c>
      <c r="D191" t="s">
        <v>106</v>
      </c>
      <c r="E191" t="s">
        <v>129</v>
      </c>
      <c r="F191" t="s">
        <v>586</v>
      </c>
      <c r="G191" t="s">
        <v>365</v>
      </c>
      <c r="H191" t="s">
        <v>490</v>
      </c>
      <c r="I191" t="s">
        <v>155</v>
      </c>
      <c r="J191" t="s">
        <v>587</v>
      </c>
      <c r="K191" s="79">
        <v>3.2</v>
      </c>
      <c r="L191" t="s">
        <v>108</v>
      </c>
      <c r="M191" s="79">
        <v>1.05</v>
      </c>
      <c r="N191" s="79">
        <v>0.96</v>
      </c>
      <c r="O191" s="79">
        <v>309700</v>
      </c>
      <c r="P191" s="79">
        <v>100.31</v>
      </c>
      <c r="Q191" s="79">
        <v>310.66007000000002</v>
      </c>
      <c r="R191" s="79">
        <v>0.1</v>
      </c>
      <c r="S191" s="79">
        <f t="shared" si="2"/>
        <v>0.11330547231427858</v>
      </c>
      <c r="T191" s="79">
        <f>Q191/'סכום נכסי הקרן'!$C$42*100</f>
        <v>2.391242386663131E-2</v>
      </c>
    </row>
    <row r="192" spans="2:20">
      <c r="B192" t="s">
        <v>902</v>
      </c>
      <c r="C192" t="s">
        <v>903</v>
      </c>
      <c r="D192" t="s">
        <v>106</v>
      </c>
      <c r="E192" t="s">
        <v>129</v>
      </c>
      <c r="F192" t="s">
        <v>586</v>
      </c>
      <c r="G192" t="s">
        <v>365</v>
      </c>
      <c r="H192" t="s">
        <v>490</v>
      </c>
      <c r="I192" t="s">
        <v>155</v>
      </c>
      <c r="J192" t="s">
        <v>261</v>
      </c>
      <c r="K192" s="79">
        <v>0.25</v>
      </c>
      <c r="L192" t="s">
        <v>108</v>
      </c>
      <c r="M192" s="79">
        <v>3.21</v>
      </c>
      <c r="N192" s="79">
        <v>0.68</v>
      </c>
      <c r="O192" s="79">
        <v>338631.72</v>
      </c>
      <c r="P192" s="79">
        <v>100.16</v>
      </c>
      <c r="Q192" s="79">
        <v>339.17353075199998</v>
      </c>
      <c r="R192" s="79">
        <v>0.46</v>
      </c>
      <c r="S192" s="79">
        <f t="shared" si="2"/>
        <v>0.12370504229383854</v>
      </c>
      <c r="T192" s="79">
        <f>Q192/'סכום נכסי הקרן'!$C$42*100</f>
        <v>2.6107189223525673E-2</v>
      </c>
    </row>
    <row r="193" spans="2:20">
      <c r="B193" t="s">
        <v>904</v>
      </c>
      <c r="C193" t="s">
        <v>905</v>
      </c>
      <c r="D193" t="s">
        <v>106</v>
      </c>
      <c r="E193" t="s">
        <v>129</v>
      </c>
      <c r="F193" t="s">
        <v>463</v>
      </c>
      <c r="G193" t="s">
        <v>464</v>
      </c>
      <c r="H193" t="s">
        <v>490</v>
      </c>
      <c r="I193" t="s">
        <v>155</v>
      </c>
      <c r="J193" t="s">
        <v>906</v>
      </c>
      <c r="K193" s="79">
        <v>9.64</v>
      </c>
      <c r="L193" t="s">
        <v>108</v>
      </c>
      <c r="M193" s="79">
        <v>3.95</v>
      </c>
      <c r="N193" s="79">
        <v>4.21</v>
      </c>
      <c r="O193" s="79">
        <v>501743</v>
      </c>
      <c r="P193" s="79">
        <v>97.98</v>
      </c>
      <c r="Q193" s="79">
        <v>491.6077914</v>
      </c>
      <c r="R193" s="79">
        <v>0.21</v>
      </c>
      <c r="S193" s="79">
        <f t="shared" si="2"/>
        <v>0.1793016173528717</v>
      </c>
      <c r="T193" s="79">
        <f>Q193/'סכום נכסי הקרן'!$C$42*100</f>
        <v>3.784050484536125E-2</v>
      </c>
    </row>
    <row r="194" spans="2:20">
      <c r="B194" t="s">
        <v>907</v>
      </c>
      <c r="C194" t="s">
        <v>908</v>
      </c>
      <c r="D194" t="s">
        <v>106</v>
      </c>
      <c r="E194" t="s">
        <v>129</v>
      </c>
      <c r="F194" t="s">
        <v>463</v>
      </c>
      <c r="G194" t="s">
        <v>464</v>
      </c>
      <c r="H194" t="s">
        <v>490</v>
      </c>
      <c r="I194" t="s">
        <v>155</v>
      </c>
      <c r="J194" t="s">
        <v>906</v>
      </c>
      <c r="K194" s="79">
        <v>10.24</v>
      </c>
      <c r="L194" t="s">
        <v>108</v>
      </c>
      <c r="M194" s="79">
        <v>3.95</v>
      </c>
      <c r="N194" s="79">
        <v>4.3</v>
      </c>
      <c r="O194" s="79">
        <v>213500</v>
      </c>
      <c r="P194" s="79">
        <v>97</v>
      </c>
      <c r="Q194" s="79">
        <v>207.095</v>
      </c>
      <c r="R194" s="79">
        <v>0.09</v>
      </c>
      <c r="S194" s="79">
        <f t="shared" si="2"/>
        <v>7.5532709398171194E-2</v>
      </c>
      <c r="T194" s="79">
        <f>Q194/'סכום נכסי הקרן'!$C$42*100</f>
        <v>1.5940714301197482E-2</v>
      </c>
    </row>
    <row r="195" spans="2:20">
      <c r="B195" t="s">
        <v>909</v>
      </c>
      <c r="C195" t="s">
        <v>910</v>
      </c>
      <c r="D195" t="s">
        <v>106</v>
      </c>
      <c r="E195" t="s">
        <v>129</v>
      </c>
      <c r="F195" t="s">
        <v>603</v>
      </c>
      <c r="G195" t="s">
        <v>118</v>
      </c>
      <c r="H195" t="s">
        <v>490</v>
      </c>
      <c r="I195" t="s">
        <v>155</v>
      </c>
      <c r="J195" t="s">
        <v>911</v>
      </c>
      <c r="K195" s="79">
        <v>3.59</v>
      </c>
      <c r="L195" t="s">
        <v>108</v>
      </c>
      <c r="M195" s="79">
        <v>6.4</v>
      </c>
      <c r="N195" s="79">
        <v>1.54</v>
      </c>
      <c r="O195" s="79">
        <v>768037</v>
      </c>
      <c r="P195" s="79">
        <v>118.88</v>
      </c>
      <c r="Q195" s="79">
        <v>913.04238559999999</v>
      </c>
      <c r="R195" s="79">
        <v>0.24</v>
      </c>
      <c r="S195" s="79">
        <f t="shared" si="2"/>
        <v>0.33300932026238084</v>
      </c>
      <c r="T195" s="79">
        <f>Q195/'סכום נכסי הקרן'!$C$42*100</f>
        <v>7.027957127759428E-2</v>
      </c>
    </row>
    <row r="196" spans="2:20">
      <c r="B196" t="s">
        <v>912</v>
      </c>
      <c r="C196" t="s">
        <v>913</v>
      </c>
      <c r="D196" t="s">
        <v>106</v>
      </c>
      <c r="E196" t="s">
        <v>129</v>
      </c>
      <c r="F196" t="s">
        <v>606</v>
      </c>
      <c r="G196" t="s">
        <v>464</v>
      </c>
      <c r="H196" t="s">
        <v>490</v>
      </c>
      <c r="I196" t="s">
        <v>155</v>
      </c>
      <c r="J196" t="s">
        <v>914</v>
      </c>
      <c r="K196" s="79">
        <v>0.56999999999999995</v>
      </c>
      <c r="L196" t="s">
        <v>108</v>
      </c>
      <c r="M196" s="79">
        <v>5.7</v>
      </c>
      <c r="N196" s="79">
        <v>-2.63</v>
      </c>
      <c r="O196" s="79">
        <v>39923.410000000003</v>
      </c>
      <c r="P196" s="79">
        <v>107.31</v>
      </c>
      <c r="Q196" s="79">
        <v>42.841811270999997</v>
      </c>
      <c r="R196" s="79">
        <v>0.03</v>
      </c>
      <c r="S196" s="79">
        <f t="shared" si="2"/>
        <v>1.56254766209891E-2</v>
      </c>
      <c r="T196" s="79">
        <f>Q196/'סכום נכסי הקרן'!$C$42*100</f>
        <v>3.2976608494499292E-3</v>
      </c>
    </row>
    <row r="197" spans="2:20">
      <c r="B197" t="s">
        <v>915</v>
      </c>
      <c r="C197" t="s">
        <v>916</v>
      </c>
      <c r="D197" t="s">
        <v>106</v>
      </c>
      <c r="E197" t="s">
        <v>129</v>
      </c>
      <c r="F197" t="s">
        <v>606</v>
      </c>
      <c r="G197" t="s">
        <v>464</v>
      </c>
      <c r="H197" t="s">
        <v>610</v>
      </c>
      <c r="I197" t="s">
        <v>156</v>
      </c>
      <c r="J197" t="s">
        <v>611</v>
      </c>
      <c r="K197" s="79">
        <v>6.54</v>
      </c>
      <c r="L197" t="s">
        <v>108</v>
      </c>
      <c r="M197" s="79">
        <v>3.92</v>
      </c>
      <c r="N197" s="79">
        <v>3.49</v>
      </c>
      <c r="O197" s="79">
        <v>1014818.78</v>
      </c>
      <c r="P197" s="79">
        <v>104.7</v>
      </c>
      <c r="Q197" s="79">
        <v>1062.51526266</v>
      </c>
      <c r="R197" s="79">
        <v>0.11</v>
      </c>
      <c r="S197" s="79">
        <f t="shared" si="2"/>
        <v>0.38752580489929411</v>
      </c>
      <c r="T197" s="79">
        <f>Q197/'סכום נכסי הקרן'!$C$42*100</f>
        <v>8.1784940451120794E-2</v>
      </c>
    </row>
    <row r="198" spans="2:20">
      <c r="B198" t="s">
        <v>917</v>
      </c>
      <c r="C198" t="s">
        <v>918</v>
      </c>
      <c r="D198" t="s">
        <v>106</v>
      </c>
      <c r="E198" t="s">
        <v>129</v>
      </c>
      <c r="F198" t="s">
        <v>919</v>
      </c>
      <c r="G198" t="s">
        <v>398</v>
      </c>
      <c r="H198" t="s">
        <v>610</v>
      </c>
      <c r="I198" t="s">
        <v>156</v>
      </c>
      <c r="J198" t="s">
        <v>920</v>
      </c>
      <c r="K198" s="79">
        <v>3.61</v>
      </c>
      <c r="L198" t="s">
        <v>108</v>
      </c>
      <c r="M198" s="79">
        <v>4.2</v>
      </c>
      <c r="N198" s="79">
        <v>3.89</v>
      </c>
      <c r="O198" s="79">
        <v>2226654</v>
      </c>
      <c r="P198" s="79">
        <v>101.28</v>
      </c>
      <c r="Q198" s="79">
        <v>2255.1551712</v>
      </c>
      <c r="R198" s="79">
        <v>0.16</v>
      </c>
      <c r="S198" s="79">
        <f t="shared" si="2"/>
        <v>0.82251131217090034</v>
      </c>
      <c r="T198" s="79">
        <f>Q198/'סכום נכסי הקרן'!$C$42*100</f>
        <v>0.17358595953049227</v>
      </c>
    </row>
    <row r="199" spans="2:20">
      <c r="B199" t="s">
        <v>921</v>
      </c>
      <c r="C199" t="s">
        <v>922</v>
      </c>
      <c r="D199" t="s">
        <v>106</v>
      </c>
      <c r="E199" t="s">
        <v>129</v>
      </c>
      <c r="F199" t="s">
        <v>486</v>
      </c>
      <c r="G199" t="s">
        <v>464</v>
      </c>
      <c r="H199" t="s">
        <v>490</v>
      </c>
      <c r="I199" t="s">
        <v>155</v>
      </c>
      <c r="J199" t="s">
        <v>923</v>
      </c>
      <c r="K199" s="79">
        <v>0.73</v>
      </c>
      <c r="L199" t="s">
        <v>108</v>
      </c>
      <c r="M199" s="79">
        <v>6</v>
      </c>
      <c r="N199" s="79">
        <v>0.75</v>
      </c>
      <c r="O199" s="79">
        <v>72244</v>
      </c>
      <c r="P199" s="79">
        <v>105.42</v>
      </c>
      <c r="Q199" s="79">
        <v>76.159624800000003</v>
      </c>
      <c r="R199" s="79">
        <v>0.05</v>
      </c>
      <c r="S199" s="79">
        <f t="shared" si="2"/>
        <v>2.7777313831295548E-2</v>
      </c>
      <c r="T199" s="79">
        <f>Q199/'סכום נכסי הקרן'!$C$42*100</f>
        <v>5.8622314407551822E-3</v>
      </c>
    </row>
    <row r="200" spans="2:20">
      <c r="B200" t="s">
        <v>924</v>
      </c>
      <c r="C200" t="s">
        <v>925</v>
      </c>
      <c r="D200" t="s">
        <v>106</v>
      </c>
      <c r="E200" t="s">
        <v>129</v>
      </c>
      <c r="F200" t="s">
        <v>926</v>
      </c>
      <c r="G200" t="s">
        <v>927</v>
      </c>
      <c r="H200" t="s">
        <v>610</v>
      </c>
      <c r="I200" t="s">
        <v>156</v>
      </c>
      <c r="J200" t="s">
        <v>526</v>
      </c>
      <c r="K200" s="79">
        <v>4.5199999999999996</v>
      </c>
      <c r="L200" t="s">
        <v>108</v>
      </c>
      <c r="M200" s="79">
        <v>2.75</v>
      </c>
      <c r="N200" s="79">
        <v>2.46</v>
      </c>
      <c r="O200" s="79">
        <v>1331614.29</v>
      </c>
      <c r="P200" s="79">
        <v>102.29</v>
      </c>
      <c r="Q200" s="79">
        <v>1362.108257241</v>
      </c>
      <c r="R200" s="79">
        <v>0.23</v>
      </c>
      <c r="S200" s="79">
        <f t="shared" si="2"/>
        <v>0.49679483890501402</v>
      </c>
      <c r="T200" s="79">
        <f>Q200/'סכום נכסי הקרן'!$C$42*100</f>
        <v>0.10484549880963223</v>
      </c>
    </row>
    <row r="201" spans="2:20">
      <c r="B201" t="s">
        <v>928</v>
      </c>
      <c r="C201" t="s">
        <v>929</v>
      </c>
      <c r="D201" t="s">
        <v>106</v>
      </c>
      <c r="E201" t="s">
        <v>129</v>
      </c>
      <c r="F201" t="s">
        <v>623</v>
      </c>
      <c r="G201" t="s">
        <v>365</v>
      </c>
      <c r="H201" t="s">
        <v>624</v>
      </c>
      <c r="I201" t="s">
        <v>156</v>
      </c>
      <c r="J201" t="s">
        <v>261</v>
      </c>
      <c r="K201" s="79">
        <v>2.85</v>
      </c>
      <c r="L201" t="s">
        <v>108</v>
      </c>
      <c r="M201" s="79">
        <v>2.62</v>
      </c>
      <c r="N201" s="79">
        <v>0.99</v>
      </c>
      <c r="O201" s="79">
        <v>1834400</v>
      </c>
      <c r="P201" s="79">
        <v>101.73</v>
      </c>
      <c r="Q201" s="79">
        <v>1866.1351199999999</v>
      </c>
      <c r="R201" s="79">
        <v>0.36</v>
      </c>
      <c r="S201" s="79">
        <f t="shared" si="2"/>
        <v>0.68062600119115058</v>
      </c>
      <c r="T201" s="79">
        <f>Q201/'סכום נכסי הקרן'!$C$42*100</f>
        <v>0.143641936286974</v>
      </c>
    </row>
    <row r="202" spans="2:20">
      <c r="B202" t="s">
        <v>930</v>
      </c>
      <c r="C202" t="s">
        <v>931</v>
      </c>
      <c r="D202" t="s">
        <v>106</v>
      </c>
      <c r="E202" t="s">
        <v>129</v>
      </c>
      <c r="F202" t="s">
        <v>627</v>
      </c>
      <c r="G202" t="s">
        <v>398</v>
      </c>
      <c r="H202" t="s">
        <v>628</v>
      </c>
      <c r="I202" t="s">
        <v>155</v>
      </c>
      <c r="J202" t="s">
        <v>932</v>
      </c>
      <c r="K202" s="79">
        <v>4.9000000000000004</v>
      </c>
      <c r="L202" t="s">
        <v>108</v>
      </c>
      <c r="M202" s="79">
        <v>3.5</v>
      </c>
      <c r="N202" s="79">
        <v>2.4900000000000002</v>
      </c>
      <c r="O202" s="79">
        <v>297000.02</v>
      </c>
      <c r="P202" s="79">
        <v>105.07</v>
      </c>
      <c r="Q202" s="79">
        <v>312.05792101399999</v>
      </c>
      <c r="R202" s="79">
        <v>0.28999999999999998</v>
      </c>
      <c r="S202" s="79">
        <f t="shared" si="2"/>
        <v>0.11381530342764394</v>
      </c>
      <c r="T202" s="79">
        <f>Q202/'סכום נכסי הקרן'!$C$42*100</f>
        <v>2.4020020591080538E-2</v>
      </c>
    </row>
    <row r="203" spans="2:20">
      <c r="B203" t="s">
        <v>933</v>
      </c>
      <c r="C203" t="s">
        <v>934</v>
      </c>
      <c r="D203" t="s">
        <v>106</v>
      </c>
      <c r="E203" t="s">
        <v>129</v>
      </c>
      <c r="F203" t="s">
        <v>935</v>
      </c>
      <c r="G203" t="s">
        <v>138</v>
      </c>
      <c r="H203" t="s">
        <v>624</v>
      </c>
      <c r="I203" t="s">
        <v>156</v>
      </c>
      <c r="J203" t="s">
        <v>261</v>
      </c>
      <c r="K203" s="79">
        <v>1.47</v>
      </c>
      <c r="L203" t="s">
        <v>108</v>
      </c>
      <c r="M203" s="79">
        <v>6.9</v>
      </c>
      <c r="N203" s="79">
        <v>1.52</v>
      </c>
      <c r="O203" s="79">
        <v>0.17</v>
      </c>
      <c r="P203" s="79">
        <v>109.95</v>
      </c>
      <c r="Q203" s="79">
        <v>1.8691500000000001E-4</v>
      </c>
      <c r="R203" s="79">
        <v>0</v>
      </c>
      <c r="S203" s="79">
        <f t="shared" si="2"/>
        <v>6.8172560308839756E-8</v>
      </c>
      <c r="T203" s="79">
        <f>Q203/'סכום נכסי הקרן'!$C$42*100</f>
        <v>1.438740005122445E-8</v>
      </c>
    </row>
    <row r="204" spans="2:20">
      <c r="B204" t="s">
        <v>936</v>
      </c>
      <c r="C204" t="s">
        <v>937</v>
      </c>
      <c r="D204" t="s">
        <v>106</v>
      </c>
      <c r="E204" t="s">
        <v>129</v>
      </c>
      <c r="F204" t="s">
        <v>938</v>
      </c>
      <c r="G204" t="s">
        <v>939</v>
      </c>
      <c r="H204" t="s">
        <v>624</v>
      </c>
      <c r="I204" t="s">
        <v>156</v>
      </c>
      <c r="J204" t="s">
        <v>261</v>
      </c>
      <c r="K204" s="79">
        <v>1.59</v>
      </c>
      <c r="L204" t="s">
        <v>108</v>
      </c>
      <c r="M204" s="79">
        <v>5.55</v>
      </c>
      <c r="N204" s="79">
        <v>1.59</v>
      </c>
      <c r="O204" s="79">
        <v>90000.02</v>
      </c>
      <c r="P204" s="79">
        <v>108.33</v>
      </c>
      <c r="Q204" s="79">
        <v>97.497021665999995</v>
      </c>
      <c r="R204" s="79">
        <v>0.19</v>
      </c>
      <c r="S204" s="79">
        <f t="shared" ref="S204:S267" si="3">Q204/$Q$11*100</f>
        <v>3.5559594411671835E-2</v>
      </c>
      <c r="T204" s="79">
        <f>Q204/'סכום נכסי הקרן'!$C$42*100</f>
        <v>7.5046339486485279E-3</v>
      </c>
    </row>
    <row r="205" spans="2:20">
      <c r="B205" t="s">
        <v>940</v>
      </c>
      <c r="C205" t="s">
        <v>941</v>
      </c>
      <c r="D205" t="s">
        <v>106</v>
      </c>
      <c r="E205" t="s">
        <v>129</v>
      </c>
      <c r="F205" t="s">
        <v>942</v>
      </c>
      <c r="G205" t="s">
        <v>398</v>
      </c>
      <c r="H205" t="s">
        <v>628</v>
      </c>
      <c r="I205" t="s">
        <v>155</v>
      </c>
      <c r="J205" t="s">
        <v>943</v>
      </c>
      <c r="K205" s="79">
        <v>3.88</v>
      </c>
      <c r="L205" t="s">
        <v>108</v>
      </c>
      <c r="M205" s="79">
        <v>6.05</v>
      </c>
      <c r="N205" s="79">
        <v>4.72</v>
      </c>
      <c r="O205" s="79">
        <v>961949</v>
      </c>
      <c r="P205" s="79">
        <v>105.9</v>
      </c>
      <c r="Q205" s="79">
        <v>1018.703991</v>
      </c>
      <c r="R205" s="79">
        <v>0.1</v>
      </c>
      <c r="S205" s="79">
        <f t="shared" si="3"/>
        <v>0.37154674190569642</v>
      </c>
      <c r="T205" s="79">
        <f>Q205/'סכום נכסי הקרן'!$C$42*100</f>
        <v>7.8412657369905839E-2</v>
      </c>
    </row>
    <row r="206" spans="2:20">
      <c r="B206" t="s">
        <v>944</v>
      </c>
      <c r="C206" t="s">
        <v>945</v>
      </c>
      <c r="D206" t="s">
        <v>106</v>
      </c>
      <c r="E206" t="s">
        <v>129</v>
      </c>
      <c r="F206" t="s">
        <v>946</v>
      </c>
      <c r="G206" t="s">
        <v>133</v>
      </c>
      <c r="H206" t="s">
        <v>628</v>
      </c>
      <c r="I206" t="s">
        <v>155</v>
      </c>
      <c r="J206" t="s">
        <v>499</v>
      </c>
      <c r="K206" s="79">
        <v>3.98</v>
      </c>
      <c r="L206" t="s">
        <v>108</v>
      </c>
      <c r="M206" s="79">
        <v>2.95</v>
      </c>
      <c r="N206" s="79">
        <v>2.31</v>
      </c>
      <c r="O206" s="79">
        <v>656000.02</v>
      </c>
      <c r="P206" s="79">
        <v>102.61</v>
      </c>
      <c r="Q206" s="79">
        <v>673.12162052199994</v>
      </c>
      <c r="R206" s="79">
        <v>0.25</v>
      </c>
      <c r="S206" s="79">
        <f t="shared" si="3"/>
        <v>0.24550423599079785</v>
      </c>
      <c r="T206" s="79">
        <f>Q206/'סכום נכסי הקרן'!$C$42*100</f>
        <v>5.1812160808808856E-2</v>
      </c>
    </row>
    <row r="207" spans="2:20">
      <c r="B207" t="s">
        <v>947</v>
      </c>
      <c r="C207" t="s">
        <v>948</v>
      </c>
      <c r="D207" t="s">
        <v>106</v>
      </c>
      <c r="E207" t="s">
        <v>129</v>
      </c>
      <c r="F207" t="s">
        <v>658</v>
      </c>
      <c r="G207" t="s">
        <v>398</v>
      </c>
      <c r="H207" t="s">
        <v>624</v>
      </c>
      <c r="I207" t="s">
        <v>156</v>
      </c>
      <c r="J207" t="s">
        <v>261</v>
      </c>
      <c r="K207" s="79">
        <v>4.3899999999999997</v>
      </c>
      <c r="L207" t="s">
        <v>108</v>
      </c>
      <c r="M207" s="79">
        <v>7.05</v>
      </c>
      <c r="N207" s="79">
        <v>2.95</v>
      </c>
      <c r="O207" s="79">
        <v>396.8</v>
      </c>
      <c r="P207" s="79">
        <v>118.7</v>
      </c>
      <c r="Q207" s="79">
        <v>0.47100160000000002</v>
      </c>
      <c r="R207" s="79">
        <v>0</v>
      </c>
      <c r="S207" s="79">
        <f t="shared" si="3"/>
        <v>1.7178602563496786E-4</v>
      </c>
      <c r="T207" s="79">
        <f>Q207/'סכום נכסי הקרן'!$C$42*100</f>
        <v>3.6254385383552939E-5</v>
      </c>
    </row>
    <row r="208" spans="2:20">
      <c r="B208" t="s">
        <v>949</v>
      </c>
      <c r="C208" t="s">
        <v>950</v>
      </c>
      <c r="D208" t="s">
        <v>106</v>
      </c>
      <c r="E208" t="s">
        <v>129</v>
      </c>
      <c r="F208" t="s">
        <v>668</v>
      </c>
      <c r="G208" t="s">
        <v>138</v>
      </c>
      <c r="H208" t="s">
        <v>628</v>
      </c>
      <c r="I208" t="s">
        <v>155</v>
      </c>
      <c r="J208" t="s">
        <v>951</v>
      </c>
      <c r="K208" s="79">
        <v>0.01</v>
      </c>
      <c r="L208" t="s">
        <v>108</v>
      </c>
      <c r="M208" s="79">
        <v>6.25</v>
      </c>
      <c r="N208" s="79">
        <v>4.6900000000000004</v>
      </c>
      <c r="O208" s="79">
        <v>105065.37</v>
      </c>
      <c r="P208" s="79">
        <v>106.21</v>
      </c>
      <c r="Q208" s="79">
        <v>111.589929477</v>
      </c>
      <c r="R208" s="79">
        <v>0.06</v>
      </c>
      <c r="S208" s="79">
        <f t="shared" si="3"/>
        <v>4.0699629227884102E-2</v>
      </c>
      <c r="T208" s="79">
        <f>Q208/'סכום נכסי הקרן'!$C$42*100</f>
        <v>8.5894067200252642E-3</v>
      </c>
    </row>
    <row r="209" spans="2:20">
      <c r="B209" t="s">
        <v>952</v>
      </c>
      <c r="C209" t="s">
        <v>953</v>
      </c>
      <c r="D209" t="s">
        <v>106</v>
      </c>
      <c r="E209" t="s">
        <v>129</v>
      </c>
      <c r="F209" t="s">
        <v>668</v>
      </c>
      <c r="G209" t="s">
        <v>138</v>
      </c>
      <c r="H209" t="s">
        <v>628</v>
      </c>
      <c r="I209" t="s">
        <v>155</v>
      </c>
      <c r="J209" t="s">
        <v>674</v>
      </c>
      <c r="K209" s="79">
        <v>4.8099999999999996</v>
      </c>
      <c r="L209" t="s">
        <v>108</v>
      </c>
      <c r="M209" s="79">
        <v>4.1399999999999997</v>
      </c>
      <c r="N209" s="79">
        <v>2.86</v>
      </c>
      <c r="O209" s="79">
        <v>351899.31</v>
      </c>
      <c r="P209" s="79">
        <v>106.25</v>
      </c>
      <c r="Q209" s="79">
        <v>373.893016875</v>
      </c>
      <c r="R209" s="79">
        <v>0.04</v>
      </c>
      <c r="S209" s="79">
        <f t="shared" si="3"/>
        <v>0.13636810444300873</v>
      </c>
      <c r="T209" s="79">
        <f>Q209/'סכום נכסי הקרן'!$C$42*100</f>
        <v>2.8779650697588949E-2</v>
      </c>
    </row>
    <row r="210" spans="2:20">
      <c r="B210" t="s">
        <v>954</v>
      </c>
      <c r="C210" t="s">
        <v>955</v>
      </c>
      <c r="D210" t="s">
        <v>106</v>
      </c>
      <c r="E210" t="s">
        <v>129</v>
      </c>
      <c r="F210" t="s">
        <v>677</v>
      </c>
      <c r="G210" t="s">
        <v>138</v>
      </c>
      <c r="H210" t="s">
        <v>628</v>
      </c>
      <c r="I210" t="s">
        <v>155</v>
      </c>
      <c r="J210" t="s">
        <v>261</v>
      </c>
      <c r="K210" s="79">
        <v>2.93</v>
      </c>
      <c r="L210" t="s">
        <v>108</v>
      </c>
      <c r="M210" s="79">
        <v>1.86</v>
      </c>
      <c r="N210" s="79">
        <v>1.21</v>
      </c>
      <c r="O210" s="79">
        <v>3331358</v>
      </c>
      <c r="P210" s="79">
        <v>100.4</v>
      </c>
      <c r="Q210" s="79">
        <v>3344.6834319999998</v>
      </c>
      <c r="R210" s="79">
        <v>0.61</v>
      </c>
      <c r="S210" s="79">
        <f t="shared" si="3"/>
        <v>1.2198894309284816</v>
      </c>
      <c r="T210" s="79">
        <f>Q210/'סכום נכסי הקרן'!$C$42*100</f>
        <v>0.25745017029605094</v>
      </c>
    </row>
    <row r="211" spans="2:20">
      <c r="B211" t="s">
        <v>956</v>
      </c>
      <c r="C211" t="s">
        <v>957</v>
      </c>
      <c r="D211" t="s">
        <v>106</v>
      </c>
      <c r="E211" t="s">
        <v>129</v>
      </c>
      <c r="F211" t="s">
        <v>677</v>
      </c>
      <c r="G211" t="s">
        <v>138</v>
      </c>
      <c r="H211" t="s">
        <v>628</v>
      </c>
      <c r="I211" t="s">
        <v>155</v>
      </c>
      <c r="J211" t="s">
        <v>261</v>
      </c>
      <c r="K211" s="79">
        <v>0.98</v>
      </c>
      <c r="L211" t="s">
        <v>108</v>
      </c>
      <c r="M211" s="79">
        <v>5.5</v>
      </c>
      <c r="N211" s="79">
        <v>0.98</v>
      </c>
      <c r="O211" s="79">
        <v>58760</v>
      </c>
      <c r="P211" s="79">
        <v>104.5</v>
      </c>
      <c r="Q211" s="79">
        <v>61.404200000000003</v>
      </c>
      <c r="R211" s="79">
        <v>0.05</v>
      </c>
      <c r="S211" s="79">
        <f t="shared" si="3"/>
        <v>2.2395642552583035E-2</v>
      </c>
      <c r="T211" s="79">
        <f>Q211/'סכום נכסי הקרן'!$C$42*100</f>
        <v>4.7264627784040685E-3</v>
      </c>
    </row>
    <row r="212" spans="2:20">
      <c r="B212" t="s">
        <v>958</v>
      </c>
      <c r="C212" t="s">
        <v>959</v>
      </c>
      <c r="D212" t="s">
        <v>106</v>
      </c>
      <c r="E212" t="s">
        <v>129</v>
      </c>
      <c r="F212" t="s">
        <v>960</v>
      </c>
      <c r="G212" t="s">
        <v>398</v>
      </c>
      <c r="H212" t="s">
        <v>628</v>
      </c>
      <c r="I212" t="s">
        <v>155</v>
      </c>
      <c r="J212" t="s">
        <v>961</v>
      </c>
      <c r="K212" s="79">
        <v>3.21</v>
      </c>
      <c r="L212" t="s">
        <v>108</v>
      </c>
      <c r="M212" s="79">
        <v>4</v>
      </c>
      <c r="N212" s="79">
        <v>3.91</v>
      </c>
      <c r="O212" s="79">
        <v>2259065</v>
      </c>
      <c r="P212" s="79">
        <v>105.28</v>
      </c>
      <c r="Q212" s="79">
        <v>2378.3436320000001</v>
      </c>
      <c r="R212" s="79">
        <v>0.27</v>
      </c>
      <c r="S212" s="79">
        <f t="shared" si="3"/>
        <v>0.86744121492477855</v>
      </c>
      <c r="T212" s="79">
        <f>Q212/'סכום נכסי הקרן'!$C$42*100</f>
        <v>0.18306813949049644</v>
      </c>
    </row>
    <row r="213" spans="2:20">
      <c r="B213" t="s">
        <v>962</v>
      </c>
      <c r="C213" t="s">
        <v>963</v>
      </c>
      <c r="D213" t="s">
        <v>106</v>
      </c>
      <c r="E213" t="s">
        <v>129</v>
      </c>
      <c r="F213" t="s">
        <v>964</v>
      </c>
      <c r="G213" t="s">
        <v>927</v>
      </c>
      <c r="H213" t="s">
        <v>628</v>
      </c>
      <c r="I213" t="s">
        <v>155</v>
      </c>
      <c r="J213" t="s">
        <v>261</v>
      </c>
      <c r="K213" s="79">
        <v>0.09</v>
      </c>
      <c r="L213" t="s">
        <v>108</v>
      </c>
      <c r="M213" s="79">
        <v>5.45</v>
      </c>
      <c r="N213" s="79">
        <v>1.31</v>
      </c>
      <c r="O213" s="79">
        <v>0.36</v>
      </c>
      <c r="P213" s="79">
        <v>105.33</v>
      </c>
      <c r="Q213" s="79">
        <v>3.7918799999999998E-4</v>
      </c>
      <c r="R213" s="79">
        <v>0</v>
      </c>
      <c r="S213" s="79">
        <f t="shared" si="3"/>
        <v>1.3829931679313232E-7</v>
      </c>
      <c r="T213" s="79">
        <f>Q213/'סכום נכסי הקרן'!$C$42*100</f>
        <v>2.9187221200137474E-8</v>
      </c>
    </row>
    <row r="214" spans="2:20">
      <c r="B214" t="s">
        <v>1592</v>
      </c>
      <c r="C214" t="s">
        <v>1593</v>
      </c>
      <c r="D214" t="s">
        <v>106</v>
      </c>
      <c r="E214" t="s">
        <v>129</v>
      </c>
      <c r="F214" t="s">
        <v>926</v>
      </c>
      <c r="G214" t="s">
        <v>927</v>
      </c>
      <c r="H214" t="s">
        <v>624</v>
      </c>
      <c r="I214" t="s">
        <v>156</v>
      </c>
      <c r="J214" s="85">
        <v>42726</v>
      </c>
      <c r="K214" s="79">
        <v>3.58</v>
      </c>
      <c r="L214" t="s">
        <v>108</v>
      </c>
      <c r="M214" s="79">
        <v>2.4</v>
      </c>
      <c r="N214" s="79">
        <v>2.29</v>
      </c>
      <c r="O214" s="79">
        <v>348000</v>
      </c>
      <c r="P214" s="79">
        <v>100.6</v>
      </c>
      <c r="Q214" s="79">
        <v>350.08800000000002</v>
      </c>
      <c r="R214" s="79">
        <v>0.14000000000000001</v>
      </c>
      <c r="S214" s="79">
        <f t="shared" si="3"/>
        <v>0.12768582132734715</v>
      </c>
      <c r="T214" s="79">
        <f>Q214/'סכום נכסי הקרן'!$C$42*100</f>
        <v>2.6947308183575772E-2</v>
      </c>
    </row>
    <row r="215" spans="2:20">
      <c r="B215" t="s">
        <v>965</v>
      </c>
      <c r="C215" t="s">
        <v>966</v>
      </c>
      <c r="D215" t="s">
        <v>106</v>
      </c>
      <c r="E215" t="s">
        <v>129</v>
      </c>
      <c r="F215" t="s">
        <v>967</v>
      </c>
      <c r="G215" t="s">
        <v>968</v>
      </c>
      <c r="H215" t="s">
        <v>628</v>
      </c>
      <c r="I215" t="s">
        <v>155</v>
      </c>
      <c r="J215" t="s">
        <v>969</v>
      </c>
      <c r="K215" s="79">
        <v>4.3499999999999996</v>
      </c>
      <c r="L215" t="s">
        <v>108</v>
      </c>
      <c r="M215" s="79">
        <v>3.35</v>
      </c>
      <c r="N215" s="79">
        <v>2.5499999999999998</v>
      </c>
      <c r="O215" s="79">
        <v>720900</v>
      </c>
      <c r="P215" s="79">
        <v>104.4</v>
      </c>
      <c r="Q215" s="79">
        <v>752.61959999999999</v>
      </c>
      <c r="R215" s="79">
        <v>0.12</v>
      </c>
      <c r="S215" s="79">
        <f t="shared" si="3"/>
        <v>0.27449913099866169</v>
      </c>
      <c r="T215" s="79">
        <f>Q215/'סכום נכסי הקרן'!$C$42*100</f>
        <v>5.7931355276957572E-2</v>
      </c>
    </row>
    <row r="216" spans="2:20">
      <c r="B216" t="s">
        <v>970</v>
      </c>
      <c r="C216" t="s">
        <v>971</v>
      </c>
      <c r="D216" t="s">
        <v>106</v>
      </c>
      <c r="E216" t="s">
        <v>129</v>
      </c>
      <c r="F216" t="s">
        <v>972</v>
      </c>
      <c r="G216" t="s">
        <v>973</v>
      </c>
      <c r="H216" t="s">
        <v>691</v>
      </c>
      <c r="I216" t="s">
        <v>155</v>
      </c>
      <c r="J216" t="s">
        <v>974</v>
      </c>
      <c r="K216" s="79">
        <v>4.91</v>
      </c>
      <c r="L216" t="s">
        <v>108</v>
      </c>
      <c r="M216" s="79">
        <v>4.75</v>
      </c>
      <c r="N216" s="79">
        <v>3.11</v>
      </c>
      <c r="O216" s="79">
        <v>705200</v>
      </c>
      <c r="P216" s="79">
        <v>108.3</v>
      </c>
      <c r="Q216" s="79">
        <v>763.73159999999996</v>
      </c>
      <c r="R216" s="79">
        <v>0.14000000000000001</v>
      </c>
      <c r="S216" s="79">
        <f t="shared" si="3"/>
        <v>0.27855195442188518</v>
      </c>
      <c r="T216" s="79">
        <f>Q216/'סכום נכסי הקרן'!$C$42*100</f>
        <v>5.8786678762869374E-2</v>
      </c>
    </row>
    <row r="217" spans="2:20">
      <c r="B217" t="s">
        <v>975</v>
      </c>
      <c r="C217" t="s">
        <v>976</v>
      </c>
      <c r="D217" t="s">
        <v>106</v>
      </c>
      <c r="E217" t="s">
        <v>129</v>
      </c>
      <c r="F217" t="s">
        <v>972</v>
      </c>
      <c r="G217" t="s">
        <v>973</v>
      </c>
      <c r="H217" t="s">
        <v>691</v>
      </c>
      <c r="I217" t="s">
        <v>155</v>
      </c>
      <c r="J217" t="s">
        <v>261</v>
      </c>
      <c r="K217" s="79">
        <v>1.46</v>
      </c>
      <c r="L217" t="s">
        <v>108</v>
      </c>
      <c r="M217" s="79">
        <v>6.3</v>
      </c>
      <c r="N217" s="79">
        <v>1.07</v>
      </c>
      <c r="O217" s="79">
        <v>435000.02</v>
      </c>
      <c r="P217" s="79">
        <v>107.76</v>
      </c>
      <c r="Q217" s="79">
        <v>468.75602155199999</v>
      </c>
      <c r="R217" s="79">
        <v>0.23</v>
      </c>
      <c r="S217" s="79">
        <f t="shared" si="3"/>
        <v>0.17096700719249661</v>
      </c>
      <c r="T217" s="79">
        <f>Q217/'סכום נכסי הקרן'!$C$42*100</f>
        <v>3.6081536572714942E-2</v>
      </c>
    </row>
    <row r="218" spans="2:20">
      <c r="B218" t="s">
        <v>977</v>
      </c>
      <c r="C218" t="s">
        <v>978</v>
      </c>
      <c r="D218" t="s">
        <v>106</v>
      </c>
      <c r="E218" t="s">
        <v>129</v>
      </c>
      <c r="F218" t="s">
        <v>623</v>
      </c>
      <c r="G218" t="s">
        <v>365</v>
      </c>
      <c r="H218" t="s">
        <v>683</v>
      </c>
      <c r="I218" t="s">
        <v>156</v>
      </c>
      <c r="J218" t="s">
        <v>261</v>
      </c>
      <c r="K218" s="79">
        <v>3.53</v>
      </c>
      <c r="L218" t="s">
        <v>108</v>
      </c>
      <c r="M218" s="79">
        <v>3.76</v>
      </c>
      <c r="N218" s="79">
        <v>1.52</v>
      </c>
      <c r="O218" s="79">
        <v>568274</v>
      </c>
      <c r="P218" s="79">
        <v>104.21</v>
      </c>
      <c r="Q218" s="79">
        <v>592.19833540000002</v>
      </c>
      <c r="R218" s="79">
        <v>0.59</v>
      </c>
      <c r="S218" s="79">
        <f t="shared" si="3"/>
        <v>0.21598949648156118</v>
      </c>
      <c r="T218" s="79">
        <f>Q218/'סכום נכסי הקרן'!$C$42*100</f>
        <v>4.5583256352186789E-2</v>
      </c>
    </row>
    <row r="219" spans="2:20">
      <c r="B219" t="s">
        <v>979</v>
      </c>
      <c r="C219" t="s">
        <v>980</v>
      </c>
      <c r="D219" t="s">
        <v>106</v>
      </c>
      <c r="E219" t="s">
        <v>129</v>
      </c>
      <c r="F219" t="s">
        <v>686</v>
      </c>
      <c r="G219" t="s">
        <v>398</v>
      </c>
      <c r="H219" t="s">
        <v>683</v>
      </c>
      <c r="I219" t="s">
        <v>156</v>
      </c>
      <c r="J219" t="s">
        <v>981</v>
      </c>
      <c r="K219" s="79">
        <v>2.8</v>
      </c>
      <c r="L219" t="s">
        <v>108</v>
      </c>
      <c r="M219" s="79">
        <v>5</v>
      </c>
      <c r="N219" s="79">
        <v>2.2599999999999998</v>
      </c>
      <c r="O219" s="79">
        <v>467736.54</v>
      </c>
      <c r="P219" s="79">
        <v>107.8</v>
      </c>
      <c r="Q219" s="79">
        <v>504.21999011999998</v>
      </c>
      <c r="R219" s="79">
        <v>0.23</v>
      </c>
      <c r="S219" s="79">
        <f t="shared" si="3"/>
        <v>0.18390160064937688</v>
      </c>
      <c r="T219" s="79">
        <f>Q219/'סכום נכסי הקרן'!$C$42*100</f>
        <v>3.8811303061182245E-2</v>
      </c>
    </row>
    <row r="220" spans="2:20">
      <c r="B220" t="s">
        <v>982</v>
      </c>
      <c r="C220" t="s">
        <v>983</v>
      </c>
      <c r="D220" t="s">
        <v>106</v>
      </c>
      <c r="E220" t="s">
        <v>129</v>
      </c>
      <c r="F220" t="s">
        <v>686</v>
      </c>
      <c r="G220" t="s">
        <v>398</v>
      </c>
      <c r="H220" t="s">
        <v>683</v>
      </c>
      <c r="I220" t="s">
        <v>156</v>
      </c>
      <c r="J220" t="s">
        <v>984</v>
      </c>
      <c r="K220" s="79">
        <v>3.65</v>
      </c>
      <c r="L220" t="s">
        <v>108</v>
      </c>
      <c r="M220" s="79">
        <v>4.6500000000000004</v>
      </c>
      <c r="N220" s="79">
        <v>2.64</v>
      </c>
      <c r="O220" s="79">
        <v>464030</v>
      </c>
      <c r="P220" s="79">
        <v>107.53</v>
      </c>
      <c r="Q220" s="79">
        <v>498.97145899999998</v>
      </c>
      <c r="R220" s="79">
        <v>0.24</v>
      </c>
      <c r="S220" s="79">
        <f t="shared" si="3"/>
        <v>0.18198733050352972</v>
      </c>
      <c r="T220" s="79">
        <f>Q220/'סכום נכסי הקרן'!$C$42*100</f>
        <v>3.8407308106765847E-2</v>
      </c>
    </row>
    <row r="221" spans="2:20">
      <c r="B221" t="s">
        <v>985</v>
      </c>
      <c r="C221" t="s">
        <v>986</v>
      </c>
      <c r="D221" t="s">
        <v>106</v>
      </c>
      <c r="E221" t="s">
        <v>129</v>
      </c>
      <c r="F221" t="s">
        <v>710</v>
      </c>
      <c r="G221" t="s">
        <v>118</v>
      </c>
      <c r="H221" t="s">
        <v>683</v>
      </c>
      <c r="I221" t="s">
        <v>156</v>
      </c>
      <c r="J221" t="s">
        <v>261</v>
      </c>
      <c r="K221" s="79">
        <v>0.77</v>
      </c>
      <c r="L221" t="s">
        <v>108</v>
      </c>
      <c r="M221" s="79">
        <v>8.5</v>
      </c>
      <c r="N221" s="79">
        <v>0.87</v>
      </c>
      <c r="O221" s="79">
        <v>43303.01</v>
      </c>
      <c r="P221" s="79">
        <v>107.78</v>
      </c>
      <c r="Q221" s="79">
        <v>46.671984178000002</v>
      </c>
      <c r="R221" s="79">
        <v>0.02</v>
      </c>
      <c r="S221" s="79">
        <f t="shared" si="3"/>
        <v>1.7022436166749162E-2</v>
      </c>
      <c r="T221" s="79">
        <f>Q221/'סכום נכסי הקרן'!$C$42*100</f>
        <v>3.5924805796929294E-3</v>
      </c>
    </row>
    <row r="222" spans="2:20">
      <c r="B222" t="s">
        <v>987</v>
      </c>
      <c r="C222" t="s">
        <v>988</v>
      </c>
      <c r="D222" t="s">
        <v>106</v>
      </c>
      <c r="E222" t="s">
        <v>129</v>
      </c>
      <c r="F222" t="s">
        <v>723</v>
      </c>
      <c r="G222" t="s">
        <v>398</v>
      </c>
      <c r="H222" t="s">
        <v>691</v>
      </c>
      <c r="I222" t="s">
        <v>155</v>
      </c>
      <c r="J222" t="s">
        <v>704</v>
      </c>
      <c r="K222" s="79">
        <v>4.91</v>
      </c>
      <c r="L222" t="s">
        <v>108</v>
      </c>
      <c r="M222" s="79">
        <v>3.7</v>
      </c>
      <c r="N222" s="79">
        <v>2.67</v>
      </c>
      <c r="O222" s="79">
        <v>174513.58</v>
      </c>
      <c r="P222" s="79">
        <v>105.18</v>
      </c>
      <c r="Q222" s="79">
        <v>183.55338344399999</v>
      </c>
      <c r="R222" s="79">
        <v>7.0000000000000007E-2</v>
      </c>
      <c r="S222" s="79">
        <f t="shared" si="3"/>
        <v>6.6946494945444066E-2</v>
      </c>
      <c r="T222" s="79">
        <f>Q222/'סכום נכסי הקרן'!$C$42*100</f>
        <v>1.4128646488321571E-2</v>
      </c>
    </row>
    <row r="223" spans="2:20">
      <c r="B223" t="s">
        <v>989</v>
      </c>
      <c r="C223" t="s">
        <v>990</v>
      </c>
      <c r="D223" t="s">
        <v>106</v>
      </c>
      <c r="E223" t="s">
        <v>129</v>
      </c>
      <c r="F223" t="s">
        <v>991</v>
      </c>
      <c r="G223" t="s">
        <v>973</v>
      </c>
      <c r="H223" t="s">
        <v>691</v>
      </c>
      <c r="I223" t="s">
        <v>155</v>
      </c>
      <c r="J223" t="s">
        <v>992</v>
      </c>
      <c r="K223" s="79">
        <v>0.9</v>
      </c>
      <c r="L223" t="s">
        <v>108</v>
      </c>
      <c r="M223" s="79">
        <v>5.85</v>
      </c>
      <c r="N223" s="79">
        <v>0.99</v>
      </c>
      <c r="O223" s="79">
        <v>0.16</v>
      </c>
      <c r="P223" s="79">
        <v>104.92</v>
      </c>
      <c r="Q223" s="79">
        <v>1.6787200000000001E-4</v>
      </c>
      <c r="R223" s="79">
        <v>0</v>
      </c>
      <c r="S223" s="79">
        <f t="shared" si="3"/>
        <v>6.1227103465027136E-8</v>
      </c>
      <c r="T223" s="79">
        <f>Q223/'סכום נכסי הקרן'!$C$42*100</f>
        <v>1.2921604052104705E-8</v>
      </c>
    </row>
    <row r="224" spans="2:20">
      <c r="B224" t="s">
        <v>993</v>
      </c>
      <c r="C224" t="s">
        <v>994</v>
      </c>
      <c r="D224" t="s">
        <v>106</v>
      </c>
      <c r="E224" t="s">
        <v>129</v>
      </c>
      <c r="F224" t="s">
        <v>729</v>
      </c>
      <c r="G224" t="s">
        <v>398</v>
      </c>
      <c r="H224" t="s">
        <v>691</v>
      </c>
      <c r="I224" t="s">
        <v>155</v>
      </c>
      <c r="J224" t="s">
        <v>995</v>
      </c>
      <c r="K224" s="79">
        <v>3.11</v>
      </c>
      <c r="L224" t="s">
        <v>108</v>
      </c>
      <c r="M224" s="79">
        <v>3.4</v>
      </c>
      <c r="N224" s="79">
        <v>3.38</v>
      </c>
      <c r="O224" s="79">
        <v>863449.81</v>
      </c>
      <c r="P224" s="79">
        <v>100.68</v>
      </c>
      <c r="Q224" s="79">
        <v>869.32126870800005</v>
      </c>
      <c r="R224" s="79">
        <v>0.19</v>
      </c>
      <c r="S224" s="79">
        <f t="shared" si="3"/>
        <v>0.3170631389602398</v>
      </c>
      <c r="T224" s="79">
        <f>Q224/'סכום נכסי הקרן'!$C$42*100</f>
        <v>6.6914227675360372E-2</v>
      </c>
    </row>
    <row r="225" spans="2:20">
      <c r="B225" t="s">
        <v>996</v>
      </c>
      <c r="C225" t="s">
        <v>997</v>
      </c>
      <c r="D225" t="s">
        <v>106</v>
      </c>
      <c r="E225" t="s">
        <v>129</v>
      </c>
      <c r="F225" t="s">
        <v>748</v>
      </c>
      <c r="G225" t="s">
        <v>133</v>
      </c>
      <c r="H225" t="s">
        <v>743</v>
      </c>
      <c r="I225" t="s">
        <v>156</v>
      </c>
      <c r="J225" t="s">
        <v>998</v>
      </c>
      <c r="K225" s="79">
        <v>2.37</v>
      </c>
      <c r="L225" t="s">
        <v>108</v>
      </c>
      <c r="M225" s="79">
        <v>3.3</v>
      </c>
      <c r="N225" s="79">
        <v>2.84</v>
      </c>
      <c r="O225" s="79">
        <v>565213.27</v>
      </c>
      <c r="P225" s="79">
        <v>101.6</v>
      </c>
      <c r="Q225" s="79">
        <v>574.25668231999998</v>
      </c>
      <c r="R225" s="79">
        <v>7.0000000000000007E-2</v>
      </c>
      <c r="S225" s="79">
        <f t="shared" si="3"/>
        <v>0.20944572831615668</v>
      </c>
      <c r="T225" s="79">
        <f>Q225/'סכום נכסי הקרן'!$C$42*100</f>
        <v>4.4202234280965952E-2</v>
      </c>
    </row>
    <row r="226" spans="2:20">
      <c r="B226" t="s">
        <v>999</v>
      </c>
      <c r="C226" t="s">
        <v>1000</v>
      </c>
      <c r="D226" t="s">
        <v>106</v>
      </c>
      <c r="E226" t="s">
        <v>129</v>
      </c>
      <c r="F226" t="s">
        <v>756</v>
      </c>
      <c r="G226" t="s">
        <v>398</v>
      </c>
      <c r="H226" t="s">
        <v>739</v>
      </c>
      <c r="I226" t="s">
        <v>155</v>
      </c>
      <c r="J226" t="s">
        <v>1001</v>
      </c>
      <c r="K226" s="79">
        <v>5.38</v>
      </c>
      <c r="L226" t="s">
        <v>108</v>
      </c>
      <c r="M226" s="79">
        <v>6.9</v>
      </c>
      <c r="N226" s="79">
        <v>7.52</v>
      </c>
      <c r="O226" s="79">
        <v>1060167</v>
      </c>
      <c r="P226" s="79">
        <v>98.38</v>
      </c>
      <c r="Q226" s="79">
        <v>1042.9922945999999</v>
      </c>
      <c r="R226" s="79">
        <v>0.23</v>
      </c>
      <c r="S226" s="79">
        <f t="shared" si="3"/>
        <v>0.3804052917383498</v>
      </c>
      <c r="T226" s="79">
        <f>Q226/'סכום נכסי הקרן'!$C$42*100</f>
        <v>8.0282199891687375E-2</v>
      </c>
    </row>
    <row r="227" spans="2:20">
      <c r="B227" t="s">
        <v>1002</v>
      </c>
      <c r="C227" t="s">
        <v>1003</v>
      </c>
      <c r="D227" t="s">
        <v>106</v>
      </c>
      <c r="E227" t="s">
        <v>129</v>
      </c>
      <c r="F227" t="s">
        <v>1004</v>
      </c>
      <c r="G227" t="s">
        <v>133</v>
      </c>
      <c r="H227" t="s">
        <v>743</v>
      </c>
      <c r="I227" t="s">
        <v>156</v>
      </c>
      <c r="J227" t="s">
        <v>261</v>
      </c>
      <c r="K227" s="79">
        <v>0.66</v>
      </c>
      <c r="L227" t="s">
        <v>108</v>
      </c>
      <c r="M227" s="79">
        <v>3.94</v>
      </c>
      <c r="N227" s="79">
        <v>0.8</v>
      </c>
      <c r="O227" s="79">
        <v>10674.4</v>
      </c>
      <c r="P227" s="79">
        <v>101.27</v>
      </c>
      <c r="Q227" s="79">
        <v>10.809964880000001</v>
      </c>
      <c r="R227" s="79">
        <v>0.05</v>
      </c>
      <c r="S227" s="79">
        <f t="shared" si="3"/>
        <v>3.9426636851950872E-3</v>
      </c>
      <c r="T227" s="79">
        <f>Q227/'סכום נכסי הקרן'!$C$42*100</f>
        <v>8.320749499411311E-4</v>
      </c>
    </row>
    <row r="228" spans="2:20">
      <c r="B228" t="s">
        <v>1005</v>
      </c>
      <c r="C228" t="s">
        <v>1006</v>
      </c>
      <c r="D228" t="s">
        <v>106</v>
      </c>
      <c r="E228" t="s">
        <v>129</v>
      </c>
      <c r="F228" t="s">
        <v>1007</v>
      </c>
      <c r="G228" t="s">
        <v>398</v>
      </c>
      <c r="H228" t="s">
        <v>743</v>
      </c>
      <c r="I228" t="s">
        <v>156</v>
      </c>
      <c r="J228" t="s">
        <v>1008</v>
      </c>
      <c r="K228" s="79">
        <v>4.9400000000000004</v>
      </c>
      <c r="L228" t="s">
        <v>108</v>
      </c>
      <c r="M228" s="79">
        <v>4.5999999999999996</v>
      </c>
      <c r="N228" s="79">
        <v>5.07</v>
      </c>
      <c r="O228" s="79">
        <v>1467537</v>
      </c>
      <c r="P228" s="79">
        <v>99.18</v>
      </c>
      <c r="Q228" s="79">
        <v>1455.5031965999999</v>
      </c>
      <c r="R228" s="79">
        <v>0.61</v>
      </c>
      <c r="S228" s="79">
        <f t="shared" si="3"/>
        <v>0.53085830163401826</v>
      </c>
      <c r="T228" s="79">
        <f>Q228/'סכום נכסי הקרן'!$C$42*100</f>
        <v>0.11203438335778396</v>
      </c>
    </row>
    <row r="229" spans="2:20">
      <c r="B229" t="s">
        <v>1009</v>
      </c>
      <c r="C229" t="s">
        <v>1010</v>
      </c>
      <c r="D229" t="s">
        <v>106</v>
      </c>
      <c r="E229" t="s">
        <v>129</v>
      </c>
      <c r="F229" t="s">
        <v>769</v>
      </c>
      <c r="G229" t="s">
        <v>398</v>
      </c>
      <c r="H229" t="s">
        <v>739</v>
      </c>
      <c r="I229" t="s">
        <v>155</v>
      </c>
      <c r="J229" t="s">
        <v>1011</v>
      </c>
      <c r="K229" s="79">
        <v>3.79</v>
      </c>
      <c r="L229" t="s">
        <v>108</v>
      </c>
      <c r="M229" s="79">
        <v>5.74</v>
      </c>
      <c r="N229" s="79">
        <v>3.36</v>
      </c>
      <c r="O229" s="79">
        <v>300801.59999999998</v>
      </c>
      <c r="P229" s="79">
        <v>111.05</v>
      </c>
      <c r="Q229" s="79">
        <v>334.04017679999998</v>
      </c>
      <c r="R229" s="79">
        <v>7.0000000000000007E-2</v>
      </c>
      <c r="S229" s="79">
        <f t="shared" si="3"/>
        <v>0.12183278013253881</v>
      </c>
      <c r="T229" s="79">
        <f>Q229/'סכום נכסי הקרן'!$C$42*100</f>
        <v>2.5712059796181921E-2</v>
      </c>
    </row>
    <row r="230" spans="2:20">
      <c r="B230" t="s">
        <v>1012</v>
      </c>
      <c r="C230" t="s">
        <v>1013</v>
      </c>
      <c r="D230" t="s">
        <v>106</v>
      </c>
      <c r="E230" t="s">
        <v>129</v>
      </c>
      <c r="F230" t="s">
        <v>1014</v>
      </c>
      <c r="G230" t="s">
        <v>133</v>
      </c>
      <c r="H230" t="s">
        <v>212</v>
      </c>
      <c r="I230" t="s">
        <v>156</v>
      </c>
      <c r="J230" t="s">
        <v>1015</v>
      </c>
      <c r="K230" s="79">
        <v>2.04</v>
      </c>
      <c r="L230" t="s">
        <v>108</v>
      </c>
      <c r="M230" s="79">
        <v>4.3</v>
      </c>
      <c r="N230" s="79">
        <v>3.9</v>
      </c>
      <c r="O230" s="79">
        <v>1188594.7</v>
      </c>
      <c r="P230" s="79">
        <v>101.31</v>
      </c>
      <c r="Q230" s="79">
        <v>1204.16529057</v>
      </c>
      <c r="R230" s="79">
        <v>0.18</v>
      </c>
      <c r="S230" s="79">
        <f t="shared" si="3"/>
        <v>0.43918910142682432</v>
      </c>
      <c r="T230" s="79">
        <f>Q230/'סכום נכסי הקרן'!$C$42*100</f>
        <v>9.2688161802046504E-2</v>
      </c>
    </row>
    <row r="231" spans="2:20">
      <c r="B231" t="s">
        <v>1016</v>
      </c>
      <c r="C231" t="s">
        <v>1017</v>
      </c>
      <c r="D231" t="s">
        <v>106</v>
      </c>
      <c r="E231" t="s">
        <v>129</v>
      </c>
      <c r="F231" t="s">
        <v>1014</v>
      </c>
      <c r="G231" t="s">
        <v>133</v>
      </c>
      <c r="H231" t="s">
        <v>212</v>
      </c>
      <c r="I231" t="s">
        <v>156</v>
      </c>
      <c r="J231" t="s">
        <v>1018</v>
      </c>
      <c r="K231" s="79">
        <v>2.72</v>
      </c>
      <c r="L231" t="s">
        <v>108</v>
      </c>
      <c r="M231" s="79">
        <v>4.25</v>
      </c>
      <c r="N231" s="79">
        <v>4.28</v>
      </c>
      <c r="O231" s="79">
        <v>1580186</v>
      </c>
      <c r="P231" s="79">
        <v>100.72</v>
      </c>
      <c r="Q231" s="79">
        <v>1591.5633392</v>
      </c>
      <c r="R231" s="79">
        <v>0.22</v>
      </c>
      <c r="S231" s="79">
        <f t="shared" si="3"/>
        <v>0.58048282763261583</v>
      </c>
      <c r="T231" s="79">
        <f>Q231/'סכום נכסי הקרן'!$C$42*100</f>
        <v>0.12250733471328164</v>
      </c>
    </row>
    <row r="232" spans="2:20">
      <c r="B232" t="s">
        <v>1019</v>
      </c>
      <c r="C232" t="s">
        <v>1020</v>
      </c>
      <c r="D232" t="s">
        <v>106</v>
      </c>
      <c r="E232" t="s">
        <v>129</v>
      </c>
      <c r="F232" t="s">
        <v>782</v>
      </c>
      <c r="G232" t="s">
        <v>552</v>
      </c>
      <c r="H232" t="s">
        <v>783</v>
      </c>
      <c r="I232" t="s">
        <v>155</v>
      </c>
      <c r="J232" t="s">
        <v>373</v>
      </c>
      <c r="K232" s="79">
        <v>2.99</v>
      </c>
      <c r="L232" t="s">
        <v>108</v>
      </c>
      <c r="M232" s="79">
        <v>6</v>
      </c>
      <c r="N232" s="79">
        <v>2.95</v>
      </c>
      <c r="O232" s="79">
        <v>836318.7</v>
      </c>
      <c r="P232" s="79">
        <v>109.32</v>
      </c>
      <c r="Q232" s="79">
        <v>914.26360283999998</v>
      </c>
      <c r="R232" s="79">
        <v>0.14000000000000001</v>
      </c>
      <c r="S232" s="79">
        <f t="shared" si="3"/>
        <v>0.33345472863487152</v>
      </c>
      <c r="T232" s="79">
        <f>Q232/'סכום נכסי הקרן'!$C$42*100</f>
        <v>7.0373571978347718E-2</v>
      </c>
    </row>
    <row r="233" spans="2:20">
      <c r="B233" t="s">
        <v>1021</v>
      </c>
      <c r="C233" t="s">
        <v>1022</v>
      </c>
      <c r="D233" t="s">
        <v>106</v>
      </c>
      <c r="E233" t="s">
        <v>129</v>
      </c>
      <c r="F233" t="s">
        <v>782</v>
      </c>
      <c r="G233" t="s">
        <v>552</v>
      </c>
      <c r="H233" t="s">
        <v>783</v>
      </c>
      <c r="I233" t="s">
        <v>155</v>
      </c>
      <c r="J233" t="s">
        <v>1023</v>
      </c>
      <c r="K233" s="79">
        <v>5.01</v>
      </c>
      <c r="L233" t="s">
        <v>108</v>
      </c>
      <c r="M233" s="79">
        <v>5.9</v>
      </c>
      <c r="N233" s="79">
        <v>4.12</v>
      </c>
      <c r="O233" s="79">
        <v>732589</v>
      </c>
      <c r="P233" s="79">
        <v>109.29</v>
      </c>
      <c r="Q233" s="79">
        <v>800.64651809999998</v>
      </c>
      <c r="R233" s="79">
        <v>0.1</v>
      </c>
      <c r="S233" s="79">
        <f t="shared" si="3"/>
        <v>0.29201574534539659</v>
      </c>
      <c r="T233" s="79">
        <f>Q233/'סכום נכסי הקרן'!$C$42*100</f>
        <v>6.1628129125670048E-2</v>
      </c>
    </row>
    <row r="234" spans="2:20">
      <c r="B234" t="s">
        <v>1024</v>
      </c>
      <c r="C234" t="s">
        <v>1025</v>
      </c>
      <c r="D234" t="s">
        <v>106</v>
      </c>
      <c r="E234" t="s">
        <v>129</v>
      </c>
      <c r="F234" t="s">
        <v>786</v>
      </c>
      <c r="G234" t="s">
        <v>118</v>
      </c>
      <c r="H234" t="s">
        <v>783</v>
      </c>
      <c r="I234" t="s">
        <v>155</v>
      </c>
      <c r="J234" t="s">
        <v>1026</v>
      </c>
      <c r="K234" s="79">
        <v>0.65</v>
      </c>
      <c r="L234" t="s">
        <v>108</v>
      </c>
      <c r="M234" s="79">
        <v>7.18</v>
      </c>
      <c r="N234" s="79">
        <v>1.38</v>
      </c>
      <c r="O234" s="79">
        <v>1.19</v>
      </c>
      <c r="P234" s="79">
        <v>102.97</v>
      </c>
      <c r="Q234" s="79">
        <v>1.225343E-3</v>
      </c>
      <c r="R234" s="79">
        <v>0</v>
      </c>
      <c r="S234" s="79">
        <f t="shared" si="3"/>
        <v>4.4691314001826836E-7</v>
      </c>
      <c r="T234" s="79">
        <f>Q234/'סכום נכסי הקרן'!$C$42*100</f>
        <v>9.4318272695971548E-8</v>
      </c>
    </row>
    <row r="235" spans="2:20">
      <c r="B235" t="s">
        <v>1027</v>
      </c>
      <c r="C235" t="s">
        <v>1028</v>
      </c>
      <c r="D235" t="s">
        <v>106</v>
      </c>
      <c r="E235" t="s">
        <v>129</v>
      </c>
      <c r="F235" t="s">
        <v>1029</v>
      </c>
      <c r="G235" t="s">
        <v>133</v>
      </c>
      <c r="H235" t="s">
        <v>783</v>
      </c>
      <c r="I235" t="s">
        <v>155</v>
      </c>
      <c r="J235" t="s">
        <v>852</v>
      </c>
      <c r="K235" s="79">
        <v>2.57</v>
      </c>
      <c r="L235" t="s">
        <v>108</v>
      </c>
      <c r="M235" s="79">
        <v>4.7</v>
      </c>
      <c r="N235" s="79">
        <v>2.64</v>
      </c>
      <c r="O235" s="79">
        <v>173000</v>
      </c>
      <c r="P235" s="79">
        <v>105.8</v>
      </c>
      <c r="Q235" s="79">
        <v>183.03399999999999</v>
      </c>
      <c r="R235" s="79">
        <v>0.16</v>
      </c>
      <c r="S235" s="79">
        <f t="shared" si="3"/>
        <v>6.6757062855138299E-2</v>
      </c>
      <c r="T235" s="79">
        <f>Q235/'סכום נכסי הקרן'!$C$42*100</f>
        <v>1.4088668009393658E-2</v>
      </c>
    </row>
    <row r="236" spans="2:20">
      <c r="B236" t="s">
        <v>1030</v>
      </c>
      <c r="C236" t="s">
        <v>1031</v>
      </c>
      <c r="D236" t="s">
        <v>106</v>
      </c>
      <c r="E236" t="s">
        <v>129</v>
      </c>
      <c r="F236" t="s">
        <v>794</v>
      </c>
      <c r="G236" t="s">
        <v>398</v>
      </c>
      <c r="H236" t="s">
        <v>212</v>
      </c>
      <c r="I236" t="s">
        <v>156</v>
      </c>
      <c r="J236" t="s">
        <v>799</v>
      </c>
      <c r="K236" s="79">
        <v>1.25</v>
      </c>
      <c r="L236" t="s">
        <v>108</v>
      </c>
      <c r="M236" s="79">
        <v>4.1500000000000004</v>
      </c>
      <c r="N236" s="79">
        <v>1.91</v>
      </c>
      <c r="O236" s="79">
        <v>25145.1</v>
      </c>
      <c r="P236" s="79">
        <v>102.38</v>
      </c>
      <c r="Q236" s="79">
        <v>25.743553380000002</v>
      </c>
      <c r="R236" s="79">
        <v>0.01</v>
      </c>
      <c r="S236" s="79">
        <f t="shared" si="3"/>
        <v>9.3893157069356963E-3</v>
      </c>
      <c r="T236" s="79">
        <f>Q236/'סכום נכסי הקרן'!$C$42*100</f>
        <v>1.9815573989145408E-3</v>
      </c>
    </row>
    <row r="237" spans="2:20">
      <c r="B237" t="s">
        <v>1032</v>
      </c>
      <c r="C237" t="s">
        <v>1033</v>
      </c>
      <c r="D237" t="s">
        <v>106</v>
      </c>
      <c r="E237" t="s">
        <v>129</v>
      </c>
      <c r="F237" t="s">
        <v>807</v>
      </c>
      <c r="G237" t="s">
        <v>118</v>
      </c>
      <c r="H237" t="s">
        <v>808</v>
      </c>
      <c r="I237" t="s">
        <v>155</v>
      </c>
      <c r="J237" t="s">
        <v>1034</v>
      </c>
      <c r="K237" s="79">
        <v>1.02</v>
      </c>
      <c r="L237" t="s">
        <v>108</v>
      </c>
      <c r="M237" s="79">
        <v>6.7</v>
      </c>
      <c r="N237" s="79">
        <v>1.54</v>
      </c>
      <c r="O237" s="79">
        <v>1.01</v>
      </c>
      <c r="P237" s="79">
        <v>105.06</v>
      </c>
      <c r="Q237" s="79">
        <v>1.061106E-3</v>
      </c>
      <c r="R237" s="79">
        <v>0</v>
      </c>
      <c r="S237" s="79">
        <f t="shared" si="3"/>
        <v>3.870118116741391E-7</v>
      </c>
      <c r="T237" s="79">
        <f>Q237/'סכום נכסי הקרן'!$C$42*100</f>
        <v>8.1676465338547319E-8</v>
      </c>
    </row>
    <row r="238" spans="2:20">
      <c r="B238" t="s">
        <v>1035</v>
      </c>
      <c r="C238" t="s">
        <v>1036</v>
      </c>
      <c r="D238" t="s">
        <v>106</v>
      </c>
      <c r="E238" t="s">
        <v>129</v>
      </c>
      <c r="F238" t="s">
        <v>1037</v>
      </c>
      <c r="G238" t="s">
        <v>118</v>
      </c>
      <c r="H238" t="s">
        <v>820</v>
      </c>
      <c r="I238" t="s">
        <v>155</v>
      </c>
      <c r="J238" t="s">
        <v>1038</v>
      </c>
      <c r="K238" s="79">
        <v>1.4</v>
      </c>
      <c r="L238" t="s">
        <v>108</v>
      </c>
      <c r="M238" s="79">
        <v>6.6</v>
      </c>
      <c r="N238" s="79">
        <v>9.26</v>
      </c>
      <c r="O238" s="79">
        <v>0.13</v>
      </c>
      <c r="P238" s="79">
        <v>96.99</v>
      </c>
      <c r="Q238" s="79">
        <v>1.2608699999999999E-4</v>
      </c>
      <c r="R238" s="79">
        <v>0</v>
      </c>
      <c r="S238" s="79">
        <f t="shared" si="3"/>
        <v>4.5987072260977862E-8</v>
      </c>
      <c r="T238" s="79">
        <f>Q238/'סכום נכסי הקרן'!$C$42*100</f>
        <v>9.705289090007421E-9</v>
      </c>
    </row>
    <row r="239" spans="2:20">
      <c r="B239" t="s">
        <v>1039</v>
      </c>
      <c r="C239" t="s">
        <v>1040</v>
      </c>
      <c r="D239" t="s">
        <v>106</v>
      </c>
      <c r="E239" t="s">
        <v>129</v>
      </c>
      <c r="F239" t="s">
        <v>1041</v>
      </c>
      <c r="G239" t="s">
        <v>552</v>
      </c>
      <c r="H239" t="s">
        <v>245</v>
      </c>
      <c r="I239" t="s">
        <v>841</v>
      </c>
      <c r="J239" t="s">
        <v>1042</v>
      </c>
      <c r="K239" s="79">
        <v>5.58</v>
      </c>
      <c r="L239" t="s">
        <v>108</v>
      </c>
      <c r="M239" s="79">
        <v>3.45</v>
      </c>
      <c r="N239" s="79">
        <v>34.840000000000003</v>
      </c>
      <c r="O239" s="79">
        <v>16128.3</v>
      </c>
      <c r="P239" s="79">
        <v>25.21</v>
      </c>
      <c r="Q239" s="79">
        <v>4.0659444300000001</v>
      </c>
      <c r="R239" s="79">
        <v>0</v>
      </c>
      <c r="S239" s="79">
        <f t="shared" si="3"/>
        <v>1.4829512980047939E-3</v>
      </c>
      <c r="T239" s="79">
        <f>Q239/'סכום נכסי הקרן'!$C$42*100</f>
        <v>3.1296776128431514E-4</v>
      </c>
    </row>
    <row r="240" spans="2:20">
      <c r="B240" s="80" t="s">
        <v>359</v>
      </c>
      <c r="C240" s="16"/>
      <c r="D240" s="16"/>
      <c r="E240" s="16"/>
      <c r="F240" s="16"/>
      <c r="K240" s="81">
        <v>4.59</v>
      </c>
      <c r="N240" s="81">
        <v>5.24</v>
      </c>
      <c r="O240" s="81">
        <v>860000</v>
      </c>
      <c r="Q240" s="81">
        <v>915.298</v>
      </c>
      <c r="S240" s="81">
        <f t="shared" si="3"/>
        <v>0.33383199906674377</v>
      </c>
      <c r="T240" s="81">
        <f>Q240/'סכום נכסי הקרן'!$C$42*100</f>
        <v>7.0453192585322941E-2</v>
      </c>
    </row>
    <row r="241" spans="2:20">
      <c r="B241" t="s">
        <v>1043</v>
      </c>
      <c r="C241" t="s">
        <v>1044</v>
      </c>
      <c r="D241" t="s">
        <v>106</v>
      </c>
      <c r="E241" t="s">
        <v>129</v>
      </c>
      <c r="F241" t="s">
        <v>782</v>
      </c>
      <c r="G241" t="s">
        <v>552</v>
      </c>
      <c r="H241" t="s">
        <v>783</v>
      </c>
      <c r="I241" t="s">
        <v>155</v>
      </c>
      <c r="J241" t="s">
        <v>1045</v>
      </c>
      <c r="K241" s="79">
        <v>4.59</v>
      </c>
      <c r="L241" t="s">
        <v>108</v>
      </c>
      <c r="M241" s="79">
        <v>6.7</v>
      </c>
      <c r="N241" s="79">
        <v>5.24</v>
      </c>
      <c r="O241" s="79">
        <v>860000</v>
      </c>
      <c r="P241" s="79">
        <v>106.43</v>
      </c>
      <c r="Q241" s="79">
        <v>915.298</v>
      </c>
      <c r="R241" s="79">
        <v>7.0000000000000007E-2</v>
      </c>
      <c r="S241" s="79">
        <f t="shared" si="3"/>
        <v>0.33383199906674377</v>
      </c>
      <c r="T241" s="79">
        <f>Q241/'סכום נכסי הקרן'!$C$42*100</f>
        <v>7.0453192585322941E-2</v>
      </c>
    </row>
    <row r="242" spans="2:20">
      <c r="B242" s="80" t="s">
        <v>1046</v>
      </c>
      <c r="C242" s="16"/>
      <c r="D242" s="16"/>
      <c r="E242" s="16"/>
      <c r="F242" s="16"/>
      <c r="K242" s="81">
        <v>0</v>
      </c>
      <c r="N242" s="81">
        <v>0</v>
      </c>
      <c r="O242" s="81">
        <v>0</v>
      </c>
      <c r="Q242" s="81">
        <v>0</v>
      </c>
      <c r="S242" s="81">
        <f t="shared" si="3"/>
        <v>0</v>
      </c>
      <c r="T242" s="81">
        <f>Q242/'סכום נכסי הקרן'!$C$42*100</f>
        <v>0</v>
      </c>
    </row>
    <row r="243" spans="2:20">
      <c r="B243" t="s">
        <v>245</v>
      </c>
      <c r="C243" t="s">
        <v>245</v>
      </c>
      <c r="D243" s="16"/>
      <c r="E243" s="16"/>
      <c r="F243" s="16"/>
      <c r="G243" t="s">
        <v>245</v>
      </c>
      <c r="H243" t="s">
        <v>245</v>
      </c>
      <c r="K243" s="79">
        <v>0</v>
      </c>
      <c r="L243" t="s">
        <v>245</v>
      </c>
      <c r="M243" s="79">
        <v>0</v>
      </c>
      <c r="N243" s="79">
        <v>0</v>
      </c>
      <c r="O243" s="79">
        <v>0</v>
      </c>
      <c r="P243" s="79">
        <v>0</v>
      </c>
      <c r="Q243" s="79">
        <v>0</v>
      </c>
      <c r="R243" s="79">
        <v>0</v>
      </c>
      <c r="S243" s="79">
        <f t="shared" si="3"/>
        <v>0</v>
      </c>
      <c r="T243" s="79">
        <f>Q243/'סכום נכסי הקרן'!$C$42*100</f>
        <v>0</v>
      </c>
    </row>
    <row r="244" spans="2:20">
      <c r="B244" s="80" t="s">
        <v>249</v>
      </c>
      <c r="C244" s="16"/>
      <c r="D244" s="16"/>
      <c r="E244" s="16"/>
      <c r="F244" s="16"/>
      <c r="K244" s="81">
        <v>8.18</v>
      </c>
      <c r="N244" s="81">
        <v>5.01</v>
      </c>
      <c r="O244" s="81">
        <v>13213791</v>
      </c>
      <c r="Q244" s="81">
        <v>52808.443476765569</v>
      </c>
      <c r="S244" s="81">
        <f t="shared" si="3"/>
        <v>19.260555855526608</v>
      </c>
      <c r="T244" s="81">
        <f>Q244/'סכום נכסי הקרן'!$C$42*100</f>
        <v>4.064821990651903</v>
      </c>
    </row>
    <row r="245" spans="2:20">
      <c r="B245" s="80" t="s">
        <v>360</v>
      </c>
      <c r="C245" s="16"/>
      <c r="D245" s="16"/>
      <c r="E245" s="16"/>
      <c r="F245" s="16"/>
      <c r="K245" s="81">
        <v>6.59</v>
      </c>
      <c r="N245" s="81">
        <v>4.9000000000000004</v>
      </c>
      <c r="O245" s="81">
        <v>1666791</v>
      </c>
      <c r="Q245" s="81">
        <v>6468.6903512622803</v>
      </c>
      <c r="S245" s="81">
        <f t="shared" si="3"/>
        <v>2.3592926361749327</v>
      </c>
      <c r="T245" s="81">
        <f>Q245/'סכום נכסי הקרן'!$C$42*100</f>
        <v>0.49791421710994849</v>
      </c>
    </row>
    <row r="246" spans="2:20">
      <c r="B246" t="s">
        <v>1047</v>
      </c>
      <c r="C246" t="s">
        <v>1048</v>
      </c>
      <c r="D246" t="s">
        <v>129</v>
      </c>
      <c r="E246" t="s">
        <v>1049</v>
      </c>
      <c r="F246" t="s">
        <v>1050</v>
      </c>
      <c r="G246" t="s">
        <v>1051</v>
      </c>
      <c r="H246" t="s">
        <v>808</v>
      </c>
      <c r="I246" t="s">
        <v>1052</v>
      </c>
      <c r="J246" t="s">
        <v>1053</v>
      </c>
      <c r="K246" s="79">
        <v>5.85</v>
      </c>
      <c r="L246" t="s">
        <v>112</v>
      </c>
      <c r="M246" s="79">
        <v>5.08</v>
      </c>
      <c r="N246" s="79">
        <v>4.8</v>
      </c>
      <c r="O246" s="79">
        <v>371135</v>
      </c>
      <c r="P246" s="79">
        <v>104.47688888140434</v>
      </c>
      <c r="Q246" s="79">
        <v>1490.5121591581999</v>
      </c>
      <c r="R246" s="79">
        <v>0.09</v>
      </c>
      <c r="S246" s="79">
        <f t="shared" si="3"/>
        <v>0.54362694305578108</v>
      </c>
      <c r="T246" s="79">
        <f>Q246/'סכום נכסי הקרן'!$C$42*100</f>
        <v>0.1147291266887267</v>
      </c>
    </row>
    <row r="247" spans="2:20">
      <c r="B247" t="s">
        <v>1054</v>
      </c>
      <c r="C247" t="s">
        <v>1055</v>
      </c>
      <c r="D247" t="s">
        <v>129</v>
      </c>
      <c r="E247" t="s">
        <v>1049</v>
      </c>
      <c r="F247" t="s">
        <v>1050</v>
      </c>
      <c r="G247" t="s">
        <v>1051</v>
      </c>
      <c r="H247" t="s">
        <v>808</v>
      </c>
      <c r="I247" t="s">
        <v>1052</v>
      </c>
      <c r="J247" t="s">
        <v>984</v>
      </c>
      <c r="K247" s="79">
        <v>7.07</v>
      </c>
      <c r="L247" t="s">
        <v>112</v>
      </c>
      <c r="M247" s="79">
        <v>5.41</v>
      </c>
      <c r="N247" s="79">
        <v>5.37</v>
      </c>
      <c r="O247" s="79">
        <v>310000</v>
      </c>
      <c r="P247" s="79">
        <v>103.47897222580646</v>
      </c>
      <c r="Q247" s="79">
        <v>1233.0968246315999</v>
      </c>
      <c r="R247" s="79">
        <v>0.08</v>
      </c>
      <c r="S247" s="79">
        <f t="shared" si="3"/>
        <v>0.44974115316500302</v>
      </c>
      <c r="T247" s="79">
        <f>Q247/'סכום נכסי הקרן'!$C$42*100</f>
        <v>9.4915107497361831E-2</v>
      </c>
    </row>
    <row r="248" spans="2:20">
      <c r="B248" t="s">
        <v>1056</v>
      </c>
      <c r="C248" t="s">
        <v>1057</v>
      </c>
      <c r="D248" t="s">
        <v>129</v>
      </c>
      <c r="E248" t="s">
        <v>1049</v>
      </c>
      <c r="F248" t="s">
        <v>1058</v>
      </c>
      <c r="G248" t="s">
        <v>1059</v>
      </c>
      <c r="H248" t="s">
        <v>808</v>
      </c>
      <c r="I248" t="s">
        <v>1052</v>
      </c>
      <c r="J248" t="s">
        <v>1060</v>
      </c>
      <c r="K248" s="79">
        <v>6.73</v>
      </c>
      <c r="L248" t="s">
        <v>112</v>
      </c>
      <c r="M248" s="79">
        <v>4.5</v>
      </c>
      <c r="N248" s="79">
        <v>4.78</v>
      </c>
      <c r="O248" s="79">
        <v>985656</v>
      </c>
      <c r="P248" s="79">
        <v>98.844499999999996</v>
      </c>
      <c r="Q248" s="79">
        <v>3745.08136747248</v>
      </c>
      <c r="R248" s="79">
        <v>0.12</v>
      </c>
      <c r="S248" s="79">
        <f t="shared" si="3"/>
        <v>1.3659245399541486</v>
      </c>
      <c r="T248" s="79">
        <f>Q248/'סכום נכסי הקרן'!$C$42*100</f>
        <v>0.28826998292385997</v>
      </c>
    </row>
    <row r="249" spans="2:20">
      <c r="B249" s="80" t="s">
        <v>361</v>
      </c>
      <c r="C249" s="16"/>
      <c r="D249" s="16"/>
      <c r="E249" s="16"/>
      <c r="F249" s="16"/>
      <c r="K249" s="81">
        <v>8.4</v>
      </c>
      <c r="N249" s="81">
        <v>5.03</v>
      </c>
      <c r="O249" s="81">
        <v>11547000</v>
      </c>
      <c r="Q249" s="81">
        <v>46339.753125503288</v>
      </c>
      <c r="S249" s="81">
        <f t="shared" si="3"/>
        <v>16.901263219351677</v>
      </c>
      <c r="T249" s="81">
        <f>Q249/'סכום נכסי הקרן'!$C$42*100</f>
        <v>3.5669077735419537</v>
      </c>
    </row>
    <row r="250" spans="2:20">
      <c r="B250" t="s">
        <v>1061</v>
      </c>
      <c r="C250" t="s">
        <v>1062</v>
      </c>
      <c r="D250" t="s">
        <v>129</v>
      </c>
      <c r="E250" t="s">
        <v>1049</v>
      </c>
      <c r="F250" t="s">
        <v>1063</v>
      </c>
      <c r="G250" t="s">
        <v>1064</v>
      </c>
      <c r="H250" t="s">
        <v>739</v>
      </c>
      <c r="I250" t="s">
        <v>1052</v>
      </c>
      <c r="J250" t="s">
        <v>1065</v>
      </c>
      <c r="K250" s="79">
        <v>11.37</v>
      </c>
      <c r="L250" t="s">
        <v>112</v>
      </c>
      <c r="M250" s="79">
        <v>3.63</v>
      </c>
      <c r="N250" s="79">
        <v>3.89</v>
      </c>
      <c r="O250" s="79">
        <v>204000</v>
      </c>
      <c r="P250" s="79">
        <v>98.499222205882347</v>
      </c>
      <c r="Q250" s="79">
        <v>772.40726072519999</v>
      </c>
      <c r="R250" s="79">
        <v>0</v>
      </c>
      <c r="S250" s="79">
        <f t="shared" si="3"/>
        <v>0.28171618417341787</v>
      </c>
      <c r="T250" s="79">
        <f>Q250/'סכום נכסי הקרן'!$C$42*100</f>
        <v>5.9454470013235318E-2</v>
      </c>
    </row>
    <row r="251" spans="2:20">
      <c r="B251" t="s">
        <v>1066</v>
      </c>
      <c r="C251" t="s">
        <v>1067</v>
      </c>
      <c r="D251" t="s">
        <v>129</v>
      </c>
      <c r="E251" t="s">
        <v>1049</v>
      </c>
      <c r="F251" t="s">
        <v>1068</v>
      </c>
      <c r="G251" t="s">
        <v>1069</v>
      </c>
      <c r="H251" t="s">
        <v>783</v>
      </c>
      <c r="I251" t="s">
        <v>1052</v>
      </c>
      <c r="J251" t="s">
        <v>1070</v>
      </c>
      <c r="K251" s="79">
        <v>6.23</v>
      </c>
      <c r="L251" t="s">
        <v>112</v>
      </c>
      <c r="M251" s="79">
        <v>6.38</v>
      </c>
      <c r="N251" s="79">
        <v>5.6</v>
      </c>
      <c r="O251" s="79">
        <v>400000</v>
      </c>
      <c r="P251" s="79">
        <v>106.73558332499999</v>
      </c>
      <c r="Q251" s="79">
        <v>1641.1663292052001</v>
      </c>
      <c r="R251" s="79">
        <v>0.05</v>
      </c>
      <c r="S251" s="79">
        <f t="shared" si="3"/>
        <v>0.59857427469480062</v>
      </c>
      <c r="T251" s="79">
        <f>Q251/'סכום נכסי הקרן'!$C$42*100</f>
        <v>0.12632542347524137</v>
      </c>
    </row>
    <row r="252" spans="2:20">
      <c r="B252" t="s">
        <v>1071</v>
      </c>
      <c r="C252" t="s">
        <v>1072</v>
      </c>
      <c r="D252" t="s">
        <v>1073</v>
      </c>
      <c r="E252" t="s">
        <v>1049</v>
      </c>
      <c r="F252" t="s">
        <v>1074</v>
      </c>
      <c r="G252" t="s">
        <v>1051</v>
      </c>
      <c r="H252" t="s">
        <v>783</v>
      </c>
      <c r="I252" t="s">
        <v>1052</v>
      </c>
      <c r="J252" t="s">
        <v>1075</v>
      </c>
      <c r="K252" s="79">
        <v>8.0500000000000007</v>
      </c>
      <c r="L252" t="s">
        <v>112</v>
      </c>
      <c r="M252" s="79">
        <v>4.75</v>
      </c>
      <c r="N252" s="79">
        <v>5.34</v>
      </c>
      <c r="O252" s="79">
        <v>200000</v>
      </c>
      <c r="P252" s="79">
        <v>96.799448100000006</v>
      </c>
      <c r="Q252" s="79">
        <v>744.1941569928</v>
      </c>
      <c r="R252" s="79">
        <v>0.02</v>
      </c>
      <c r="S252" s="79">
        <f t="shared" si="3"/>
        <v>0.27142616188683527</v>
      </c>
      <c r="T252" s="79">
        <f>Q252/'סכום נכסי הקרן'!$C$42*100</f>
        <v>5.7282824023963543E-2</v>
      </c>
    </row>
    <row r="253" spans="2:20">
      <c r="B253" t="s">
        <v>1076</v>
      </c>
      <c r="C253" t="s">
        <v>1077</v>
      </c>
      <c r="D253" t="s">
        <v>129</v>
      </c>
      <c r="E253" t="s">
        <v>1049</v>
      </c>
      <c r="F253" t="s">
        <v>1078</v>
      </c>
      <c r="G253" t="s">
        <v>365</v>
      </c>
      <c r="H253" t="s">
        <v>212</v>
      </c>
      <c r="I253" t="s">
        <v>213</v>
      </c>
      <c r="J253" t="s">
        <v>1079</v>
      </c>
      <c r="K253" s="79">
        <v>7.12</v>
      </c>
      <c r="L253" t="s">
        <v>112</v>
      </c>
      <c r="M253" s="79">
        <v>4.5</v>
      </c>
      <c r="N253" s="79">
        <v>4.29</v>
      </c>
      <c r="O253" s="79">
        <v>257000</v>
      </c>
      <c r="P253" s="79">
        <v>102.038</v>
      </c>
      <c r="Q253" s="79">
        <v>1008.04156504</v>
      </c>
      <c r="R253" s="79">
        <v>0.02</v>
      </c>
      <c r="S253" s="79">
        <f t="shared" si="3"/>
        <v>0.36765788934278476</v>
      </c>
      <c r="T253" s="79">
        <f>Q253/'סכום נכסי הקרן'!$C$42*100</f>
        <v>7.7591938926746762E-2</v>
      </c>
    </row>
    <row r="254" spans="2:20">
      <c r="B254" t="s">
        <v>1080</v>
      </c>
      <c r="C254" t="s">
        <v>1081</v>
      </c>
      <c r="D254" t="s">
        <v>129</v>
      </c>
      <c r="E254" t="s">
        <v>1049</v>
      </c>
      <c r="F254" t="s">
        <v>1082</v>
      </c>
      <c r="G254" t="s">
        <v>1064</v>
      </c>
      <c r="H254" t="s">
        <v>783</v>
      </c>
      <c r="I254" t="s">
        <v>1052</v>
      </c>
      <c r="J254" t="s">
        <v>1083</v>
      </c>
      <c r="K254" s="79">
        <v>8.2799999999999994</v>
      </c>
      <c r="L254" t="s">
        <v>112</v>
      </c>
      <c r="M254" s="79">
        <v>4.13</v>
      </c>
      <c r="N254" s="79">
        <v>3.97</v>
      </c>
      <c r="O254" s="79">
        <v>201000</v>
      </c>
      <c r="P254" s="79">
        <v>101.71741666666667</v>
      </c>
      <c r="Q254" s="79">
        <v>785.91351683000005</v>
      </c>
      <c r="R254" s="79">
        <v>0.01</v>
      </c>
      <c r="S254" s="79">
        <f t="shared" si="3"/>
        <v>0.28664225248709585</v>
      </c>
      <c r="T254" s="79">
        <f>Q254/'סכום נכסי הקרן'!$C$42*100</f>
        <v>6.0494086468704647E-2</v>
      </c>
    </row>
    <row r="255" spans="2:20">
      <c r="B255" t="s">
        <v>1084</v>
      </c>
      <c r="C255" t="s">
        <v>1085</v>
      </c>
      <c r="D255" t="s">
        <v>1073</v>
      </c>
      <c r="E255" t="s">
        <v>1049</v>
      </c>
      <c r="F255" t="s">
        <v>1086</v>
      </c>
      <c r="G255" t="s">
        <v>1087</v>
      </c>
      <c r="H255" t="s">
        <v>783</v>
      </c>
      <c r="I255" t="s">
        <v>1052</v>
      </c>
      <c r="J255" t="s">
        <v>1075</v>
      </c>
      <c r="K255" s="79">
        <v>14.03</v>
      </c>
      <c r="L255" t="s">
        <v>112</v>
      </c>
      <c r="M255" s="79">
        <v>5.5</v>
      </c>
      <c r="N255" s="79">
        <v>6.32</v>
      </c>
      <c r="O255" s="79">
        <v>200000</v>
      </c>
      <c r="P255" s="79">
        <v>91.543000000000006</v>
      </c>
      <c r="Q255" s="79">
        <v>703.78258400000004</v>
      </c>
      <c r="R255" s="79">
        <v>0.02</v>
      </c>
      <c r="S255" s="79">
        <f t="shared" si="3"/>
        <v>0.25668705375197859</v>
      </c>
      <c r="T255" s="79">
        <f>Q255/'סכום נכסי הקרן'!$C$42*100</f>
        <v>5.4172225798317285E-2</v>
      </c>
    </row>
    <row r="256" spans="2:20">
      <c r="B256" t="s">
        <v>1088</v>
      </c>
      <c r="C256" t="s">
        <v>1089</v>
      </c>
      <c r="D256" t="s">
        <v>129</v>
      </c>
      <c r="E256" t="s">
        <v>1049</v>
      </c>
      <c r="F256" t="s">
        <v>1090</v>
      </c>
      <c r="G256" t="s">
        <v>1091</v>
      </c>
      <c r="H256" t="s">
        <v>212</v>
      </c>
      <c r="I256" t="s">
        <v>213</v>
      </c>
      <c r="J256" t="s">
        <v>1092</v>
      </c>
      <c r="K256" s="79">
        <v>8.06</v>
      </c>
      <c r="L256" t="s">
        <v>112</v>
      </c>
      <c r="M256" s="79">
        <v>3.75</v>
      </c>
      <c r="N256" s="79">
        <v>4.09</v>
      </c>
      <c r="O256" s="79">
        <v>258000</v>
      </c>
      <c r="P256" s="79">
        <v>98.949250000000006</v>
      </c>
      <c r="Q256" s="79">
        <v>981.33116586000006</v>
      </c>
      <c r="R256" s="79">
        <v>0.02</v>
      </c>
      <c r="S256" s="79">
        <f t="shared" si="3"/>
        <v>0.35791594086903072</v>
      </c>
      <c r="T256" s="79">
        <f>Q256/'סכום נכסי הקרן'!$C$42*100</f>
        <v>7.5535960548710979E-2</v>
      </c>
    </row>
    <row r="257" spans="2:20">
      <c r="B257" t="s">
        <v>1093</v>
      </c>
      <c r="C257" t="s">
        <v>1094</v>
      </c>
      <c r="D257" t="s">
        <v>129</v>
      </c>
      <c r="E257" t="s">
        <v>1049</v>
      </c>
      <c r="F257" t="s">
        <v>1095</v>
      </c>
      <c r="G257" t="s">
        <v>1096</v>
      </c>
      <c r="H257" t="s">
        <v>783</v>
      </c>
      <c r="I257" t="s">
        <v>1052</v>
      </c>
      <c r="J257" t="s">
        <v>1097</v>
      </c>
      <c r="K257" s="79">
        <v>7.69</v>
      </c>
      <c r="L257" t="s">
        <v>112</v>
      </c>
      <c r="M257" s="79">
        <v>4.13</v>
      </c>
      <c r="N257" s="79">
        <v>4.03</v>
      </c>
      <c r="O257" s="79">
        <v>100000</v>
      </c>
      <c r="P257" s="79">
        <v>102.22450000000001</v>
      </c>
      <c r="Q257" s="79">
        <v>392.95097800000002</v>
      </c>
      <c r="R257" s="79">
        <v>0</v>
      </c>
      <c r="S257" s="79">
        <f t="shared" si="3"/>
        <v>0.14331901798209112</v>
      </c>
      <c r="T257" s="79">
        <f>Q257/'סכום נכסי הקרן'!$C$42*100</f>
        <v>3.0246598298723473E-2</v>
      </c>
    </row>
    <row r="258" spans="2:20">
      <c r="B258" t="s">
        <v>1098</v>
      </c>
      <c r="C258" t="s">
        <v>1099</v>
      </c>
      <c r="D258" t="s">
        <v>129</v>
      </c>
      <c r="E258" t="s">
        <v>1049</v>
      </c>
      <c r="F258" t="s">
        <v>1100</v>
      </c>
      <c r="G258" t="s">
        <v>1091</v>
      </c>
      <c r="H258" t="s">
        <v>783</v>
      </c>
      <c r="I258" t="s">
        <v>1052</v>
      </c>
      <c r="J258" t="s">
        <v>1101</v>
      </c>
      <c r="K258" s="79">
        <v>5.52</v>
      </c>
      <c r="L258" t="s">
        <v>112</v>
      </c>
      <c r="M258" s="79">
        <v>4.75</v>
      </c>
      <c r="N258" s="79">
        <v>4.37</v>
      </c>
      <c r="O258" s="79">
        <v>250000</v>
      </c>
      <c r="P258" s="79">
        <v>104.91619444</v>
      </c>
      <c r="Q258" s="79">
        <v>1008.2446285684</v>
      </c>
      <c r="R258" s="79">
        <v>0.02</v>
      </c>
      <c r="S258" s="79">
        <f t="shared" si="3"/>
        <v>0.36773195167398542</v>
      </c>
      <c r="T258" s="79">
        <f>Q258/'סכום נכסי הקרן'!$C$42*100</f>
        <v>7.7607569326762285E-2</v>
      </c>
    </row>
    <row r="259" spans="2:20">
      <c r="B259" t="s">
        <v>1102</v>
      </c>
      <c r="C259" t="s">
        <v>1103</v>
      </c>
      <c r="D259" t="s">
        <v>129</v>
      </c>
      <c r="E259" t="s">
        <v>1049</v>
      </c>
      <c r="F259" t="s">
        <v>1100</v>
      </c>
      <c r="G259" t="s">
        <v>1091</v>
      </c>
      <c r="H259" t="s">
        <v>783</v>
      </c>
      <c r="I259" t="s">
        <v>1052</v>
      </c>
      <c r="J259" t="s">
        <v>1104</v>
      </c>
      <c r="K259" s="79">
        <v>6.15</v>
      </c>
      <c r="L259" t="s">
        <v>112</v>
      </c>
      <c r="M259" s="79">
        <v>5.13</v>
      </c>
      <c r="N259" s="79">
        <v>4.9800000000000004</v>
      </c>
      <c r="O259" s="79">
        <v>200000</v>
      </c>
      <c r="P259" s="79">
        <v>104.00818055000001</v>
      </c>
      <c r="Q259" s="79">
        <v>799.61489206839997</v>
      </c>
      <c r="R259" s="79">
        <v>0.01</v>
      </c>
      <c r="S259" s="79">
        <f t="shared" si="3"/>
        <v>0.29163948561313641</v>
      </c>
      <c r="T259" s="79">
        <f>Q259/'סכום נכסי הקרן'!$C$42*100</f>
        <v>6.1548721820638953E-2</v>
      </c>
    </row>
    <row r="260" spans="2:20">
      <c r="B260" t="s">
        <v>1105</v>
      </c>
      <c r="C260" t="s">
        <v>1106</v>
      </c>
      <c r="D260" t="s">
        <v>129</v>
      </c>
      <c r="E260" t="s">
        <v>1049</v>
      </c>
      <c r="F260" t="s">
        <v>1107</v>
      </c>
      <c r="G260" t="s">
        <v>1108</v>
      </c>
      <c r="H260" t="s">
        <v>1109</v>
      </c>
      <c r="I260" t="s">
        <v>1052</v>
      </c>
      <c r="J260" t="s">
        <v>1110</v>
      </c>
      <c r="K260" s="79">
        <v>11.87</v>
      </c>
      <c r="L260" t="s">
        <v>112</v>
      </c>
      <c r="M260" s="79">
        <v>8.25</v>
      </c>
      <c r="N260" s="79">
        <v>8.06</v>
      </c>
      <c r="O260" s="79">
        <v>200000</v>
      </c>
      <c r="P260" s="79">
        <v>105.26333335</v>
      </c>
      <c r="Q260" s="79">
        <v>809.26450679480001</v>
      </c>
      <c r="R260" s="79">
        <v>0</v>
      </c>
      <c r="S260" s="79">
        <f t="shared" si="3"/>
        <v>0.29515894066967313</v>
      </c>
      <c r="T260" s="79">
        <f>Q260/'סכום נכסי הקרן'!$C$42*100</f>
        <v>6.2291481189383595E-2</v>
      </c>
    </row>
    <row r="261" spans="2:20">
      <c r="B261" t="s">
        <v>1111</v>
      </c>
      <c r="C261" t="s">
        <v>1112</v>
      </c>
      <c r="D261" t="s">
        <v>129</v>
      </c>
      <c r="E261" t="s">
        <v>1049</v>
      </c>
      <c r="F261" t="s">
        <v>1113</v>
      </c>
      <c r="G261" t="s">
        <v>1091</v>
      </c>
      <c r="H261" t="s">
        <v>1109</v>
      </c>
      <c r="I261" t="s">
        <v>1052</v>
      </c>
      <c r="J261" t="s">
        <v>1114</v>
      </c>
      <c r="K261" s="79">
        <v>5.39</v>
      </c>
      <c r="L261" t="s">
        <v>112</v>
      </c>
      <c r="M261" s="79">
        <v>6.5</v>
      </c>
      <c r="N261" s="79">
        <v>5.44</v>
      </c>
      <c r="O261" s="79">
        <v>235000</v>
      </c>
      <c r="P261" s="79">
        <v>108.75483331914893</v>
      </c>
      <c r="Q261" s="79">
        <v>982.42591130519997</v>
      </c>
      <c r="R261" s="79">
        <v>0.01</v>
      </c>
      <c r="S261" s="79">
        <f t="shared" si="3"/>
        <v>0.35831522182500386</v>
      </c>
      <c r="T261" s="79">
        <f>Q261/'סכום נכסי הקרן'!$C$42*100</f>
        <v>7.5620226341581262E-2</v>
      </c>
    </row>
    <row r="262" spans="2:20">
      <c r="B262" t="s">
        <v>1115</v>
      </c>
      <c r="C262" t="s">
        <v>1116</v>
      </c>
      <c r="D262" t="s">
        <v>129</v>
      </c>
      <c r="E262" t="s">
        <v>1049</v>
      </c>
      <c r="F262" t="s">
        <v>1117</v>
      </c>
      <c r="G262" t="s">
        <v>1118</v>
      </c>
      <c r="H262" t="s">
        <v>1109</v>
      </c>
      <c r="I262" t="s">
        <v>1052</v>
      </c>
      <c r="J262" t="s">
        <v>1119</v>
      </c>
      <c r="K262" s="79">
        <v>7.21</v>
      </c>
      <c r="L262" t="s">
        <v>112</v>
      </c>
      <c r="M262" s="79">
        <v>4.9000000000000004</v>
      </c>
      <c r="N262" s="79">
        <v>4.59</v>
      </c>
      <c r="O262" s="79">
        <v>351000</v>
      </c>
      <c r="P262" s="79">
        <v>103.59222222222222</v>
      </c>
      <c r="Q262" s="79">
        <v>1397.7118428000001</v>
      </c>
      <c r="R262" s="79">
        <v>0.01</v>
      </c>
      <c r="S262" s="79">
        <f t="shared" si="3"/>
        <v>0.509780354159177</v>
      </c>
      <c r="T262" s="79">
        <f>Q262/'סכום נכסי הקרן'!$C$42*100</f>
        <v>0.10758601203059005</v>
      </c>
    </row>
    <row r="263" spans="2:20">
      <c r="B263" t="s">
        <v>1120</v>
      </c>
      <c r="C263" t="s">
        <v>1121</v>
      </c>
      <c r="D263" t="s">
        <v>129</v>
      </c>
      <c r="E263" t="s">
        <v>1049</v>
      </c>
      <c r="F263" t="s">
        <v>1122</v>
      </c>
      <c r="G263" t="s">
        <v>1096</v>
      </c>
      <c r="H263" t="s">
        <v>803</v>
      </c>
      <c r="I263" t="s">
        <v>213</v>
      </c>
      <c r="J263" t="s">
        <v>1123</v>
      </c>
      <c r="K263" s="79">
        <v>4.3899999999999997</v>
      </c>
      <c r="L263" t="s">
        <v>112</v>
      </c>
      <c r="M263" s="79">
        <v>3.36</v>
      </c>
      <c r="N263" s="79">
        <v>3.41</v>
      </c>
      <c r="O263" s="79">
        <v>200000</v>
      </c>
      <c r="P263" s="79">
        <v>100.062</v>
      </c>
      <c r="Q263" s="79">
        <v>769.276656</v>
      </c>
      <c r="R263" s="79">
        <v>0.01</v>
      </c>
      <c r="S263" s="79">
        <f t="shared" si="3"/>
        <v>0.28057437458386203</v>
      </c>
      <c r="T263" s="79">
        <f>Q263/'סכום נכסי הקרן'!$C$42*100</f>
        <v>5.9213498113795962E-2</v>
      </c>
    </row>
    <row r="264" spans="2:20">
      <c r="B264" t="s">
        <v>1124</v>
      </c>
      <c r="C264" t="s">
        <v>1125</v>
      </c>
      <c r="D264" t="s">
        <v>129</v>
      </c>
      <c r="E264" t="s">
        <v>1049</v>
      </c>
      <c r="F264" t="s">
        <v>1126</v>
      </c>
      <c r="G264" t="s">
        <v>1108</v>
      </c>
      <c r="H264" t="s">
        <v>1109</v>
      </c>
      <c r="I264" t="s">
        <v>1052</v>
      </c>
      <c r="J264" t="s">
        <v>1127</v>
      </c>
      <c r="K264" s="79">
        <v>6.91</v>
      </c>
      <c r="L264" t="s">
        <v>112</v>
      </c>
      <c r="M264" s="79">
        <v>5.75</v>
      </c>
      <c r="N264" s="79">
        <v>5.74</v>
      </c>
      <c r="O264" s="79">
        <v>200000</v>
      </c>
      <c r="P264" s="79">
        <v>102.11133335</v>
      </c>
      <c r="Q264" s="79">
        <v>785.03193079480002</v>
      </c>
      <c r="R264" s="79">
        <v>0</v>
      </c>
      <c r="S264" s="79">
        <f t="shared" si="3"/>
        <v>0.28632071608203419</v>
      </c>
      <c r="T264" s="79">
        <f>Q264/'סכום נכסי הקרן'!$C$42*100</f>
        <v>6.0426228185699024E-2</v>
      </c>
    </row>
    <row r="265" spans="2:20">
      <c r="B265" t="s">
        <v>1128</v>
      </c>
      <c r="C265" t="s">
        <v>1129</v>
      </c>
      <c r="D265" t="s">
        <v>1073</v>
      </c>
      <c r="E265" t="s">
        <v>1049</v>
      </c>
      <c r="F265" t="s">
        <v>1130</v>
      </c>
      <c r="G265" t="s">
        <v>1131</v>
      </c>
      <c r="H265" t="s">
        <v>1132</v>
      </c>
      <c r="I265" t="s">
        <v>213</v>
      </c>
      <c r="J265" t="s">
        <v>1133</v>
      </c>
      <c r="K265" s="79">
        <v>8.33</v>
      </c>
      <c r="L265" t="s">
        <v>112</v>
      </c>
      <c r="M265" s="79">
        <v>3.75</v>
      </c>
      <c r="N265" s="79">
        <v>3.95</v>
      </c>
      <c r="O265" s="79">
        <v>135000</v>
      </c>
      <c r="P265" s="79">
        <v>99.033416666666668</v>
      </c>
      <c r="Q265" s="79">
        <v>513.92401244999996</v>
      </c>
      <c r="R265" s="79">
        <v>0</v>
      </c>
      <c r="S265" s="79">
        <f t="shared" si="3"/>
        <v>0.18744089951533335</v>
      </c>
      <c r="T265" s="79">
        <f>Q265/'סכום נכסי הקרן'!$C$42*100</f>
        <v>3.9558250343999166E-2</v>
      </c>
    </row>
    <row r="266" spans="2:20">
      <c r="B266" t="s">
        <v>1134</v>
      </c>
      <c r="C266" t="s">
        <v>1135</v>
      </c>
      <c r="D266" t="s">
        <v>129</v>
      </c>
      <c r="E266" t="s">
        <v>1049</v>
      </c>
      <c r="F266" t="s">
        <v>1136</v>
      </c>
      <c r="G266" t="s">
        <v>1064</v>
      </c>
      <c r="H266" t="s">
        <v>808</v>
      </c>
      <c r="I266" t="s">
        <v>1052</v>
      </c>
      <c r="J266" t="s">
        <v>1137</v>
      </c>
      <c r="K266" s="79">
        <v>7.02</v>
      </c>
      <c r="L266" t="s">
        <v>112</v>
      </c>
      <c r="M266" s="79">
        <v>4.75</v>
      </c>
      <c r="N266" s="79">
        <v>4.6399999999999997</v>
      </c>
      <c r="O266" s="79">
        <v>400000</v>
      </c>
      <c r="P266" s="79">
        <v>103.12916667499999</v>
      </c>
      <c r="Q266" s="79">
        <v>1585.7140667947999</v>
      </c>
      <c r="R266" s="79">
        <v>0.03</v>
      </c>
      <c r="S266" s="79">
        <f t="shared" si="3"/>
        <v>0.57834945216351841</v>
      </c>
      <c r="T266" s="79">
        <f>Q266/'סכום נכסי הקרן'!$C$42*100</f>
        <v>0.12205709892641485</v>
      </c>
    </row>
    <row r="267" spans="2:20">
      <c r="B267" t="s">
        <v>1138</v>
      </c>
      <c r="C267" t="s">
        <v>1139</v>
      </c>
      <c r="D267" t="s">
        <v>129</v>
      </c>
      <c r="E267" t="s">
        <v>1049</v>
      </c>
      <c r="F267" t="s">
        <v>1140</v>
      </c>
      <c r="G267" t="s">
        <v>1118</v>
      </c>
      <c r="H267" t="s">
        <v>808</v>
      </c>
      <c r="I267" t="s">
        <v>1052</v>
      </c>
      <c r="J267" t="s">
        <v>1141</v>
      </c>
      <c r="K267" s="79">
        <v>5.57</v>
      </c>
      <c r="L267" t="s">
        <v>112</v>
      </c>
      <c r="M267" s="79">
        <v>6.13</v>
      </c>
      <c r="N267" s="79">
        <v>4.5599999999999996</v>
      </c>
      <c r="O267" s="79">
        <v>169000</v>
      </c>
      <c r="P267" s="79">
        <v>110.99144443786982</v>
      </c>
      <c r="Q267" s="79">
        <v>721.04037998839999</v>
      </c>
      <c r="R267" s="79">
        <v>0.02</v>
      </c>
      <c r="S267" s="79">
        <f t="shared" si="3"/>
        <v>0.26298140218745381</v>
      </c>
      <c r="T267" s="79">
        <f>Q267/'סכום נכסי הקרן'!$C$42*100</f>
        <v>5.5500609367787508E-2</v>
      </c>
    </row>
    <row r="268" spans="2:20">
      <c r="B268" t="s">
        <v>1142</v>
      </c>
      <c r="C268" t="s">
        <v>1143</v>
      </c>
      <c r="D268" t="s">
        <v>129</v>
      </c>
      <c r="E268" t="s">
        <v>1049</v>
      </c>
      <c r="F268" t="s">
        <v>1140</v>
      </c>
      <c r="G268" t="s">
        <v>1118</v>
      </c>
      <c r="H268" t="s">
        <v>808</v>
      </c>
      <c r="I268" t="s">
        <v>1052</v>
      </c>
      <c r="J268" t="s">
        <v>1144</v>
      </c>
      <c r="K268" s="79">
        <v>8.23</v>
      </c>
      <c r="L268" t="s">
        <v>112</v>
      </c>
      <c r="M268" s="79">
        <v>3.4</v>
      </c>
      <c r="N268" s="79">
        <v>4.1500000000000004</v>
      </c>
      <c r="O268" s="79">
        <v>65000</v>
      </c>
      <c r="P268" s="79">
        <v>95.322444461538467</v>
      </c>
      <c r="Q268" s="79">
        <v>238.17265973159999</v>
      </c>
      <c r="R268" s="79">
        <v>0.01</v>
      </c>
      <c r="S268" s="79">
        <f t="shared" ref="S268:S307" si="4">Q268/$Q$11*100</f>
        <v>8.6867506671317277E-2</v>
      </c>
      <c r="T268" s="79">
        <f>Q268/'סכום נכסי הקרן'!$C$42*100</f>
        <v>1.8332853633056121E-2</v>
      </c>
    </row>
    <row r="269" spans="2:20">
      <c r="B269" t="s">
        <v>1145</v>
      </c>
      <c r="C269" t="s">
        <v>1146</v>
      </c>
      <c r="D269" t="s">
        <v>129</v>
      </c>
      <c r="E269" t="s">
        <v>1049</v>
      </c>
      <c r="F269" t="s">
        <v>1140</v>
      </c>
      <c r="G269" t="s">
        <v>1118</v>
      </c>
      <c r="H269" t="s">
        <v>808</v>
      </c>
      <c r="I269" t="s">
        <v>1052</v>
      </c>
      <c r="J269" t="s">
        <v>370</v>
      </c>
      <c r="K269" s="79">
        <v>8.0500000000000007</v>
      </c>
      <c r="L269" t="s">
        <v>112</v>
      </c>
      <c r="M269" s="79">
        <v>3.4</v>
      </c>
      <c r="N269" s="79">
        <v>4.1500000000000004</v>
      </c>
      <c r="O269" s="79">
        <v>46000</v>
      </c>
      <c r="P269" s="79">
        <v>95.469888913043476</v>
      </c>
      <c r="Q269" s="79">
        <v>168.8136763716</v>
      </c>
      <c r="R269" s="79">
        <v>0.01</v>
      </c>
      <c r="S269" s="79">
        <f t="shared" si="4"/>
        <v>6.1570556313831723E-2</v>
      </c>
      <c r="T269" s="79">
        <f>Q269/'סכום נכסי הקרן'!$C$42*100</f>
        <v>1.299408766592379E-2</v>
      </c>
    </row>
    <row r="270" spans="2:20">
      <c r="B270" t="s">
        <v>1147</v>
      </c>
      <c r="C270" t="s">
        <v>1148</v>
      </c>
      <c r="D270" t="s">
        <v>129</v>
      </c>
      <c r="E270" t="s">
        <v>1049</v>
      </c>
      <c r="F270" t="s">
        <v>1149</v>
      </c>
      <c r="G270" t="s">
        <v>1064</v>
      </c>
      <c r="H270" t="s">
        <v>808</v>
      </c>
      <c r="I270" t="s">
        <v>1052</v>
      </c>
      <c r="J270" t="s">
        <v>1150</v>
      </c>
      <c r="K270" s="79">
        <v>8.07</v>
      </c>
      <c r="L270" t="s">
        <v>112</v>
      </c>
      <c r="M270" s="79">
        <v>4.25</v>
      </c>
      <c r="N270" s="79">
        <v>4.21</v>
      </c>
      <c r="O270" s="79">
        <v>327000</v>
      </c>
      <c r="P270" s="79">
        <v>101.4619722324159</v>
      </c>
      <c r="Q270" s="79">
        <v>1275.3648155248</v>
      </c>
      <c r="R270" s="79">
        <v>0.02</v>
      </c>
      <c r="S270" s="79">
        <f t="shared" si="4"/>
        <v>0.46515734318881158</v>
      </c>
      <c r="T270" s="79">
        <f>Q270/'סכום נכסי הקרן'!$C$42*100</f>
        <v>9.8168599696179359E-2</v>
      </c>
    </row>
    <row r="271" spans="2:20">
      <c r="B271" t="s">
        <v>1151</v>
      </c>
      <c r="C271" t="s">
        <v>1152</v>
      </c>
      <c r="D271" t="s">
        <v>129</v>
      </c>
      <c r="E271" t="s">
        <v>1049</v>
      </c>
      <c r="F271" t="s">
        <v>1153</v>
      </c>
      <c r="G271" t="s">
        <v>1059</v>
      </c>
      <c r="H271" t="s">
        <v>808</v>
      </c>
      <c r="I271" t="s">
        <v>1052</v>
      </c>
      <c r="J271" t="s">
        <v>1154</v>
      </c>
      <c r="K271" s="79">
        <v>7.28</v>
      </c>
      <c r="L271" t="s">
        <v>112</v>
      </c>
      <c r="M271" s="79">
        <v>4</v>
      </c>
      <c r="N271" s="79">
        <v>4.04</v>
      </c>
      <c r="O271" s="79">
        <v>30000</v>
      </c>
      <c r="P271" s="79">
        <v>100.06666666666666</v>
      </c>
      <c r="Q271" s="79">
        <v>115.39688</v>
      </c>
      <c r="R271" s="79">
        <v>0</v>
      </c>
      <c r="S271" s="79">
        <f t="shared" si="4"/>
        <v>4.2088118991263107E-2</v>
      </c>
      <c r="T271" s="79">
        <f>Q271/'סכום נכסי הקרן'!$C$42*100</f>
        <v>8.8824389547288423E-3</v>
      </c>
    </row>
    <row r="272" spans="2:20">
      <c r="B272" t="s">
        <v>1155</v>
      </c>
      <c r="C272" t="s">
        <v>1156</v>
      </c>
      <c r="D272" t="s">
        <v>129</v>
      </c>
      <c r="E272" t="s">
        <v>1049</v>
      </c>
      <c r="F272" t="s">
        <v>1157</v>
      </c>
      <c r="G272" t="s">
        <v>1064</v>
      </c>
      <c r="H272" t="s">
        <v>808</v>
      </c>
      <c r="I272" t="s">
        <v>1052</v>
      </c>
      <c r="J272" t="s">
        <v>1158</v>
      </c>
      <c r="K272" s="79">
        <v>8.1300000000000008</v>
      </c>
      <c r="L272" t="s">
        <v>112</v>
      </c>
      <c r="M272" s="79">
        <v>4.3</v>
      </c>
      <c r="N272" s="79">
        <v>4.3</v>
      </c>
      <c r="O272" s="79">
        <v>331000</v>
      </c>
      <c r="P272" s="79">
        <v>100.80688888217523</v>
      </c>
      <c r="Q272" s="79">
        <v>1282.6305636567999</v>
      </c>
      <c r="R272" s="79">
        <v>0.03</v>
      </c>
      <c r="S272" s="79">
        <f t="shared" si="4"/>
        <v>0.46780734266834822</v>
      </c>
      <c r="T272" s="79">
        <f>Q272/'סכום נכסי הקרן'!$C$42*100</f>
        <v>9.872786580669228E-2</v>
      </c>
    </row>
    <row r="273" spans="2:20">
      <c r="B273" t="s">
        <v>1159</v>
      </c>
      <c r="C273" t="s">
        <v>1160</v>
      </c>
      <c r="D273" t="s">
        <v>1073</v>
      </c>
      <c r="E273" t="s">
        <v>1049</v>
      </c>
      <c r="F273" t="s">
        <v>1161</v>
      </c>
      <c r="G273" t="s">
        <v>1051</v>
      </c>
      <c r="H273" t="s">
        <v>1132</v>
      </c>
      <c r="I273" t="s">
        <v>213</v>
      </c>
      <c r="J273" t="s">
        <v>1162</v>
      </c>
      <c r="K273" s="79">
        <v>7.55</v>
      </c>
      <c r="L273" t="s">
        <v>112</v>
      </c>
      <c r="M273" s="79">
        <v>5.38</v>
      </c>
      <c r="N273" s="79">
        <v>5.49</v>
      </c>
      <c r="O273" s="79">
        <v>175000</v>
      </c>
      <c r="P273" s="79">
        <v>99.684861085714289</v>
      </c>
      <c r="Q273" s="79">
        <v>670.58006052359997</v>
      </c>
      <c r="R273" s="79">
        <v>0.01</v>
      </c>
      <c r="S273" s="79">
        <f t="shared" si="4"/>
        <v>0.24457726569804741</v>
      </c>
      <c r="T273" s="79">
        <f>Q273/'סכום נכסי הקרן'!$C$42*100</f>
        <v>5.1616529423146013E-2</v>
      </c>
    </row>
    <row r="274" spans="2:20">
      <c r="B274" t="s">
        <v>1163</v>
      </c>
      <c r="C274" t="s">
        <v>1164</v>
      </c>
      <c r="D274" t="s">
        <v>129</v>
      </c>
      <c r="E274" t="s">
        <v>1049</v>
      </c>
      <c r="F274" t="s">
        <v>1165</v>
      </c>
      <c r="G274" t="s">
        <v>1091</v>
      </c>
      <c r="H274" t="s">
        <v>808</v>
      </c>
      <c r="I274" t="s">
        <v>1052</v>
      </c>
      <c r="J274" t="s">
        <v>1166</v>
      </c>
      <c r="K274" s="79">
        <v>7.69</v>
      </c>
      <c r="L274" t="s">
        <v>112</v>
      </c>
      <c r="M274" s="79">
        <v>5.95</v>
      </c>
      <c r="N274" s="79">
        <v>4.38</v>
      </c>
      <c r="O274" s="79">
        <v>275000</v>
      </c>
      <c r="P274" s="79">
        <v>115.76155556363636</v>
      </c>
      <c r="Q274" s="79">
        <v>1223.7154038632</v>
      </c>
      <c r="R274" s="79">
        <v>0.03</v>
      </c>
      <c r="S274" s="79">
        <f t="shared" si="4"/>
        <v>0.44631951513104995</v>
      </c>
      <c r="T274" s="79">
        <f>Q274/'סכום נכסי הקרן'!$C$42*100</f>
        <v>9.4192991810317803E-2</v>
      </c>
    </row>
    <row r="275" spans="2:20">
      <c r="B275" t="s">
        <v>1167</v>
      </c>
      <c r="C275" t="s">
        <v>1168</v>
      </c>
      <c r="D275" t="s">
        <v>129</v>
      </c>
      <c r="E275" t="s">
        <v>1049</v>
      </c>
      <c r="F275" t="s">
        <v>1169</v>
      </c>
      <c r="G275" t="s">
        <v>1170</v>
      </c>
      <c r="H275" t="s">
        <v>808</v>
      </c>
      <c r="I275" t="s">
        <v>1052</v>
      </c>
      <c r="J275" t="s">
        <v>1171</v>
      </c>
      <c r="K275" s="79">
        <v>6.56</v>
      </c>
      <c r="L275" t="s">
        <v>112</v>
      </c>
      <c r="M275" s="79">
        <v>5.25</v>
      </c>
      <c r="N275" s="79">
        <v>4.5199999999999996</v>
      </c>
      <c r="O275" s="79">
        <v>163000</v>
      </c>
      <c r="P275" s="79">
        <v>107.55966668711656</v>
      </c>
      <c r="Q275" s="79">
        <v>673.93875475480002</v>
      </c>
      <c r="R275" s="79">
        <v>0.03</v>
      </c>
      <c r="S275" s="79">
        <f t="shared" si="4"/>
        <v>0.24580226521673468</v>
      </c>
      <c r="T275" s="79">
        <f>Q275/'סכום נכסי הקרן'!$C$42*100</f>
        <v>5.1875058046070947E-2</v>
      </c>
    </row>
    <row r="276" spans="2:20">
      <c r="B276" t="s">
        <v>1172</v>
      </c>
      <c r="C276" t="s">
        <v>1173</v>
      </c>
      <c r="D276" t="s">
        <v>129</v>
      </c>
      <c r="E276" t="s">
        <v>1049</v>
      </c>
      <c r="F276" t="s">
        <v>1174</v>
      </c>
      <c r="G276" t="s">
        <v>1064</v>
      </c>
      <c r="H276" t="s">
        <v>808</v>
      </c>
      <c r="I276" t="s">
        <v>1052</v>
      </c>
      <c r="J276" t="s">
        <v>1175</v>
      </c>
      <c r="K276" s="79">
        <v>7.02</v>
      </c>
      <c r="L276" t="s">
        <v>112</v>
      </c>
      <c r="M276" s="79">
        <v>4.88</v>
      </c>
      <c r="N276" s="79">
        <v>4.83</v>
      </c>
      <c r="O276" s="79">
        <v>301000</v>
      </c>
      <c r="P276" s="79">
        <v>100.90429166112956</v>
      </c>
      <c r="Q276" s="79">
        <v>1167.5070524076</v>
      </c>
      <c r="R276" s="79">
        <v>0.04</v>
      </c>
      <c r="S276" s="79">
        <f t="shared" si="4"/>
        <v>0.42581892807561111</v>
      </c>
      <c r="T276" s="79">
        <f>Q276/'סכום נכסי הקרן'!$C$42*100</f>
        <v>8.9866468852762005E-2</v>
      </c>
    </row>
    <row r="277" spans="2:20">
      <c r="B277" t="s">
        <v>1176</v>
      </c>
      <c r="C277" t="s">
        <v>1177</v>
      </c>
      <c r="D277" t="s">
        <v>129</v>
      </c>
      <c r="E277" t="s">
        <v>1049</v>
      </c>
      <c r="F277" t="s">
        <v>1178</v>
      </c>
      <c r="G277" t="s">
        <v>1091</v>
      </c>
      <c r="H277" t="s">
        <v>808</v>
      </c>
      <c r="I277" t="s">
        <v>1052</v>
      </c>
      <c r="J277" t="s">
        <v>1179</v>
      </c>
      <c r="K277" s="79">
        <v>8.5</v>
      </c>
      <c r="L277" t="s">
        <v>112</v>
      </c>
      <c r="M277" s="79">
        <v>3.95</v>
      </c>
      <c r="N277" s="79">
        <v>4.17</v>
      </c>
      <c r="O277" s="79">
        <v>274000</v>
      </c>
      <c r="P277" s="79">
        <v>99.196166678832114</v>
      </c>
      <c r="Q277" s="79">
        <v>1044.7895773148</v>
      </c>
      <c r="R277" s="79">
        <v>0.01</v>
      </c>
      <c r="S277" s="79">
        <f t="shared" si="4"/>
        <v>0.38106080555086747</v>
      </c>
      <c r="T277" s="79">
        <f>Q277/'סכום נכסי הקרן'!$C$42*100</f>
        <v>8.0420542054825586E-2</v>
      </c>
    </row>
    <row r="278" spans="2:20">
      <c r="B278" t="s">
        <v>1180</v>
      </c>
      <c r="C278" t="s">
        <v>1181</v>
      </c>
      <c r="D278" t="s">
        <v>1073</v>
      </c>
      <c r="E278" t="s">
        <v>1049</v>
      </c>
      <c r="F278" t="s">
        <v>1182</v>
      </c>
      <c r="G278" t="s">
        <v>1183</v>
      </c>
      <c r="H278" t="s">
        <v>808</v>
      </c>
      <c r="I278" t="s">
        <v>1052</v>
      </c>
      <c r="J278" t="s">
        <v>1184</v>
      </c>
      <c r="K278" s="79">
        <v>5.54</v>
      </c>
      <c r="L278" t="s">
        <v>112</v>
      </c>
      <c r="M278" s="79">
        <v>3.5</v>
      </c>
      <c r="N278" s="79">
        <v>3.84</v>
      </c>
      <c r="O278" s="79">
        <v>146000</v>
      </c>
      <c r="P278" s="79">
        <v>99.466222191780815</v>
      </c>
      <c r="Q278" s="79">
        <v>558.22831083359995</v>
      </c>
      <c r="R278" s="79">
        <v>0.02</v>
      </c>
      <c r="S278" s="79">
        <f t="shared" si="4"/>
        <v>0.20359978164623135</v>
      </c>
      <c r="T278" s="79">
        <f>Q278/'סכום נכסי הקרן'!$C$42*100</f>
        <v>4.2968483149465123E-2</v>
      </c>
    </row>
    <row r="279" spans="2:20">
      <c r="B279" t="s">
        <v>1185</v>
      </c>
      <c r="C279" t="s">
        <v>1186</v>
      </c>
      <c r="D279" t="s">
        <v>129</v>
      </c>
      <c r="E279" t="s">
        <v>1049</v>
      </c>
      <c r="F279" t="s">
        <v>1182</v>
      </c>
      <c r="G279" t="s">
        <v>1183</v>
      </c>
      <c r="H279" t="s">
        <v>808</v>
      </c>
      <c r="I279" t="s">
        <v>1052</v>
      </c>
      <c r="J279" t="s">
        <v>1187</v>
      </c>
      <c r="K279" s="79">
        <v>6.6</v>
      </c>
      <c r="L279" t="s">
        <v>112</v>
      </c>
      <c r="M279" s="79">
        <v>4</v>
      </c>
      <c r="N279" s="79">
        <v>4.0599999999999996</v>
      </c>
      <c r="O279" s="79">
        <v>30000</v>
      </c>
      <c r="P279" s="79">
        <v>101.124111</v>
      </c>
      <c r="Q279" s="79">
        <v>116.61632480519999</v>
      </c>
      <c r="R279" s="79">
        <v>0.01</v>
      </c>
      <c r="S279" s="79">
        <f t="shared" si="4"/>
        <v>4.2532880912595251E-2</v>
      </c>
      <c r="T279" s="79">
        <f>Q279/'סכום נכסי הקרן'!$C$42*100</f>
        <v>8.9763032259366094E-3</v>
      </c>
    </row>
    <row r="280" spans="2:20">
      <c r="B280" t="s">
        <v>1188</v>
      </c>
      <c r="C280" t="s">
        <v>1189</v>
      </c>
      <c r="D280" t="s">
        <v>129</v>
      </c>
      <c r="E280" t="s">
        <v>1049</v>
      </c>
      <c r="F280" t="s">
        <v>1190</v>
      </c>
      <c r="G280" t="s">
        <v>1059</v>
      </c>
      <c r="H280" t="s">
        <v>808</v>
      </c>
      <c r="I280" t="s">
        <v>1052</v>
      </c>
      <c r="J280" t="s">
        <v>1191</v>
      </c>
      <c r="K280" s="79">
        <v>7.74</v>
      </c>
      <c r="L280" t="s">
        <v>112</v>
      </c>
      <c r="M280" s="79">
        <v>3.95</v>
      </c>
      <c r="N280" s="79">
        <v>4.93</v>
      </c>
      <c r="O280" s="79">
        <v>335000</v>
      </c>
      <c r="P280" s="79">
        <v>93.390611104477614</v>
      </c>
      <c r="Q280" s="79">
        <v>1202.6282554367999</v>
      </c>
      <c r="R280" s="79">
        <v>0.01</v>
      </c>
      <c r="S280" s="79">
        <f t="shared" si="4"/>
        <v>0.43862850639531331</v>
      </c>
      <c r="T280" s="79">
        <f>Q280/'סכום נכסי הקרן'!$C$42*100</f>
        <v>9.2569851664528718E-2</v>
      </c>
    </row>
    <row r="281" spans="2:20">
      <c r="B281" t="s">
        <v>1192</v>
      </c>
      <c r="C281" t="s">
        <v>1193</v>
      </c>
      <c r="D281" t="s">
        <v>129</v>
      </c>
      <c r="E281" t="s">
        <v>1049</v>
      </c>
      <c r="F281" t="s">
        <v>1194</v>
      </c>
      <c r="G281" t="s">
        <v>1195</v>
      </c>
      <c r="H281" t="s">
        <v>808</v>
      </c>
      <c r="I281" t="s">
        <v>1052</v>
      </c>
      <c r="J281" t="s">
        <v>878</v>
      </c>
      <c r="K281" s="79">
        <v>7.72</v>
      </c>
      <c r="L281" t="s">
        <v>112</v>
      </c>
      <c r="M281" s="79">
        <v>4.2</v>
      </c>
      <c r="N281" s="79">
        <v>3.78</v>
      </c>
      <c r="O281" s="79">
        <v>50000</v>
      </c>
      <c r="P281" s="79">
        <v>104.5176666</v>
      </c>
      <c r="Q281" s="79">
        <v>200.88295520520001</v>
      </c>
      <c r="R281" s="79">
        <v>0</v>
      </c>
      <c r="S281" s="79">
        <f t="shared" si="4"/>
        <v>7.3267021794636331E-2</v>
      </c>
      <c r="T281" s="79">
        <f>Q281/'סכום נכסי הקרן'!$C$42*100</f>
        <v>1.5462554851185905E-2</v>
      </c>
    </row>
    <row r="282" spans="2:20">
      <c r="B282" t="s">
        <v>1196</v>
      </c>
      <c r="C282" t="s">
        <v>1197</v>
      </c>
      <c r="D282" t="s">
        <v>129</v>
      </c>
      <c r="E282" t="s">
        <v>1049</v>
      </c>
      <c r="F282" t="s">
        <v>1198</v>
      </c>
      <c r="G282" t="s">
        <v>1096</v>
      </c>
      <c r="H282" t="s">
        <v>808</v>
      </c>
      <c r="I282" t="s">
        <v>1052</v>
      </c>
      <c r="J282" t="s">
        <v>1199</v>
      </c>
      <c r="K282" s="79">
        <v>16.32</v>
      </c>
      <c r="L282" t="s">
        <v>116</v>
      </c>
      <c r="M282" s="79">
        <v>5.25</v>
      </c>
      <c r="N282" s="79">
        <v>4.6900000000000004</v>
      </c>
      <c r="O282" s="79">
        <v>105000</v>
      </c>
      <c r="P282" s="79">
        <v>113.85688523809524</v>
      </c>
      <c r="Q282" s="79">
        <v>480.60186756295002</v>
      </c>
      <c r="R282" s="79">
        <v>0</v>
      </c>
      <c r="S282" s="79">
        <f t="shared" si="4"/>
        <v>0.17528748255076493</v>
      </c>
      <c r="T282" s="79">
        <f>Q282/'סכום נכסי הקרן'!$C$42*100</f>
        <v>3.6993346355261768E-2</v>
      </c>
    </row>
    <row r="283" spans="2:20">
      <c r="B283" t="s">
        <v>1200</v>
      </c>
      <c r="C283" t="s">
        <v>1201</v>
      </c>
      <c r="D283" t="s">
        <v>129</v>
      </c>
      <c r="E283" t="s">
        <v>1049</v>
      </c>
      <c r="F283" t="s">
        <v>1198</v>
      </c>
      <c r="G283" t="s">
        <v>1096</v>
      </c>
      <c r="H283" t="s">
        <v>1132</v>
      </c>
      <c r="I283" t="s">
        <v>213</v>
      </c>
      <c r="J283" t="s">
        <v>1202</v>
      </c>
      <c r="K283" s="79">
        <v>15.17</v>
      </c>
      <c r="L283" t="s">
        <v>119</v>
      </c>
      <c r="M283" s="79">
        <v>5.75</v>
      </c>
      <c r="N283" s="79">
        <v>5.47</v>
      </c>
      <c r="O283" s="79">
        <v>250000</v>
      </c>
      <c r="P283" s="79">
        <v>108.45555555999999</v>
      </c>
      <c r="Q283" s="79">
        <v>1276.03383894118</v>
      </c>
      <c r="R283" s="79">
        <v>0.04</v>
      </c>
      <c r="S283" s="79">
        <f t="shared" si="4"/>
        <v>0.46540135270758309</v>
      </c>
      <c r="T283" s="79">
        <f>Q283/'סכום נכסי הקרן'!$C$42*100</f>
        <v>9.8220096406101493E-2</v>
      </c>
    </row>
    <row r="284" spans="2:20">
      <c r="B284" t="s">
        <v>1203</v>
      </c>
      <c r="C284" t="s">
        <v>1204</v>
      </c>
      <c r="D284" t="s">
        <v>129</v>
      </c>
      <c r="E284" t="s">
        <v>1049</v>
      </c>
      <c r="F284" t="s">
        <v>1205</v>
      </c>
      <c r="G284" t="s">
        <v>1059</v>
      </c>
      <c r="H284" t="s">
        <v>1132</v>
      </c>
      <c r="I284" t="s">
        <v>213</v>
      </c>
      <c r="J284" t="s">
        <v>1206</v>
      </c>
      <c r="K284" s="79">
        <v>6.88</v>
      </c>
      <c r="L284" t="s">
        <v>112</v>
      </c>
      <c r="M284" s="79">
        <v>3.9</v>
      </c>
      <c r="N284" s="79">
        <v>4.42</v>
      </c>
      <c r="O284" s="79">
        <v>257000</v>
      </c>
      <c r="P284" s="79">
        <v>97.370666653696503</v>
      </c>
      <c r="Q284" s="79">
        <v>961.93260552519996</v>
      </c>
      <c r="R284" s="79">
        <v>0</v>
      </c>
      <c r="S284" s="79">
        <f t="shared" si="4"/>
        <v>0.3508408023069633</v>
      </c>
      <c r="T284" s="79">
        <f>Q284/'סכום נכסי הקרן'!$C$42*100</f>
        <v>7.404279601962245E-2</v>
      </c>
    </row>
    <row r="285" spans="2:20">
      <c r="B285" t="s">
        <v>1207</v>
      </c>
      <c r="C285" t="s">
        <v>1208</v>
      </c>
      <c r="D285" t="s">
        <v>129</v>
      </c>
      <c r="E285" t="s">
        <v>1049</v>
      </c>
      <c r="F285" t="s">
        <v>1205</v>
      </c>
      <c r="G285" t="s">
        <v>1059</v>
      </c>
      <c r="H285" t="s">
        <v>1132</v>
      </c>
      <c r="I285" t="s">
        <v>213</v>
      </c>
      <c r="J285" t="s">
        <v>1209</v>
      </c>
      <c r="K285" s="79">
        <v>7.56</v>
      </c>
      <c r="L285" t="s">
        <v>112</v>
      </c>
      <c r="M285" s="79">
        <v>4.38</v>
      </c>
      <c r="N285" s="79">
        <v>4.58</v>
      </c>
      <c r="O285" s="79">
        <v>257000</v>
      </c>
      <c r="P285" s="79">
        <v>100.57404167315175</v>
      </c>
      <c r="Q285" s="79">
        <v>993.57900361240002</v>
      </c>
      <c r="R285" s="79">
        <v>0.04</v>
      </c>
      <c r="S285" s="79">
        <f t="shared" si="4"/>
        <v>0.36238303263709837</v>
      </c>
      <c r="T285" s="79">
        <f>Q285/'סכום נכסי הקרן'!$C$42*100</f>
        <v>7.6478712823842818E-2</v>
      </c>
    </row>
    <row r="286" spans="2:20">
      <c r="B286" t="s">
        <v>1210</v>
      </c>
      <c r="C286" t="s">
        <v>1211</v>
      </c>
      <c r="D286" t="s">
        <v>129</v>
      </c>
      <c r="E286" t="s">
        <v>1049</v>
      </c>
      <c r="F286" t="s">
        <v>1212</v>
      </c>
      <c r="G286" t="s">
        <v>1064</v>
      </c>
      <c r="H286" t="s">
        <v>808</v>
      </c>
      <c r="I286" t="s">
        <v>1052</v>
      </c>
      <c r="J286" t="s">
        <v>1213</v>
      </c>
      <c r="K286" s="79">
        <v>3.09</v>
      </c>
      <c r="L286" t="s">
        <v>112</v>
      </c>
      <c r="M286" s="79">
        <v>5.75</v>
      </c>
      <c r="N286" s="79">
        <v>5.92</v>
      </c>
      <c r="O286" s="79">
        <v>200000</v>
      </c>
      <c r="P286" s="79">
        <v>100.45175</v>
      </c>
      <c r="Q286" s="79">
        <v>772.273054</v>
      </c>
      <c r="R286" s="79">
        <v>0.02</v>
      </c>
      <c r="S286" s="79">
        <f t="shared" si="4"/>
        <v>0.28166723563495094</v>
      </c>
      <c r="T286" s="79">
        <f>Q286/'סכום נכסי הקרן'!$C$42*100</f>
        <v>5.9444139724895609E-2</v>
      </c>
    </row>
    <row r="287" spans="2:20">
      <c r="B287" t="s">
        <v>1214</v>
      </c>
      <c r="C287" t="s">
        <v>1215</v>
      </c>
      <c r="D287" t="s">
        <v>129</v>
      </c>
      <c r="E287" t="s">
        <v>1049</v>
      </c>
      <c r="F287" t="s">
        <v>1216</v>
      </c>
      <c r="G287" t="s">
        <v>1059</v>
      </c>
      <c r="H287" t="s">
        <v>808</v>
      </c>
      <c r="I287" t="s">
        <v>1052</v>
      </c>
      <c r="J287" t="s">
        <v>370</v>
      </c>
      <c r="K287" s="79">
        <v>8.1300000000000008</v>
      </c>
      <c r="L287" t="s">
        <v>112</v>
      </c>
      <c r="M287" s="79">
        <v>3.2</v>
      </c>
      <c r="N287" s="79">
        <v>4.1500000000000004</v>
      </c>
      <c r="O287" s="79">
        <v>122000</v>
      </c>
      <c r="P287" s="79">
        <v>93.79422221311475</v>
      </c>
      <c r="Q287" s="79">
        <v>439.8648880284</v>
      </c>
      <c r="R287" s="79">
        <v>0</v>
      </c>
      <c r="S287" s="79">
        <f t="shared" si="4"/>
        <v>0.16042969053771577</v>
      </c>
      <c r="T287" s="79">
        <f>Q287/'סכום נכסי הקרן'!$C$42*100</f>
        <v>3.385770062622924E-2</v>
      </c>
    </row>
    <row r="288" spans="2:20">
      <c r="B288" t="s">
        <v>1217</v>
      </c>
      <c r="C288" t="s">
        <v>1218</v>
      </c>
      <c r="D288" t="s">
        <v>129</v>
      </c>
      <c r="E288" t="s">
        <v>1049</v>
      </c>
      <c r="F288" t="s">
        <v>1219</v>
      </c>
      <c r="G288" t="s">
        <v>1064</v>
      </c>
      <c r="H288" t="s">
        <v>808</v>
      </c>
      <c r="I288" t="s">
        <v>1052</v>
      </c>
      <c r="J288" t="s">
        <v>1220</v>
      </c>
      <c r="K288" s="79">
        <v>8.14</v>
      </c>
      <c r="L288" t="s">
        <v>112</v>
      </c>
      <c r="M288" s="79">
        <v>4.3</v>
      </c>
      <c r="N288" s="79">
        <v>5.04</v>
      </c>
      <c r="O288" s="79">
        <v>200000</v>
      </c>
      <c r="P288" s="79">
        <v>96.182777799999997</v>
      </c>
      <c r="Q288" s="79">
        <v>739.45319572640005</v>
      </c>
      <c r="R288" s="79">
        <v>16</v>
      </c>
      <c r="S288" s="79">
        <f t="shared" si="4"/>
        <v>0.26969701512036109</v>
      </c>
      <c r="T288" s="79">
        <f>Q288/'סכום נכסי הקרן'!$C$42*100</f>
        <v>5.6917898221502235E-2</v>
      </c>
    </row>
    <row r="289" spans="2:20">
      <c r="B289" t="s">
        <v>1221</v>
      </c>
      <c r="C289" t="s">
        <v>1222</v>
      </c>
      <c r="D289" t="s">
        <v>129</v>
      </c>
      <c r="E289" t="s">
        <v>1049</v>
      </c>
      <c r="F289" t="s">
        <v>1223</v>
      </c>
      <c r="G289" t="s">
        <v>1064</v>
      </c>
      <c r="H289" t="s">
        <v>1224</v>
      </c>
      <c r="I289" t="s">
        <v>213</v>
      </c>
      <c r="J289" t="s">
        <v>1225</v>
      </c>
      <c r="K289" s="79">
        <v>7.51</v>
      </c>
      <c r="L289" t="s">
        <v>112</v>
      </c>
      <c r="M289" s="79">
        <v>5.2</v>
      </c>
      <c r="N289" s="79">
        <v>5.05</v>
      </c>
      <c r="O289" s="79">
        <v>225000</v>
      </c>
      <c r="P289" s="79">
        <v>102.175</v>
      </c>
      <c r="Q289" s="79">
        <v>883.71157500000004</v>
      </c>
      <c r="R289" s="79">
        <v>0.02</v>
      </c>
      <c r="S289" s="79">
        <f t="shared" si="4"/>
        <v>0.32231164241664534</v>
      </c>
      <c r="T289" s="79">
        <f>Q289/'סכום נכסי הקרן'!$C$42*100</f>
        <v>6.8021892086898531E-2</v>
      </c>
    </row>
    <row r="290" spans="2:20">
      <c r="B290" t="s">
        <v>1226</v>
      </c>
      <c r="C290" t="s">
        <v>1227</v>
      </c>
      <c r="D290" t="s">
        <v>129</v>
      </c>
      <c r="E290" t="s">
        <v>1049</v>
      </c>
      <c r="F290" t="s">
        <v>1228</v>
      </c>
      <c r="G290" t="s">
        <v>1229</v>
      </c>
      <c r="H290" t="s">
        <v>1230</v>
      </c>
      <c r="I290" t="s">
        <v>1052</v>
      </c>
      <c r="J290" t="s">
        <v>1231</v>
      </c>
      <c r="K290" s="79">
        <v>5.74</v>
      </c>
      <c r="L290" t="s">
        <v>112</v>
      </c>
      <c r="M290" s="79">
        <v>5.63</v>
      </c>
      <c r="N290" s="79">
        <v>6.8</v>
      </c>
      <c r="O290" s="79">
        <v>600000</v>
      </c>
      <c r="P290" s="79">
        <v>96.453249999999997</v>
      </c>
      <c r="Q290" s="79">
        <v>2224.5977579999999</v>
      </c>
      <c r="R290" s="79">
        <v>0.04</v>
      </c>
      <c r="S290" s="79">
        <f t="shared" si="4"/>
        <v>0.81136626177762461</v>
      </c>
      <c r="T290" s="79">
        <f>Q290/'סכום נכסי הקרן'!$C$42*100</f>
        <v>0.17123386511196528</v>
      </c>
    </row>
    <row r="291" spans="2:20">
      <c r="B291" t="s">
        <v>1232</v>
      </c>
      <c r="C291" t="s">
        <v>1233</v>
      </c>
      <c r="D291" t="s">
        <v>129</v>
      </c>
      <c r="E291" t="s">
        <v>1049</v>
      </c>
      <c r="F291" t="s">
        <v>1234</v>
      </c>
      <c r="G291" t="s">
        <v>1064</v>
      </c>
      <c r="H291" t="s">
        <v>1230</v>
      </c>
      <c r="I291" t="s">
        <v>1052</v>
      </c>
      <c r="J291" t="s">
        <v>1235</v>
      </c>
      <c r="K291" s="79">
        <v>6.96</v>
      </c>
      <c r="L291" t="s">
        <v>112</v>
      </c>
      <c r="M291" s="79">
        <v>5.05</v>
      </c>
      <c r="N291" s="79">
        <v>5.37</v>
      </c>
      <c r="O291" s="79">
        <v>105000</v>
      </c>
      <c r="P291" s="79">
        <v>98.476388857142851</v>
      </c>
      <c r="Q291" s="79">
        <v>397.47040070520001</v>
      </c>
      <c r="R291" s="79">
        <v>0.01</v>
      </c>
      <c r="S291" s="79">
        <f t="shared" si="4"/>
        <v>0.14496736411231814</v>
      </c>
      <c r="T291" s="79">
        <f>Q291/'סכום נכסי הקרן'!$C$42*100</f>
        <v>3.0594471623284363E-2</v>
      </c>
    </row>
    <row r="292" spans="2:20">
      <c r="B292" t="s">
        <v>1236</v>
      </c>
      <c r="C292" t="s">
        <v>1237</v>
      </c>
      <c r="D292" t="s">
        <v>129</v>
      </c>
      <c r="E292" t="s">
        <v>1049</v>
      </c>
      <c r="F292" t="s">
        <v>1238</v>
      </c>
      <c r="G292" t="s">
        <v>1229</v>
      </c>
      <c r="H292" t="s">
        <v>1230</v>
      </c>
      <c r="I292" t="s">
        <v>1052</v>
      </c>
      <c r="J292" t="s">
        <v>1239</v>
      </c>
      <c r="K292" s="79">
        <v>14.5</v>
      </c>
      <c r="L292" t="s">
        <v>119</v>
      </c>
      <c r="M292" s="79">
        <v>7.75</v>
      </c>
      <c r="N292" s="79">
        <v>7.07</v>
      </c>
      <c r="O292" s="79">
        <v>250000</v>
      </c>
      <c r="P292" s="79">
        <v>111.53988524</v>
      </c>
      <c r="Q292" s="79">
        <v>1312.32251979122</v>
      </c>
      <c r="R292" s="79">
        <v>0.06</v>
      </c>
      <c r="S292" s="79">
        <f t="shared" si="4"/>
        <v>0.47863673929387951</v>
      </c>
      <c r="T292" s="79">
        <f>Q292/'סכום נכסי הקרן'!$C$42*100</f>
        <v>0.10101334343668082</v>
      </c>
    </row>
    <row r="293" spans="2:20">
      <c r="B293" t="s">
        <v>1240</v>
      </c>
      <c r="C293" t="s">
        <v>1241</v>
      </c>
      <c r="D293" t="s">
        <v>129</v>
      </c>
      <c r="E293" t="s">
        <v>1049</v>
      </c>
      <c r="F293" t="s">
        <v>1242</v>
      </c>
      <c r="G293" t="s">
        <v>1170</v>
      </c>
      <c r="H293" t="s">
        <v>1224</v>
      </c>
      <c r="I293" t="s">
        <v>213</v>
      </c>
      <c r="J293" t="s">
        <v>292</v>
      </c>
      <c r="K293" s="79">
        <v>7.16</v>
      </c>
      <c r="L293" t="s">
        <v>112</v>
      </c>
      <c r="M293" s="79">
        <v>5.25</v>
      </c>
      <c r="N293" s="79">
        <v>4.5599999999999996</v>
      </c>
      <c r="O293" s="79">
        <v>142000</v>
      </c>
      <c r="P293" s="79">
        <v>106.23283330985916</v>
      </c>
      <c r="Q293" s="79">
        <v>579.86979596519996</v>
      </c>
      <c r="R293" s="79">
        <v>0.01</v>
      </c>
      <c r="S293" s="79">
        <f t="shared" si="4"/>
        <v>0.21149297079802154</v>
      </c>
      <c r="T293" s="79">
        <f>Q293/'סכום נכסי הקרן'!$C$42*100</f>
        <v>4.4634292230014867E-2</v>
      </c>
    </row>
    <row r="294" spans="2:20">
      <c r="B294" t="s">
        <v>1243</v>
      </c>
      <c r="C294" t="s">
        <v>1244</v>
      </c>
      <c r="D294" t="s">
        <v>129</v>
      </c>
      <c r="E294" t="s">
        <v>1049</v>
      </c>
      <c r="F294" t="s">
        <v>1245</v>
      </c>
      <c r="G294" t="s">
        <v>1246</v>
      </c>
      <c r="H294" t="s">
        <v>1230</v>
      </c>
      <c r="I294" t="s">
        <v>1052</v>
      </c>
      <c r="J294" t="s">
        <v>1247</v>
      </c>
      <c r="K294" s="79">
        <v>5.73</v>
      </c>
      <c r="L294" t="s">
        <v>112</v>
      </c>
      <c r="M294" s="79">
        <v>5.63</v>
      </c>
      <c r="N294" s="79">
        <v>4.42</v>
      </c>
      <c r="O294" s="79">
        <v>142000</v>
      </c>
      <c r="P294" s="79">
        <v>108.42825000000001</v>
      </c>
      <c r="Q294" s="79">
        <v>591.85343406000004</v>
      </c>
      <c r="R294" s="79">
        <v>0</v>
      </c>
      <c r="S294" s="79">
        <f t="shared" si="4"/>
        <v>0.21586370236443977</v>
      </c>
      <c r="T294" s="79">
        <f>Q294/'סכום נכסי הקרן'!$C$42*100</f>
        <v>4.5556708276554642E-2</v>
      </c>
    </row>
    <row r="295" spans="2:20">
      <c r="B295" t="s">
        <v>1248</v>
      </c>
      <c r="C295" t="s">
        <v>1249</v>
      </c>
      <c r="D295" t="s">
        <v>129</v>
      </c>
      <c r="E295" t="s">
        <v>1049</v>
      </c>
      <c r="F295" t="s">
        <v>1250</v>
      </c>
      <c r="G295" t="s">
        <v>1064</v>
      </c>
      <c r="H295" t="s">
        <v>1230</v>
      </c>
      <c r="I295" t="s">
        <v>1052</v>
      </c>
      <c r="J295" t="s">
        <v>273</v>
      </c>
      <c r="K295" s="79">
        <v>2.31</v>
      </c>
      <c r="L295" t="s">
        <v>119</v>
      </c>
      <c r="M295" s="79">
        <v>6.88</v>
      </c>
      <c r="N295" s="79">
        <v>7.07</v>
      </c>
      <c r="O295" s="79">
        <v>203000</v>
      </c>
      <c r="P295" s="79">
        <v>100.00387502463055</v>
      </c>
      <c r="Q295" s="79">
        <v>955.39562038105998</v>
      </c>
      <c r="R295" s="79">
        <v>0.02</v>
      </c>
      <c r="S295" s="79">
        <f t="shared" si="4"/>
        <v>0.34845660085723018</v>
      </c>
      <c r="T295" s="79">
        <f>Q295/'סכום נכסי הקרן'!$C$42*100</f>
        <v>7.3539624950432425E-2</v>
      </c>
    </row>
    <row r="296" spans="2:20">
      <c r="B296" t="s">
        <v>1251</v>
      </c>
      <c r="C296" t="s">
        <v>1252</v>
      </c>
      <c r="D296" t="s">
        <v>129</v>
      </c>
      <c r="E296" t="s">
        <v>1049</v>
      </c>
      <c r="F296" t="s">
        <v>1253</v>
      </c>
      <c r="G296" t="s">
        <v>1254</v>
      </c>
      <c r="H296" t="s">
        <v>1224</v>
      </c>
      <c r="I296" t="s">
        <v>213</v>
      </c>
      <c r="J296" t="s">
        <v>1255</v>
      </c>
      <c r="K296" s="79">
        <v>5.08</v>
      </c>
      <c r="L296" t="s">
        <v>112</v>
      </c>
      <c r="M296" s="79">
        <v>3.88</v>
      </c>
      <c r="N296" s="79">
        <v>3.63</v>
      </c>
      <c r="O296" s="79">
        <v>200000</v>
      </c>
      <c r="P296" s="79">
        <v>102.87118055000001</v>
      </c>
      <c r="Q296" s="79">
        <v>790.87363606839995</v>
      </c>
      <c r="R296" s="79">
        <v>0.02</v>
      </c>
      <c r="S296" s="79">
        <f t="shared" si="4"/>
        <v>0.28845133162958769</v>
      </c>
      <c r="T296" s="79">
        <f>Q296/'סכום נכסי הקרן'!$C$42*100</f>
        <v>6.0875881508078884E-2</v>
      </c>
    </row>
    <row r="297" spans="2:20">
      <c r="B297" t="s">
        <v>1256</v>
      </c>
      <c r="C297" t="s">
        <v>1257</v>
      </c>
      <c r="D297" t="s">
        <v>1073</v>
      </c>
      <c r="E297" t="s">
        <v>1049</v>
      </c>
      <c r="F297" t="s">
        <v>1258</v>
      </c>
      <c r="G297" t="s">
        <v>1051</v>
      </c>
      <c r="H297" t="s">
        <v>1230</v>
      </c>
      <c r="I297" t="s">
        <v>1052</v>
      </c>
      <c r="J297" t="s">
        <v>1259</v>
      </c>
      <c r="K297" s="79">
        <v>5.97</v>
      </c>
      <c r="L297" t="s">
        <v>112</v>
      </c>
      <c r="M297" s="79">
        <v>7.75</v>
      </c>
      <c r="N297" s="79">
        <v>6.85</v>
      </c>
      <c r="O297" s="79">
        <v>175000</v>
      </c>
      <c r="P297" s="79">
        <v>107.53694445714285</v>
      </c>
      <c r="Q297" s="79">
        <v>723.40102536320001</v>
      </c>
      <c r="R297" s="79">
        <v>0.03</v>
      </c>
      <c r="S297" s="79">
        <f t="shared" si="4"/>
        <v>0.2638423884067585</v>
      </c>
      <c r="T297" s="79">
        <f>Q297/'סכום נכסי הקרן'!$C$42*100</f>
        <v>5.5682315220107123E-2</v>
      </c>
    </row>
    <row r="298" spans="2:20">
      <c r="B298" t="s">
        <v>1260</v>
      </c>
      <c r="C298" t="s">
        <v>1261</v>
      </c>
      <c r="D298" t="s">
        <v>129</v>
      </c>
      <c r="E298" t="s">
        <v>1049</v>
      </c>
      <c r="F298" t="s">
        <v>1262</v>
      </c>
      <c r="G298" t="s">
        <v>1263</v>
      </c>
      <c r="H298" t="s">
        <v>1224</v>
      </c>
      <c r="I298" t="s">
        <v>213</v>
      </c>
      <c r="J298" t="s">
        <v>1264</v>
      </c>
      <c r="K298" s="79">
        <v>15.8</v>
      </c>
      <c r="L298" t="s">
        <v>116</v>
      </c>
      <c r="M298" s="79">
        <v>5.63</v>
      </c>
      <c r="N298" s="79">
        <v>5.47</v>
      </c>
      <c r="O298" s="79">
        <v>200000</v>
      </c>
      <c r="P298" s="79">
        <v>102.71406555</v>
      </c>
      <c r="Q298" s="79">
        <v>825.84162983510998</v>
      </c>
      <c r="R298" s="79">
        <v>0.04</v>
      </c>
      <c r="S298" s="79">
        <f t="shared" si="4"/>
        <v>0.30120503071173821</v>
      </c>
      <c r="T298" s="79">
        <f>Q298/'סכום נכסי הקרן'!$C$42*100</f>
        <v>6.3567471350041163E-2</v>
      </c>
    </row>
    <row r="299" spans="2:20">
      <c r="B299" t="s">
        <v>1265</v>
      </c>
      <c r="C299" t="s">
        <v>1266</v>
      </c>
      <c r="D299" t="s">
        <v>129</v>
      </c>
      <c r="E299" t="s">
        <v>1049</v>
      </c>
      <c r="F299" t="s">
        <v>1267</v>
      </c>
      <c r="G299" t="s">
        <v>1229</v>
      </c>
      <c r="H299" t="s">
        <v>1230</v>
      </c>
      <c r="I299" t="s">
        <v>1052</v>
      </c>
      <c r="J299" t="s">
        <v>1268</v>
      </c>
      <c r="K299" s="79">
        <v>16.61</v>
      </c>
      <c r="L299" t="s">
        <v>119</v>
      </c>
      <c r="M299" s="79">
        <v>4.8499999999999996</v>
      </c>
      <c r="N299" s="79">
        <v>4.6399999999999997</v>
      </c>
      <c r="O299" s="79">
        <v>200000</v>
      </c>
      <c r="P299" s="79">
        <v>106.78309835</v>
      </c>
      <c r="Q299" s="79">
        <v>1005.08523490954</v>
      </c>
      <c r="R299" s="79">
        <v>0</v>
      </c>
      <c r="S299" s="79">
        <f t="shared" si="4"/>
        <v>0.36657964204261284</v>
      </c>
      <c r="T299" s="79">
        <f>Q299/'סכום נכסי הקרן'!$C$42*100</f>
        <v>7.7364381458002049E-2</v>
      </c>
    </row>
    <row r="300" spans="2:20">
      <c r="B300" t="s">
        <v>1269</v>
      </c>
      <c r="C300" t="s">
        <v>1270</v>
      </c>
      <c r="D300" t="s">
        <v>1073</v>
      </c>
      <c r="E300" t="s">
        <v>1049</v>
      </c>
      <c r="F300" t="s">
        <v>1271</v>
      </c>
      <c r="G300" t="s">
        <v>1118</v>
      </c>
      <c r="H300" t="s">
        <v>1230</v>
      </c>
      <c r="I300" t="s">
        <v>1052</v>
      </c>
      <c r="J300" t="s">
        <v>1272</v>
      </c>
      <c r="K300" s="79">
        <v>5.53</v>
      </c>
      <c r="L300" t="s">
        <v>112</v>
      </c>
      <c r="M300" s="79">
        <v>4.63</v>
      </c>
      <c r="N300" s="79">
        <v>4.4400000000000004</v>
      </c>
      <c r="O300" s="79">
        <v>166000</v>
      </c>
      <c r="P300" s="79">
        <v>102.00113891566265</v>
      </c>
      <c r="Q300" s="79">
        <v>650.87334746639999</v>
      </c>
      <c r="R300" s="79">
        <v>0.02</v>
      </c>
      <c r="S300" s="79">
        <f t="shared" si="4"/>
        <v>0.23738973615584391</v>
      </c>
      <c r="T300" s="79">
        <f>Q300/'סכום נכסי הקרן'!$C$42*100</f>
        <v>5.0099645468147082E-2</v>
      </c>
    </row>
    <row r="301" spans="2:20">
      <c r="B301" t="s">
        <v>1273</v>
      </c>
      <c r="C301" t="s">
        <v>1274</v>
      </c>
      <c r="D301" t="s">
        <v>129</v>
      </c>
      <c r="E301" t="s">
        <v>1049</v>
      </c>
      <c r="F301" t="s">
        <v>1275</v>
      </c>
      <c r="G301" t="s">
        <v>129</v>
      </c>
      <c r="H301" t="s">
        <v>1276</v>
      </c>
      <c r="I301" t="s">
        <v>1052</v>
      </c>
      <c r="J301" t="s">
        <v>1277</v>
      </c>
      <c r="K301" s="79">
        <v>6.11</v>
      </c>
      <c r="L301" t="s">
        <v>112</v>
      </c>
      <c r="M301" s="79">
        <v>4.63</v>
      </c>
      <c r="N301" s="79">
        <v>5.0599999999999996</v>
      </c>
      <c r="O301" s="79">
        <v>47000</v>
      </c>
      <c r="P301" s="79">
        <v>98.315277872340431</v>
      </c>
      <c r="Q301" s="79">
        <v>177.6242462264</v>
      </c>
      <c r="R301" s="79">
        <v>0.01</v>
      </c>
      <c r="S301" s="79">
        <f t="shared" si="4"/>
        <v>6.4783990788227039E-2</v>
      </c>
      <c r="T301" s="79">
        <f>Q301/'סכום נכסי הקרן'!$C$42*100</f>
        <v>1.3672263270772339E-2</v>
      </c>
    </row>
    <row r="302" spans="2:20">
      <c r="B302" t="s">
        <v>1278</v>
      </c>
      <c r="C302" t="s">
        <v>1279</v>
      </c>
      <c r="D302" t="s">
        <v>129</v>
      </c>
      <c r="E302" t="s">
        <v>1049</v>
      </c>
      <c r="F302" t="s">
        <v>1280</v>
      </c>
      <c r="G302" t="s">
        <v>1064</v>
      </c>
      <c r="H302" t="s">
        <v>1276</v>
      </c>
      <c r="I302" t="s">
        <v>1052</v>
      </c>
      <c r="J302" t="s">
        <v>1281</v>
      </c>
      <c r="K302" s="79">
        <v>5.82</v>
      </c>
      <c r="L302" t="s">
        <v>112</v>
      </c>
      <c r="M302" s="79">
        <v>6</v>
      </c>
      <c r="N302" s="79">
        <v>5.41</v>
      </c>
      <c r="O302" s="79">
        <v>66000</v>
      </c>
      <c r="P302" s="79">
        <v>103.95466666666667</v>
      </c>
      <c r="Q302" s="79">
        <v>263.73714752000001</v>
      </c>
      <c r="R302" s="79">
        <v>0</v>
      </c>
      <c r="S302" s="79">
        <f t="shared" si="4"/>
        <v>9.6191512692874126E-2</v>
      </c>
      <c r="T302" s="79">
        <f>Q302/'סכום נכסי הקרן'!$C$42*100</f>
        <v>2.030062782408602E-2</v>
      </c>
    </row>
    <row r="303" spans="2:20">
      <c r="B303" t="s">
        <v>1282</v>
      </c>
      <c r="C303" t="s">
        <v>1283</v>
      </c>
      <c r="D303" t="s">
        <v>129</v>
      </c>
      <c r="E303" t="s">
        <v>1049</v>
      </c>
      <c r="F303" t="s">
        <v>1284</v>
      </c>
      <c r="G303" t="s">
        <v>1091</v>
      </c>
      <c r="H303" t="s">
        <v>1285</v>
      </c>
      <c r="I303" t="s">
        <v>213</v>
      </c>
      <c r="J303" t="s">
        <v>394</v>
      </c>
      <c r="K303" s="79">
        <v>19.86</v>
      </c>
      <c r="L303" t="s">
        <v>116</v>
      </c>
      <c r="M303" s="79">
        <v>4.5</v>
      </c>
      <c r="N303" s="79">
        <v>4.8099999999999996</v>
      </c>
      <c r="O303" s="79">
        <v>380000</v>
      </c>
      <c r="P303" s="79">
        <v>97.353147552631583</v>
      </c>
      <c r="Q303" s="79">
        <v>1487.2036762100699</v>
      </c>
      <c r="R303" s="79">
        <v>0.04</v>
      </c>
      <c r="S303" s="79">
        <f t="shared" si="4"/>
        <v>0.54242025684380157</v>
      </c>
      <c r="T303" s="79">
        <f>Q303/'סכום נכסי הקרן'!$C$42*100</f>
        <v>0.11447446297667897</v>
      </c>
    </row>
    <row r="304" spans="2:20">
      <c r="B304" t="s">
        <v>1286</v>
      </c>
      <c r="C304" t="s">
        <v>1287</v>
      </c>
      <c r="D304" t="s">
        <v>129</v>
      </c>
      <c r="E304" t="s">
        <v>1049</v>
      </c>
      <c r="F304" t="s">
        <v>1288</v>
      </c>
      <c r="G304" t="s">
        <v>1091</v>
      </c>
      <c r="H304" t="s">
        <v>1285</v>
      </c>
      <c r="I304" t="s">
        <v>213</v>
      </c>
      <c r="J304" t="s">
        <v>1289</v>
      </c>
      <c r="K304" s="79">
        <v>5.32</v>
      </c>
      <c r="L304" t="s">
        <v>112</v>
      </c>
      <c r="M304" s="79">
        <v>10.5</v>
      </c>
      <c r="N304" s="79">
        <v>7.36</v>
      </c>
      <c r="O304" s="79">
        <v>72000</v>
      </c>
      <c r="P304" s="79">
        <v>120.71566666666666</v>
      </c>
      <c r="Q304" s="79">
        <v>334.10233632000001</v>
      </c>
      <c r="R304" s="79">
        <v>0</v>
      </c>
      <c r="S304" s="79">
        <f t="shared" si="4"/>
        <v>0.12185545125912561</v>
      </c>
      <c r="T304" s="79">
        <f>Q304/'סכום נכסי הקרן'!$C$42*100</f>
        <v>2.5716844398173375E-2</v>
      </c>
    </row>
    <row r="305" spans="2:20">
      <c r="B305" t="s">
        <v>1290</v>
      </c>
      <c r="C305" t="s">
        <v>1291</v>
      </c>
      <c r="D305" t="s">
        <v>129</v>
      </c>
      <c r="E305" t="s">
        <v>1049</v>
      </c>
      <c r="F305" t="s">
        <v>1292</v>
      </c>
      <c r="G305" t="s">
        <v>1096</v>
      </c>
      <c r="H305" t="s">
        <v>1293</v>
      </c>
      <c r="I305" t="s">
        <v>213</v>
      </c>
      <c r="J305" t="s">
        <v>1294</v>
      </c>
      <c r="K305" s="79">
        <v>1.34</v>
      </c>
      <c r="L305" t="s">
        <v>112</v>
      </c>
      <c r="M305" s="79">
        <v>4.63</v>
      </c>
      <c r="N305" s="79">
        <v>6.8</v>
      </c>
      <c r="O305" s="79">
        <v>36000</v>
      </c>
      <c r="P305" s="79">
        <v>97.898277777777778</v>
      </c>
      <c r="Q305" s="79">
        <v>135.47555272</v>
      </c>
      <c r="R305" s="79">
        <v>0.01</v>
      </c>
      <c r="S305" s="79">
        <f t="shared" si="4"/>
        <v>4.9411311495479754E-2</v>
      </c>
      <c r="T305" s="79">
        <f>Q305/'סכום נכסי הקרן'!$C$42*100</f>
        <v>1.0427953744447415E-2</v>
      </c>
    </row>
    <row r="306" spans="2:20">
      <c r="B306" t="s">
        <v>1295</v>
      </c>
      <c r="C306" t="s">
        <v>1296</v>
      </c>
      <c r="D306" t="s">
        <v>1073</v>
      </c>
      <c r="E306" t="s">
        <v>1049</v>
      </c>
      <c r="F306" t="s">
        <v>1297</v>
      </c>
      <c r="G306" t="s">
        <v>1298</v>
      </c>
      <c r="H306" t="s">
        <v>1293</v>
      </c>
      <c r="I306" t="s">
        <v>213</v>
      </c>
      <c r="J306" t="s">
        <v>1299</v>
      </c>
      <c r="K306" s="79">
        <v>5.34</v>
      </c>
      <c r="L306" t="s">
        <v>116</v>
      </c>
      <c r="M306" s="79">
        <v>3.75</v>
      </c>
      <c r="N306" s="79">
        <v>2.87</v>
      </c>
      <c r="O306" s="79">
        <v>100000</v>
      </c>
      <c r="P306" s="79">
        <v>108.4108197</v>
      </c>
      <c r="Q306" s="79">
        <v>435.82233627596997</v>
      </c>
      <c r="R306" s="79">
        <v>0.01</v>
      </c>
      <c r="S306" s="79">
        <f t="shared" si="4"/>
        <v>0.15895527113240243</v>
      </c>
      <c r="T306" s="79">
        <f>Q306/'סכום נכסי הקרן'!$C$42*100</f>
        <v>3.3546533468483804E-2</v>
      </c>
    </row>
    <row r="307" spans="2:20">
      <c r="B307" t="s">
        <v>1300</v>
      </c>
      <c r="C307" t="s">
        <v>1301</v>
      </c>
      <c r="D307" t="s">
        <v>129</v>
      </c>
      <c r="E307" t="s">
        <v>1049</v>
      </c>
      <c r="F307" t="s">
        <v>1280</v>
      </c>
      <c r="G307" t="s">
        <v>1064</v>
      </c>
      <c r="H307" t="s">
        <v>1302</v>
      </c>
      <c r="I307" t="s">
        <v>1052</v>
      </c>
      <c r="J307" t="s">
        <v>1303</v>
      </c>
      <c r="K307" s="79">
        <v>14.62</v>
      </c>
      <c r="L307" t="s">
        <v>116</v>
      </c>
      <c r="M307" s="79">
        <v>5.5</v>
      </c>
      <c r="N307" s="79">
        <v>5.87</v>
      </c>
      <c r="O307" s="79">
        <v>139000</v>
      </c>
      <c r="P307" s="79">
        <v>100.11772223021583</v>
      </c>
      <c r="Q307" s="79">
        <v>559.45172464139</v>
      </c>
      <c r="R307" s="79">
        <v>0.01</v>
      </c>
      <c r="S307" s="79">
        <f t="shared" si="4"/>
        <v>0.2040459911617557</v>
      </c>
      <c r="T307" s="79">
        <f>Q307/'סכום נכסי הקרן'!$C$42*100</f>
        <v>4.3062652926534203E-2</v>
      </c>
    </row>
    <row r="308" spans="2:20">
      <c r="B308" t="s">
        <v>252</v>
      </c>
      <c r="C308" s="16"/>
      <c r="D308" s="16"/>
      <c r="E308" s="16"/>
      <c r="F308" s="16"/>
    </row>
    <row r="309" spans="2:20">
      <c r="C309" s="16"/>
      <c r="D309" s="16"/>
      <c r="E309" s="16"/>
      <c r="F309" s="16"/>
    </row>
    <row r="310" spans="2:20">
      <c r="C310" s="16"/>
      <c r="D310" s="16"/>
      <c r="E310" s="16"/>
      <c r="F310" s="16"/>
    </row>
    <row r="311" spans="2:20">
      <c r="C311" s="16"/>
      <c r="D311" s="16"/>
      <c r="E311" s="16"/>
      <c r="F311" s="16"/>
    </row>
    <row r="312" spans="2:20">
      <c r="C312" s="16"/>
      <c r="D312" s="16"/>
      <c r="E312" s="16"/>
      <c r="F312" s="16"/>
    </row>
    <row r="313" spans="2:20">
      <c r="C313" s="16"/>
      <c r="D313" s="16"/>
      <c r="E313" s="16"/>
      <c r="F313" s="16"/>
    </row>
    <row r="314" spans="2:20">
      <c r="C314" s="16"/>
      <c r="D314" s="16"/>
      <c r="E314" s="16"/>
      <c r="F314" s="16"/>
    </row>
    <row r="315" spans="2:20">
      <c r="C315" s="16"/>
      <c r="D315" s="16"/>
      <c r="E315" s="16"/>
      <c r="F315" s="16"/>
    </row>
    <row r="316" spans="2:20">
      <c r="C316" s="16"/>
      <c r="D316" s="16"/>
      <c r="E316" s="16"/>
      <c r="F316" s="16"/>
    </row>
    <row r="317" spans="2:20">
      <c r="C317" s="16"/>
      <c r="D317" s="16"/>
      <c r="E317" s="16"/>
      <c r="F317" s="16"/>
    </row>
    <row r="318" spans="2:20">
      <c r="C318" s="16"/>
      <c r="D318" s="16"/>
      <c r="E318" s="16"/>
      <c r="F318" s="16"/>
    </row>
    <row r="319" spans="2:20">
      <c r="C319" s="16"/>
      <c r="D319" s="16"/>
      <c r="E319" s="16"/>
      <c r="F319" s="16"/>
    </row>
    <row r="320" spans="2:20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6"/>
      <c r="C775" s="16"/>
      <c r="D775" s="16"/>
      <c r="E775" s="16"/>
      <c r="F775" s="16"/>
    </row>
    <row r="776" spans="2:6">
      <c r="B776" s="19"/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  <row r="808" spans="3:6">
      <c r="C808" s="16"/>
      <c r="D808" s="16"/>
      <c r="E808" s="16"/>
      <c r="F808" s="16"/>
    </row>
  </sheetData>
  <sheetProtection sheet="1" objects="1" scenarios="1"/>
  <mergeCells count="2">
    <mergeCell ref="B6:T6"/>
    <mergeCell ref="B7:T7"/>
  </mergeCells>
  <dataValidations count="8">
    <dataValidation type="list" allowBlank="1" showInputMessage="1" showErrorMessage="1" sqref="L12:L213 L215:L806">
      <formula1>$BM$7:$BM$11</formula1>
    </dataValidation>
    <dataValidation type="list" allowBlank="1" showInputMessage="1" showErrorMessage="1" sqref="E12:E213 E215:E800">
      <formula1>$BH$7:$BH$11</formula1>
    </dataValidation>
    <dataValidation type="list" allowBlank="1" showInputMessage="1" showErrorMessage="1" sqref="I12:I806">
      <formula1>$BL$7:$BL$10</formula1>
    </dataValidation>
    <dataValidation allowBlank="1" showInputMessage="1" showErrorMessage="1" sqref="H2"/>
    <dataValidation type="list" allowBlank="1" showInputMessage="1" showErrorMessage="1" sqref="G12:G213 G215:G806">
      <formula1>$BJ$7:$BJ$11</formula1>
    </dataValidation>
    <dataValidation type="list" allowBlank="1" showInputMessage="1" showErrorMessage="1" sqref="E214">
      <formula1>$BE$6:$BE$11</formula1>
    </dataValidation>
    <dataValidation type="list" allowBlank="1" showInputMessage="1" showErrorMessage="1" sqref="L214">
      <formula1>$BI$6:$BI$11</formula1>
    </dataValidation>
    <dataValidation type="list" allowBlank="1" showInputMessage="1" showErrorMessage="1" sqref="G214">
      <formula1>$BG$6:$BG$11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9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2903</v>
      </c>
    </row>
    <row r="3" spans="2:61">
      <c r="B3" s="2" t="s">
        <v>2</v>
      </c>
      <c r="C3" s="82" t="s">
        <v>2904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f>I12+I144</f>
        <v>24511912.969999999</v>
      </c>
      <c r="J11" s="7"/>
      <c r="K11" s="78">
        <f>K12+K144</f>
        <v>226112.21138716067</v>
      </c>
      <c r="L11" s="7"/>
      <c r="M11" s="78">
        <f>K11/$K$11*100</f>
        <v>100</v>
      </c>
      <c r="N11" s="78">
        <f>K11/'סכום נכסי הקרן'!$C$42*100</f>
        <v>17.404525274558537</v>
      </c>
      <c r="BE11" s="16"/>
      <c r="BF11" s="19"/>
      <c r="BG11" s="16"/>
      <c r="BI11" s="16"/>
    </row>
    <row r="12" spans="2:61">
      <c r="B12" s="80" t="s">
        <v>199</v>
      </c>
      <c r="E12" s="16"/>
      <c r="F12" s="16"/>
      <c r="G12" s="16"/>
      <c r="I12" s="81">
        <f>I13+I38+I83+I142</f>
        <v>23948493.969999999</v>
      </c>
      <c r="K12" s="81">
        <f>K13+K38+K83+K142</f>
        <v>168680.93943288998</v>
      </c>
      <c r="M12" s="81">
        <f t="shared" ref="M12:M75" si="0">K12/$K$11*100</f>
        <v>74.6005438618554</v>
      </c>
      <c r="N12" s="81">
        <f>K12/'סכום נכסי הקרן'!$C$42*100</f>
        <v>12.983870511394748</v>
      </c>
    </row>
    <row r="13" spans="2:61">
      <c r="B13" s="80" t="s">
        <v>1304</v>
      </c>
      <c r="E13" s="16"/>
      <c r="F13" s="16"/>
      <c r="G13" s="16"/>
      <c r="I13" s="81">
        <v>18694325.699999999</v>
      </c>
      <c r="K13" s="81">
        <v>111204.26296556</v>
      </c>
      <c r="M13" s="81">
        <f t="shared" si="0"/>
        <v>49.18100720139811</v>
      </c>
      <c r="N13" s="81">
        <f>K13/'סכום נכסי הקרן'!$C$42*100</f>
        <v>8.5597208286497874</v>
      </c>
    </row>
    <row r="14" spans="2:61">
      <c r="B14" t="s">
        <v>1305</v>
      </c>
      <c r="C14" t="s">
        <v>1306</v>
      </c>
      <c r="D14" t="s">
        <v>106</v>
      </c>
      <c r="E14" t="s">
        <v>129</v>
      </c>
      <c r="F14" t="s">
        <v>1307</v>
      </c>
      <c r="G14" t="s">
        <v>1308</v>
      </c>
      <c r="H14" t="s">
        <v>108</v>
      </c>
      <c r="I14" s="79">
        <v>12113</v>
      </c>
      <c r="J14" s="79">
        <v>39000</v>
      </c>
      <c r="K14" s="79">
        <v>4724.07</v>
      </c>
      <c r="L14" s="79">
        <v>0.03</v>
      </c>
      <c r="M14" s="79">
        <f t="shared" si="0"/>
        <v>2.0892591209553073</v>
      </c>
      <c r="N14" s="79">
        <f>K14/'סכום נכסי הקרן'!$C$42*100</f>
        <v>0.36362563175768597</v>
      </c>
    </row>
    <row r="15" spans="2:61">
      <c r="B15" t="s">
        <v>1309</v>
      </c>
      <c r="C15" t="s">
        <v>1310</v>
      </c>
      <c r="D15" t="s">
        <v>106</v>
      </c>
      <c r="E15" t="s">
        <v>129</v>
      </c>
      <c r="F15" t="s">
        <v>603</v>
      </c>
      <c r="G15" t="s">
        <v>365</v>
      </c>
      <c r="H15" t="s">
        <v>108</v>
      </c>
      <c r="I15" s="79">
        <v>373328.44</v>
      </c>
      <c r="J15" s="79">
        <v>800.9</v>
      </c>
      <c r="K15" s="79">
        <v>2989.9874759600002</v>
      </c>
      <c r="L15" s="79">
        <v>0.03</v>
      </c>
      <c r="M15" s="79">
        <f t="shared" si="0"/>
        <v>1.322346748818618</v>
      </c>
      <c r="N15" s="79">
        <f>K15/'סכום נכסי הקרן'!$C$42*100</f>
        <v>0.23014817411543945</v>
      </c>
    </row>
    <row r="16" spans="2:61">
      <c r="B16" t="s">
        <v>1311</v>
      </c>
      <c r="C16" t="s">
        <v>1312</v>
      </c>
      <c r="D16" t="s">
        <v>106</v>
      </c>
      <c r="E16" t="s">
        <v>129</v>
      </c>
      <c r="F16" t="s">
        <v>1313</v>
      </c>
      <c r="G16" t="s">
        <v>365</v>
      </c>
      <c r="H16" t="s">
        <v>108</v>
      </c>
      <c r="I16" s="79">
        <v>550119</v>
      </c>
      <c r="J16" s="79">
        <v>2291</v>
      </c>
      <c r="K16" s="79">
        <v>12603.226290000001</v>
      </c>
      <c r="L16" s="79">
        <v>0.04</v>
      </c>
      <c r="M16" s="79">
        <f t="shared" si="0"/>
        <v>5.5738813099395701</v>
      </c>
      <c r="N16" s="79">
        <f>K16/'סכום נכסי הקרן'!$C$42*100</f>
        <v>0.970107581362327</v>
      </c>
    </row>
    <row r="17" spans="2:14">
      <c r="B17" t="s">
        <v>1314</v>
      </c>
      <c r="C17" t="s">
        <v>1315</v>
      </c>
      <c r="D17" t="s">
        <v>106</v>
      </c>
      <c r="E17" t="s">
        <v>129</v>
      </c>
      <c r="F17" t="s">
        <v>364</v>
      </c>
      <c r="G17" t="s">
        <v>365</v>
      </c>
      <c r="H17" t="s">
        <v>108</v>
      </c>
      <c r="I17" s="79">
        <v>579437</v>
      </c>
      <c r="J17" s="79">
        <v>1586</v>
      </c>
      <c r="K17" s="79">
        <v>9189.8708200000001</v>
      </c>
      <c r="L17" s="79">
        <v>0.04</v>
      </c>
      <c r="M17" s="79">
        <f t="shared" si="0"/>
        <v>4.0642965559540887</v>
      </c>
      <c r="N17" s="79">
        <f>K17/'סכום נכסי הקרן'!$C$42*100</f>
        <v>0.70737152131404157</v>
      </c>
    </row>
    <row r="18" spans="2:14">
      <c r="B18" t="s">
        <v>1316</v>
      </c>
      <c r="C18" t="s">
        <v>1317</v>
      </c>
      <c r="D18" t="s">
        <v>106</v>
      </c>
      <c r="E18" t="s">
        <v>129</v>
      </c>
      <c r="F18" t="s">
        <v>655</v>
      </c>
      <c r="G18" t="s">
        <v>365</v>
      </c>
      <c r="H18" t="s">
        <v>108</v>
      </c>
      <c r="I18" s="79">
        <v>99164</v>
      </c>
      <c r="J18" s="79">
        <v>5635</v>
      </c>
      <c r="K18" s="79">
        <v>5587.8914000000004</v>
      </c>
      <c r="L18" s="79">
        <v>0.04</v>
      </c>
      <c r="M18" s="79">
        <f t="shared" si="0"/>
        <v>2.4712912963520277</v>
      </c>
      <c r="N18" s="79">
        <f>K18/'סכום נכסי הקרן'!$C$42*100</f>
        <v>0.43011651828155395</v>
      </c>
    </row>
    <row r="19" spans="2:14">
      <c r="B19" t="s">
        <v>1318</v>
      </c>
      <c r="C19" t="s">
        <v>1319</v>
      </c>
      <c r="D19" t="s">
        <v>106</v>
      </c>
      <c r="E19" t="s">
        <v>129</v>
      </c>
      <c r="F19" t="s">
        <v>1320</v>
      </c>
      <c r="G19" t="s">
        <v>365</v>
      </c>
      <c r="H19" t="s">
        <v>108</v>
      </c>
      <c r="I19" s="79">
        <v>32542</v>
      </c>
      <c r="J19" s="79">
        <v>5650</v>
      </c>
      <c r="K19" s="79">
        <v>1838.623</v>
      </c>
      <c r="L19" s="79">
        <v>0.03</v>
      </c>
      <c r="M19" s="79">
        <f t="shared" si="0"/>
        <v>0.81314626429079395</v>
      </c>
      <c r="N19" s="79">
        <f>K19/'סכום נכסי הקרן'!$C$42*100</f>
        <v>0.14152424708761976</v>
      </c>
    </row>
    <row r="20" spans="2:14">
      <c r="B20" t="s">
        <v>1321</v>
      </c>
      <c r="C20" t="s">
        <v>1322</v>
      </c>
      <c r="D20" t="s">
        <v>106</v>
      </c>
      <c r="E20" t="s">
        <v>129</v>
      </c>
      <c r="F20" t="s">
        <v>1323</v>
      </c>
      <c r="G20" t="s">
        <v>1324</v>
      </c>
      <c r="H20" t="s">
        <v>108</v>
      </c>
      <c r="I20" s="79">
        <v>200</v>
      </c>
      <c r="J20" s="79">
        <v>4410</v>
      </c>
      <c r="K20" s="79">
        <v>8.82</v>
      </c>
      <c r="L20" s="79">
        <v>0</v>
      </c>
      <c r="M20" s="79">
        <f t="shared" si="0"/>
        <v>3.9007181195083508E-3</v>
      </c>
      <c r="N20" s="79">
        <f>K20/'סכום נכסי הקרן'!$C$42*100</f>
        <v>6.7890147099911534E-4</v>
      </c>
    </row>
    <row r="21" spans="2:14">
      <c r="B21" t="s">
        <v>1325</v>
      </c>
      <c r="C21" t="s">
        <v>1326</v>
      </c>
      <c r="D21" t="s">
        <v>106</v>
      </c>
      <c r="E21" t="s">
        <v>129</v>
      </c>
      <c r="F21" t="s">
        <v>534</v>
      </c>
      <c r="G21" t="s">
        <v>118</v>
      </c>
      <c r="H21" t="s">
        <v>108</v>
      </c>
      <c r="I21" s="79">
        <v>6967</v>
      </c>
      <c r="J21" s="79">
        <v>56500</v>
      </c>
      <c r="K21" s="79">
        <v>3936.355</v>
      </c>
      <c r="L21" s="79">
        <v>0.06</v>
      </c>
      <c r="M21" s="79">
        <f t="shared" si="0"/>
        <v>1.7408856318953847</v>
      </c>
      <c r="N21" s="79">
        <f>K21/'סכום נכסי הקרן'!$C$42*100</f>
        <v>0.30299287980439027</v>
      </c>
    </row>
    <row r="22" spans="2:14">
      <c r="B22" t="s">
        <v>1327</v>
      </c>
      <c r="C22" t="s">
        <v>1328</v>
      </c>
      <c r="D22" t="s">
        <v>106</v>
      </c>
      <c r="E22" t="s">
        <v>129</v>
      </c>
      <c r="F22" t="s">
        <v>710</v>
      </c>
      <c r="G22" t="s">
        <v>118</v>
      </c>
      <c r="H22" t="s">
        <v>108</v>
      </c>
      <c r="I22" s="79">
        <v>0.55000000000000004</v>
      </c>
      <c r="J22" s="79">
        <v>82310</v>
      </c>
      <c r="K22" s="79">
        <v>0.45270500000000002</v>
      </c>
      <c r="L22" s="79">
        <v>0</v>
      </c>
      <c r="M22" s="79">
        <f t="shared" si="0"/>
        <v>2.0021253926213469E-4</v>
      </c>
      <c r="N22" s="79">
        <f>K22/'סכום נכסי הקרן'!$C$42*100</f>
        <v>3.4846041998713668E-5</v>
      </c>
    </row>
    <row r="23" spans="2:14">
      <c r="B23" t="s">
        <v>1329</v>
      </c>
      <c r="C23" t="s">
        <v>1330</v>
      </c>
      <c r="D23" t="s">
        <v>106</v>
      </c>
      <c r="E23" t="s">
        <v>129</v>
      </c>
      <c r="F23" t="s">
        <v>1331</v>
      </c>
      <c r="G23" t="s">
        <v>1332</v>
      </c>
      <c r="H23" t="s">
        <v>108</v>
      </c>
      <c r="I23" s="79">
        <v>1436471</v>
      </c>
      <c r="J23" s="79">
        <v>271.5</v>
      </c>
      <c r="K23" s="79">
        <v>3900.0187649999998</v>
      </c>
      <c r="L23" s="79">
        <v>0.04</v>
      </c>
      <c r="M23" s="79">
        <f t="shared" si="0"/>
        <v>1.7248156307322084</v>
      </c>
      <c r="N23" s="79">
        <f>K23/'סכום נכסי הקרן'!$C$42*100</f>
        <v>0.30019597239032347</v>
      </c>
    </row>
    <row r="24" spans="2:14">
      <c r="B24" t="s">
        <v>1333</v>
      </c>
      <c r="C24" t="s">
        <v>1334</v>
      </c>
      <c r="D24" t="s">
        <v>106</v>
      </c>
      <c r="E24" t="s">
        <v>129</v>
      </c>
      <c r="F24" t="s">
        <v>1335</v>
      </c>
      <c r="G24" t="s">
        <v>1332</v>
      </c>
      <c r="H24" t="s">
        <v>108</v>
      </c>
      <c r="I24" s="79">
        <v>68710</v>
      </c>
      <c r="J24" s="79">
        <v>1442</v>
      </c>
      <c r="K24" s="79">
        <v>990.79819999999995</v>
      </c>
      <c r="L24" s="79">
        <v>0.01</v>
      </c>
      <c r="M24" s="79">
        <f t="shared" si="0"/>
        <v>0.43818871785898617</v>
      </c>
      <c r="N24" s="79">
        <f>K24/'סכום נכסי הקרן'!$C$42*100</f>
        <v>7.6264666150031246E-2</v>
      </c>
    </row>
    <row r="25" spans="2:14">
      <c r="B25" t="s">
        <v>1336</v>
      </c>
      <c r="C25" t="s">
        <v>1337</v>
      </c>
      <c r="D25" t="s">
        <v>106</v>
      </c>
      <c r="E25" t="s">
        <v>129</v>
      </c>
      <c r="F25" t="s">
        <v>1338</v>
      </c>
      <c r="G25" t="s">
        <v>1332</v>
      </c>
      <c r="H25" t="s">
        <v>108</v>
      </c>
      <c r="I25" s="79">
        <v>13808602.810000001</v>
      </c>
      <c r="J25" s="79">
        <v>66</v>
      </c>
      <c r="K25" s="79">
        <v>9113.6778546000005</v>
      </c>
      <c r="L25" s="79">
        <v>0.11</v>
      </c>
      <c r="M25" s="79">
        <f t="shared" si="0"/>
        <v>4.0305995853514975</v>
      </c>
      <c r="N25" s="79">
        <f>K25/'סכום נכסי הקרן'!$C$42*100</f>
        <v>0.70150672354875299</v>
      </c>
    </row>
    <row r="26" spans="2:14">
      <c r="B26" t="s">
        <v>1339</v>
      </c>
      <c r="C26" t="s">
        <v>1340</v>
      </c>
      <c r="D26" t="s">
        <v>106</v>
      </c>
      <c r="E26" t="s">
        <v>129</v>
      </c>
      <c r="F26" t="s">
        <v>1341</v>
      </c>
      <c r="G26" t="s">
        <v>552</v>
      </c>
      <c r="H26" t="s">
        <v>108</v>
      </c>
      <c r="I26" s="79">
        <v>47000</v>
      </c>
      <c r="J26" s="79">
        <v>13830</v>
      </c>
      <c r="K26" s="79">
        <v>6500.1</v>
      </c>
      <c r="L26" s="79">
        <v>0</v>
      </c>
      <c r="M26" s="79">
        <f t="shared" si="0"/>
        <v>2.8747231120880077</v>
      </c>
      <c r="N26" s="79">
        <f>K26/'סכום נכסי הקרן'!$C$42*100</f>
        <v>0.50033191061693316</v>
      </c>
    </row>
    <row r="27" spans="2:14">
      <c r="B27" t="s">
        <v>1342</v>
      </c>
      <c r="C27" t="s">
        <v>1343</v>
      </c>
      <c r="D27" t="s">
        <v>106</v>
      </c>
      <c r="E27" t="s">
        <v>129</v>
      </c>
      <c r="F27" t="s">
        <v>1058</v>
      </c>
      <c r="G27" t="s">
        <v>552</v>
      </c>
      <c r="H27" t="s">
        <v>108</v>
      </c>
      <c r="I27" s="79">
        <v>369056</v>
      </c>
      <c r="J27" s="79">
        <v>1580</v>
      </c>
      <c r="K27" s="79">
        <v>5831.0847999999996</v>
      </c>
      <c r="L27" s="79">
        <v>0.03</v>
      </c>
      <c r="M27" s="79">
        <f t="shared" si="0"/>
        <v>2.5788455936224177</v>
      </c>
      <c r="N27" s="79">
        <f>K27/'סכום נכסי הקרן'!$C$42*100</f>
        <v>0.44883583313385284</v>
      </c>
    </row>
    <row r="28" spans="2:14">
      <c r="B28" t="s">
        <v>1344</v>
      </c>
      <c r="C28" t="s">
        <v>1345</v>
      </c>
      <c r="D28" t="s">
        <v>106</v>
      </c>
      <c r="E28" t="s">
        <v>129</v>
      </c>
      <c r="F28" t="s">
        <v>1346</v>
      </c>
      <c r="G28" t="s">
        <v>552</v>
      </c>
      <c r="H28" t="s">
        <v>108</v>
      </c>
      <c r="I28" s="79">
        <v>1749</v>
      </c>
      <c r="J28" s="79">
        <v>14560</v>
      </c>
      <c r="K28" s="79">
        <v>254.65440000000001</v>
      </c>
      <c r="L28" s="79">
        <v>0</v>
      </c>
      <c r="M28" s="79">
        <f t="shared" si="0"/>
        <v>0.11262301953430015</v>
      </c>
      <c r="N28" s="79">
        <f>K28/'סכום נכסי הקרן'!$C$42*100</f>
        <v>1.9601501899818269E-2</v>
      </c>
    </row>
    <row r="29" spans="2:14">
      <c r="B29" t="s">
        <v>1347</v>
      </c>
      <c r="C29" t="s">
        <v>1348</v>
      </c>
      <c r="D29" t="s">
        <v>106</v>
      </c>
      <c r="E29" t="s">
        <v>129</v>
      </c>
      <c r="F29" t="s">
        <v>1205</v>
      </c>
      <c r="G29" t="s">
        <v>552</v>
      </c>
      <c r="H29" t="s">
        <v>108</v>
      </c>
      <c r="I29" s="79">
        <v>11000</v>
      </c>
      <c r="J29" s="79">
        <v>31930</v>
      </c>
      <c r="K29" s="79">
        <v>3512.3</v>
      </c>
      <c r="L29" s="79">
        <v>0.01</v>
      </c>
      <c r="M29" s="79">
        <f t="shared" si="0"/>
        <v>1.5533437926472993</v>
      </c>
      <c r="N29" s="79">
        <f>K29/'סכום נכסי הקרן'!$C$42*100</f>
        <v>0.27035211299208534</v>
      </c>
    </row>
    <row r="30" spans="2:14">
      <c r="B30" t="s">
        <v>1349</v>
      </c>
      <c r="C30" t="s">
        <v>1350</v>
      </c>
      <c r="D30" t="s">
        <v>106</v>
      </c>
      <c r="E30" t="s">
        <v>129</v>
      </c>
      <c r="F30" t="s">
        <v>1351</v>
      </c>
      <c r="G30" t="s">
        <v>939</v>
      </c>
      <c r="H30" t="s">
        <v>108</v>
      </c>
      <c r="I30" s="79">
        <v>23854</v>
      </c>
      <c r="J30" s="79">
        <v>19710</v>
      </c>
      <c r="K30" s="79">
        <v>4701.6234000000004</v>
      </c>
      <c r="L30" s="79">
        <v>0.04</v>
      </c>
      <c r="M30" s="79">
        <f t="shared" si="0"/>
        <v>2.079331926018646</v>
      </c>
      <c r="N30" s="79">
        <f>K30/'סכום נכסי הקרן'!$C$42*100</f>
        <v>0.36189785060588009</v>
      </c>
    </row>
    <row r="31" spans="2:14">
      <c r="B31" t="s">
        <v>1352</v>
      </c>
      <c r="C31" t="s">
        <v>1353</v>
      </c>
      <c r="D31" t="s">
        <v>106</v>
      </c>
      <c r="E31" t="s">
        <v>129</v>
      </c>
      <c r="F31" t="s">
        <v>1354</v>
      </c>
      <c r="G31" t="s">
        <v>939</v>
      </c>
      <c r="H31" t="s">
        <v>108</v>
      </c>
      <c r="I31" s="79">
        <v>62739</v>
      </c>
      <c r="J31" s="79">
        <v>6094</v>
      </c>
      <c r="K31" s="79">
        <v>3823.31466</v>
      </c>
      <c r="L31" s="79">
        <v>0.06</v>
      </c>
      <c r="M31" s="79">
        <f t="shared" si="0"/>
        <v>1.6908926044040713</v>
      </c>
      <c r="N31" s="79">
        <f>K31/'סכום נכסי הקרן'!$C$42*100</f>
        <v>0.29429183069914766</v>
      </c>
    </row>
    <row r="32" spans="2:14">
      <c r="B32" t="s">
        <v>1355</v>
      </c>
      <c r="C32" t="s">
        <v>1356</v>
      </c>
      <c r="D32" t="s">
        <v>106</v>
      </c>
      <c r="E32" t="s">
        <v>129</v>
      </c>
      <c r="F32" t="s">
        <v>561</v>
      </c>
      <c r="G32" t="s">
        <v>398</v>
      </c>
      <c r="H32" t="s">
        <v>108</v>
      </c>
      <c r="I32" s="79">
        <v>47720.1</v>
      </c>
      <c r="J32" s="79">
        <v>3283</v>
      </c>
      <c r="K32" s="79">
        <v>1566.650883</v>
      </c>
      <c r="L32" s="79">
        <v>0.02</v>
      </c>
      <c r="M32" s="79">
        <f t="shared" si="0"/>
        <v>0.69286434084601556</v>
      </c>
      <c r="N32" s="79">
        <f>K32/'סכום נכסי הקרן'!$C$42*100</f>
        <v>0.12058974932094818</v>
      </c>
    </row>
    <row r="33" spans="2:14">
      <c r="B33" t="s">
        <v>1357</v>
      </c>
      <c r="C33" t="s">
        <v>1358</v>
      </c>
      <c r="D33" t="s">
        <v>106</v>
      </c>
      <c r="E33" t="s">
        <v>129</v>
      </c>
      <c r="F33" t="s">
        <v>511</v>
      </c>
      <c r="G33" t="s">
        <v>398</v>
      </c>
      <c r="H33" t="s">
        <v>108</v>
      </c>
      <c r="I33" s="79">
        <v>34993.160000000003</v>
      </c>
      <c r="J33" s="79">
        <v>16400</v>
      </c>
      <c r="K33" s="79">
        <v>5738.87824</v>
      </c>
      <c r="L33" s="79">
        <v>0.08</v>
      </c>
      <c r="M33" s="79">
        <f t="shared" si="0"/>
        <v>2.5380664780521758</v>
      </c>
      <c r="N33" s="79">
        <f>K33/'סכום נכסי הקרן'!$C$42*100</f>
        <v>0.44173842165768867</v>
      </c>
    </row>
    <row r="34" spans="2:14">
      <c r="B34" t="s">
        <v>1359</v>
      </c>
      <c r="C34" t="s">
        <v>1360</v>
      </c>
      <c r="D34" t="s">
        <v>106</v>
      </c>
      <c r="E34" t="s">
        <v>129</v>
      </c>
      <c r="F34" t="s">
        <v>397</v>
      </c>
      <c r="G34" t="s">
        <v>398</v>
      </c>
      <c r="H34" t="s">
        <v>108</v>
      </c>
      <c r="I34" s="79">
        <v>51561</v>
      </c>
      <c r="J34" s="79">
        <v>16710</v>
      </c>
      <c r="K34" s="79">
        <v>8615.8431</v>
      </c>
      <c r="L34" s="79">
        <v>0.04</v>
      </c>
      <c r="M34" s="79">
        <f t="shared" si="0"/>
        <v>3.8104280379831059</v>
      </c>
      <c r="N34" s="79">
        <f>K34/'סכום נכסי הקרן'!$C$42*100</f>
        <v>0.66318691093963467</v>
      </c>
    </row>
    <row r="35" spans="2:14">
      <c r="B35" t="s">
        <v>1361</v>
      </c>
      <c r="C35" t="s">
        <v>1362</v>
      </c>
      <c r="D35" t="s">
        <v>106</v>
      </c>
      <c r="E35" t="s">
        <v>129</v>
      </c>
      <c r="F35" t="s">
        <v>1363</v>
      </c>
      <c r="G35" t="s">
        <v>131</v>
      </c>
      <c r="H35" t="s">
        <v>108</v>
      </c>
      <c r="I35" s="79">
        <v>26321.64</v>
      </c>
      <c r="J35" s="79">
        <v>20630</v>
      </c>
      <c r="K35" s="79">
        <v>5430.1543320000001</v>
      </c>
      <c r="L35" s="79">
        <v>0.05</v>
      </c>
      <c r="M35" s="79">
        <f t="shared" si="0"/>
        <v>2.4015307703581819</v>
      </c>
      <c r="N35" s="79">
        <f>K35/'סכום נכסי הקרן'!$C$42*100</f>
        <v>0.41797502990329011</v>
      </c>
    </row>
    <row r="36" spans="2:14">
      <c r="B36" t="s">
        <v>1364</v>
      </c>
      <c r="C36" t="s">
        <v>1365</v>
      </c>
      <c r="D36" t="s">
        <v>106</v>
      </c>
      <c r="E36" t="s">
        <v>129</v>
      </c>
      <c r="F36" t="s">
        <v>1366</v>
      </c>
      <c r="G36" t="s">
        <v>135</v>
      </c>
      <c r="H36" t="s">
        <v>108</v>
      </c>
      <c r="I36" s="79">
        <v>10400</v>
      </c>
      <c r="J36" s="79">
        <v>26260</v>
      </c>
      <c r="K36" s="79">
        <v>2731.04</v>
      </c>
      <c r="L36" s="79">
        <v>0.01</v>
      </c>
      <c r="M36" s="79">
        <f t="shared" si="0"/>
        <v>1.2078250808505766</v>
      </c>
      <c r="N36" s="79">
        <f>K36/'סכום נכסי הקרן'!$C$42*100</f>
        <v>0.21021622146909566</v>
      </c>
    </row>
    <row r="37" spans="2:14">
      <c r="B37" t="s">
        <v>1367</v>
      </c>
      <c r="C37" t="s">
        <v>1368</v>
      </c>
      <c r="D37" t="s">
        <v>106</v>
      </c>
      <c r="E37" t="s">
        <v>129</v>
      </c>
      <c r="F37" t="s">
        <v>445</v>
      </c>
      <c r="G37" t="s">
        <v>138</v>
      </c>
      <c r="H37" t="s">
        <v>108</v>
      </c>
      <c r="I37" s="79">
        <v>1040277</v>
      </c>
      <c r="J37" s="79">
        <v>732</v>
      </c>
      <c r="K37" s="79">
        <v>7614.8276400000004</v>
      </c>
      <c r="L37" s="79">
        <v>0.04</v>
      </c>
      <c r="M37" s="79">
        <f t="shared" si="0"/>
        <v>3.3677206521860557</v>
      </c>
      <c r="N37" s="79">
        <f>K37/'סכום נכסי הקרן'!$C$42*100</f>
        <v>0.58613579208624966</v>
      </c>
    </row>
    <row r="38" spans="2:14">
      <c r="B38" s="80" t="s">
        <v>1369</v>
      </c>
      <c r="E38" s="16"/>
      <c r="F38" s="16"/>
      <c r="G38" s="16"/>
      <c r="I38" s="81">
        <v>3343672.31</v>
      </c>
      <c r="K38" s="81">
        <v>37921.593348900002</v>
      </c>
      <c r="M38" s="81">
        <f t="shared" si="0"/>
        <v>16.771139035904941</v>
      </c>
      <c r="N38" s="81">
        <f>K38/'סכום נכסי הקרן'!$C$42*100</f>
        <v>2.9189371323354285</v>
      </c>
    </row>
    <row r="39" spans="2:14">
      <c r="B39" t="s">
        <v>1370</v>
      </c>
      <c r="C39" t="s">
        <v>1371</v>
      </c>
      <c r="D39" t="s">
        <v>106</v>
      </c>
      <c r="E39" t="s">
        <v>129</v>
      </c>
      <c r="F39" t="s">
        <v>1372</v>
      </c>
      <c r="G39" t="s">
        <v>107</v>
      </c>
      <c r="H39" t="s">
        <v>108</v>
      </c>
      <c r="I39" s="79">
        <v>5991</v>
      </c>
      <c r="J39" s="79">
        <v>11170</v>
      </c>
      <c r="K39" s="79">
        <v>669.19470000000001</v>
      </c>
      <c r="L39" s="79">
        <v>0.02</v>
      </c>
      <c r="M39" s="79">
        <f t="shared" si="0"/>
        <v>0.29595690382867967</v>
      </c>
      <c r="N39" s="79">
        <f>K39/'סכום נכסי הקרן'!$C$42*100</f>
        <v>5.1509894128663455E-2</v>
      </c>
    </row>
    <row r="40" spans="2:14">
      <c r="B40" t="s">
        <v>1373</v>
      </c>
      <c r="C40" t="s">
        <v>1374</v>
      </c>
      <c r="D40" t="s">
        <v>106</v>
      </c>
      <c r="E40" t="s">
        <v>129</v>
      </c>
      <c r="F40" t="s">
        <v>1375</v>
      </c>
      <c r="G40" t="s">
        <v>107</v>
      </c>
      <c r="H40" t="s">
        <v>108</v>
      </c>
      <c r="I40" s="79">
        <v>9684</v>
      </c>
      <c r="J40" s="79">
        <v>6214</v>
      </c>
      <c r="K40" s="79">
        <v>601.76376000000005</v>
      </c>
      <c r="L40" s="79">
        <v>7.0000000000000007E-2</v>
      </c>
      <c r="M40" s="79">
        <f t="shared" si="0"/>
        <v>0.26613501159812636</v>
      </c>
      <c r="N40" s="79">
        <f>K40/'סכום נכסי הקרן'!$C$42*100</f>
        <v>4.6319535358045193E-2</v>
      </c>
    </row>
    <row r="41" spans="2:14">
      <c r="B41" t="s">
        <v>1376</v>
      </c>
      <c r="C41" t="s">
        <v>1377</v>
      </c>
      <c r="D41" t="s">
        <v>106</v>
      </c>
      <c r="E41" t="s">
        <v>129</v>
      </c>
      <c r="F41" t="s">
        <v>1378</v>
      </c>
      <c r="G41" t="s">
        <v>1379</v>
      </c>
      <c r="H41" t="s">
        <v>108</v>
      </c>
      <c r="I41" s="79">
        <v>91774</v>
      </c>
      <c r="J41" s="79">
        <v>1478</v>
      </c>
      <c r="K41" s="79">
        <v>1356.4197200000001</v>
      </c>
      <c r="L41" s="79">
        <v>0.09</v>
      </c>
      <c r="M41" s="79">
        <f t="shared" si="0"/>
        <v>0.59988786615220446</v>
      </c>
      <c r="N41" s="79">
        <f>K41/'סכום נכסי הקרן'!$C$42*100</f>
        <v>0.10440763528347032</v>
      </c>
    </row>
    <row r="42" spans="2:14">
      <c r="B42" t="s">
        <v>1380</v>
      </c>
      <c r="C42" t="s">
        <v>1381</v>
      </c>
      <c r="D42" t="s">
        <v>106</v>
      </c>
      <c r="E42" t="s">
        <v>129</v>
      </c>
      <c r="F42" t="s">
        <v>1382</v>
      </c>
      <c r="G42" t="s">
        <v>1383</v>
      </c>
      <c r="H42" t="s">
        <v>108</v>
      </c>
      <c r="I42" s="79">
        <v>27569</v>
      </c>
      <c r="J42" s="79">
        <v>1960</v>
      </c>
      <c r="K42" s="79">
        <v>540.35239999999999</v>
      </c>
      <c r="L42" s="79">
        <v>0.11</v>
      </c>
      <c r="M42" s="79">
        <f t="shared" si="0"/>
        <v>0.23897532852605713</v>
      </c>
      <c r="N42" s="79">
        <f>K42/'סכום נכסי הקרן'!$C$42*100</f>
        <v>4.1592521453276909E-2</v>
      </c>
    </row>
    <row r="43" spans="2:14">
      <c r="B43" t="s">
        <v>1384</v>
      </c>
      <c r="C43" t="s">
        <v>1385</v>
      </c>
      <c r="D43" t="s">
        <v>106</v>
      </c>
      <c r="E43" t="s">
        <v>129</v>
      </c>
      <c r="F43" t="s">
        <v>1386</v>
      </c>
      <c r="G43" t="s">
        <v>464</v>
      </c>
      <c r="H43" t="s">
        <v>108</v>
      </c>
      <c r="I43" s="79">
        <v>5451</v>
      </c>
      <c r="J43" s="79">
        <v>18640</v>
      </c>
      <c r="K43" s="79">
        <v>1016.0664</v>
      </c>
      <c r="L43" s="79">
        <v>0.04</v>
      </c>
      <c r="M43" s="79">
        <f t="shared" si="0"/>
        <v>0.44936378878725847</v>
      </c>
      <c r="N43" s="79">
        <f>K43/'סכום נכסי הקרן'!$C$42*100</f>
        <v>7.8209634194192246E-2</v>
      </c>
    </row>
    <row r="44" spans="2:14">
      <c r="B44" t="s">
        <v>1387</v>
      </c>
      <c r="C44" t="s">
        <v>1388</v>
      </c>
      <c r="D44" t="s">
        <v>106</v>
      </c>
      <c r="E44" t="s">
        <v>129</v>
      </c>
      <c r="F44" t="s">
        <v>644</v>
      </c>
      <c r="G44" t="s">
        <v>464</v>
      </c>
      <c r="H44" t="s">
        <v>108</v>
      </c>
      <c r="I44" s="79">
        <v>88868.63</v>
      </c>
      <c r="J44" s="79">
        <v>1335</v>
      </c>
      <c r="K44" s="79">
        <v>1186.3962105000001</v>
      </c>
      <c r="L44" s="79">
        <v>0.04</v>
      </c>
      <c r="M44" s="79">
        <f t="shared" si="0"/>
        <v>0.52469355954800379</v>
      </c>
      <c r="N44" s="79">
        <f>K44/'סכום נכסי הקרן'!$C$42*100</f>
        <v>9.1320423185513158E-2</v>
      </c>
    </row>
    <row r="45" spans="2:14">
      <c r="B45" t="s">
        <v>1389</v>
      </c>
      <c r="C45" t="s">
        <v>1390</v>
      </c>
      <c r="D45" t="s">
        <v>106</v>
      </c>
      <c r="E45" t="s">
        <v>129</v>
      </c>
      <c r="F45" t="s">
        <v>1391</v>
      </c>
      <c r="G45" t="s">
        <v>464</v>
      </c>
      <c r="H45" t="s">
        <v>108</v>
      </c>
      <c r="I45" s="79">
        <v>78143</v>
      </c>
      <c r="J45" s="79">
        <v>1770</v>
      </c>
      <c r="K45" s="79">
        <v>1383.1311000000001</v>
      </c>
      <c r="L45" s="79">
        <v>0.04</v>
      </c>
      <c r="M45" s="79">
        <f t="shared" si="0"/>
        <v>0.61170119539971846</v>
      </c>
      <c r="N45" s="79">
        <f>K45/'סכום נכסי הקרן'!$C$42*100</f>
        <v>0.1064636891581207</v>
      </c>
    </row>
    <row r="46" spans="2:14">
      <c r="B46" t="s">
        <v>1392</v>
      </c>
      <c r="C46" t="s">
        <v>1393</v>
      </c>
      <c r="D46" t="s">
        <v>106</v>
      </c>
      <c r="E46" t="s">
        <v>129</v>
      </c>
      <c r="F46" t="s">
        <v>1394</v>
      </c>
      <c r="G46" t="s">
        <v>464</v>
      </c>
      <c r="H46" t="s">
        <v>108</v>
      </c>
      <c r="I46" s="79">
        <v>14655</v>
      </c>
      <c r="J46" s="79">
        <v>4933</v>
      </c>
      <c r="K46" s="79">
        <v>722.93115</v>
      </c>
      <c r="L46" s="79">
        <v>0.03</v>
      </c>
      <c r="M46" s="79">
        <f t="shared" si="0"/>
        <v>0.31972229432675842</v>
      </c>
      <c r="N46" s="79">
        <f>K46/'סכום נכסי הקרן'!$C$42*100</f>
        <v>5.5646147524499097E-2</v>
      </c>
    </row>
    <row r="47" spans="2:14">
      <c r="B47" t="s">
        <v>1395</v>
      </c>
      <c r="C47" t="s">
        <v>1396</v>
      </c>
      <c r="D47" t="s">
        <v>106</v>
      </c>
      <c r="E47" t="s">
        <v>129</v>
      </c>
      <c r="F47" t="s">
        <v>617</v>
      </c>
      <c r="G47" t="s">
        <v>464</v>
      </c>
      <c r="H47" t="s">
        <v>108</v>
      </c>
      <c r="I47" s="79">
        <v>22097</v>
      </c>
      <c r="J47" s="79">
        <v>3497</v>
      </c>
      <c r="K47" s="79">
        <v>772.73208999999997</v>
      </c>
      <c r="L47" s="79">
        <v>0.03</v>
      </c>
      <c r="M47" s="79">
        <f t="shared" si="0"/>
        <v>0.34174717290119699</v>
      </c>
      <c r="N47" s="79">
        <f>K47/'סכום נכסי הקרן'!$C$42*100</f>
        <v>5.9479473082678085E-2</v>
      </c>
    </row>
    <row r="48" spans="2:14">
      <c r="B48" t="s">
        <v>1397</v>
      </c>
      <c r="C48" t="s">
        <v>1398</v>
      </c>
      <c r="D48" t="s">
        <v>106</v>
      </c>
      <c r="E48" t="s">
        <v>129</v>
      </c>
      <c r="F48" t="s">
        <v>1399</v>
      </c>
      <c r="G48" t="s">
        <v>118</v>
      </c>
      <c r="H48" t="s">
        <v>108</v>
      </c>
      <c r="I48" s="79">
        <v>515</v>
      </c>
      <c r="J48" s="79">
        <v>5542</v>
      </c>
      <c r="K48" s="79">
        <v>28.5413</v>
      </c>
      <c r="L48" s="79">
        <v>0</v>
      </c>
      <c r="M48" s="79">
        <f t="shared" si="0"/>
        <v>1.262262653790518E-2</v>
      </c>
      <c r="N48" s="79">
        <f>K48/'סכום נכסי הקרן'!$C$42*100</f>
        <v>2.19690822610284E-3</v>
      </c>
    </row>
    <row r="49" spans="2:14">
      <c r="B49" t="s">
        <v>1400</v>
      </c>
      <c r="C49" t="s">
        <v>1401</v>
      </c>
      <c r="D49" t="s">
        <v>106</v>
      </c>
      <c r="E49" t="s">
        <v>129</v>
      </c>
      <c r="F49" t="s">
        <v>1402</v>
      </c>
      <c r="G49" t="s">
        <v>118</v>
      </c>
      <c r="H49" t="s">
        <v>108</v>
      </c>
      <c r="I49" s="79">
        <v>2689</v>
      </c>
      <c r="J49" s="79">
        <v>61790</v>
      </c>
      <c r="K49" s="79">
        <v>1661.5331000000001</v>
      </c>
      <c r="L49" s="79">
        <v>7.0000000000000007E-2</v>
      </c>
      <c r="M49" s="79">
        <f t="shared" si="0"/>
        <v>0.73482678790622225</v>
      </c>
      <c r="N49" s="79">
        <f>K49/'סכום נכסי הקרן'!$C$42*100</f>
        <v>0.1278931140253651</v>
      </c>
    </row>
    <row r="50" spans="2:14">
      <c r="B50" t="s">
        <v>1403</v>
      </c>
      <c r="C50" t="s">
        <v>1404</v>
      </c>
      <c r="D50" t="s">
        <v>106</v>
      </c>
      <c r="E50" t="s">
        <v>129</v>
      </c>
      <c r="F50" t="s">
        <v>507</v>
      </c>
      <c r="G50" t="s">
        <v>118</v>
      </c>
      <c r="H50" t="s">
        <v>108</v>
      </c>
      <c r="I50" s="79">
        <v>4681.5</v>
      </c>
      <c r="J50" s="79">
        <v>16460</v>
      </c>
      <c r="K50" s="79">
        <v>770.57489999999996</v>
      </c>
      <c r="L50" s="79">
        <v>0.03</v>
      </c>
      <c r="M50" s="79">
        <f t="shared" si="0"/>
        <v>0.34079313774017406</v>
      </c>
      <c r="N50" s="79">
        <f>K50/'סכום נכסי הקרן'!$C$42*100</f>
        <v>5.9313427791949681E-2</v>
      </c>
    </row>
    <row r="51" spans="2:14">
      <c r="B51" t="s">
        <v>1405</v>
      </c>
      <c r="C51" t="s">
        <v>1406</v>
      </c>
      <c r="D51" t="s">
        <v>106</v>
      </c>
      <c r="E51" t="s">
        <v>129</v>
      </c>
      <c r="F51" t="s">
        <v>1407</v>
      </c>
      <c r="G51" t="s">
        <v>1332</v>
      </c>
      <c r="H51" t="s">
        <v>108</v>
      </c>
      <c r="I51" s="79">
        <v>65208.5</v>
      </c>
      <c r="J51" s="79">
        <v>2484</v>
      </c>
      <c r="K51" s="79">
        <v>1619.7791400000001</v>
      </c>
      <c r="L51" s="79">
        <v>7.0000000000000007E-2</v>
      </c>
      <c r="M51" s="79">
        <f t="shared" si="0"/>
        <v>0.71636075294780654</v>
      </c>
      <c r="N51" s="79">
        <f>K51/'סכום נכסי הקרן'!$C$42*100</f>
        <v>0.12467918830381883</v>
      </c>
    </row>
    <row r="52" spans="2:14">
      <c r="B52" t="s">
        <v>1408</v>
      </c>
      <c r="C52" t="s">
        <v>1409</v>
      </c>
      <c r="D52" t="s">
        <v>106</v>
      </c>
      <c r="E52" t="s">
        <v>129</v>
      </c>
      <c r="F52" t="s">
        <v>1410</v>
      </c>
      <c r="G52" t="s">
        <v>1332</v>
      </c>
      <c r="H52" t="s">
        <v>108</v>
      </c>
      <c r="I52" s="79">
        <v>734504</v>
      </c>
      <c r="J52" s="79">
        <v>33.200000000000003</v>
      </c>
      <c r="K52" s="79">
        <v>243.85532799999999</v>
      </c>
      <c r="L52" s="79">
        <v>0.01</v>
      </c>
      <c r="M52" s="79">
        <f t="shared" si="0"/>
        <v>0.10784704041590157</v>
      </c>
      <c r="N52" s="79">
        <f>K52/'סכום נכסי הקרן'!$C$42*100</f>
        <v>1.8770265407048951E-2</v>
      </c>
    </row>
    <row r="53" spans="2:14">
      <c r="B53" t="s">
        <v>1411</v>
      </c>
      <c r="C53" t="s">
        <v>1412</v>
      </c>
      <c r="D53" t="s">
        <v>106</v>
      </c>
      <c r="E53" t="s">
        <v>129</v>
      </c>
      <c r="F53" t="s">
        <v>782</v>
      </c>
      <c r="G53" t="s">
        <v>552</v>
      </c>
      <c r="H53" t="s">
        <v>108</v>
      </c>
      <c r="I53" s="79">
        <v>1082268.73</v>
      </c>
      <c r="J53" s="79">
        <v>135.5</v>
      </c>
      <c r="K53" s="79">
        <v>1466.47412915</v>
      </c>
      <c r="L53" s="79">
        <v>0.03</v>
      </c>
      <c r="M53" s="79">
        <f t="shared" si="0"/>
        <v>0.64856034097116022</v>
      </c>
      <c r="N53" s="79">
        <f>K53/'סכום נכסי הקרן'!$C$42*100</f>
        <v>0.11287884846508862</v>
      </c>
    </row>
    <row r="54" spans="2:14">
      <c r="B54" t="s">
        <v>1413</v>
      </c>
      <c r="C54" t="s">
        <v>1414</v>
      </c>
      <c r="D54" t="s">
        <v>106</v>
      </c>
      <c r="E54" t="s">
        <v>129</v>
      </c>
      <c r="F54" t="s">
        <v>1415</v>
      </c>
      <c r="G54" t="s">
        <v>552</v>
      </c>
      <c r="H54" t="s">
        <v>108</v>
      </c>
      <c r="I54" s="79">
        <v>6852</v>
      </c>
      <c r="J54" s="79">
        <v>11240</v>
      </c>
      <c r="K54" s="79">
        <v>770.16480000000001</v>
      </c>
      <c r="L54" s="79">
        <v>7.0000000000000007E-2</v>
      </c>
      <c r="M54" s="79">
        <f t="shared" si="0"/>
        <v>0.3406117676153656</v>
      </c>
      <c r="N54" s="79">
        <f>K54/'סכום נכסי הקרן'!$C$42*100</f>
        <v>5.92818611827369E-2</v>
      </c>
    </row>
    <row r="55" spans="2:14">
      <c r="B55" t="s">
        <v>1416</v>
      </c>
      <c r="C55" t="s">
        <v>1417</v>
      </c>
      <c r="D55" t="s">
        <v>106</v>
      </c>
      <c r="E55" t="s">
        <v>129</v>
      </c>
      <c r="F55" t="s">
        <v>1418</v>
      </c>
      <c r="G55" t="s">
        <v>1419</v>
      </c>
      <c r="H55" t="s">
        <v>108</v>
      </c>
      <c r="I55" s="79">
        <v>16300.2</v>
      </c>
      <c r="J55" s="79">
        <v>7367</v>
      </c>
      <c r="K55" s="79">
        <v>1200.835734</v>
      </c>
      <c r="L55" s="79">
        <v>0.02</v>
      </c>
      <c r="M55" s="79">
        <f t="shared" si="0"/>
        <v>0.53107955852232536</v>
      </c>
      <c r="N55" s="79">
        <f>K55/'סכום נכסי הקרן'!$C$42*100</f>
        <v>9.2431875991032017E-2</v>
      </c>
    </row>
    <row r="56" spans="2:14">
      <c r="B56" t="s">
        <v>1420</v>
      </c>
      <c r="C56" t="s">
        <v>1421</v>
      </c>
      <c r="D56" t="s">
        <v>106</v>
      </c>
      <c r="E56" t="s">
        <v>129</v>
      </c>
      <c r="F56" t="s">
        <v>1422</v>
      </c>
      <c r="G56" t="s">
        <v>1419</v>
      </c>
      <c r="H56" t="s">
        <v>108</v>
      </c>
      <c r="I56" s="79">
        <v>15158</v>
      </c>
      <c r="J56" s="79">
        <v>5149</v>
      </c>
      <c r="K56" s="79">
        <v>780.48541999999998</v>
      </c>
      <c r="L56" s="79">
        <v>0.06</v>
      </c>
      <c r="M56" s="79">
        <f t="shared" si="0"/>
        <v>0.34517614737030439</v>
      </c>
      <c r="N56" s="79">
        <f>K56/'סכום נכסי הקרן'!$C$42*100</f>
        <v>6.0076269810812058E-2</v>
      </c>
    </row>
    <row r="57" spans="2:14">
      <c r="B57" t="s">
        <v>1423</v>
      </c>
      <c r="C57" t="s">
        <v>1424</v>
      </c>
      <c r="D57" t="s">
        <v>106</v>
      </c>
      <c r="E57" t="s">
        <v>129</v>
      </c>
      <c r="F57" t="s">
        <v>1425</v>
      </c>
      <c r="G57" t="s">
        <v>939</v>
      </c>
      <c r="H57" t="s">
        <v>108</v>
      </c>
      <c r="I57" s="79">
        <v>7939</v>
      </c>
      <c r="J57" s="79">
        <v>9944</v>
      </c>
      <c r="K57" s="79">
        <v>789.45416</v>
      </c>
      <c r="L57" s="79">
        <v>0.06</v>
      </c>
      <c r="M57" s="79">
        <f t="shared" si="0"/>
        <v>0.34914264698789621</v>
      </c>
      <c r="N57" s="79">
        <f>K57/'סכום נכסי הקרן'!$C$42*100</f>
        <v>6.0766620239271082E-2</v>
      </c>
    </row>
    <row r="58" spans="2:14">
      <c r="B58" t="s">
        <v>1426</v>
      </c>
      <c r="C58" t="s">
        <v>1427</v>
      </c>
      <c r="D58" t="s">
        <v>106</v>
      </c>
      <c r="E58" t="s">
        <v>129</v>
      </c>
      <c r="F58" t="s">
        <v>1428</v>
      </c>
      <c r="G58" t="s">
        <v>1429</v>
      </c>
      <c r="H58" t="s">
        <v>108</v>
      </c>
      <c r="I58" s="79">
        <v>22779</v>
      </c>
      <c r="J58" s="79">
        <v>4315</v>
      </c>
      <c r="K58" s="79">
        <v>982.91385000000002</v>
      </c>
      <c r="L58" s="79">
        <v>0.05</v>
      </c>
      <c r="M58" s="79">
        <f t="shared" si="0"/>
        <v>0.43470179870869763</v>
      </c>
      <c r="N58" s="79">
        <f>K58/'סכום נכסי הקרן'!$C$42*100</f>
        <v>7.5657784425215854E-2</v>
      </c>
    </row>
    <row r="59" spans="2:14">
      <c r="B59" t="s">
        <v>1430</v>
      </c>
      <c r="C59" t="s">
        <v>1431</v>
      </c>
      <c r="D59" t="s">
        <v>106</v>
      </c>
      <c r="E59" t="s">
        <v>129</v>
      </c>
      <c r="F59" t="s">
        <v>1432</v>
      </c>
      <c r="G59" t="s">
        <v>927</v>
      </c>
      <c r="H59" t="s">
        <v>108</v>
      </c>
      <c r="I59" s="79">
        <v>33743</v>
      </c>
      <c r="J59" s="79">
        <v>3401</v>
      </c>
      <c r="K59" s="79">
        <v>1147.59943</v>
      </c>
      <c r="L59" s="79">
        <v>0.04</v>
      </c>
      <c r="M59" s="79">
        <f t="shared" si="0"/>
        <v>0.50753536173905378</v>
      </c>
      <c r="N59" s="79">
        <f>K59/'סכום נכסי הקרן'!$C$42*100</f>
        <v>8.8334120311195724E-2</v>
      </c>
    </row>
    <row r="60" spans="2:14">
      <c r="B60" t="s">
        <v>1433</v>
      </c>
      <c r="C60" t="s">
        <v>1434</v>
      </c>
      <c r="D60" t="s">
        <v>106</v>
      </c>
      <c r="E60" t="s">
        <v>129</v>
      </c>
      <c r="F60" t="s">
        <v>1435</v>
      </c>
      <c r="G60" t="s">
        <v>927</v>
      </c>
      <c r="H60" t="s">
        <v>108</v>
      </c>
      <c r="I60" s="79">
        <v>2520</v>
      </c>
      <c r="J60" s="79">
        <v>15550</v>
      </c>
      <c r="K60" s="79">
        <v>391.86</v>
      </c>
      <c r="L60" s="79">
        <v>0.02</v>
      </c>
      <c r="M60" s="79">
        <f t="shared" si="0"/>
        <v>0.17330333359529959</v>
      </c>
      <c r="N60" s="79">
        <f>K60/'סכום נכסי הקרן'!$C$42*100</f>
        <v>3.0162622497246411E-2</v>
      </c>
    </row>
    <row r="61" spans="2:14">
      <c r="B61" t="s">
        <v>1436</v>
      </c>
      <c r="C61" t="s">
        <v>1437</v>
      </c>
      <c r="D61" t="s">
        <v>106</v>
      </c>
      <c r="E61" t="s">
        <v>129</v>
      </c>
      <c r="F61" t="s">
        <v>964</v>
      </c>
      <c r="G61" t="s">
        <v>927</v>
      </c>
      <c r="H61" t="s">
        <v>108</v>
      </c>
      <c r="I61" s="79">
        <v>0.23</v>
      </c>
      <c r="J61" s="79">
        <v>1439</v>
      </c>
      <c r="K61" s="79">
        <v>3.3097000000000001E-3</v>
      </c>
      <c r="L61" s="79">
        <v>0</v>
      </c>
      <c r="M61" s="79">
        <f t="shared" si="0"/>
        <v>1.4637422630540576E-6</v>
      </c>
      <c r="N61" s="79">
        <f>K61/'סכום נכסי הקרן'!$C$42*100</f>
        <v>2.5475739212763855E-7</v>
      </c>
    </row>
    <row r="62" spans="2:14">
      <c r="B62" t="s">
        <v>1438</v>
      </c>
      <c r="C62" t="s">
        <v>1439</v>
      </c>
      <c r="D62" t="s">
        <v>106</v>
      </c>
      <c r="E62" t="s">
        <v>129</v>
      </c>
      <c r="F62" t="s">
        <v>1440</v>
      </c>
      <c r="G62" t="s">
        <v>968</v>
      </c>
      <c r="H62" t="s">
        <v>108</v>
      </c>
      <c r="I62" s="79">
        <v>55358</v>
      </c>
      <c r="J62" s="79">
        <v>1270</v>
      </c>
      <c r="K62" s="79">
        <v>703.04660000000001</v>
      </c>
      <c r="L62" s="79">
        <v>0.05</v>
      </c>
      <c r="M62" s="79">
        <f t="shared" si="0"/>
        <v>0.3109281872424875</v>
      </c>
      <c r="N62" s="79">
        <f>K62/'סכום נכסי הקרן'!$C$42*100</f>
        <v>5.411557493434542E-2</v>
      </c>
    </row>
    <row r="63" spans="2:14">
      <c r="B63" t="s">
        <v>1441</v>
      </c>
      <c r="C63" t="s">
        <v>1442</v>
      </c>
      <c r="D63" t="s">
        <v>106</v>
      </c>
      <c r="E63" t="s">
        <v>129</v>
      </c>
      <c r="F63" t="s">
        <v>967</v>
      </c>
      <c r="G63" t="s">
        <v>968</v>
      </c>
      <c r="H63" t="s">
        <v>108</v>
      </c>
      <c r="I63" s="79">
        <v>96638</v>
      </c>
      <c r="J63" s="79">
        <v>837.9</v>
      </c>
      <c r="K63" s="79">
        <v>809.72980199999995</v>
      </c>
      <c r="L63" s="79">
        <v>0.03</v>
      </c>
      <c r="M63" s="79">
        <f t="shared" si="0"/>
        <v>0.35810971775139555</v>
      </c>
      <c r="N63" s="79">
        <f>K63/'סכום נכסי הקרן'!$C$42*100</f>
        <v>6.232729633669188E-2</v>
      </c>
    </row>
    <row r="64" spans="2:14">
      <c r="B64" t="s">
        <v>1443</v>
      </c>
      <c r="C64" t="s">
        <v>1444</v>
      </c>
      <c r="D64" t="s">
        <v>106</v>
      </c>
      <c r="E64" t="s">
        <v>129</v>
      </c>
      <c r="F64" t="s">
        <v>437</v>
      </c>
      <c r="G64" t="s">
        <v>398</v>
      </c>
      <c r="H64" t="s">
        <v>108</v>
      </c>
      <c r="I64" s="79">
        <v>9805</v>
      </c>
      <c r="J64" s="79">
        <v>3839</v>
      </c>
      <c r="K64" s="79">
        <v>376.41395</v>
      </c>
      <c r="L64" s="79">
        <v>0.01</v>
      </c>
      <c r="M64" s="79">
        <f t="shared" si="0"/>
        <v>0.16647218993205332</v>
      </c>
      <c r="N64" s="79">
        <f>K64/'סכום נכסי הקרן'!$C$42*100</f>
        <v>2.897369437183531E-2</v>
      </c>
    </row>
    <row r="65" spans="2:14">
      <c r="B65" t="s">
        <v>1445</v>
      </c>
      <c r="C65" t="s">
        <v>1446</v>
      </c>
      <c r="D65" t="s">
        <v>106</v>
      </c>
      <c r="E65" t="s">
        <v>129</v>
      </c>
      <c r="F65" t="s">
        <v>1447</v>
      </c>
      <c r="G65" t="s">
        <v>398</v>
      </c>
      <c r="H65" t="s">
        <v>108</v>
      </c>
      <c r="I65" s="79">
        <v>77400.22</v>
      </c>
      <c r="J65" s="79">
        <v>3100</v>
      </c>
      <c r="K65" s="79">
        <v>2399.4068200000002</v>
      </c>
      <c r="L65" s="79">
        <v>0.05</v>
      </c>
      <c r="M65" s="79">
        <f t="shared" si="0"/>
        <v>1.0611575576922803</v>
      </c>
      <c r="N65" s="79">
        <f>K65/'סכום נכסי הקרן'!$C$42*100</f>
        <v>0.184689435331441</v>
      </c>
    </row>
    <row r="66" spans="2:14">
      <c r="B66" t="s">
        <v>1448</v>
      </c>
      <c r="C66" t="s">
        <v>1449</v>
      </c>
      <c r="D66" t="s">
        <v>106</v>
      </c>
      <c r="E66" t="s">
        <v>129</v>
      </c>
      <c r="F66" t="s">
        <v>1450</v>
      </c>
      <c r="G66" t="s">
        <v>398</v>
      </c>
      <c r="H66" t="s">
        <v>108</v>
      </c>
      <c r="I66" s="79">
        <v>1563</v>
      </c>
      <c r="J66" s="79">
        <v>8380</v>
      </c>
      <c r="K66" s="79">
        <v>130.9794</v>
      </c>
      <c r="L66" s="79">
        <v>0.01</v>
      </c>
      <c r="M66" s="79">
        <f t="shared" si="0"/>
        <v>5.7926725494595474E-2</v>
      </c>
      <c r="N66" s="79">
        <f>K66/'סכום נכסי הקרן'!$C$42*100</f>
        <v>1.0081871579431011E-2</v>
      </c>
    </row>
    <row r="67" spans="2:14">
      <c r="B67" t="s">
        <v>1451</v>
      </c>
      <c r="C67" t="s">
        <v>1452</v>
      </c>
      <c r="D67" t="s">
        <v>106</v>
      </c>
      <c r="E67" t="s">
        <v>129</v>
      </c>
      <c r="F67" t="s">
        <v>467</v>
      </c>
      <c r="G67" t="s">
        <v>398</v>
      </c>
      <c r="H67" t="s">
        <v>108</v>
      </c>
      <c r="I67" s="79">
        <v>3800</v>
      </c>
      <c r="J67" s="79">
        <v>8521</v>
      </c>
      <c r="K67" s="79">
        <v>323.798</v>
      </c>
      <c r="L67" s="79">
        <v>0.02</v>
      </c>
      <c r="M67" s="79">
        <f t="shared" si="0"/>
        <v>0.14320234984813662</v>
      </c>
      <c r="N67" s="79">
        <f>K67/'סכום נכסי הקרן'!$C$42*100</f>
        <v>2.4923689173080674E-2</v>
      </c>
    </row>
    <row r="68" spans="2:14">
      <c r="B68" t="s">
        <v>1453</v>
      </c>
      <c r="C68" t="s">
        <v>1454</v>
      </c>
      <c r="D68" t="s">
        <v>106</v>
      </c>
      <c r="E68" t="s">
        <v>129</v>
      </c>
      <c r="F68" t="s">
        <v>502</v>
      </c>
      <c r="G68" t="s">
        <v>398</v>
      </c>
      <c r="H68" t="s">
        <v>108</v>
      </c>
      <c r="I68" s="79">
        <v>1768</v>
      </c>
      <c r="J68" s="79">
        <v>139900</v>
      </c>
      <c r="K68" s="79">
        <v>2473.4319999999998</v>
      </c>
      <c r="L68" s="79">
        <v>0.09</v>
      </c>
      <c r="M68" s="79">
        <f t="shared" si="0"/>
        <v>1.0938958072303602</v>
      </c>
      <c r="N68" s="79">
        <f>K68/'סכום נכסי הקרן'!$C$42*100</f>
        <v>0.19038737224674418</v>
      </c>
    </row>
    <row r="69" spans="2:14">
      <c r="B69" t="s">
        <v>1455</v>
      </c>
      <c r="C69" t="s">
        <v>1456</v>
      </c>
      <c r="D69" t="s">
        <v>106</v>
      </c>
      <c r="E69" t="s">
        <v>129</v>
      </c>
      <c r="F69" t="s">
        <v>651</v>
      </c>
      <c r="G69" t="s">
        <v>398</v>
      </c>
      <c r="H69" t="s">
        <v>108</v>
      </c>
      <c r="I69" s="79">
        <v>730</v>
      </c>
      <c r="J69" s="79">
        <v>36160</v>
      </c>
      <c r="K69" s="79">
        <v>263.96800000000002</v>
      </c>
      <c r="L69" s="79">
        <v>0.01</v>
      </c>
      <c r="M69" s="79">
        <f t="shared" si="0"/>
        <v>0.11674203634584812</v>
      </c>
      <c r="N69" s="79">
        <f>K69/'סכום נכסי הקרן'!$C$42*100</f>
        <v>2.0318397221847445E-2</v>
      </c>
    </row>
    <row r="70" spans="2:14">
      <c r="B70" t="s">
        <v>1457</v>
      </c>
      <c r="C70" t="s">
        <v>1458</v>
      </c>
      <c r="D70" t="s">
        <v>106</v>
      </c>
      <c r="E70" t="s">
        <v>129</v>
      </c>
      <c r="F70" t="s">
        <v>732</v>
      </c>
      <c r="G70" t="s">
        <v>398</v>
      </c>
      <c r="H70" t="s">
        <v>108</v>
      </c>
      <c r="I70" s="79">
        <v>0.35</v>
      </c>
      <c r="J70" s="79">
        <v>14700</v>
      </c>
      <c r="K70" s="79">
        <v>5.1450000000000003E-2</v>
      </c>
      <c r="L70" s="79">
        <v>0</v>
      </c>
      <c r="M70" s="79">
        <f t="shared" si="0"/>
        <v>2.2754189030465379E-5</v>
      </c>
      <c r="N70" s="79">
        <f>K70/'סכום נכסי הקרן'!$C$42*100</f>
        <v>3.960258580828173E-6</v>
      </c>
    </row>
    <row r="71" spans="2:14">
      <c r="B71" t="s">
        <v>1459</v>
      </c>
      <c r="C71" t="s">
        <v>1460</v>
      </c>
      <c r="D71" t="s">
        <v>106</v>
      </c>
      <c r="E71" t="s">
        <v>129</v>
      </c>
      <c r="F71" t="s">
        <v>538</v>
      </c>
      <c r="G71" t="s">
        <v>398</v>
      </c>
      <c r="H71" t="s">
        <v>108</v>
      </c>
      <c r="I71" s="79">
        <v>60981</v>
      </c>
      <c r="J71" s="79">
        <v>1062</v>
      </c>
      <c r="K71" s="79">
        <v>647.61821999999995</v>
      </c>
      <c r="L71" s="79">
        <v>0.04</v>
      </c>
      <c r="M71" s="79">
        <f t="shared" si="0"/>
        <v>0.28641452667548128</v>
      </c>
      <c r="N71" s="79">
        <f>K71/'סכום נכסי הקרן'!$C$42*100</f>
        <v>4.9849088685241343E-2</v>
      </c>
    </row>
    <row r="72" spans="2:14">
      <c r="B72" t="s">
        <v>1461</v>
      </c>
      <c r="C72" t="s">
        <v>1462</v>
      </c>
      <c r="D72" t="s">
        <v>106</v>
      </c>
      <c r="E72" t="s">
        <v>129</v>
      </c>
      <c r="F72" t="s">
        <v>690</v>
      </c>
      <c r="G72" t="s">
        <v>398</v>
      </c>
      <c r="H72" t="s">
        <v>108</v>
      </c>
      <c r="I72" s="79">
        <v>260520</v>
      </c>
      <c r="J72" s="79">
        <v>737</v>
      </c>
      <c r="K72" s="79">
        <v>1920.0324000000001</v>
      </c>
      <c r="L72" s="79">
        <v>0.06</v>
      </c>
      <c r="M72" s="79">
        <f t="shared" si="0"/>
        <v>0.84915024634048819</v>
      </c>
      <c r="N72" s="79">
        <f>K72/'סכום נכסי הקרן'!$C$42*100</f>
        <v>0.14779056924330633</v>
      </c>
    </row>
    <row r="73" spans="2:14">
      <c r="B73" t="s">
        <v>1463</v>
      </c>
      <c r="C73" t="s">
        <v>1464</v>
      </c>
      <c r="D73" t="s">
        <v>106</v>
      </c>
      <c r="E73" t="s">
        <v>129</v>
      </c>
      <c r="F73" t="s">
        <v>972</v>
      </c>
      <c r="G73" t="s">
        <v>973</v>
      </c>
      <c r="H73" t="s">
        <v>108</v>
      </c>
      <c r="I73" s="79">
        <v>203554</v>
      </c>
      <c r="J73" s="79">
        <v>463.9</v>
      </c>
      <c r="K73" s="79">
        <v>944.28700600000002</v>
      </c>
      <c r="L73" s="79">
        <v>7.0000000000000007E-2</v>
      </c>
      <c r="M73" s="79">
        <f t="shared" si="0"/>
        <v>0.41761875672567922</v>
      </c>
      <c r="N73" s="79">
        <f>K73/'סכום נכסי הקרן'!$C$42*100</f>
        <v>7.2684562065617964E-2</v>
      </c>
    </row>
    <row r="74" spans="2:14">
      <c r="B74" t="s">
        <v>1465</v>
      </c>
      <c r="C74" t="s">
        <v>1466</v>
      </c>
      <c r="D74" t="s">
        <v>106</v>
      </c>
      <c r="E74" t="s">
        <v>129</v>
      </c>
      <c r="F74" t="s">
        <v>1467</v>
      </c>
      <c r="G74" t="s">
        <v>973</v>
      </c>
      <c r="H74" t="s">
        <v>108</v>
      </c>
      <c r="I74" s="79">
        <v>45491</v>
      </c>
      <c r="J74" s="79">
        <v>1383</v>
      </c>
      <c r="K74" s="79">
        <v>629.14053000000001</v>
      </c>
      <c r="L74" s="79">
        <v>7.0000000000000007E-2</v>
      </c>
      <c r="M74" s="79">
        <f t="shared" si="0"/>
        <v>0.27824261508935227</v>
      </c>
      <c r="N74" s="79">
        <f>K74/'סכום נכסי הקרן'!$C$42*100</f>
        <v>4.8426806267818936E-2</v>
      </c>
    </row>
    <row r="75" spans="2:14">
      <c r="B75" t="s">
        <v>1468</v>
      </c>
      <c r="C75" t="s">
        <v>1469</v>
      </c>
      <c r="D75" t="s">
        <v>106</v>
      </c>
      <c r="E75" t="s">
        <v>129</v>
      </c>
      <c r="F75" t="s">
        <v>1470</v>
      </c>
      <c r="G75" t="s">
        <v>131</v>
      </c>
      <c r="H75" t="s">
        <v>108</v>
      </c>
      <c r="I75" s="79">
        <v>0.95</v>
      </c>
      <c r="J75" s="79">
        <v>238.9</v>
      </c>
      <c r="K75" s="79">
        <v>2.26955E-3</v>
      </c>
      <c r="L75" s="79">
        <v>0</v>
      </c>
      <c r="M75" s="79">
        <f t="shared" si="0"/>
        <v>1.0037273025090903E-6</v>
      </c>
      <c r="N75" s="79">
        <f>K75/'סכום נכסי הקרן'!$C$42*100</f>
        <v>1.7469397205283923E-7</v>
      </c>
    </row>
    <row r="76" spans="2:14">
      <c r="B76" t="s">
        <v>1471</v>
      </c>
      <c r="C76" t="s">
        <v>1472</v>
      </c>
      <c r="D76" t="s">
        <v>106</v>
      </c>
      <c r="E76" t="s">
        <v>129</v>
      </c>
      <c r="F76" t="s">
        <v>1473</v>
      </c>
      <c r="G76" t="s">
        <v>1474</v>
      </c>
      <c r="H76" t="s">
        <v>108</v>
      </c>
      <c r="I76" s="79">
        <v>20058</v>
      </c>
      <c r="J76" s="79">
        <v>5834</v>
      </c>
      <c r="K76" s="79">
        <v>1170.18372</v>
      </c>
      <c r="L76" s="79">
        <v>0.09</v>
      </c>
      <c r="M76" s="79">
        <f t="shared" ref="M76:M139" si="1">K76/$K$11*100</f>
        <v>0.51752345121969223</v>
      </c>
      <c r="N76" s="79">
        <f>K76/'סכום נכסי הקרן'!$C$42*100</f>
        <v>9.0072499869298966E-2</v>
      </c>
    </row>
    <row r="77" spans="2:14">
      <c r="B77" t="s">
        <v>1475</v>
      </c>
      <c r="C77" t="s">
        <v>1476</v>
      </c>
      <c r="D77" t="s">
        <v>106</v>
      </c>
      <c r="E77" t="s">
        <v>129</v>
      </c>
      <c r="F77" t="s">
        <v>1477</v>
      </c>
      <c r="G77" t="s">
        <v>1474</v>
      </c>
      <c r="H77" t="s">
        <v>108</v>
      </c>
      <c r="I77" s="79">
        <v>55000</v>
      </c>
      <c r="J77" s="79">
        <v>3074</v>
      </c>
      <c r="K77" s="79">
        <v>1690.7</v>
      </c>
      <c r="L77" s="79">
        <v>0.09</v>
      </c>
      <c r="M77" s="79">
        <f t="shared" si="1"/>
        <v>0.74772609123047262</v>
      </c>
      <c r="N77" s="79">
        <f>K77/'סכום נכסי הקרן'!$C$42*100</f>
        <v>0.1301381765326762</v>
      </c>
    </row>
    <row r="78" spans="2:14">
      <c r="B78" t="s">
        <v>1478</v>
      </c>
      <c r="C78" t="s">
        <v>1479</v>
      </c>
      <c r="D78" t="s">
        <v>106</v>
      </c>
      <c r="E78" t="s">
        <v>129</v>
      </c>
      <c r="F78" t="s">
        <v>1480</v>
      </c>
      <c r="G78" t="s">
        <v>1474</v>
      </c>
      <c r="H78" t="s">
        <v>108</v>
      </c>
      <c r="I78" s="79">
        <v>5704</v>
      </c>
      <c r="J78" s="79">
        <v>15680</v>
      </c>
      <c r="K78" s="79">
        <v>894.38720000000001</v>
      </c>
      <c r="L78" s="79">
        <v>0.04</v>
      </c>
      <c r="M78" s="79">
        <f t="shared" si="1"/>
        <v>0.39555015384312231</v>
      </c>
      <c r="N78" s="79">
        <f>K78/'סכום נכסי הקרן'!$C$42*100</f>
        <v>6.884362649918141E-2</v>
      </c>
    </row>
    <row r="79" spans="2:14">
      <c r="B79" t="s">
        <v>1481</v>
      </c>
      <c r="C79" t="s">
        <v>1482</v>
      </c>
      <c r="D79" t="s">
        <v>106</v>
      </c>
      <c r="E79" t="s">
        <v>129</v>
      </c>
      <c r="F79" t="s">
        <v>1483</v>
      </c>
      <c r="G79" t="s">
        <v>135</v>
      </c>
      <c r="H79" t="s">
        <v>108</v>
      </c>
      <c r="I79" s="79">
        <v>19408</v>
      </c>
      <c r="J79" s="79">
        <v>2896</v>
      </c>
      <c r="K79" s="79">
        <v>562.05568000000005</v>
      </c>
      <c r="L79" s="79">
        <v>0.03</v>
      </c>
      <c r="M79" s="79">
        <f t="shared" si="1"/>
        <v>0.24857378403045208</v>
      </c>
      <c r="N79" s="79">
        <f>K79/'סכום נכסי הקרן'!$C$42*100</f>
        <v>4.3263087067506582E-2</v>
      </c>
    </row>
    <row r="80" spans="2:14">
      <c r="B80" t="s">
        <v>1484</v>
      </c>
      <c r="C80" t="s">
        <v>1485</v>
      </c>
      <c r="D80" t="s">
        <v>106</v>
      </c>
      <c r="E80" t="s">
        <v>129</v>
      </c>
      <c r="F80" t="s">
        <v>677</v>
      </c>
      <c r="G80" t="s">
        <v>138</v>
      </c>
      <c r="H80" t="s">
        <v>108</v>
      </c>
      <c r="I80" s="79">
        <v>63127</v>
      </c>
      <c r="J80" s="79">
        <v>1847</v>
      </c>
      <c r="K80" s="79">
        <v>1165.95569</v>
      </c>
      <c r="L80" s="79">
        <v>0.04</v>
      </c>
      <c r="M80" s="79">
        <f t="shared" si="1"/>
        <v>0.51565356990100475</v>
      </c>
      <c r="N80" s="79">
        <f>K80/'סכום נכסי הקרן'!$C$42*100</f>
        <v>8.9747055902583722E-2</v>
      </c>
    </row>
    <row r="81" spans="2:14">
      <c r="B81" t="s">
        <v>1486</v>
      </c>
      <c r="C81" t="s">
        <v>1487</v>
      </c>
      <c r="D81" t="s">
        <v>106</v>
      </c>
      <c r="E81" t="s">
        <v>129</v>
      </c>
      <c r="F81" t="s">
        <v>851</v>
      </c>
      <c r="G81" t="s">
        <v>138</v>
      </c>
      <c r="H81" t="s">
        <v>108</v>
      </c>
      <c r="I81" s="79">
        <v>1689</v>
      </c>
      <c r="J81" s="79">
        <v>2432</v>
      </c>
      <c r="K81" s="79">
        <v>41.076479999999997</v>
      </c>
      <c r="L81" s="79">
        <v>0.01</v>
      </c>
      <c r="M81" s="79">
        <f t="shared" si="1"/>
        <v>1.8166413811975323E-2</v>
      </c>
      <c r="N81" s="79">
        <f>K81/'סכום נכסי הקרן'!$C$42*100</f>
        <v>3.1617780833861379E-3</v>
      </c>
    </row>
    <row r="82" spans="2:14">
      <c r="B82" t="s">
        <v>1488</v>
      </c>
      <c r="C82" t="s">
        <v>1489</v>
      </c>
      <c r="D82" t="s">
        <v>106</v>
      </c>
      <c r="E82" t="s">
        <v>129</v>
      </c>
      <c r="F82" t="s">
        <v>668</v>
      </c>
      <c r="G82" t="s">
        <v>138</v>
      </c>
      <c r="H82" t="s">
        <v>108</v>
      </c>
      <c r="I82" s="79">
        <v>21686</v>
      </c>
      <c r="J82" s="79">
        <v>3100</v>
      </c>
      <c r="K82" s="79">
        <v>672.26599999999996</v>
      </c>
      <c r="L82" s="79">
        <v>0.02</v>
      </c>
      <c r="M82" s="79">
        <f t="shared" si="1"/>
        <v>0.29731521171535152</v>
      </c>
      <c r="N82" s="79">
        <f>K82/'סכום נכסי הקרן'!$C$42*100</f>
        <v>5.174630116810558E-2</v>
      </c>
    </row>
    <row r="83" spans="2:14">
      <c r="B83" s="80" t="s">
        <v>1490</v>
      </c>
      <c r="E83" s="16"/>
      <c r="F83" s="16"/>
      <c r="G83" s="16"/>
      <c r="I83" s="81">
        <f>SUM(I84:I141)</f>
        <v>1910495.96</v>
      </c>
      <c r="K83" s="81">
        <f>SUM(K84:K141)</f>
        <v>19555.083118429997</v>
      </c>
      <c r="M83" s="81">
        <f t="shared" si="1"/>
        <v>8.6483976245523522</v>
      </c>
      <c r="N83" s="81">
        <f>K83/'סכום נכסי הקרן'!$C$42*100</f>
        <v>1.5052125504095344</v>
      </c>
    </row>
    <row r="84" spans="2:14">
      <c r="B84" t="s">
        <v>1491</v>
      </c>
      <c r="C84" t="s">
        <v>1492</v>
      </c>
      <c r="D84" t="s">
        <v>106</v>
      </c>
      <c r="E84" t="s">
        <v>129</v>
      </c>
      <c r="F84" t="s">
        <v>1493</v>
      </c>
      <c r="G84" t="s">
        <v>107</v>
      </c>
      <c r="H84" t="s">
        <v>108</v>
      </c>
      <c r="I84" s="79">
        <v>12953</v>
      </c>
      <c r="J84" s="79">
        <v>1588</v>
      </c>
      <c r="K84" s="79">
        <v>205.69363999999999</v>
      </c>
      <c r="L84" s="79">
        <v>0.2</v>
      </c>
      <c r="M84" s="79">
        <f t="shared" si="1"/>
        <v>9.0969717530116512E-2</v>
      </c>
      <c r="N84" s="79">
        <f>K84/'סכום נכסי הקרן'!$C$42*100</f>
        <v>1.5832847479723633E-2</v>
      </c>
    </row>
    <row r="85" spans="2:14">
      <c r="B85" t="s">
        <v>1494</v>
      </c>
      <c r="C85" t="s">
        <v>1495</v>
      </c>
      <c r="D85" t="s">
        <v>106</v>
      </c>
      <c r="E85" t="s">
        <v>129</v>
      </c>
      <c r="F85" t="s">
        <v>1496</v>
      </c>
      <c r="G85" t="s">
        <v>107</v>
      </c>
      <c r="H85" t="s">
        <v>108</v>
      </c>
      <c r="I85" s="79">
        <v>5415</v>
      </c>
      <c r="J85" s="79">
        <v>11170</v>
      </c>
      <c r="K85" s="79">
        <v>604.85550000000001</v>
      </c>
      <c r="L85" s="79">
        <v>0.09</v>
      </c>
      <c r="M85" s="79">
        <f t="shared" si="1"/>
        <v>0.26750235924424975</v>
      </c>
      <c r="N85" s="79">
        <f>K85/'סכום נכסי הקרן'!$C$42*100</f>
        <v>4.6557515724705831E-2</v>
      </c>
    </row>
    <row r="86" spans="2:14">
      <c r="B86" t="s">
        <v>1497</v>
      </c>
      <c r="C86" t="s">
        <v>1498</v>
      </c>
      <c r="D86" t="s">
        <v>106</v>
      </c>
      <c r="E86" t="s">
        <v>129</v>
      </c>
      <c r="F86" t="s">
        <v>1499</v>
      </c>
      <c r="G86" t="s">
        <v>1379</v>
      </c>
      <c r="H86" t="s">
        <v>108</v>
      </c>
      <c r="I86" s="79">
        <v>9305</v>
      </c>
      <c r="J86" s="79">
        <v>5034</v>
      </c>
      <c r="K86" s="79">
        <v>468.41370000000001</v>
      </c>
      <c r="L86" s="79">
        <v>0.16</v>
      </c>
      <c r="M86" s="79">
        <f t="shared" si="1"/>
        <v>0.2071598420653003</v>
      </c>
      <c r="N86" s="79">
        <f>K86/'סכום נכסי הקרן'!$C$42*100</f>
        <v>3.6055187070990737E-2</v>
      </c>
    </row>
    <row r="87" spans="2:14">
      <c r="B87" t="s">
        <v>1500</v>
      </c>
      <c r="C87" t="s">
        <v>1501</v>
      </c>
      <c r="D87" t="s">
        <v>106</v>
      </c>
      <c r="E87" t="s">
        <v>129</v>
      </c>
      <c r="F87" t="s">
        <v>1502</v>
      </c>
      <c r="G87" t="s">
        <v>1379</v>
      </c>
      <c r="H87" t="s">
        <v>108</v>
      </c>
      <c r="I87" s="79">
        <v>31022</v>
      </c>
      <c r="J87" s="79">
        <v>3881</v>
      </c>
      <c r="K87" s="79">
        <v>1203.9638199999999</v>
      </c>
      <c r="L87" s="79">
        <v>0.13</v>
      </c>
      <c r="M87" s="79">
        <f t="shared" si="1"/>
        <v>0.53246298048826413</v>
      </c>
      <c r="N87" s="79">
        <f>K87/'סכום נכסי הקרן'!$C$42*100</f>
        <v>9.2672654016747624E-2</v>
      </c>
    </row>
    <row r="88" spans="2:14">
      <c r="B88" t="s">
        <v>1503</v>
      </c>
      <c r="C88" t="s">
        <v>1504</v>
      </c>
      <c r="D88" t="s">
        <v>106</v>
      </c>
      <c r="E88" t="s">
        <v>129</v>
      </c>
      <c r="F88" t="s">
        <v>1505</v>
      </c>
      <c r="G88" t="s">
        <v>1383</v>
      </c>
      <c r="H88" t="s">
        <v>108</v>
      </c>
      <c r="I88" s="79">
        <v>0.8</v>
      </c>
      <c r="J88" s="79">
        <v>347.5</v>
      </c>
      <c r="K88" s="79">
        <v>2.7799999999999999E-3</v>
      </c>
      <c r="L88" s="79">
        <v>0</v>
      </c>
      <c r="M88" s="79">
        <f t="shared" si="1"/>
        <v>1.2294780467384597E-6</v>
      </c>
      <c r="N88" s="79">
        <f>K88/'סכום נכסי הקרן'!$C$42*100</f>
        <v>2.1398481738974381E-7</v>
      </c>
    </row>
    <row r="89" spans="2:14">
      <c r="B89" t="s">
        <v>1506</v>
      </c>
      <c r="C89" t="s">
        <v>1507</v>
      </c>
      <c r="D89" t="s">
        <v>106</v>
      </c>
      <c r="E89" t="s">
        <v>129</v>
      </c>
      <c r="F89" t="s">
        <v>1508</v>
      </c>
      <c r="G89" t="s">
        <v>1383</v>
      </c>
      <c r="H89" t="s">
        <v>108</v>
      </c>
      <c r="I89" s="79">
        <v>16434</v>
      </c>
      <c r="J89" s="79">
        <v>2108</v>
      </c>
      <c r="K89" s="79">
        <v>346.42872</v>
      </c>
      <c r="L89" s="79">
        <v>0.05</v>
      </c>
      <c r="M89" s="79">
        <f t="shared" si="1"/>
        <v>0.15321097338118875</v>
      </c>
      <c r="N89" s="79">
        <f>K89/'סכום נכסי הקרן'!$C$42*100</f>
        <v>2.6665642585526148E-2</v>
      </c>
    </row>
    <row r="90" spans="2:14">
      <c r="B90" t="s">
        <v>1509</v>
      </c>
      <c r="C90" t="s">
        <v>1510</v>
      </c>
      <c r="D90" t="s">
        <v>106</v>
      </c>
      <c r="E90" t="s">
        <v>129</v>
      </c>
      <c r="F90" t="s">
        <v>1511</v>
      </c>
      <c r="G90" t="s">
        <v>1383</v>
      </c>
      <c r="H90" t="s">
        <v>108</v>
      </c>
      <c r="I90" s="79">
        <v>56092</v>
      </c>
      <c r="J90" s="79">
        <v>404</v>
      </c>
      <c r="K90" s="79">
        <v>226.61168000000001</v>
      </c>
      <c r="L90" s="79">
        <v>0.03</v>
      </c>
      <c r="M90" s="79">
        <f t="shared" si="1"/>
        <v>0.10022089413471974</v>
      </c>
      <c r="N90" s="79">
        <f>K90/'סכום נכסי הקרן'!$C$42*100</f>
        <v>1.744297085006585E-2</v>
      </c>
    </row>
    <row r="91" spans="2:14">
      <c r="B91" t="s">
        <v>1512</v>
      </c>
      <c r="C91" t="s">
        <v>1513</v>
      </c>
      <c r="D91" t="s">
        <v>106</v>
      </c>
      <c r="E91" t="s">
        <v>129</v>
      </c>
      <c r="F91" t="s">
        <v>1514</v>
      </c>
      <c r="G91" t="s">
        <v>1308</v>
      </c>
      <c r="H91" t="s">
        <v>108</v>
      </c>
      <c r="I91" s="79">
        <v>16967</v>
      </c>
      <c r="J91" s="79">
        <v>786.5</v>
      </c>
      <c r="K91" s="79">
        <v>133.44545500000001</v>
      </c>
      <c r="L91" s="79">
        <v>0.18</v>
      </c>
      <c r="M91" s="79">
        <f t="shared" si="1"/>
        <v>5.9017358762419078E-2</v>
      </c>
      <c r="N91" s="79">
        <f>K91/'סכום נכסי הקרן'!$C$42*100</f>
        <v>1.0271691122182115E-2</v>
      </c>
    </row>
    <row r="92" spans="2:14">
      <c r="B92" t="s">
        <v>1515</v>
      </c>
      <c r="C92" t="s">
        <v>1516</v>
      </c>
      <c r="D92" t="s">
        <v>106</v>
      </c>
      <c r="E92" t="s">
        <v>129</v>
      </c>
      <c r="F92" t="s">
        <v>1517</v>
      </c>
      <c r="G92" t="s">
        <v>1308</v>
      </c>
      <c r="H92" t="s">
        <v>108</v>
      </c>
      <c r="I92" s="79">
        <v>40000</v>
      </c>
      <c r="J92" s="79">
        <v>184.3</v>
      </c>
      <c r="K92" s="79">
        <v>73.72</v>
      </c>
      <c r="L92" s="79">
        <v>0.36</v>
      </c>
      <c r="M92" s="79">
        <f t="shared" si="1"/>
        <v>3.2603281153078867E-2</v>
      </c>
      <c r="N92" s="79">
        <f>K92/'סכום נכסי הקרן'!$C$42*100</f>
        <v>5.6744463086229914E-3</v>
      </c>
    </row>
    <row r="93" spans="2:14">
      <c r="B93" t="s">
        <v>1518</v>
      </c>
      <c r="C93" t="s">
        <v>1519</v>
      </c>
      <c r="D93" t="s">
        <v>106</v>
      </c>
      <c r="E93" t="s">
        <v>129</v>
      </c>
      <c r="F93" t="s">
        <v>1520</v>
      </c>
      <c r="G93" t="s">
        <v>1324</v>
      </c>
      <c r="H93" t="s">
        <v>108</v>
      </c>
      <c r="I93" s="79">
        <v>23701</v>
      </c>
      <c r="J93" s="79">
        <v>1788</v>
      </c>
      <c r="K93" s="79">
        <v>423.77388000000002</v>
      </c>
      <c r="L93" s="79">
        <v>0.08</v>
      </c>
      <c r="M93" s="79">
        <f t="shared" si="1"/>
        <v>0.18741751159754619</v>
      </c>
      <c r="N93" s="79">
        <f>K93/'סכום נכסי הקרן'!$C$42*100</f>
        <v>3.2619128174943605E-2</v>
      </c>
    </row>
    <row r="94" spans="2:14">
      <c r="B94" t="s">
        <v>1521</v>
      </c>
      <c r="C94" t="s">
        <v>1522</v>
      </c>
      <c r="D94" t="s">
        <v>106</v>
      </c>
      <c r="E94" t="s">
        <v>129</v>
      </c>
      <c r="F94" t="s">
        <v>1523</v>
      </c>
      <c r="G94" t="s">
        <v>1324</v>
      </c>
      <c r="H94" t="s">
        <v>108</v>
      </c>
      <c r="I94" s="79">
        <v>61369.95</v>
      </c>
      <c r="J94" s="79">
        <v>240.5</v>
      </c>
      <c r="K94" s="79">
        <v>147.59472975</v>
      </c>
      <c r="L94" s="79">
        <v>0.05</v>
      </c>
      <c r="M94" s="79">
        <f t="shared" si="1"/>
        <v>6.5274992820834835E-2</v>
      </c>
      <c r="N94" s="79">
        <f>K94/'סכום נכסי הקרן'!$C$42*100</f>
        <v>1.1360802623468469E-2</v>
      </c>
    </row>
    <row r="95" spans="2:14">
      <c r="B95" t="s">
        <v>1524</v>
      </c>
      <c r="C95" t="s">
        <v>1525</v>
      </c>
      <c r="D95" t="s">
        <v>106</v>
      </c>
      <c r="E95" t="s">
        <v>129</v>
      </c>
      <c r="F95" t="s">
        <v>812</v>
      </c>
      <c r="G95" t="s">
        <v>118</v>
      </c>
      <c r="H95" t="s">
        <v>108</v>
      </c>
      <c r="I95" s="79">
        <v>0.79</v>
      </c>
      <c r="J95" s="79">
        <v>54.3</v>
      </c>
      <c r="K95" s="79">
        <v>4.2896999999999998E-4</v>
      </c>
      <c r="L95" s="79">
        <v>0</v>
      </c>
      <c r="M95" s="79">
        <f t="shared" si="1"/>
        <v>1.8971553874438742E-7</v>
      </c>
      <c r="N95" s="79">
        <f>K95/'סכום נכסי הקרן'!$C$42*100</f>
        <v>3.3019088890531802E-8</v>
      </c>
    </row>
    <row r="96" spans="2:14">
      <c r="B96" t="s">
        <v>1526</v>
      </c>
      <c r="C96" t="s">
        <v>1527</v>
      </c>
      <c r="D96" t="s">
        <v>106</v>
      </c>
      <c r="E96" t="s">
        <v>129</v>
      </c>
      <c r="F96" t="s">
        <v>1528</v>
      </c>
      <c r="G96" t="s">
        <v>1529</v>
      </c>
      <c r="H96" t="s">
        <v>108</v>
      </c>
      <c r="I96" s="79">
        <v>95189</v>
      </c>
      <c r="J96" s="79">
        <v>365</v>
      </c>
      <c r="K96" s="79">
        <v>347.43984999999998</v>
      </c>
      <c r="L96" s="79">
        <v>0.49</v>
      </c>
      <c r="M96" s="79">
        <f t="shared" si="1"/>
        <v>0.15365815400615229</v>
      </c>
      <c r="N96" s="79">
        <f>K96/'סכום נכסי הקרן'!$C$42*100</f>
        <v>2.6743472250420858E-2</v>
      </c>
    </row>
    <row r="97" spans="2:14">
      <c r="B97" t="s">
        <v>1530</v>
      </c>
      <c r="C97" t="s">
        <v>1531</v>
      </c>
      <c r="D97" t="s">
        <v>106</v>
      </c>
      <c r="E97" t="s">
        <v>129</v>
      </c>
      <c r="F97" t="s">
        <v>1532</v>
      </c>
      <c r="G97" t="s">
        <v>1529</v>
      </c>
      <c r="H97" t="s">
        <v>108</v>
      </c>
      <c r="I97" s="79">
        <v>5879</v>
      </c>
      <c r="J97" s="79">
        <v>15520</v>
      </c>
      <c r="K97" s="79">
        <v>912.42079999999999</v>
      </c>
      <c r="L97" s="79">
        <v>0.13</v>
      </c>
      <c r="M97" s="79">
        <f t="shared" si="1"/>
        <v>0.40352566294515924</v>
      </c>
      <c r="N97" s="79">
        <f>K97/'סכום נכסי הקרן'!$C$42*100</f>
        <v>7.0231725996620142E-2</v>
      </c>
    </row>
    <row r="98" spans="2:14">
      <c r="B98" t="s">
        <v>1533</v>
      </c>
      <c r="C98" t="s">
        <v>1534</v>
      </c>
      <c r="D98" t="s">
        <v>106</v>
      </c>
      <c r="E98" t="s">
        <v>129</v>
      </c>
      <c r="F98" t="s">
        <v>1535</v>
      </c>
      <c r="G98" t="s">
        <v>552</v>
      </c>
      <c r="H98" t="s">
        <v>108</v>
      </c>
      <c r="I98" s="79">
        <v>32138.11</v>
      </c>
      <c r="J98" s="79">
        <v>874</v>
      </c>
      <c r="K98" s="79">
        <v>280.8870814</v>
      </c>
      <c r="L98" s="79">
        <v>0.12</v>
      </c>
      <c r="M98" s="79">
        <f t="shared" si="1"/>
        <v>0.12422464035745998</v>
      </c>
      <c r="N98" s="79">
        <f>K98/'סכום נכסי הקרן'!$C$42*100</f>
        <v>2.1620708928243564E-2</v>
      </c>
    </row>
    <row r="99" spans="2:14">
      <c r="B99" t="s">
        <v>1536</v>
      </c>
      <c r="C99" t="s">
        <v>1537</v>
      </c>
      <c r="D99" t="s">
        <v>106</v>
      </c>
      <c r="E99" t="s">
        <v>129</v>
      </c>
      <c r="F99" t="s">
        <v>1538</v>
      </c>
      <c r="G99" t="s">
        <v>552</v>
      </c>
      <c r="H99" t="s">
        <v>108</v>
      </c>
      <c r="I99" s="79">
        <v>29750</v>
      </c>
      <c r="J99" s="79">
        <v>2665</v>
      </c>
      <c r="K99" s="79">
        <v>792.83749999999998</v>
      </c>
      <c r="L99" s="79">
        <v>0.2</v>
      </c>
      <c r="M99" s="79">
        <f t="shared" si="1"/>
        <v>0.35063895715144011</v>
      </c>
      <c r="N99" s="79">
        <f>K99/'סכום נכסי הקרן'!$C$42*100</f>
        <v>6.1027045919870869E-2</v>
      </c>
    </row>
    <row r="100" spans="2:14">
      <c r="B100" t="s">
        <v>1539</v>
      </c>
      <c r="C100" t="s">
        <v>1540</v>
      </c>
      <c r="D100" t="s">
        <v>106</v>
      </c>
      <c r="E100" t="s">
        <v>129</v>
      </c>
      <c r="F100" t="s">
        <v>1541</v>
      </c>
      <c r="G100" t="s">
        <v>552</v>
      </c>
      <c r="H100" t="s">
        <v>108</v>
      </c>
      <c r="I100" s="79">
        <v>49262</v>
      </c>
      <c r="J100" s="79">
        <v>614.79999999999995</v>
      </c>
      <c r="K100" s="79">
        <v>302.862776</v>
      </c>
      <c r="L100" s="79">
        <v>0.38</v>
      </c>
      <c r="M100" s="79">
        <f t="shared" si="1"/>
        <v>0.1339435734770747</v>
      </c>
      <c r="N100" s="79">
        <f>K100/'סכום נכסי הקרן'!$C$42*100</f>
        <v>2.3312243099464346E-2</v>
      </c>
    </row>
    <row r="101" spans="2:14">
      <c r="B101" t="s">
        <v>1542</v>
      </c>
      <c r="C101" t="s">
        <v>1543</v>
      </c>
      <c r="D101" t="s">
        <v>106</v>
      </c>
      <c r="E101" t="s">
        <v>129</v>
      </c>
      <c r="F101" t="s">
        <v>1041</v>
      </c>
      <c r="G101" t="s">
        <v>552</v>
      </c>
      <c r="H101" t="s">
        <v>108</v>
      </c>
      <c r="I101" s="79">
        <v>731.4</v>
      </c>
      <c r="J101" s="79">
        <v>363</v>
      </c>
      <c r="K101" s="79">
        <v>2.654982</v>
      </c>
      <c r="L101" s="79">
        <v>0.01</v>
      </c>
      <c r="M101" s="79">
        <f t="shared" si="1"/>
        <v>1.1741877998150247E-3</v>
      </c>
      <c r="N101" s="79">
        <f>K101/'סכום נכסי הקרן'!$C$42*100</f>
        <v>2.043618123895888E-4</v>
      </c>
    </row>
    <row r="102" spans="2:14">
      <c r="B102" t="s">
        <v>1544</v>
      </c>
      <c r="C102" t="s">
        <v>1545</v>
      </c>
      <c r="D102" t="s">
        <v>106</v>
      </c>
      <c r="E102" t="s">
        <v>129</v>
      </c>
      <c r="F102" t="s">
        <v>1546</v>
      </c>
      <c r="G102" t="s">
        <v>552</v>
      </c>
      <c r="H102" t="s">
        <v>108</v>
      </c>
      <c r="I102" s="79">
        <v>25008</v>
      </c>
      <c r="J102" s="79">
        <v>2804</v>
      </c>
      <c r="K102" s="79">
        <v>701.22432000000003</v>
      </c>
      <c r="L102" s="79">
        <v>0.1</v>
      </c>
      <c r="M102" s="79">
        <f t="shared" si="1"/>
        <v>0.31012226880543337</v>
      </c>
      <c r="N102" s="79">
        <f>K102/'סכום נכסי הקרן'!$C$42*100</f>
        <v>5.3975308656276005E-2</v>
      </c>
    </row>
    <row r="103" spans="2:14">
      <c r="B103" t="s">
        <v>1547</v>
      </c>
      <c r="C103" t="s">
        <v>1548</v>
      </c>
      <c r="D103" t="s">
        <v>106</v>
      </c>
      <c r="E103" t="s">
        <v>129</v>
      </c>
      <c r="F103" t="s">
        <v>1549</v>
      </c>
      <c r="G103" t="s">
        <v>552</v>
      </c>
      <c r="H103" t="s">
        <v>108</v>
      </c>
      <c r="I103" s="79">
        <v>116848</v>
      </c>
      <c r="J103" s="79">
        <v>845</v>
      </c>
      <c r="K103" s="79">
        <v>987.36559999999997</v>
      </c>
      <c r="L103" s="79">
        <v>0.15</v>
      </c>
      <c r="M103" s="79">
        <f t="shared" si="1"/>
        <v>0.43667062205206736</v>
      </c>
      <c r="N103" s="79">
        <f>K103/'סכום נכסי הקרן'!$C$42*100</f>
        <v>7.6000448781624041E-2</v>
      </c>
    </row>
    <row r="104" spans="2:14">
      <c r="B104" t="s">
        <v>1550</v>
      </c>
      <c r="C104" t="s">
        <v>1551</v>
      </c>
      <c r="D104" t="s">
        <v>106</v>
      </c>
      <c r="E104" t="s">
        <v>129</v>
      </c>
      <c r="F104" t="s">
        <v>1552</v>
      </c>
      <c r="G104" t="s">
        <v>552</v>
      </c>
      <c r="H104" t="s">
        <v>108</v>
      </c>
      <c r="I104" s="79">
        <v>18649</v>
      </c>
      <c r="J104" s="79">
        <v>1196</v>
      </c>
      <c r="K104" s="79">
        <v>223.04203999999999</v>
      </c>
      <c r="L104" s="79">
        <v>0.11</v>
      </c>
      <c r="M104" s="79">
        <f t="shared" si="1"/>
        <v>9.8642191251712724E-2</v>
      </c>
      <c r="N104" s="79">
        <f>K104/'סכום נכסי הקרן'!$C$42*100</f>
        <v>1.7168205107782709E-2</v>
      </c>
    </row>
    <row r="105" spans="2:14">
      <c r="B105" t="s">
        <v>1553</v>
      </c>
      <c r="C105" t="s">
        <v>1554</v>
      </c>
      <c r="D105" t="s">
        <v>106</v>
      </c>
      <c r="E105" t="s">
        <v>129</v>
      </c>
      <c r="F105" t="s">
        <v>1555</v>
      </c>
      <c r="G105" t="s">
        <v>939</v>
      </c>
      <c r="H105" t="s">
        <v>108</v>
      </c>
      <c r="I105" s="79">
        <v>25893</v>
      </c>
      <c r="J105" s="79">
        <v>1798</v>
      </c>
      <c r="K105" s="79">
        <v>465.55614000000003</v>
      </c>
      <c r="L105" s="79">
        <v>0.12</v>
      </c>
      <c r="M105" s="79">
        <f t="shared" si="1"/>
        <v>0.2058960624655744</v>
      </c>
      <c r="N105" s="79">
        <f>K105/'סכום נכסי הקרן'!$C$42*100</f>
        <v>3.5835232231141732E-2</v>
      </c>
    </row>
    <row r="106" spans="2:14">
      <c r="B106" t="s">
        <v>1556</v>
      </c>
      <c r="C106" t="s">
        <v>1557</v>
      </c>
      <c r="D106" t="s">
        <v>106</v>
      </c>
      <c r="E106" t="s">
        <v>129</v>
      </c>
      <c r="F106" t="s">
        <v>1558</v>
      </c>
      <c r="G106" t="s">
        <v>1429</v>
      </c>
      <c r="H106" t="s">
        <v>108</v>
      </c>
      <c r="I106" s="79">
        <v>27464.7</v>
      </c>
      <c r="J106" s="79">
        <v>26.8</v>
      </c>
      <c r="K106" s="79">
        <v>7.3605396000000001</v>
      </c>
      <c r="L106" s="79">
        <v>0.06</v>
      </c>
      <c r="M106" s="79">
        <f t="shared" si="1"/>
        <v>3.2552596583989507E-3</v>
      </c>
      <c r="N106" s="79">
        <f>K106/'סכום נכסי הקרן'!$C$42*100</f>
        <v>5.6656248999855329E-4</v>
      </c>
    </row>
    <row r="107" spans="2:14">
      <c r="B107" t="s">
        <v>1559</v>
      </c>
      <c r="C107" t="s">
        <v>1560</v>
      </c>
      <c r="D107" t="s">
        <v>106</v>
      </c>
      <c r="E107" t="s">
        <v>129</v>
      </c>
      <c r="F107" t="s">
        <v>1561</v>
      </c>
      <c r="G107" t="s">
        <v>1429</v>
      </c>
      <c r="H107" t="s">
        <v>108</v>
      </c>
      <c r="I107" s="79">
        <v>290284.5</v>
      </c>
      <c r="J107" s="79">
        <v>148.69999999999999</v>
      </c>
      <c r="K107" s="79">
        <v>431.6530515</v>
      </c>
      <c r="L107" s="79">
        <v>0.11</v>
      </c>
      <c r="M107" s="79">
        <f t="shared" si="1"/>
        <v>0.19090214051327906</v>
      </c>
      <c r="N107" s="79">
        <f>K107/'סכום נכסי הקרן'!$C$42*100</f>
        <v>3.3225611295306899E-2</v>
      </c>
    </row>
    <row r="108" spans="2:14">
      <c r="B108" t="s">
        <v>1562</v>
      </c>
      <c r="C108" t="s">
        <v>1563</v>
      </c>
      <c r="D108" t="s">
        <v>106</v>
      </c>
      <c r="E108" t="s">
        <v>129</v>
      </c>
      <c r="F108" t="s">
        <v>1564</v>
      </c>
      <c r="G108" t="s">
        <v>1429</v>
      </c>
      <c r="H108" t="s">
        <v>108</v>
      </c>
      <c r="I108" s="79">
        <v>19828.900000000001</v>
      </c>
      <c r="J108" s="79">
        <v>504.4</v>
      </c>
      <c r="K108" s="79">
        <v>100.01697160000001</v>
      </c>
      <c r="L108" s="79">
        <v>0.08</v>
      </c>
      <c r="M108" s="79">
        <f t="shared" si="1"/>
        <v>4.4233334850166908E-2</v>
      </c>
      <c r="N108" s="79">
        <f>K108/'סכום נכסי הקרן'!$C$42*100</f>
        <v>7.6986019437774089E-3</v>
      </c>
    </row>
    <row r="109" spans="2:14">
      <c r="B109" t="s">
        <v>1565</v>
      </c>
      <c r="C109" t="s">
        <v>1566</v>
      </c>
      <c r="D109" t="s">
        <v>106</v>
      </c>
      <c r="E109" t="s">
        <v>129</v>
      </c>
      <c r="F109" t="s">
        <v>1567</v>
      </c>
      <c r="G109" t="s">
        <v>1429</v>
      </c>
      <c r="H109" t="s">
        <v>108</v>
      </c>
      <c r="I109" s="79">
        <v>57886.6</v>
      </c>
      <c r="J109" s="79">
        <v>50.3</v>
      </c>
      <c r="K109" s="79">
        <v>29.1169598</v>
      </c>
      <c r="L109" s="79">
        <v>0.13</v>
      </c>
      <c r="M109" s="79">
        <f t="shared" si="1"/>
        <v>1.2877216856786422E-2</v>
      </c>
      <c r="N109" s="79">
        <f>K109/'סכום נכסי הקרן'!$C$42*100</f>
        <v>2.2412184624991051E-3</v>
      </c>
    </row>
    <row r="110" spans="2:14">
      <c r="B110" t="s">
        <v>1568</v>
      </c>
      <c r="C110" t="s">
        <v>1569</v>
      </c>
      <c r="D110" t="s">
        <v>106</v>
      </c>
      <c r="E110" t="s">
        <v>129</v>
      </c>
      <c r="F110" t="s">
        <v>1570</v>
      </c>
      <c r="G110" t="s">
        <v>1429</v>
      </c>
      <c r="H110" t="s">
        <v>108</v>
      </c>
      <c r="I110" s="79">
        <v>21160.06</v>
      </c>
      <c r="J110" s="79">
        <v>56.6</v>
      </c>
      <c r="K110" s="79">
        <v>11.976593960000001</v>
      </c>
      <c r="L110" s="79">
        <v>0.12</v>
      </c>
      <c r="M110" s="79">
        <f t="shared" si="1"/>
        <v>5.2967479670936813E-3</v>
      </c>
      <c r="N110" s="79">
        <f>K110/'סכום נכסי הקרן'!$C$42*100</f>
        <v>9.218738386624853E-4</v>
      </c>
    </row>
    <row r="111" spans="2:14">
      <c r="B111" t="s">
        <v>1571</v>
      </c>
      <c r="C111" t="s">
        <v>1572</v>
      </c>
      <c r="D111" t="s">
        <v>106</v>
      </c>
      <c r="E111" t="s">
        <v>129</v>
      </c>
      <c r="F111" t="s">
        <v>1573</v>
      </c>
      <c r="G111" t="s">
        <v>927</v>
      </c>
      <c r="H111" t="s">
        <v>108</v>
      </c>
      <c r="I111" s="79">
        <v>143</v>
      </c>
      <c r="J111" s="79">
        <v>4232</v>
      </c>
      <c r="K111" s="79">
        <v>6.0517599999999998</v>
      </c>
      <c r="L111" s="79">
        <v>0</v>
      </c>
      <c r="M111" s="79">
        <f t="shared" si="1"/>
        <v>2.6764410302625688E-3</v>
      </c>
      <c r="N111" s="79">
        <f>K111/'סכום נכסי הקרן'!$C$42*100</f>
        <v>4.6582185557070364E-4</v>
      </c>
    </row>
    <row r="112" spans="2:14">
      <c r="B112" t="s">
        <v>1574</v>
      </c>
      <c r="C112" t="s">
        <v>1575</v>
      </c>
      <c r="D112" t="s">
        <v>106</v>
      </c>
      <c r="E112" t="s">
        <v>129</v>
      </c>
      <c r="F112" t="s">
        <v>1576</v>
      </c>
      <c r="G112" t="s">
        <v>927</v>
      </c>
      <c r="H112" t="s">
        <v>108</v>
      </c>
      <c r="I112" s="79">
        <v>9866</v>
      </c>
      <c r="J112" s="79">
        <v>5300</v>
      </c>
      <c r="K112" s="79">
        <v>522.89800000000002</v>
      </c>
      <c r="L112" s="79">
        <v>0.05</v>
      </c>
      <c r="M112" s="79">
        <f t="shared" si="1"/>
        <v>0.23125597542570042</v>
      </c>
      <c r="N112" s="79">
        <f>K112/'סכום נכסי הקרן'!$C$42*100</f>
        <v>4.0249004691892909E-2</v>
      </c>
    </row>
    <row r="113" spans="2:14">
      <c r="B113" t="s">
        <v>1577</v>
      </c>
      <c r="C113" t="s">
        <v>1578</v>
      </c>
      <c r="D113" t="s">
        <v>106</v>
      </c>
      <c r="E113" t="s">
        <v>129</v>
      </c>
      <c r="F113" t="s">
        <v>1579</v>
      </c>
      <c r="G113" t="s">
        <v>927</v>
      </c>
      <c r="H113" t="s">
        <v>108</v>
      </c>
      <c r="I113" s="79">
        <v>21804</v>
      </c>
      <c r="J113" s="79">
        <v>1338</v>
      </c>
      <c r="K113" s="79">
        <v>291.73752000000002</v>
      </c>
      <c r="L113" s="79">
        <v>0.15</v>
      </c>
      <c r="M113" s="79">
        <f t="shared" si="1"/>
        <v>0.12902333678054759</v>
      </c>
      <c r="N113" s="79">
        <f>K113/'סכום נכסי הקרן'!$C$42*100</f>
        <v>2.2455899260049188E-2</v>
      </c>
    </row>
    <row r="114" spans="2:14">
      <c r="B114" t="s">
        <v>1580</v>
      </c>
      <c r="C114" t="s">
        <v>1581</v>
      </c>
      <c r="D114" t="s">
        <v>106</v>
      </c>
      <c r="E114" t="s">
        <v>129</v>
      </c>
      <c r="F114" t="s">
        <v>1582</v>
      </c>
      <c r="G114" t="s">
        <v>927</v>
      </c>
      <c r="H114" t="s">
        <v>108</v>
      </c>
      <c r="I114" s="79">
        <v>49246</v>
      </c>
      <c r="J114" s="79">
        <v>581.20000000000005</v>
      </c>
      <c r="K114" s="79">
        <v>286.21775200000002</v>
      </c>
      <c r="L114" s="79">
        <v>0.15</v>
      </c>
      <c r="M114" s="79">
        <f t="shared" si="1"/>
        <v>0.12658217362260174</v>
      </c>
      <c r="N114" s="79">
        <f>K114/'סכום נכסי הקרן'!$C$42*100</f>
        <v>2.2031026401231293E-2</v>
      </c>
    </row>
    <row r="115" spans="2:14">
      <c r="B115" t="s">
        <v>1583</v>
      </c>
      <c r="C115" t="s">
        <v>1584</v>
      </c>
      <c r="D115" t="s">
        <v>106</v>
      </c>
      <c r="E115" t="s">
        <v>129</v>
      </c>
      <c r="F115" t="s">
        <v>1585</v>
      </c>
      <c r="G115" t="s">
        <v>927</v>
      </c>
      <c r="H115" t="s">
        <v>108</v>
      </c>
      <c r="I115" s="79">
        <v>92100</v>
      </c>
      <c r="J115" s="79">
        <v>269</v>
      </c>
      <c r="K115" s="79">
        <v>247.749</v>
      </c>
      <c r="L115" s="79">
        <v>0.06</v>
      </c>
      <c r="M115" s="79">
        <f t="shared" si="1"/>
        <v>0.10956904913719664</v>
      </c>
      <c r="N115" s="79">
        <f>K115/'סכום נכסי הקרן'!$C$42*100</f>
        <v>1.906997285017685E-2</v>
      </c>
    </row>
    <row r="116" spans="2:14">
      <c r="B116" t="s">
        <v>1586</v>
      </c>
      <c r="C116" t="s">
        <v>1587</v>
      </c>
      <c r="D116" t="s">
        <v>106</v>
      </c>
      <c r="E116" t="s">
        <v>129</v>
      </c>
      <c r="F116" t="s">
        <v>1588</v>
      </c>
      <c r="G116" t="s">
        <v>927</v>
      </c>
      <c r="H116" t="s">
        <v>108</v>
      </c>
      <c r="I116" s="79">
        <v>9672</v>
      </c>
      <c r="J116" s="79">
        <v>984</v>
      </c>
      <c r="K116" s="79">
        <v>95.172479999999993</v>
      </c>
      <c r="L116" s="79">
        <v>0.11</v>
      </c>
      <c r="M116" s="79">
        <f t="shared" si="1"/>
        <v>4.209081827829321E-2</v>
      </c>
      <c r="N116" s="79">
        <f>K116/'סכום נכסי הקרן'!$C$42*100</f>
        <v>7.3257071055140453E-3</v>
      </c>
    </row>
    <row r="117" spans="2:14">
      <c r="B117" t="s">
        <v>1589</v>
      </c>
      <c r="C117" t="s">
        <v>1590</v>
      </c>
      <c r="D117" t="s">
        <v>106</v>
      </c>
      <c r="E117" t="s">
        <v>129</v>
      </c>
      <c r="F117" t="s">
        <v>1591</v>
      </c>
      <c r="G117" t="s">
        <v>927</v>
      </c>
      <c r="H117" t="s">
        <v>108</v>
      </c>
      <c r="I117" s="79">
        <v>14089</v>
      </c>
      <c r="J117" s="79">
        <v>7727</v>
      </c>
      <c r="K117" s="79">
        <v>1088.6570300000001</v>
      </c>
      <c r="L117" s="79">
        <v>0.13</v>
      </c>
      <c r="M117" s="79">
        <f t="shared" si="1"/>
        <v>0.48146759669514133</v>
      </c>
      <c r="N117" s="79">
        <f>K117/'סכום נכסי הקרן'!$C$42*100</f>
        <v>8.379714955561543E-2</v>
      </c>
    </row>
    <row r="118" spans="2:14">
      <c r="B118" t="s">
        <v>1594</v>
      </c>
      <c r="C118" t="s">
        <v>1595</v>
      </c>
      <c r="D118" t="s">
        <v>106</v>
      </c>
      <c r="E118" t="s">
        <v>129</v>
      </c>
      <c r="F118" t="s">
        <v>1596</v>
      </c>
      <c r="G118" t="s">
        <v>968</v>
      </c>
      <c r="H118" t="s">
        <v>108</v>
      </c>
      <c r="I118" s="79">
        <v>1805</v>
      </c>
      <c r="J118" s="79">
        <v>7300</v>
      </c>
      <c r="K118" s="79">
        <v>131.76499999999999</v>
      </c>
      <c r="L118" s="79">
        <v>0.1</v>
      </c>
      <c r="M118" s="79">
        <f t="shared" si="1"/>
        <v>5.8274163607371629E-2</v>
      </c>
      <c r="N118" s="79">
        <f>K118/'סכום נכסי הקרן'!$C$42*100</f>
        <v>1.0142341533582589E-2</v>
      </c>
    </row>
    <row r="119" spans="2:14">
      <c r="B119" t="s">
        <v>1597</v>
      </c>
      <c r="C119" t="s">
        <v>1598</v>
      </c>
      <c r="D119" t="s">
        <v>106</v>
      </c>
      <c r="E119" t="s">
        <v>129</v>
      </c>
      <c r="F119" t="s">
        <v>1599</v>
      </c>
      <c r="G119" t="s">
        <v>968</v>
      </c>
      <c r="H119" t="s">
        <v>108</v>
      </c>
      <c r="I119" s="79">
        <v>12967</v>
      </c>
      <c r="J119" s="79">
        <v>5600</v>
      </c>
      <c r="K119" s="79">
        <v>726.15200000000004</v>
      </c>
      <c r="L119" s="79">
        <v>0.09</v>
      </c>
      <c r="M119" s="79">
        <f t="shared" si="1"/>
        <v>0.32114674194072879</v>
      </c>
      <c r="N119" s="79">
        <f>K119/'סכום נכסי הקרן'!$C$42*100</f>
        <v>5.589406586949542E-2</v>
      </c>
    </row>
    <row r="120" spans="2:14">
      <c r="B120" t="s">
        <v>1600</v>
      </c>
      <c r="C120" t="s">
        <v>1601</v>
      </c>
      <c r="D120" t="s">
        <v>106</v>
      </c>
      <c r="E120" t="s">
        <v>129</v>
      </c>
      <c r="F120" t="s">
        <v>1602</v>
      </c>
      <c r="G120" t="s">
        <v>968</v>
      </c>
      <c r="H120" t="s">
        <v>108</v>
      </c>
      <c r="I120" s="79">
        <v>3815</v>
      </c>
      <c r="J120" s="79">
        <v>1289</v>
      </c>
      <c r="K120" s="79">
        <v>49.175350000000002</v>
      </c>
      <c r="L120" s="79">
        <v>0.03</v>
      </c>
      <c r="M120" s="79">
        <f t="shared" si="1"/>
        <v>2.1748206210676298E-2</v>
      </c>
      <c r="N120" s="79">
        <f>K120/'סכום נכסי הקרן'!$C$42*100</f>
        <v>3.7851720467002659E-3</v>
      </c>
    </row>
    <row r="121" spans="2:14">
      <c r="B121" t="s">
        <v>1603</v>
      </c>
      <c r="C121" t="s">
        <v>1604</v>
      </c>
      <c r="D121" t="s">
        <v>106</v>
      </c>
      <c r="E121" t="s">
        <v>129</v>
      </c>
      <c r="F121" t="s">
        <v>1605</v>
      </c>
      <c r="G121" t="s">
        <v>968</v>
      </c>
      <c r="H121" t="s">
        <v>108</v>
      </c>
      <c r="I121" s="79">
        <v>2004</v>
      </c>
      <c r="J121" s="79">
        <v>32800</v>
      </c>
      <c r="K121" s="79">
        <v>657.31200000000001</v>
      </c>
      <c r="L121" s="79">
        <v>7.0000000000000007E-2</v>
      </c>
      <c r="M121" s="79">
        <f t="shared" si="1"/>
        <v>0.29070168124379514</v>
      </c>
      <c r="N121" s="79">
        <f>K121/'סכום נכסי הקרן'!$C$42*100</f>
        <v>5.0595247585642919E-2</v>
      </c>
    </row>
    <row r="122" spans="2:14">
      <c r="B122" t="s">
        <v>1606</v>
      </c>
      <c r="C122" t="s">
        <v>1607</v>
      </c>
      <c r="D122" t="s">
        <v>106</v>
      </c>
      <c r="E122" t="s">
        <v>129</v>
      </c>
      <c r="F122" t="s">
        <v>1608</v>
      </c>
      <c r="G122" t="s">
        <v>968</v>
      </c>
      <c r="H122" t="s">
        <v>108</v>
      </c>
      <c r="I122" s="79">
        <v>170036</v>
      </c>
      <c r="J122" s="79">
        <v>48.5</v>
      </c>
      <c r="K122" s="79">
        <v>82.467460000000003</v>
      </c>
      <c r="L122" s="79">
        <v>0.05</v>
      </c>
      <c r="M122" s="79">
        <f t="shared" si="1"/>
        <v>3.6471917856216562E-2</v>
      </c>
      <c r="N122" s="79">
        <f>K122/'סכום נכסי הקרן'!$C$42*100</f>
        <v>6.3477641614014405E-3</v>
      </c>
    </row>
    <row r="123" spans="2:14">
      <c r="B123" t="s">
        <v>1609</v>
      </c>
      <c r="C123" t="s">
        <v>1610</v>
      </c>
      <c r="D123" t="s">
        <v>106</v>
      </c>
      <c r="E123" t="s">
        <v>129</v>
      </c>
      <c r="F123" t="s">
        <v>686</v>
      </c>
      <c r="G123" t="s">
        <v>398</v>
      </c>
      <c r="H123" t="s">
        <v>108</v>
      </c>
      <c r="I123" s="79">
        <v>248582.39999999999</v>
      </c>
      <c r="J123" s="79">
        <v>345.3</v>
      </c>
      <c r="K123" s="79">
        <v>858.35502719999999</v>
      </c>
      <c r="L123" s="79">
        <v>0.12</v>
      </c>
      <c r="M123" s="79">
        <f t="shared" si="1"/>
        <v>0.37961462670863072</v>
      </c>
      <c r="N123" s="79">
        <f>K123/'סכום נכסי הקרן'!$C$42*100</f>
        <v>6.6070123651424673E-2</v>
      </c>
    </row>
    <row r="124" spans="2:14">
      <c r="B124" t="s">
        <v>1611</v>
      </c>
      <c r="C124" t="s">
        <v>1612</v>
      </c>
      <c r="D124" t="s">
        <v>106</v>
      </c>
      <c r="E124" t="s">
        <v>129</v>
      </c>
      <c r="F124" t="s">
        <v>827</v>
      </c>
      <c r="G124" t="s">
        <v>398</v>
      </c>
      <c r="H124" t="s">
        <v>108</v>
      </c>
      <c r="I124" s="79">
        <v>0.95</v>
      </c>
      <c r="J124" s="79">
        <v>56.7</v>
      </c>
      <c r="K124" s="79">
        <v>5.3865E-4</v>
      </c>
      <c r="L124" s="79">
        <v>0</v>
      </c>
      <c r="M124" s="79">
        <f t="shared" si="1"/>
        <v>2.382224280128314E-7</v>
      </c>
      <c r="N124" s="79">
        <f>K124/'סכום נכסי הקרן'!$C$42*100</f>
        <v>4.1461482693160258E-8</v>
      </c>
    </row>
    <row r="125" spans="2:14">
      <c r="B125" t="s">
        <v>1613</v>
      </c>
      <c r="C125" t="s">
        <v>1614</v>
      </c>
      <c r="D125" t="s">
        <v>106</v>
      </c>
      <c r="E125" t="s">
        <v>129</v>
      </c>
      <c r="F125" t="s">
        <v>1615</v>
      </c>
      <c r="G125" t="s">
        <v>398</v>
      </c>
      <c r="H125" t="s">
        <v>108</v>
      </c>
      <c r="I125" s="79">
        <v>8149</v>
      </c>
      <c r="J125" s="79">
        <v>5574</v>
      </c>
      <c r="K125" s="79">
        <v>454.22525999999999</v>
      </c>
      <c r="L125" s="79">
        <v>0.04</v>
      </c>
      <c r="M125" s="79">
        <f t="shared" si="1"/>
        <v>0.20088488685038453</v>
      </c>
      <c r="N125" s="79">
        <f>K125/'סכום נכסי הקרן'!$C$42*100</f>
        <v>3.4963060904643496E-2</v>
      </c>
    </row>
    <row r="126" spans="2:14">
      <c r="B126" t="s">
        <v>1616</v>
      </c>
      <c r="C126" t="s">
        <v>1617</v>
      </c>
      <c r="D126" t="s">
        <v>106</v>
      </c>
      <c r="E126" t="s">
        <v>129</v>
      </c>
      <c r="F126" t="s">
        <v>1618</v>
      </c>
      <c r="G126" t="s">
        <v>398</v>
      </c>
      <c r="H126" t="s">
        <v>108</v>
      </c>
      <c r="I126" s="79">
        <v>8000</v>
      </c>
      <c r="J126" s="79">
        <v>629.9</v>
      </c>
      <c r="K126" s="79">
        <v>50.392000000000003</v>
      </c>
      <c r="L126" s="79">
        <v>0.03</v>
      </c>
      <c r="M126" s="79">
        <f t="shared" si="1"/>
        <v>2.2286279759440454E-2</v>
      </c>
      <c r="N126" s="79">
        <f>K126/'סכום נכסי הקרן'!$C$42*100</f>
        <v>3.8788211934906373E-3</v>
      </c>
    </row>
    <row r="127" spans="2:14">
      <c r="B127" t="s">
        <v>1619</v>
      </c>
      <c r="C127" t="s">
        <v>1620</v>
      </c>
      <c r="D127" t="s">
        <v>106</v>
      </c>
      <c r="E127" t="s">
        <v>129</v>
      </c>
      <c r="F127" t="s">
        <v>823</v>
      </c>
      <c r="G127" t="s">
        <v>398</v>
      </c>
      <c r="H127" t="s">
        <v>108</v>
      </c>
      <c r="I127" s="79">
        <v>369.7</v>
      </c>
      <c r="J127" s="79">
        <v>650</v>
      </c>
      <c r="K127" s="79">
        <v>2.4030499999999999</v>
      </c>
      <c r="L127" s="79">
        <v>0.01</v>
      </c>
      <c r="M127" s="79">
        <f t="shared" si="1"/>
        <v>1.0627687842499481E-3</v>
      </c>
      <c r="N127" s="79">
        <f>K127/'סכום נכסי הקרן'!$C$42*100</f>
        <v>1.8496986166490067E-4</v>
      </c>
    </row>
    <row r="128" spans="2:14">
      <c r="B128" t="s">
        <v>1621</v>
      </c>
      <c r="C128" t="s">
        <v>1622</v>
      </c>
      <c r="D128" t="s">
        <v>106</v>
      </c>
      <c r="E128" t="s">
        <v>129</v>
      </c>
      <c r="F128" t="s">
        <v>1623</v>
      </c>
      <c r="G128" t="s">
        <v>398</v>
      </c>
      <c r="H128" t="s">
        <v>108</v>
      </c>
      <c r="I128" s="79">
        <v>0.1</v>
      </c>
      <c r="J128" s="79">
        <v>1032</v>
      </c>
      <c r="K128" s="79">
        <v>1.0319999999999999E-3</v>
      </c>
      <c r="L128" s="79">
        <v>0</v>
      </c>
      <c r="M128" s="79">
        <f t="shared" si="1"/>
        <v>4.5641055547988858E-7</v>
      </c>
      <c r="N128" s="79">
        <f>K128/'סכום נכסי הקרן'!$C$42*100</f>
        <v>7.9436090484250225E-8</v>
      </c>
    </row>
    <row r="129" spans="2:14">
      <c r="B129" t="s">
        <v>1624</v>
      </c>
      <c r="C129" t="s">
        <v>1625</v>
      </c>
      <c r="D129" t="s">
        <v>106</v>
      </c>
      <c r="E129" t="s">
        <v>129</v>
      </c>
      <c r="F129" t="s">
        <v>1626</v>
      </c>
      <c r="G129" t="s">
        <v>973</v>
      </c>
      <c r="H129" t="s">
        <v>108</v>
      </c>
      <c r="I129" s="79">
        <v>8038</v>
      </c>
      <c r="J129" s="79">
        <v>6140</v>
      </c>
      <c r="K129" s="79">
        <v>493.53320000000002</v>
      </c>
      <c r="L129" s="79">
        <v>0.08</v>
      </c>
      <c r="M129" s="79">
        <f t="shared" si="1"/>
        <v>0.21826914918582069</v>
      </c>
      <c r="N129" s="79">
        <f>K129/'סכום נכסי הקרן'!$C$42*100</f>
        <v>3.798870923661004E-2</v>
      </c>
    </row>
    <row r="130" spans="2:14">
      <c r="B130" t="s">
        <v>1627</v>
      </c>
      <c r="C130" t="s">
        <v>1628</v>
      </c>
      <c r="D130" t="s">
        <v>106</v>
      </c>
      <c r="E130" t="s">
        <v>129</v>
      </c>
      <c r="F130" t="s">
        <v>1629</v>
      </c>
      <c r="G130" t="s">
        <v>1630</v>
      </c>
      <c r="H130" t="s">
        <v>108</v>
      </c>
      <c r="I130" s="79">
        <v>36765</v>
      </c>
      <c r="J130" s="79">
        <v>988</v>
      </c>
      <c r="K130" s="79">
        <v>363.23820000000001</v>
      </c>
      <c r="L130" s="79">
        <v>0.05</v>
      </c>
      <c r="M130" s="79">
        <f t="shared" si="1"/>
        <v>0.16064510526503378</v>
      </c>
      <c r="N130" s="79">
        <f>K130/'סכום נכסי הקרן'!$C$42*100</f>
        <v>2.7959517948193971E-2</v>
      </c>
    </row>
    <row r="131" spans="2:14">
      <c r="B131" t="s">
        <v>1631</v>
      </c>
      <c r="C131" t="s">
        <v>1632</v>
      </c>
      <c r="D131" t="s">
        <v>106</v>
      </c>
      <c r="E131" t="s">
        <v>129</v>
      </c>
      <c r="F131" t="s">
        <v>1633</v>
      </c>
      <c r="G131" t="s">
        <v>1474</v>
      </c>
      <c r="H131" t="s">
        <v>108</v>
      </c>
      <c r="I131" s="79">
        <v>3907</v>
      </c>
      <c r="J131" s="79">
        <v>13210</v>
      </c>
      <c r="K131" s="79">
        <v>516.11469999999997</v>
      </c>
      <c r="L131" s="79">
        <v>0.06</v>
      </c>
      <c r="M131" s="79">
        <f t="shared" si="1"/>
        <v>0.22825600476582952</v>
      </c>
      <c r="N131" s="79">
        <f>K131/'סכום נכסי הקרן'!$C$42*100</f>
        <v>3.9726874040166338E-2</v>
      </c>
    </row>
    <row r="132" spans="2:14">
      <c r="B132" t="s">
        <v>1634</v>
      </c>
      <c r="C132" t="s">
        <v>1635</v>
      </c>
      <c r="D132" t="s">
        <v>106</v>
      </c>
      <c r="E132" t="s">
        <v>129</v>
      </c>
      <c r="F132" t="s">
        <v>1636</v>
      </c>
      <c r="G132" t="s">
        <v>133</v>
      </c>
      <c r="H132" t="s">
        <v>108</v>
      </c>
      <c r="I132" s="79">
        <v>9694</v>
      </c>
      <c r="J132" s="79">
        <v>733.2</v>
      </c>
      <c r="K132" s="79">
        <v>71.076408000000001</v>
      </c>
      <c r="L132" s="79">
        <v>0.02</v>
      </c>
      <c r="M132" s="79">
        <f t="shared" si="1"/>
        <v>3.1434130675189145E-2</v>
      </c>
      <c r="N132" s="79">
        <f>K132/'סכום נכסי הקרן'!$C$42*100</f>
        <v>5.4709612182010526E-3</v>
      </c>
    </row>
    <row r="133" spans="2:14">
      <c r="B133" t="s">
        <v>1637</v>
      </c>
      <c r="C133" t="s">
        <v>1638</v>
      </c>
      <c r="D133" t="s">
        <v>106</v>
      </c>
      <c r="E133" t="s">
        <v>129</v>
      </c>
      <c r="F133" t="s">
        <v>1639</v>
      </c>
      <c r="G133" t="s">
        <v>133</v>
      </c>
      <c r="H133" t="s">
        <v>108</v>
      </c>
      <c r="I133" s="79">
        <v>21376</v>
      </c>
      <c r="J133" s="79">
        <v>2908</v>
      </c>
      <c r="K133" s="79">
        <v>621.61407999999994</v>
      </c>
      <c r="L133" s="79">
        <v>0.16</v>
      </c>
      <c r="M133" s="79">
        <f t="shared" si="1"/>
        <v>0.2749139801811239</v>
      </c>
      <c r="N133" s="79">
        <f>K133/'סכום נכסי הקרן'!$C$42*100</f>
        <v>4.7847473163918561E-2</v>
      </c>
    </row>
    <row r="134" spans="2:14">
      <c r="B134" t="s">
        <v>1640</v>
      </c>
      <c r="C134" t="s">
        <v>1641</v>
      </c>
      <c r="D134" t="s">
        <v>106</v>
      </c>
      <c r="E134" t="s">
        <v>129</v>
      </c>
      <c r="F134" t="s">
        <v>1642</v>
      </c>
      <c r="G134" t="s">
        <v>133</v>
      </c>
      <c r="H134" t="s">
        <v>108</v>
      </c>
      <c r="I134" s="79">
        <v>11526</v>
      </c>
      <c r="J134" s="79">
        <v>2128</v>
      </c>
      <c r="K134" s="79">
        <v>245.27328</v>
      </c>
      <c r="L134" s="79">
        <v>0.16</v>
      </c>
      <c r="M134" s="79">
        <f t="shared" si="1"/>
        <v>0.10847414144299831</v>
      </c>
      <c r="N134" s="79">
        <f>K134/'סכום נכסי הקרן'!$C$42*100</f>
        <v>1.8879409363807016E-2</v>
      </c>
    </row>
    <row r="135" spans="2:14">
      <c r="B135" t="s">
        <v>1643</v>
      </c>
      <c r="C135" t="s">
        <v>1644</v>
      </c>
      <c r="D135" t="s">
        <v>106</v>
      </c>
      <c r="E135" t="s">
        <v>129</v>
      </c>
      <c r="F135" t="s">
        <v>1004</v>
      </c>
      <c r="G135" t="s">
        <v>133</v>
      </c>
      <c r="H135" t="s">
        <v>108</v>
      </c>
      <c r="I135" s="79">
        <v>6180</v>
      </c>
      <c r="J135" s="79">
        <v>5284</v>
      </c>
      <c r="K135" s="79">
        <v>326.55119999999999</v>
      </c>
      <c r="L135" s="79">
        <v>0.04</v>
      </c>
      <c r="M135" s="79">
        <f t="shared" si="1"/>
        <v>0.14441997537269788</v>
      </c>
      <c r="N135" s="79">
        <f>K135/'סכום נכסי הקרן'!$C$42*100</f>
        <v>2.5135611115252414E-2</v>
      </c>
    </row>
    <row r="136" spans="2:14">
      <c r="B136" t="s">
        <v>1645</v>
      </c>
      <c r="C136" t="s">
        <v>1646</v>
      </c>
      <c r="D136" t="s">
        <v>106</v>
      </c>
      <c r="E136" t="s">
        <v>129</v>
      </c>
      <c r="F136" t="s">
        <v>1647</v>
      </c>
      <c r="G136" t="s">
        <v>133</v>
      </c>
      <c r="H136" t="s">
        <v>108</v>
      </c>
      <c r="I136" s="79">
        <v>8227</v>
      </c>
      <c r="J136" s="79">
        <v>14760</v>
      </c>
      <c r="K136" s="79">
        <v>1214.3052</v>
      </c>
      <c r="L136" s="79">
        <v>0.16</v>
      </c>
      <c r="M136" s="79">
        <f t="shared" si="1"/>
        <v>0.53703654152530744</v>
      </c>
      <c r="N136" s="79">
        <f>K136/'סכום נכסי הקרן'!$C$42*100</f>
        <v>9.3468660603387183E-2</v>
      </c>
    </row>
    <row r="137" spans="2:14">
      <c r="B137" t="s">
        <v>1648</v>
      </c>
      <c r="C137" t="s">
        <v>1649</v>
      </c>
      <c r="D137" t="s">
        <v>106</v>
      </c>
      <c r="E137" t="s">
        <v>129</v>
      </c>
      <c r="F137" t="s">
        <v>1650</v>
      </c>
      <c r="G137" t="s">
        <v>133</v>
      </c>
      <c r="H137" t="s">
        <v>108</v>
      </c>
      <c r="I137" s="79">
        <v>21362</v>
      </c>
      <c r="J137" s="79">
        <v>676.3</v>
      </c>
      <c r="K137" s="79">
        <v>144.471206</v>
      </c>
      <c r="L137" s="79">
        <v>0.19</v>
      </c>
      <c r="M137" s="79">
        <f t="shared" si="1"/>
        <v>6.3893588547780447E-2</v>
      </c>
      <c r="N137" s="79">
        <f>K137/'סכום נכסי הקרן'!$C$42*100</f>
        <v>1.1120375767620885E-2</v>
      </c>
    </row>
    <row r="138" spans="2:14">
      <c r="B138" t="s">
        <v>1651</v>
      </c>
      <c r="C138" t="s">
        <v>1652</v>
      </c>
      <c r="D138" t="s">
        <v>106</v>
      </c>
      <c r="E138" t="s">
        <v>129</v>
      </c>
      <c r="F138" t="s">
        <v>1653</v>
      </c>
      <c r="G138" t="s">
        <v>133</v>
      </c>
      <c r="H138" t="s">
        <v>108</v>
      </c>
      <c r="I138" s="79">
        <v>1405</v>
      </c>
      <c r="J138" s="79">
        <v>679.4</v>
      </c>
      <c r="K138" s="79">
        <v>9.5455699999999997</v>
      </c>
      <c r="L138" s="79">
        <v>0.01</v>
      </c>
      <c r="M138" s="79">
        <f t="shared" si="1"/>
        <v>4.2216074671241862E-3</v>
      </c>
      <c r="N138" s="79">
        <f>K138/'סכום נכסי הקרן'!$C$42*100</f>
        <v>7.3475073860827952E-4</v>
      </c>
    </row>
    <row r="139" spans="2:14">
      <c r="B139" t="s">
        <v>1654</v>
      </c>
      <c r="C139" t="s">
        <v>1655</v>
      </c>
      <c r="D139" t="s">
        <v>106</v>
      </c>
      <c r="E139" t="s">
        <v>129</v>
      </c>
      <c r="F139" t="s">
        <v>1656</v>
      </c>
      <c r="G139" t="s">
        <v>135</v>
      </c>
      <c r="H139" t="s">
        <v>108</v>
      </c>
      <c r="I139" s="79">
        <v>18212</v>
      </c>
      <c r="J139" s="79">
        <v>1860</v>
      </c>
      <c r="K139" s="79">
        <v>338.7432</v>
      </c>
      <c r="L139" s="79">
        <v>0.05</v>
      </c>
      <c r="M139" s="79">
        <f t="shared" si="1"/>
        <v>0.14981198844673935</v>
      </c>
      <c r="N139" s="79">
        <f>K139/'סכום נכסי הקרן'!$C$42*100</f>
        <v>2.6074065393531468E-2</v>
      </c>
    </row>
    <row r="140" spans="2:14">
      <c r="B140" t="s">
        <v>1657</v>
      </c>
      <c r="C140" t="s">
        <v>1658</v>
      </c>
      <c r="D140" t="s">
        <v>106</v>
      </c>
      <c r="E140" t="s">
        <v>129</v>
      </c>
      <c r="F140" t="s">
        <v>1659</v>
      </c>
      <c r="G140" t="s">
        <v>135</v>
      </c>
      <c r="H140" t="s">
        <v>108</v>
      </c>
      <c r="I140" s="79">
        <v>5983</v>
      </c>
      <c r="J140" s="79">
        <v>531.5</v>
      </c>
      <c r="K140" s="79">
        <v>31.799645000000002</v>
      </c>
      <c r="L140" s="79">
        <v>0.01</v>
      </c>
      <c r="M140" s="79">
        <f t="shared" ref="M140:M203" si="2">K140/$K$11*100</f>
        <v>1.4063656626466341E-2</v>
      </c>
      <c r="N140" s="79">
        <f>K140/'סכום נכסי הקרן'!$C$42*100</f>
        <v>2.4477126720804611E-3</v>
      </c>
    </row>
    <row r="141" spans="2:14">
      <c r="B141" t="s">
        <v>1660</v>
      </c>
      <c r="C141" t="s">
        <v>1661</v>
      </c>
      <c r="D141" t="s">
        <v>106</v>
      </c>
      <c r="E141" t="s">
        <v>129</v>
      </c>
      <c r="F141" t="s">
        <v>1662</v>
      </c>
      <c r="G141" t="s">
        <v>138</v>
      </c>
      <c r="H141" t="s">
        <v>108</v>
      </c>
      <c r="I141" s="79">
        <v>15939</v>
      </c>
      <c r="J141" s="79">
        <v>1237</v>
      </c>
      <c r="K141" s="79">
        <v>197.16542999999999</v>
      </c>
      <c r="L141" s="79">
        <v>0.17</v>
      </c>
      <c r="M141" s="79">
        <f t="shared" si="2"/>
        <v>8.7198045957103773E-2</v>
      </c>
      <c r="N141" s="79">
        <f>K141/'סכום נכסי הקרן'!$C$42*100</f>
        <v>1.5176405947525293E-2</v>
      </c>
    </row>
    <row r="142" spans="2:14">
      <c r="B142" s="80" t="s">
        <v>1663</v>
      </c>
      <c r="E142" s="16"/>
      <c r="F142" s="16"/>
      <c r="G142" s="16"/>
      <c r="I142" s="81">
        <v>0</v>
      </c>
      <c r="K142" s="81">
        <v>0</v>
      </c>
      <c r="M142" s="81">
        <f t="shared" si="2"/>
        <v>0</v>
      </c>
      <c r="N142" s="81">
        <f>K142/'סכום נכסי הקרן'!$C$42*100</f>
        <v>0</v>
      </c>
    </row>
    <row r="143" spans="2:14">
      <c r="B143" t="s">
        <v>245</v>
      </c>
      <c r="C143" t="s">
        <v>245</v>
      </c>
      <c r="E143" s="16"/>
      <c r="F143" s="16"/>
      <c r="G143" t="s">
        <v>245</v>
      </c>
      <c r="H143" t="s">
        <v>245</v>
      </c>
      <c r="I143" s="79">
        <v>0</v>
      </c>
      <c r="J143" s="79">
        <v>0</v>
      </c>
      <c r="K143" s="79">
        <v>0</v>
      </c>
      <c r="L143" s="79">
        <v>0</v>
      </c>
      <c r="M143" s="79">
        <f t="shared" si="2"/>
        <v>0</v>
      </c>
      <c r="N143" s="79">
        <f>K143/'סכום נכסי הקרן'!$C$42*100</f>
        <v>0</v>
      </c>
    </row>
    <row r="144" spans="2:14">
      <c r="B144" s="80" t="s">
        <v>249</v>
      </c>
      <c r="E144" s="16"/>
      <c r="F144" s="16"/>
      <c r="G144" s="16"/>
      <c r="I144" s="81">
        <v>563419</v>
      </c>
      <c r="K144" s="81">
        <v>57431.271954270698</v>
      </c>
      <c r="M144" s="81">
        <f t="shared" si="2"/>
        <v>25.399456138144611</v>
      </c>
      <c r="N144" s="81">
        <f>K144/'סכום נכסי הקרן'!$C$42*100</f>
        <v>4.4206547631637889</v>
      </c>
    </row>
    <row r="145" spans="2:14">
      <c r="B145" s="80" t="s">
        <v>360</v>
      </c>
      <c r="E145" s="16"/>
      <c r="F145" s="16"/>
      <c r="G145" s="16"/>
      <c r="I145" s="81">
        <f>SUM(I146:I170)</f>
        <v>171730</v>
      </c>
      <c r="K145" s="81">
        <f>SUM(K146:K170)</f>
        <v>18392.307893720001</v>
      </c>
      <c r="M145" s="81">
        <f t="shared" si="2"/>
        <v>8.1341506417925267</v>
      </c>
      <c r="N145" s="81">
        <f>K145/'סכום נכסי הקרן'!$C$42*100</f>
        <v>1.4157103043214454</v>
      </c>
    </row>
    <row r="146" spans="2:14">
      <c r="B146" t="s">
        <v>1664</v>
      </c>
      <c r="C146" t="s">
        <v>1665</v>
      </c>
      <c r="D146" t="s">
        <v>1666</v>
      </c>
      <c r="E146" t="s">
        <v>1049</v>
      </c>
      <c r="F146" t="s">
        <v>1667</v>
      </c>
      <c r="G146" t="s">
        <v>1131</v>
      </c>
      <c r="H146" t="s">
        <v>112</v>
      </c>
      <c r="I146" s="79">
        <v>14000</v>
      </c>
      <c r="J146" s="79">
        <v>1146</v>
      </c>
      <c r="K146" s="79">
        <v>616.73136</v>
      </c>
      <c r="L146" s="79">
        <v>0</v>
      </c>
      <c r="M146" s="79">
        <f t="shared" si="2"/>
        <v>0.27275455678242944</v>
      </c>
      <c r="N146" s="79">
        <f>K146/'סכום נכסי הקרן'!$C$42*100</f>
        <v>4.7471635772708048E-2</v>
      </c>
    </row>
    <row r="147" spans="2:14">
      <c r="B147" t="s">
        <v>1668</v>
      </c>
      <c r="C147" t="s">
        <v>1669</v>
      </c>
      <c r="D147" t="s">
        <v>1666</v>
      </c>
      <c r="E147" t="s">
        <v>1049</v>
      </c>
      <c r="F147" t="s">
        <v>1670</v>
      </c>
      <c r="G147" t="s">
        <v>1131</v>
      </c>
      <c r="H147" t="s">
        <v>112</v>
      </c>
      <c r="I147" s="79">
        <v>6907</v>
      </c>
      <c r="J147" s="79">
        <v>855</v>
      </c>
      <c r="K147" s="79">
        <v>227.00684340000001</v>
      </c>
      <c r="L147" s="79">
        <v>0.02</v>
      </c>
      <c r="M147" s="79">
        <f t="shared" si="2"/>
        <v>0.10039565842435087</v>
      </c>
      <c r="N147" s="79">
        <f>K147/'סכום נכסי הקרן'!$C$42*100</f>
        <v>1.7473387745025604E-2</v>
      </c>
    </row>
    <row r="148" spans="2:14">
      <c r="B148" t="s">
        <v>1671</v>
      </c>
      <c r="C148" t="s">
        <v>1672</v>
      </c>
      <c r="D148" t="s">
        <v>1666</v>
      </c>
      <c r="E148" t="s">
        <v>1049</v>
      </c>
      <c r="F148" t="s">
        <v>1673</v>
      </c>
      <c r="G148" t="s">
        <v>1298</v>
      </c>
      <c r="H148" t="s">
        <v>112</v>
      </c>
      <c r="I148" s="79">
        <v>3995</v>
      </c>
      <c r="J148" s="79">
        <v>2855</v>
      </c>
      <c r="K148" s="79">
        <v>438.43606899999997</v>
      </c>
      <c r="L148" s="79">
        <v>0</v>
      </c>
      <c r="M148" s="79">
        <f t="shared" si="2"/>
        <v>0.19390198623518293</v>
      </c>
      <c r="N148" s="79">
        <f>K148/'סכום נכסי הקרן'!$C$42*100</f>
        <v>3.3747720202173426E-2</v>
      </c>
    </row>
    <row r="149" spans="2:14">
      <c r="B149" t="s">
        <v>1674</v>
      </c>
      <c r="C149" t="s">
        <v>1675</v>
      </c>
      <c r="D149" t="s">
        <v>1666</v>
      </c>
      <c r="E149" t="s">
        <v>1049</v>
      </c>
      <c r="F149" t="s">
        <v>1058</v>
      </c>
      <c r="G149" t="s">
        <v>1298</v>
      </c>
      <c r="H149" t="s">
        <v>112</v>
      </c>
      <c r="I149" s="79">
        <v>27075</v>
      </c>
      <c r="J149" s="79">
        <v>409</v>
      </c>
      <c r="K149" s="79">
        <v>425.67206700000003</v>
      </c>
      <c r="L149" s="79">
        <v>0.01</v>
      </c>
      <c r="M149" s="79">
        <f t="shared" si="2"/>
        <v>0.18825700053463409</v>
      </c>
      <c r="N149" s="79">
        <f>K149/'סכום נכסי הקרן'!$C$42*100</f>
        <v>3.2765237239176188E-2</v>
      </c>
    </row>
    <row r="150" spans="2:14">
      <c r="B150" t="s">
        <v>1676</v>
      </c>
      <c r="C150" t="s">
        <v>1677</v>
      </c>
      <c r="D150" t="s">
        <v>1666</v>
      </c>
      <c r="E150" t="s">
        <v>1049</v>
      </c>
      <c r="F150" t="s">
        <v>1678</v>
      </c>
      <c r="G150" t="s">
        <v>1059</v>
      </c>
      <c r="H150" t="s">
        <v>112</v>
      </c>
      <c r="I150" s="79">
        <v>11921</v>
      </c>
      <c r="J150" s="79">
        <v>510</v>
      </c>
      <c r="K150" s="79">
        <v>233.70405239999999</v>
      </c>
      <c r="L150" s="79">
        <v>0.24</v>
      </c>
      <c r="M150" s="79">
        <f t="shared" si="2"/>
        <v>0.10335755462576066</v>
      </c>
      <c r="N150" s="79">
        <f>K150/'סכום נכסי הקרן'!$C$42*100</f>
        <v>1.7988891718006158E-2</v>
      </c>
    </row>
    <row r="151" spans="2:14">
      <c r="B151" t="s">
        <v>1679</v>
      </c>
      <c r="C151" t="s">
        <v>1680</v>
      </c>
      <c r="D151" t="s">
        <v>1666</v>
      </c>
      <c r="E151" t="s">
        <v>1049</v>
      </c>
      <c r="F151" t="s">
        <v>1681</v>
      </c>
      <c r="G151" t="s">
        <v>1059</v>
      </c>
      <c r="H151" t="s">
        <v>112</v>
      </c>
      <c r="I151" s="79">
        <v>4146</v>
      </c>
      <c r="J151" s="79">
        <v>495</v>
      </c>
      <c r="K151" s="79">
        <v>78.889258799999993</v>
      </c>
      <c r="L151" s="79">
        <v>0.02</v>
      </c>
      <c r="M151" s="79">
        <f t="shared" si="2"/>
        <v>3.4889428711535553E-2</v>
      </c>
      <c r="N151" s="79">
        <f>K151/'סכום נכסי הקרן'!$C$42*100</f>
        <v>6.0723394382482879E-3</v>
      </c>
    </row>
    <row r="152" spans="2:14">
      <c r="B152" t="s">
        <v>1682</v>
      </c>
      <c r="C152" t="s">
        <v>1683</v>
      </c>
      <c r="D152" t="s">
        <v>1666</v>
      </c>
      <c r="E152" t="s">
        <v>1049</v>
      </c>
      <c r="F152" t="s">
        <v>1684</v>
      </c>
      <c r="G152" t="s">
        <v>1059</v>
      </c>
      <c r="H152" t="s">
        <v>112</v>
      </c>
      <c r="I152" s="79">
        <v>4464</v>
      </c>
      <c r="J152" s="79">
        <v>515</v>
      </c>
      <c r="K152" s="79">
        <v>88.372022400000006</v>
      </c>
      <c r="L152" s="79">
        <v>0</v>
      </c>
      <c r="M152" s="79">
        <f t="shared" si="2"/>
        <v>3.9083259527582521E-2</v>
      </c>
      <c r="N152" s="79">
        <f>K152/'סכום נכסי הקרן'!$C$42*100</f>
        <v>6.8022557825994073E-3</v>
      </c>
    </row>
    <row r="153" spans="2:14">
      <c r="B153" t="s">
        <v>1685</v>
      </c>
      <c r="C153" t="s">
        <v>1686</v>
      </c>
      <c r="D153" t="s">
        <v>1073</v>
      </c>
      <c r="E153" t="s">
        <v>1049</v>
      </c>
      <c r="F153" t="s">
        <v>1341</v>
      </c>
      <c r="G153" t="s">
        <v>1059</v>
      </c>
      <c r="H153" t="s">
        <v>112</v>
      </c>
      <c r="I153" s="79">
        <v>6091</v>
      </c>
      <c r="J153" s="79">
        <v>3608</v>
      </c>
      <c r="K153" s="79">
        <v>844.77004832</v>
      </c>
      <c r="L153" s="79">
        <v>0</v>
      </c>
      <c r="M153" s="79">
        <f t="shared" si="2"/>
        <v>0.37360655717684454</v>
      </c>
      <c r="N153" s="79">
        <f>K153/'סכום נכסי הקרן'!$C$42*100</f>
        <v>6.50244476712519E-2</v>
      </c>
    </row>
    <row r="154" spans="2:14">
      <c r="B154" t="s">
        <v>1687</v>
      </c>
      <c r="C154" t="s">
        <v>1686</v>
      </c>
      <c r="D154" t="s">
        <v>1666</v>
      </c>
      <c r="E154" t="s">
        <v>1049</v>
      </c>
      <c r="F154" t="s">
        <v>1341</v>
      </c>
      <c r="G154" t="s">
        <v>1059</v>
      </c>
      <c r="H154" t="s">
        <v>112</v>
      </c>
      <c r="I154" s="79">
        <v>845</v>
      </c>
      <c r="J154" s="79">
        <v>3608</v>
      </c>
      <c r="K154" s="79">
        <v>117.1943344</v>
      </c>
      <c r="L154" s="79">
        <v>0</v>
      </c>
      <c r="M154" s="79">
        <f t="shared" si="2"/>
        <v>5.1830165952131614E-2</v>
      </c>
      <c r="N154" s="79">
        <f>K154/'סכום נכסי הקרן'!$C$42*100</f>
        <v>9.0207943329843783E-3</v>
      </c>
    </row>
    <row r="155" spans="2:14">
      <c r="B155" t="s">
        <v>1688</v>
      </c>
      <c r="C155" t="s">
        <v>1689</v>
      </c>
      <c r="D155" t="s">
        <v>1073</v>
      </c>
      <c r="E155" t="s">
        <v>1049</v>
      </c>
      <c r="F155" t="s">
        <v>1205</v>
      </c>
      <c r="G155" t="s">
        <v>1059</v>
      </c>
      <c r="H155" t="s">
        <v>112</v>
      </c>
      <c r="I155" s="79">
        <v>3825</v>
      </c>
      <c r="J155" s="79">
        <v>8323</v>
      </c>
      <c r="K155" s="79">
        <v>1223.7556589999999</v>
      </c>
      <c r="L155" s="79">
        <v>0</v>
      </c>
      <c r="M155" s="79">
        <f t="shared" si="2"/>
        <v>0.54121608536419297</v>
      </c>
      <c r="N155" s="79">
        <f>K155/'סכום נכסי הקרן'!$C$42*100</f>
        <v>9.4196090367187277E-2</v>
      </c>
    </row>
    <row r="156" spans="2:14">
      <c r="B156" t="s">
        <v>1690</v>
      </c>
      <c r="C156" t="s">
        <v>1691</v>
      </c>
      <c r="D156" t="s">
        <v>1666</v>
      </c>
      <c r="E156" t="s">
        <v>1049</v>
      </c>
      <c r="F156" t="s">
        <v>1508</v>
      </c>
      <c r="G156" t="s">
        <v>1059</v>
      </c>
      <c r="H156" t="s">
        <v>112</v>
      </c>
      <c r="I156" s="79">
        <v>5323</v>
      </c>
      <c r="J156" s="79">
        <v>540</v>
      </c>
      <c r="K156" s="79">
        <v>110.4927048</v>
      </c>
      <c r="L156" s="79">
        <v>0.02</v>
      </c>
      <c r="M156" s="79">
        <f t="shared" si="2"/>
        <v>4.8866314703724184E-2</v>
      </c>
      <c r="N156" s="79">
        <f>K156/'סכום נכסי הקרן'!$C$42*100</f>
        <v>8.5049500933549894E-3</v>
      </c>
    </row>
    <row r="157" spans="2:14">
      <c r="B157" t="s">
        <v>1692</v>
      </c>
      <c r="C157" t="s">
        <v>1693</v>
      </c>
      <c r="D157" t="s">
        <v>1666</v>
      </c>
      <c r="E157" t="s">
        <v>1049</v>
      </c>
      <c r="F157" t="s">
        <v>823</v>
      </c>
      <c r="G157" t="s">
        <v>1694</v>
      </c>
      <c r="H157" t="s">
        <v>119</v>
      </c>
      <c r="I157" s="79">
        <v>765</v>
      </c>
      <c r="J157" s="79">
        <v>220</v>
      </c>
      <c r="K157" s="79">
        <v>7.9205345999999999</v>
      </c>
      <c r="L157" s="79">
        <v>0</v>
      </c>
      <c r="M157" s="79">
        <f t="shared" si="2"/>
        <v>3.5029220896159669E-3</v>
      </c>
      <c r="N157" s="79">
        <f>K157/'סכום נכסי הקרן'!$C$42*100</f>
        <v>6.0966696043530488E-4</v>
      </c>
    </row>
    <row r="158" spans="2:14">
      <c r="B158" t="s">
        <v>1695</v>
      </c>
      <c r="C158" t="s">
        <v>1696</v>
      </c>
      <c r="D158" t="s">
        <v>1666</v>
      </c>
      <c r="E158" t="s">
        <v>1049</v>
      </c>
      <c r="F158" t="s">
        <v>1418</v>
      </c>
      <c r="G158" t="s">
        <v>1254</v>
      </c>
      <c r="H158" t="s">
        <v>112</v>
      </c>
      <c r="I158" s="79">
        <v>8068</v>
      </c>
      <c r="J158" s="79">
        <v>1918</v>
      </c>
      <c r="K158" s="79">
        <v>594.83685856</v>
      </c>
      <c r="L158" s="79">
        <v>0.01</v>
      </c>
      <c r="M158" s="79">
        <f t="shared" si="2"/>
        <v>0.2630715320109317</v>
      </c>
      <c r="N158" s="79">
        <f>K158/'סכום נכסי הקרן'!$C$42*100</f>
        <v>4.5786351279010963E-2</v>
      </c>
    </row>
    <row r="159" spans="2:14">
      <c r="B159" t="s">
        <v>1697</v>
      </c>
      <c r="C159" t="s">
        <v>1698</v>
      </c>
      <c r="D159" t="s">
        <v>1666</v>
      </c>
      <c r="E159" t="s">
        <v>1049</v>
      </c>
      <c r="F159" t="s">
        <v>1699</v>
      </c>
      <c r="G159" t="s">
        <v>1254</v>
      </c>
      <c r="H159" t="s">
        <v>112</v>
      </c>
      <c r="I159" s="79">
        <v>5748</v>
      </c>
      <c r="J159" s="79">
        <v>4080</v>
      </c>
      <c r="K159" s="79">
        <v>901.48872960000006</v>
      </c>
      <c r="L159" s="79">
        <v>0.02</v>
      </c>
      <c r="M159" s="79">
        <f t="shared" si="2"/>
        <v>0.39869086418177818</v>
      </c>
      <c r="N159" s="79">
        <f>K159/'סכום נכסי הקרן'!$C$42*100</f>
        <v>6.9390252223873433E-2</v>
      </c>
    </row>
    <row r="160" spans="2:14">
      <c r="B160" t="s">
        <v>1697</v>
      </c>
      <c r="C160" t="s">
        <v>1698</v>
      </c>
      <c r="D160" t="s">
        <v>1666</v>
      </c>
      <c r="E160" t="s">
        <v>1049</v>
      </c>
      <c r="F160" t="s">
        <v>1699</v>
      </c>
      <c r="G160" t="s">
        <v>1254</v>
      </c>
      <c r="H160" t="s">
        <v>112</v>
      </c>
      <c r="I160" s="79">
        <v>482</v>
      </c>
      <c r="J160" s="79">
        <v>4080</v>
      </c>
      <c r="K160" s="79">
        <v>75.594566400000005</v>
      </c>
      <c r="L160" s="79">
        <v>0</v>
      </c>
      <c r="M160" s="79">
        <f t="shared" si="2"/>
        <v>3.3432323683997407E-2</v>
      </c>
      <c r="N160" s="79">
        <f>K160/'סכום נכסי הקרן'!$C$42*100</f>
        <v>5.8187372254535491E-3</v>
      </c>
    </row>
    <row r="161" spans="2:14">
      <c r="B161" t="s">
        <v>1700</v>
      </c>
      <c r="C161" t="s">
        <v>1698</v>
      </c>
      <c r="D161" t="s">
        <v>1666</v>
      </c>
      <c r="E161" t="s">
        <v>1049</v>
      </c>
      <c r="F161" t="s">
        <v>1699</v>
      </c>
      <c r="G161" t="s">
        <v>1254</v>
      </c>
      <c r="H161" t="s">
        <v>112</v>
      </c>
      <c r="I161" s="79">
        <v>4792</v>
      </c>
      <c r="J161" s="79">
        <v>4080</v>
      </c>
      <c r="K161" s="79">
        <v>751.55427840000004</v>
      </c>
      <c r="L161" s="79">
        <v>0.02</v>
      </c>
      <c r="M161" s="79">
        <f t="shared" si="2"/>
        <v>0.33238111015293692</v>
      </c>
      <c r="N161" s="79">
        <f>K161/'סכום נכסי הקרן'!$C$42*100</f>
        <v>5.7849354324426158E-2</v>
      </c>
    </row>
    <row r="162" spans="2:14">
      <c r="B162" t="s">
        <v>1701</v>
      </c>
      <c r="C162" t="s">
        <v>1702</v>
      </c>
      <c r="D162" t="s">
        <v>1666</v>
      </c>
      <c r="E162" t="s">
        <v>1049</v>
      </c>
      <c r="F162" t="s">
        <v>1703</v>
      </c>
      <c r="G162" t="s">
        <v>1118</v>
      </c>
      <c r="H162" t="s">
        <v>112</v>
      </c>
      <c r="I162" s="79">
        <v>5481</v>
      </c>
      <c r="J162" s="79">
        <v>5831</v>
      </c>
      <c r="K162" s="79">
        <v>1228.5312908400001</v>
      </c>
      <c r="L162" s="79">
        <v>0</v>
      </c>
      <c r="M162" s="79">
        <f t="shared" si="2"/>
        <v>0.543328148136346</v>
      </c>
      <c r="N162" s="79">
        <f>K162/'סכום נכסי הקרן'!$C$42*100</f>
        <v>9.4563684866181191E-2</v>
      </c>
    </row>
    <row r="163" spans="2:14">
      <c r="B163" t="s">
        <v>1704</v>
      </c>
      <c r="C163" t="s">
        <v>1705</v>
      </c>
      <c r="D163" t="s">
        <v>1666</v>
      </c>
      <c r="E163" t="s">
        <v>1049</v>
      </c>
      <c r="F163" t="s">
        <v>1706</v>
      </c>
      <c r="G163" t="s">
        <v>1118</v>
      </c>
      <c r="H163" t="s">
        <v>112</v>
      </c>
      <c r="I163" s="79">
        <v>8063</v>
      </c>
      <c r="J163" s="79">
        <v>3535</v>
      </c>
      <c r="K163" s="79">
        <v>1095.6439802</v>
      </c>
      <c r="L163" s="79">
        <v>0.02</v>
      </c>
      <c r="M163" s="79">
        <f t="shared" si="2"/>
        <v>0.48455763334426172</v>
      </c>
      <c r="N163" s="79">
        <f>K163/'סכום נכסי הקרן'!$C$42*100</f>
        <v>8.4334955765204708E-2</v>
      </c>
    </row>
    <row r="164" spans="2:14">
      <c r="B164" t="s">
        <v>1707</v>
      </c>
      <c r="C164" t="s">
        <v>1708</v>
      </c>
      <c r="D164" t="s">
        <v>1666</v>
      </c>
      <c r="E164" t="s">
        <v>1049</v>
      </c>
      <c r="F164" t="s">
        <v>1366</v>
      </c>
      <c r="G164" t="s">
        <v>1118</v>
      </c>
      <c r="H164" t="s">
        <v>112</v>
      </c>
      <c r="I164" s="79">
        <v>11600</v>
      </c>
      <c r="J164" s="79">
        <v>6860</v>
      </c>
      <c r="K164" s="79">
        <v>3058.9014400000001</v>
      </c>
      <c r="L164" s="79">
        <v>0.02</v>
      </c>
      <c r="M164" s="79">
        <f t="shared" si="2"/>
        <v>1.3528245207254179</v>
      </c>
      <c r="N164" s="79">
        <f>K164/'סכום נכסי הקרן'!$C$42*100</f>
        <v>0.23545268563008076</v>
      </c>
    </row>
    <row r="165" spans="2:14">
      <c r="B165" t="s">
        <v>1709</v>
      </c>
      <c r="C165" t="s">
        <v>1710</v>
      </c>
      <c r="D165" t="s">
        <v>1666</v>
      </c>
      <c r="E165" t="s">
        <v>1049</v>
      </c>
      <c r="F165" t="s">
        <v>1711</v>
      </c>
      <c r="G165" t="s">
        <v>1118</v>
      </c>
      <c r="H165" t="s">
        <v>112</v>
      </c>
      <c r="I165" s="79">
        <v>5516</v>
      </c>
      <c r="J165" s="79">
        <v>8505</v>
      </c>
      <c r="K165" s="79">
        <v>1803.3580152</v>
      </c>
      <c r="L165" s="79">
        <v>0</v>
      </c>
      <c r="M165" s="79">
        <f t="shared" si="2"/>
        <v>0.79755003240943934</v>
      </c>
      <c r="N165" s="79">
        <f>K165/'סכום נכסי הקרן'!$C$42*100</f>
        <v>0.13880979696795068</v>
      </c>
    </row>
    <row r="166" spans="2:14">
      <c r="B166" t="s">
        <v>1712</v>
      </c>
      <c r="C166" t="s">
        <v>1713</v>
      </c>
      <c r="D166" t="s">
        <v>1666</v>
      </c>
      <c r="E166" t="s">
        <v>1049</v>
      </c>
      <c r="F166" t="s">
        <v>1714</v>
      </c>
      <c r="G166" t="s">
        <v>1183</v>
      </c>
      <c r="H166" t="s">
        <v>112</v>
      </c>
      <c r="I166" s="79">
        <v>4962</v>
      </c>
      <c r="J166" s="79">
        <v>1290</v>
      </c>
      <c r="K166" s="79">
        <v>246.0536712</v>
      </c>
      <c r="L166" s="79">
        <v>0.06</v>
      </c>
      <c r="M166" s="79">
        <f t="shared" si="2"/>
        <v>0.1088192759207925</v>
      </c>
      <c r="N166" s="79">
        <f>K166/'סכום נכסי הקרן'!$C$42*100</f>
        <v>1.8939478381225925E-2</v>
      </c>
    </row>
    <row r="167" spans="2:14">
      <c r="B167" t="s">
        <v>1715</v>
      </c>
      <c r="C167" t="s">
        <v>1716</v>
      </c>
      <c r="D167" t="s">
        <v>1666</v>
      </c>
      <c r="E167" t="s">
        <v>1049</v>
      </c>
      <c r="F167" t="s">
        <v>1717</v>
      </c>
      <c r="G167" t="s">
        <v>1183</v>
      </c>
      <c r="H167" t="s">
        <v>112</v>
      </c>
      <c r="I167" s="79">
        <v>10679</v>
      </c>
      <c r="J167" s="79">
        <v>2610</v>
      </c>
      <c r="K167" s="79">
        <v>1071.4069836000001</v>
      </c>
      <c r="L167" s="79">
        <v>0.05</v>
      </c>
      <c r="M167" s="79">
        <f t="shared" si="2"/>
        <v>0.47383862066851551</v>
      </c>
      <c r="N167" s="79">
        <f>K167/'סכום נכסי הקרן'!$C$42*100</f>
        <v>8.2469362494871329E-2</v>
      </c>
    </row>
    <row r="168" spans="2:14">
      <c r="B168" t="s">
        <v>1718</v>
      </c>
      <c r="C168" t="s">
        <v>1719</v>
      </c>
      <c r="D168" t="s">
        <v>1666</v>
      </c>
      <c r="E168" t="s">
        <v>1049</v>
      </c>
      <c r="F168" t="s">
        <v>1363</v>
      </c>
      <c r="G168" t="s">
        <v>1229</v>
      </c>
      <c r="H168" t="s">
        <v>112</v>
      </c>
      <c r="I168" s="79">
        <v>13000</v>
      </c>
      <c r="J168" s="79">
        <v>5371</v>
      </c>
      <c r="K168" s="79">
        <v>2683.9961199999998</v>
      </c>
      <c r="L168" s="79">
        <v>0.04</v>
      </c>
      <c r="M168" s="79">
        <f t="shared" si="2"/>
        <v>1.1870195349176993</v>
      </c>
      <c r="N168" s="79">
        <f>K168/'סכום נכסי הקרן'!$C$42*100</f>
        <v>0.2065951149686982</v>
      </c>
    </row>
    <row r="169" spans="2:14">
      <c r="B169" t="s">
        <v>1862</v>
      </c>
      <c r="C169" t="s">
        <v>1863</v>
      </c>
      <c r="D169" t="s">
        <v>1073</v>
      </c>
      <c r="E169" t="s">
        <v>1049</v>
      </c>
      <c r="F169" t="s">
        <v>1864</v>
      </c>
      <c r="G169" t="s">
        <v>1118</v>
      </c>
      <c r="H169" t="s">
        <v>112</v>
      </c>
      <c r="I169" s="79">
        <v>2865</v>
      </c>
      <c r="J169" s="79">
        <v>3844</v>
      </c>
      <c r="K169" s="79">
        <v>423.34202640000001</v>
      </c>
      <c r="L169" s="79">
        <v>0</v>
      </c>
      <c r="M169" s="79">
        <f t="shared" si="2"/>
        <v>0.18722652076279619</v>
      </c>
      <c r="N169" s="79">
        <f>K169/'סכום נכסי הקרן'!$C$42*100</f>
        <v>3.2585887126837451E-2</v>
      </c>
    </row>
    <row r="170" spans="2:14">
      <c r="B170" t="s">
        <v>1819</v>
      </c>
      <c r="C170" t="s">
        <v>1820</v>
      </c>
      <c r="D170" t="s">
        <v>1666</v>
      </c>
      <c r="E170" t="s">
        <v>1049</v>
      </c>
      <c r="F170" t="s">
        <v>1821</v>
      </c>
      <c r="G170" t="s">
        <v>1195</v>
      </c>
      <c r="H170" t="s">
        <v>112</v>
      </c>
      <c r="I170" s="79">
        <v>1117</v>
      </c>
      <c r="J170" s="79">
        <v>1040</v>
      </c>
      <c r="K170" s="79">
        <v>44.6549792</v>
      </c>
      <c r="L170" s="79">
        <v>0</v>
      </c>
      <c r="M170" s="79">
        <f t="shared" si="2"/>
        <v>1.9749034749626814E-2</v>
      </c>
      <c r="N170" s="79">
        <f>K170/'סכום נכסי הקרן'!$C$42*100</f>
        <v>3.4372257444801467E-3</v>
      </c>
    </row>
    <row r="171" spans="2:14">
      <c r="B171" s="80" t="s">
        <v>361</v>
      </c>
      <c r="E171" s="16"/>
      <c r="F171" s="16"/>
      <c r="G171" s="16"/>
      <c r="I171" s="81">
        <f>SUM(I172:I230)</f>
        <v>391689</v>
      </c>
      <c r="K171" s="81">
        <f>SUM(K172:K230)</f>
        <v>39038.964060550708</v>
      </c>
      <c r="M171" s="81">
        <f t="shared" si="2"/>
        <v>17.265305496352092</v>
      </c>
      <c r="N171" s="81">
        <f>K171/'סכום נכסי הקרן'!$C$42*100</f>
        <v>3.0049444588423437</v>
      </c>
    </row>
    <row r="172" spans="2:14">
      <c r="B172" t="s">
        <v>1720</v>
      </c>
      <c r="C172" t="s">
        <v>1721</v>
      </c>
      <c r="D172" t="s">
        <v>1666</v>
      </c>
      <c r="E172" t="s">
        <v>1049</v>
      </c>
      <c r="F172" t="s">
        <v>1722</v>
      </c>
      <c r="G172" t="s">
        <v>1170</v>
      </c>
      <c r="H172" t="s">
        <v>112</v>
      </c>
      <c r="I172" s="79">
        <v>1870</v>
      </c>
      <c r="J172" s="79">
        <v>6736</v>
      </c>
      <c r="K172" s="79">
        <v>484.20254080000001</v>
      </c>
      <c r="L172" s="79">
        <v>0</v>
      </c>
      <c r="M172" s="79">
        <f t="shared" si="2"/>
        <v>0.21414258780164869</v>
      </c>
      <c r="N172" s="79">
        <f>K172/'סכום נכסי הקרן'!$C$42*100</f>
        <v>3.7270500817531652E-2</v>
      </c>
    </row>
    <row r="173" spans="2:14">
      <c r="B173" t="s">
        <v>1723</v>
      </c>
      <c r="C173" t="s">
        <v>1724</v>
      </c>
      <c r="D173" t="s">
        <v>1666</v>
      </c>
      <c r="E173" t="s">
        <v>1049</v>
      </c>
      <c r="F173" t="s">
        <v>1725</v>
      </c>
      <c r="G173" t="s">
        <v>1064</v>
      </c>
      <c r="H173" t="s">
        <v>116</v>
      </c>
      <c r="I173" s="79">
        <v>1154</v>
      </c>
      <c r="J173" s="79">
        <v>5985</v>
      </c>
      <c r="K173" s="79">
        <v>277.65584468999998</v>
      </c>
      <c r="L173" s="79">
        <v>0</v>
      </c>
      <c r="M173" s="79">
        <f t="shared" si="2"/>
        <v>0.12279559913488429</v>
      </c>
      <c r="N173" s="79">
        <f>K173/'סכום נכסי הקרן'!$C$42*100</f>
        <v>2.1371991087476519E-2</v>
      </c>
    </row>
    <row r="174" spans="2:14">
      <c r="B174" t="s">
        <v>1726</v>
      </c>
      <c r="C174" t="s">
        <v>1727</v>
      </c>
      <c r="D174" t="s">
        <v>1666</v>
      </c>
      <c r="E174" t="s">
        <v>1049</v>
      </c>
      <c r="F174" t="s">
        <v>1728</v>
      </c>
      <c r="G174" t="s">
        <v>1064</v>
      </c>
      <c r="H174" t="s">
        <v>112</v>
      </c>
      <c r="I174" s="79">
        <v>4090</v>
      </c>
      <c r="J174" s="79">
        <v>5130</v>
      </c>
      <c r="K174" s="79">
        <v>806.53654800000004</v>
      </c>
      <c r="L174" s="79">
        <v>0</v>
      </c>
      <c r="M174" s="79">
        <f t="shared" si="2"/>
        <v>0.35669747469720142</v>
      </c>
      <c r="N174" s="79">
        <f>K174/'סכום נכסי הקרן'!$C$42*100</f>
        <v>6.208150213738646E-2</v>
      </c>
    </row>
    <row r="175" spans="2:14">
      <c r="B175" t="s">
        <v>1729</v>
      </c>
      <c r="C175" t="s">
        <v>1730</v>
      </c>
      <c r="D175" t="s">
        <v>1666</v>
      </c>
      <c r="E175" t="s">
        <v>1049</v>
      </c>
      <c r="F175" t="s">
        <v>1731</v>
      </c>
      <c r="G175" t="s">
        <v>1064</v>
      </c>
      <c r="H175" t="s">
        <v>112</v>
      </c>
      <c r="I175" s="79">
        <v>8050</v>
      </c>
      <c r="J175" s="79">
        <v>5484</v>
      </c>
      <c r="K175" s="79">
        <v>1696.979928</v>
      </c>
      <c r="L175" s="79">
        <v>0</v>
      </c>
      <c r="M175" s="79">
        <f t="shared" si="2"/>
        <v>0.75050344145029202</v>
      </c>
      <c r="N175" s="79">
        <f>K175/'סכום נכסי הקרן'!$C$42*100</f>
        <v>0.1306215611536477</v>
      </c>
    </row>
    <row r="176" spans="2:14">
      <c r="B176" t="s">
        <v>1732</v>
      </c>
      <c r="C176" t="s">
        <v>1733</v>
      </c>
      <c r="D176" t="s">
        <v>1666</v>
      </c>
      <c r="E176" t="s">
        <v>1049</v>
      </c>
      <c r="F176" t="s">
        <v>1734</v>
      </c>
      <c r="G176" t="s">
        <v>1069</v>
      </c>
      <c r="H176" t="s">
        <v>119</v>
      </c>
      <c r="I176" s="79">
        <v>8446</v>
      </c>
      <c r="J176" s="79">
        <v>595</v>
      </c>
      <c r="K176" s="79">
        <v>236.50396294000001</v>
      </c>
      <c r="L176" s="79">
        <v>0</v>
      </c>
      <c r="M176" s="79">
        <f t="shared" si="2"/>
        <v>0.10459583827387635</v>
      </c>
      <c r="N176" s="79">
        <f>K176/'סכום נכסי הקרן'!$C$42*100</f>
        <v>1.8204409108513182E-2</v>
      </c>
    </row>
    <row r="177" spans="2:14">
      <c r="B177" t="s">
        <v>1735</v>
      </c>
      <c r="C177" t="s">
        <v>1736</v>
      </c>
      <c r="D177" t="s">
        <v>1737</v>
      </c>
      <c r="E177" t="s">
        <v>1049</v>
      </c>
      <c r="F177" t="s">
        <v>1738</v>
      </c>
      <c r="G177" t="s">
        <v>1069</v>
      </c>
      <c r="H177" t="s">
        <v>116</v>
      </c>
      <c r="I177" s="79">
        <v>2210</v>
      </c>
      <c r="J177" s="79">
        <v>4396.5</v>
      </c>
      <c r="K177" s="79">
        <v>390.60356926499998</v>
      </c>
      <c r="L177" s="79">
        <v>0</v>
      </c>
      <c r="M177" s="79">
        <f t="shared" si="2"/>
        <v>0.17274766668669167</v>
      </c>
      <c r="N177" s="79">
        <f>K177/'סכום נכסי הקרן'!$C$42*100</f>
        <v>3.0065911309695388E-2</v>
      </c>
    </row>
    <row r="178" spans="2:14">
      <c r="B178" t="s">
        <v>1739</v>
      </c>
      <c r="C178" t="s">
        <v>1740</v>
      </c>
      <c r="D178" t="s">
        <v>1666</v>
      </c>
      <c r="E178" t="s">
        <v>1049</v>
      </c>
      <c r="F178" t="s">
        <v>1741</v>
      </c>
      <c r="G178" t="s">
        <v>1069</v>
      </c>
      <c r="H178" t="s">
        <v>116</v>
      </c>
      <c r="I178" s="79">
        <v>860</v>
      </c>
      <c r="J178" s="79">
        <v>6620</v>
      </c>
      <c r="K178" s="79">
        <v>228.87233320000001</v>
      </c>
      <c r="L178" s="79">
        <v>0</v>
      </c>
      <c r="M178" s="79">
        <f t="shared" si="2"/>
        <v>0.10122068675367263</v>
      </c>
      <c r="N178" s="79">
        <f>K178/'סכום נכסי הקרן'!$C$42*100</f>
        <v>1.7616980009124678E-2</v>
      </c>
    </row>
    <row r="179" spans="2:14">
      <c r="B179" t="s">
        <v>1742</v>
      </c>
      <c r="C179" t="s">
        <v>1743</v>
      </c>
      <c r="D179" t="s">
        <v>1737</v>
      </c>
      <c r="E179" t="s">
        <v>1049</v>
      </c>
      <c r="F179" t="s">
        <v>1744</v>
      </c>
      <c r="G179" t="s">
        <v>1069</v>
      </c>
      <c r="H179" t="s">
        <v>116</v>
      </c>
      <c r="I179" s="79">
        <v>6718</v>
      </c>
      <c r="J179" s="79">
        <v>2893</v>
      </c>
      <c r="K179" s="79">
        <v>781.31342997399997</v>
      </c>
      <c r="L179" s="79">
        <v>0</v>
      </c>
      <c r="M179" s="79">
        <f t="shared" si="2"/>
        <v>0.34554234164566899</v>
      </c>
      <c r="N179" s="79">
        <f>K179/'סכום נכסי הקרן'!$C$42*100</f>
        <v>6.0140004186021861E-2</v>
      </c>
    </row>
    <row r="180" spans="2:14">
      <c r="B180" t="s">
        <v>1745</v>
      </c>
      <c r="C180" t="s">
        <v>1746</v>
      </c>
      <c r="D180" t="s">
        <v>1747</v>
      </c>
      <c r="E180" t="s">
        <v>1049</v>
      </c>
      <c r="F180" t="s">
        <v>1748</v>
      </c>
      <c r="G180" t="s">
        <v>1069</v>
      </c>
      <c r="H180" t="s">
        <v>116</v>
      </c>
      <c r="I180" s="79">
        <v>820</v>
      </c>
      <c r="J180" s="79">
        <v>11598.8</v>
      </c>
      <c r="K180" s="79">
        <v>382.35235421599998</v>
      </c>
      <c r="L180" s="79">
        <v>0</v>
      </c>
      <c r="M180" s="79">
        <f t="shared" si="2"/>
        <v>0.16909849842710048</v>
      </c>
      <c r="N180" s="79">
        <f>K180/'סכום נכסי הקרן'!$C$42*100</f>
        <v>2.943079089764367E-2</v>
      </c>
    </row>
    <row r="181" spans="2:14">
      <c r="B181" t="s">
        <v>1749</v>
      </c>
      <c r="C181" t="s">
        <v>1750</v>
      </c>
      <c r="D181" t="s">
        <v>1737</v>
      </c>
      <c r="E181" t="s">
        <v>1049</v>
      </c>
      <c r="F181" t="s">
        <v>1751</v>
      </c>
      <c r="G181" t="s">
        <v>1069</v>
      </c>
      <c r="H181" t="s">
        <v>116</v>
      </c>
      <c r="I181" s="79">
        <v>1340</v>
      </c>
      <c r="J181" s="79">
        <v>6439</v>
      </c>
      <c r="K181" s="79">
        <v>346.86468026</v>
      </c>
      <c r="L181" s="79">
        <v>0</v>
      </c>
      <c r="M181" s="79">
        <f t="shared" si="2"/>
        <v>0.15340378042036876</v>
      </c>
      <c r="N181" s="79">
        <f>K181/'סכום נכסי הקרן'!$C$42*100</f>
        <v>2.6699199735391359E-2</v>
      </c>
    </row>
    <row r="182" spans="2:14">
      <c r="B182" t="s">
        <v>1752</v>
      </c>
      <c r="C182" t="s">
        <v>1753</v>
      </c>
      <c r="D182" t="s">
        <v>1666</v>
      </c>
      <c r="E182" t="s">
        <v>1049</v>
      </c>
      <c r="F182" t="s">
        <v>1754</v>
      </c>
      <c r="G182" t="s">
        <v>1755</v>
      </c>
      <c r="H182" t="s">
        <v>197</v>
      </c>
      <c r="I182" s="79">
        <v>5520</v>
      </c>
      <c r="J182" s="79">
        <v>14280</v>
      </c>
      <c r="K182" s="79">
        <v>331.77695039999998</v>
      </c>
      <c r="L182" s="79">
        <v>0</v>
      </c>
      <c r="M182" s="79">
        <f t="shared" si="2"/>
        <v>0.14673110680958085</v>
      </c>
      <c r="N182" s="79">
        <f>K182/'סכום נכסי הקרן'!$C$42*100</f>
        <v>2.5537852570312981E-2</v>
      </c>
    </row>
    <row r="183" spans="2:14">
      <c r="B183" t="s">
        <v>1756</v>
      </c>
      <c r="C183" t="s">
        <v>1757</v>
      </c>
      <c r="D183" t="s">
        <v>1666</v>
      </c>
      <c r="E183" t="s">
        <v>1049</v>
      </c>
      <c r="F183" t="s">
        <v>1758</v>
      </c>
      <c r="G183" t="s">
        <v>1091</v>
      </c>
      <c r="H183" t="s">
        <v>116</v>
      </c>
      <c r="I183" s="79">
        <v>641</v>
      </c>
      <c r="J183" s="79">
        <v>9205</v>
      </c>
      <c r="K183" s="79">
        <v>237.202181405</v>
      </c>
      <c r="L183" s="79">
        <v>0</v>
      </c>
      <c r="M183" s="79">
        <f t="shared" si="2"/>
        <v>0.10490463117838891</v>
      </c>
      <c r="N183" s="79">
        <f>K183/'סכום נכסי הקרן'!$C$42*100</f>
        <v>1.8258153047625115E-2</v>
      </c>
    </row>
    <row r="184" spans="2:14">
      <c r="B184" t="s">
        <v>1759</v>
      </c>
      <c r="C184" t="s">
        <v>1760</v>
      </c>
      <c r="D184" t="s">
        <v>1666</v>
      </c>
      <c r="E184" t="s">
        <v>1049</v>
      </c>
      <c r="F184" t="s">
        <v>1761</v>
      </c>
      <c r="G184" t="s">
        <v>1091</v>
      </c>
      <c r="H184" t="s">
        <v>112</v>
      </c>
      <c r="I184" s="79">
        <v>2120</v>
      </c>
      <c r="J184" s="79">
        <v>7392</v>
      </c>
      <c r="K184" s="79">
        <v>602.3947776</v>
      </c>
      <c r="L184" s="79">
        <v>0</v>
      </c>
      <c r="M184" s="79">
        <f t="shared" si="2"/>
        <v>0.26641408436298447</v>
      </c>
      <c r="N184" s="79">
        <f>K184/'סכום נכסי הקרן'!$C$42*100</f>
        <v>4.6368106647939333E-2</v>
      </c>
    </row>
    <row r="185" spans="2:14">
      <c r="B185" t="s">
        <v>1762</v>
      </c>
      <c r="C185" t="s">
        <v>1763</v>
      </c>
      <c r="D185" t="s">
        <v>1666</v>
      </c>
      <c r="E185" t="s">
        <v>1049</v>
      </c>
      <c r="F185" t="s">
        <v>1149</v>
      </c>
      <c r="G185" t="s">
        <v>1091</v>
      </c>
      <c r="H185" t="s">
        <v>112</v>
      </c>
      <c r="I185" s="79">
        <v>11380</v>
      </c>
      <c r="J185" s="79">
        <v>2200</v>
      </c>
      <c r="K185" s="79">
        <v>962.38383999999996</v>
      </c>
      <c r="L185" s="79">
        <v>0</v>
      </c>
      <c r="M185" s="79">
        <f t="shared" si="2"/>
        <v>0.42562223158843826</v>
      </c>
      <c r="N185" s="79">
        <f>K185/'סכום נכסי הקרן'!$C$42*100</f>
        <v>7.4077528870949802E-2</v>
      </c>
    </row>
    <row r="186" spans="2:14">
      <c r="B186" t="s">
        <v>1764</v>
      </c>
      <c r="C186" t="s">
        <v>1765</v>
      </c>
      <c r="D186" t="s">
        <v>1666</v>
      </c>
      <c r="E186" t="s">
        <v>1049</v>
      </c>
      <c r="F186" t="s">
        <v>1766</v>
      </c>
      <c r="G186" t="s">
        <v>1091</v>
      </c>
      <c r="H186" t="s">
        <v>112</v>
      </c>
      <c r="I186" s="79">
        <v>350</v>
      </c>
      <c r="J186" s="79">
        <v>37900</v>
      </c>
      <c r="K186" s="79">
        <v>509.90660000000003</v>
      </c>
      <c r="L186" s="79">
        <v>0</v>
      </c>
      <c r="M186" s="79">
        <f t="shared" si="2"/>
        <v>0.22551042107447811</v>
      </c>
      <c r="N186" s="79">
        <f>K186/'סכום נכסי הקרן'!$C$42*100</f>
        <v>3.9249018232670921E-2</v>
      </c>
    </row>
    <row r="187" spans="2:14">
      <c r="B187" t="s">
        <v>1155</v>
      </c>
      <c r="C187" t="s">
        <v>1767</v>
      </c>
      <c r="D187" t="s">
        <v>1666</v>
      </c>
      <c r="E187" t="s">
        <v>1049</v>
      </c>
      <c r="F187" t="s">
        <v>1157</v>
      </c>
      <c r="G187" t="s">
        <v>1091</v>
      </c>
      <c r="H187" t="s">
        <v>112</v>
      </c>
      <c r="I187" s="79">
        <v>2050</v>
      </c>
      <c r="J187" s="79">
        <v>5938</v>
      </c>
      <c r="K187" s="79">
        <v>467.92627599999997</v>
      </c>
      <c r="L187" s="79">
        <v>0</v>
      </c>
      <c r="M187" s="79">
        <f t="shared" si="2"/>
        <v>0.20694427476046093</v>
      </c>
      <c r="N187" s="79">
        <f>K187/'סכום נכסי הקרן'!$C$42*100</f>
        <v>3.6017668604936277E-2</v>
      </c>
    </row>
    <row r="188" spans="2:14">
      <c r="B188" t="s">
        <v>1768</v>
      </c>
      <c r="C188" t="s">
        <v>1769</v>
      </c>
      <c r="D188" t="s">
        <v>1666</v>
      </c>
      <c r="E188" t="s">
        <v>1049</v>
      </c>
      <c r="F188" t="s">
        <v>1082</v>
      </c>
      <c r="G188" t="s">
        <v>1091</v>
      </c>
      <c r="H188" t="s">
        <v>112</v>
      </c>
      <c r="I188" s="79">
        <v>1520</v>
      </c>
      <c r="J188" s="79">
        <v>8589</v>
      </c>
      <c r="K188" s="79">
        <v>501.8449632</v>
      </c>
      <c r="L188" s="79">
        <v>0</v>
      </c>
      <c r="M188" s="79">
        <f t="shared" si="2"/>
        <v>0.22194509536714754</v>
      </c>
      <c r="N188" s="79">
        <f>K188/'סכום נכסי הקרן'!$C$42*100</f>
        <v>3.8628490218818243E-2</v>
      </c>
    </row>
    <row r="189" spans="2:14">
      <c r="B189" t="s">
        <v>1770</v>
      </c>
      <c r="C189" t="s">
        <v>1771</v>
      </c>
      <c r="D189" t="s">
        <v>1666</v>
      </c>
      <c r="E189" t="s">
        <v>1049</v>
      </c>
      <c r="F189" t="s">
        <v>1772</v>
      </c>
      <c r="G189" t="s">
        <v>1091</v>
      </c>
      <c r="H189" t="s">
        <v>112</v>
      </c>
      <c r="I189" s="79">
        <v>1650</v>
      </c>
      <c r="J189" s="79">
        <v>9429</v>
      </c>
      <c r="K189" s="79">
        <v>598.04375400000004</v>
      </c>
      <c r="L189" s="79">
        <v>0</v>
      </c>
      <c r="M189" s="79">
        <f t="shared" si="2"/>
        <v>0.26448980810505607</v>
      </c>
      <c r="N189" s="79">
        <f>K189/'סכום נכסי הקרן'!$C$42*100</f>
        <v>4.6033195500275861E-2</v>
      </c>
    </row>
    <row r="190" spans="2:14">
      <c r="B190" t="s">
        <v>1773</v>
      </c>
      <c r="C190" t="s">
        <v>1774</v>
      </c>
      <c r="D190" t="s">
        <v>1666</v>
      </c>
      <c r="E190" t="s">
        <v>1049</v>
      </c>
      <c r="F190" t="s">
        <v>1775</v>
      </c>
      <c r="G190" t="s">
        <v>1091</v>
      </c>
      <c r="H190" t="s">
        <v>112</v>
      </c>
      <c r="I190" s="79">
        <v>1470</v>
      </c>
      <c r="J190" s="79">
        <v>10861</v>
      </c>
      <c r="K190" s="79">
        <v>613.7203548</v>
      </c>
      <c r="L190" s="79">
        <v>0</v>
      </c>
      <c r="M190" s="79">
        <f t="shared" si="2"/>
        <v>0.27142291477091313</v>
      </c>
      <c r="N190" s="79">
        <f>K190/'סכום נכסי הקרן'!$C$42*100</f>
        <v>4.7239869802247043E-2</v>
      </c>
    </row>
    <row r="191" spans="2:14">
      <c r="B191" t="s">
        <v>1776</v>
      </c>
      <c r="C191" t="s">
        <v>1777</v>
      </c>
      <c r="D191" t="s">
        <v>1666</v>
      </c>
      <c r="E191" t="s">
        <v>1049</v>
      </c>
      <c r="F191" t="s">
        <v>1778</v>
      </c>
      <c r="G191" t="s">
        <v>1091</v>
      </c>
      <c r="H191" t="s">
        <v>116</v>
      </c>
      <c r="I191" s="79">
        <v>1260</v>
      </c>
      <c r="J191" s="79">
        <v>3610</v>
      </c>
      <c r="K191" s="79">
        <v>182.8582686</v>
      </c>
      <c r="L191" s="79">
        <v>0</v>
      </c>
      <c r="M191" s="79">
        <f t="shared" si="2"/>
        <v>8.08705852188146E-2</v>
      </c>
      <c r="N191" s="79">
        <f>K191/'סכום נכסי הקרן'!$C$42*100</f>
        <v>1.4075141444091988E-2</v>
      </c>
    </row>
    <row r="192" spans="2:14">
      <c r="B192" t="s">
        <v>1779</v>
      </c>
      <c r="C192" t="s">
        <v>1780</v>
      </c>
      <c r="D192" t="s">
        <v>1666</v>
      </c>
      <c r="E192" t="s">
        <v>1049</v>
      </c>
      <c r="F192" t="s">
        <v>1781</v>
      </c>
      <c r="G192" t="s">
        <v>1091</v>
      </c>
      <c r="H192" t="s">
        <v>112</v>
      </c>
      <c r="I192" s="79">
        <v>590</v>
      </c>
      <c r="J192" s="79">
        <v>23818</v>
      </c>
      <c r="K192" s="79">
        <v>540.18271279999999</v>
      </c>
      <c r="L192" s="79">
        <v>0</v>
      </c>
      <c r="M192" s="79">
        <f t="shared" si="2"/>
        <v>0.23890028295511737</v>
      </c>
      <c r="N192" s="79">
        <f>K192/'סכום נכסי הקרן'!$C$42*100</f>
        <v>4.1579460127915267E-2</v>
      </c>
    </row>
    <row r="193" spans="2:14">
      <c r="B193" t="s">
        <v>1782</v>
      </c>
      <c r="C193" t="s">
        <v>1783</v>
      </c>
      <c r="D193" t="s">
        <v>1666</v>
      </c>
      <c r="E193" t="s">
        <v>1049</v>
      </c>
      <c r="F193" t="s">
        <v>1784</v>
      </c>
      <c r="G193" t="s">
        <v>1051</v>
      </c>
      <c r="H193" t="s">
        <v>119</v>
      </c>
      <c r="I193" s="79">
        <v>16945</v>
      </c>
      <c r="J193" s="79">
        <v>511.2</v>
      </c>
      <c r="K193" s="79">
        <v>407.66440960800003</v>
      </c>
      <c r="L193" s="79">
        <v>0</v>
      </c>
      <c r="M193" s="79">
        <f t="shared" si="2"/>
        <v>0.18029296476605439</v>
      </c>
      <c r="N193" s="79">
        <f>K193/'סכום נכסי הקרן'!$C$42*100</f>
        <v>3.1379134620958857E-2</v>
      </c>
    </row>
    <row r="194" spans="2:14">
      <c r="B194" t="s">
        <v>1785</v>
      </c>
      <c r="C194" t="s">
        <v>1786</v>
      </c>
      <c r="D194" t="s">
        <v>1666</v>
      </c>
      <c r="E194" t="s">
        <v>1049</v>
      </c>
      <c r="F194" t="s">
        <v>1787</v>
      </c>
      <c r="G194" t="s">
        <v>1051</v>
      </c>
      <c r="H194" t="s">
        <v>116</v>
      </c>
      <c r="I194" s="79">
        <v>8501</v>
      </c>
      <c r="J194" s="79">
        <v>1544</v>
      </c>
      <c r="K194" s="79">
        <v>527.65999434399998</v>
      </c>
      <c r="L194" s="79">
        <v>0</v>
      </c>
      <c r="M194" s="79">
        <f t="shared" si="2"/>
        <v>0.23336200690218986</v>
      </c>
      <c r="N194" s="79">
        <f>K194/'סכום נכסי הקרן'!$C$42*100</f>
        <v>4.0615549472508672E-2</v>
      </c>
    </row>
    <row r="195" spans="2:14">
      <c r="B195" t="s">
        <v>1788</v>
      </c>
      <c r="C195" t="s">
        <v>1789</v>
      </c>
      <c r="D195" t="s">
        <v>1666</v>
      </c>
      <c r="E195" t="s">
        <v>1049</v>
      </c>
      <c r="F195" t="s">
        <v>1790</v>
      </c>
      <c r="G195" t="s">
        <v>1051</v>
      </c>
      <c r="H195" t="s">
        <v>196</v>
      </c>
      <c r="I195" s="79">
        <v>12300</v>
      </c>
      <c r="J195" s="79">
        <v>118050</v>
      </c>
      <c r="K195" s="79">
        <v>478.56962385000003</v>
      </c>
      <c r="L195" s="79">
        <v>0</v>
      </c>
      <c r="M195" s="79">
        <f t="shared" si="2"/>
        <v>0.21165138358253863</v>
      </c>
      <c r="N195" s="79">
        <f>K195/'סכום נכסי הקרן'!$C$42*100</f>
        <v>3.683691854957577E-2</v>
      </c>
    </row>
    <row r="196" spans="2:14">
      <c r="B196" t="s">
        <v>1791</v>
      </c>
      <c r="C196" t="s">
        <v>1792</v>
      </c>
      <c r="D196" t="s">
        <v>1666</v>
      </c>
      <c r="E196" t="s">
        <v>1049</v>
      </c>
      <c r="F196" t="s">
        <v>1793</v>
      </c>
      <c r="G196" t="s">
        <v>1051</v>
      </c>
      <c r="H196" t="s">
        <v>119</v>
      </c>
      <c r="I196" s="79">
        <v>3093</v>
      </c>
      <c r="J196" s="79">
        <v>2246.5</v>
      </c>
      <c r="K196" s="79">
        <v>327.00675381899998</v>
      </c>
      <c r="L196" s="79">
        <v>0</v>
      </c>
      <c r="M196" s="79">
        <f t="shared" si="2"/>
        <v>0.14462144782578001</v>
      </c>
      <c r="N196" s="79">
        <f>K196/'סכום נכסי הקרן'!$C$42*100</f>
        <v>2.517067643927037E-2</v>
      </c>
    </row>
    <row r="197" spans="2:14">
      <c r="B197" t="s">
        <v>1794</v>
      </c>
      <c r="C197" t="s">
        <v>1795</v>
      </c>
      <c r="D197" t="s">
        <v>1666</v>
      </c>
      <c r="E197" t="s">
        <v>1049</v>
      </c>
      <c r="F197" t="s">
        <v>1796</v>
      </c>
      <c r="G197" t="s">
        <v>1797</v>
      </c>
      <c r="H197" t="s">
        <v>112</v>
      </c>
      <c r="I197" s="79">
        <v>4418</v>
      </c>
      <c r="J197" s="79">
        <v>3459</v>
      </c>
      <c r="K197" s="79">
        <v>587.43477528000005</v>
      </c>
      <c r="L197" s="79">
        <v>0</v>
      </c>
      <c r="M197" s="79">
        <f t="shared" si="2"/>
        <v>0.25979789931564767</v>
      </c>
      <c r="N197" s="79">
        <f>K197/'סכום נכסי הקרן'!$C$42*100</f>
        <v>4.5216591049164034E-2</v>
      </c>
    </row>
    <row r="198" spans="2:14">
      <c r="B198" t="s">
        <v>1798</v>
      </c>
      <c r="C198" t="s">
        <v>1799</v>
      </c>
      <c r="D198" t="s">
        <v>1073</v>
      </c>
      <c r="E198" t="s">
        <v>1049</v>
      </c>
      <c r="F198" t="s">
        <v>1800</v>
      </c>
      <c r="G198" t="s">
        <v>1801</v>
      </c>
      <c r="H198" t="s">
        <v>116</v>
      </c>
      <c r="I198" s="79">
        <v>721</v>
      </c>
      <c r="J198" s="79">
        <v>10005</v>
      </c>
      <c r="K198" s="79">
        <v>289.994134605</v>
      </c>
      <c r="L198" s="79">
        <v>0</v>
      </c>
      <c r="M198" s="79">
        <f t="shared" si="2"/>
        <v>0.12825231013660626</v>
      </c>
      <c r="N198" s="79">
        <f>K198/'סכום נכסי הקרן'!$C$42*100</f>
        <v>2.2321705732930835E-2</v>
      </c>
    </row>
    <row r="199" spans="2:14">
      <c r="B199" t="s">
        <v>1802</v>
      </c>
      <c r="C199" t="s">
        <v>1803</v>
      </c>
      <c r="D199" t="s">
        <v>1666</v>
      </c>
      <c r="E199" t="s">
        <v>1049</v>
      </c>
      <c r="F199" t="s">
        <v>1804</v>
      </c>
      <c r="G199" t="s">
        <v>1801</v>
      </c>
      <c r="H199" t="s">
        <v>116</v>
      </c>
      <c r="I199" s="79">
        <v>1610</v>
      </c>
      <c r="J199" s="79">
        <v>5953</v>
      </c>
      <c r="K199" s="79">
        <v>385.29965033000002</v>
      </c>
      <c r="L199" s="79">
        <v>0</v>
      </c>
      <c r="M199" s="79">
        <f t="shared" si="2"/>
        <v>0.17040196456717263</v>
      </c>
      <c r="N199" s="79">
        <f>K199/'סכום נכסי הקרן'!$C$42*100</f>
        <v>2.9657652991437845E-2</v>
      </c>
    </row>
    <row r="200" spans="2:14">
      <c r="B200" t="s">
        <v>1805</v>
      </c>
      <c r="C200" t="s">
        <v>1806</v>
      </c>
      <c r="D200" t="s">
        <v>1666</v>
      </c>
      <c r="E200" t="s">
        <v>1049</v>
      </c>
      <c r="F200" t="s">
        <v>1807</v>
      </c>
      <c r="G200" t="s">
        <v>1131</v>
      </c>
      <c r="H200" t="s">
        <v>119</v>
      </c>
      <c r="I200" s="79">
        <v>2270</v>
      </c>
      <c r="J200" s="79">
        <v>4427</v>
      </c>
      <c r="K200" s="79">
        <v>472.93968597999998</v>
      </c>
      <c r="L200" s="79">
        <v>0</v>
      </c>
      <c r="M200" s="79">
        <f t="shared" si="2"/>
        <v>0.20916149688625568</v>
      </c>
      <c r="N200" s="79">
        <f>K200/'סכום נכסי הקרן'!$C$42*100</f>
        <v>3.6403565590213342E-2</v>
      </c>
    </row>
    <row r="201" spans="2:14">
      <c r="B201" t="s">
        <v>1808</v>
      </c>
      <c r="C201" t="s">
        <v>1809</v>
      </c>
      <c r="D201" t="s">
        <v>1666</v>
      </c>
      <c r="E201" t="s">
        <v>1049</v>
      </c>
      <c r="F201" t="s">
        <v>1190</v>
      </c>
      <c r="G201" t="s">
        <v>1131</v>
      </c>
      <c r="H201" t="s">
        <v>112</v>
      </c>
      <c r="I201" s="79">
        <v>51676</v>
      </c>
      <c r="J201" s="79">
        <v>3738</v>
      </c>
      <c r="K201" s="79">
        <v>7425.2582947199999</v>
      </c>
      <c r="L201" s="79">
        <v>0.01</v>
      </c>
      <c r="M201" s="79">
        <f t="shared" si="2"/>
        <v>3.2838820376693856</v>
      </c>
      <c r="N201" s="79">
        <f>K201/'סכום נכסי הקרן'!$C$42*100</f>
        <v>0.57154407923285611</v>
      </c>
    </row>
    <row r="202" spans="2:14">
      <c r="B202" t="s">
        <v>1810</v>
      </c>
      <c r="C202" t="s">
        <v>1811</v>
      </c>
      <c r="D202" t="s">
        <v>1666</v>
      </c>
      <c r="E202" t="s">
        <v>1049</v>
      </c>
      <c r="F202" t="s">
        <v>1812</v>
      </c>
      <c r="G202" t="s">
        <v>1263</v>
      </c>
      <c r="H202" t="s">
        <v>116</v>
      </c>
      <c r="I202" s="79">
        <v>1220</v>
      </c>
      <c r="J202" s="79">
        <v>4602.3999999999996</v>
      </c>
      <c r="K202" s="79">
        <v>225.72572052800001</v>
      </c>
      <c r="L202" s="79">
        <v>0</v>
      </c>
      <c r="M202" s="79">
        <f t="shared" si="2"/>
        <v>9.9829071213452122E-2</v>
      </c>
      <c r="N202" s="79">
        <f>K202/'סכום נכסי הקרן'!$C$42*100</f>
        <v>1.7374775930702312E-2</v>
      </c>
    </row>
    <row r="203" spans="2:14">
      <c r="B203" t="s">
        <v>1813</v>
      </c>
      <c r="C203" t="s">
        <v>1814</v>
      </c>
      <c r="D203" t="s">
        <v>1666</v>
      </c>
      <c r="E203" t="s">
        <v>1049</v>
      </c>
      <c r="F203" t="s">
        <v>1815</v>
      </c>
      <c r="G203" t="s">
        <v>1195</v>
      </c>
      <c r="H203" t="s">
        <v>116</v>
      </c>
      <c r="I203" s="79">
        <v>1109</v>
      </c>
      <c r="J203" s="79">
        <v>14706.3</v>
      </c>
      <c r="K203" s="79">
        <v>655.64963462670005</v>
      </c>
      <c r="L203" s="79">
        <v>0</v>
      </c>
      <c r="M203" s="79">
        <f t="shared" si="2"/>
        <v>0.28996648637612227</v>
      </c>
      <c r="N203" s="79">
        <f>K203/'סכום נכסי הקרן'!$C$42*100</f>
        <v>5.0467290409081537E-2</v>
      </c>
    </row>
    <row r="204" spans="2:14">
      <c r="B204" t="s">
        <v>1816</v>
      </c>
      <c r="C204" t="s">
        <v>1817</v>
      </c>
      <c r="D204" t="s">
        <v>1666</v>
      </c>
      <c r="E204" t="s">
        <v>1049</v>
      </c>
      <c r="F204" t="s">
        <v>1818</v>
      </c>
      <c r="G204" t="s">
        <v>1195</v>
      </c>
      <c r="H204" t="s">
        <v>116</v>
      </c>
      <c r="I204" s="79">
        <v>802</v>
      </c>
      <c r="J204" s="79">
        <v>8071</v>
      </c>
      <c r="K204" s="79">
        <v>260.21874134199999</v>
      </c>
      <c r="L204" s="79">
        <v>0</v>
      </c>
      <c r="M204" s="79">
        <f t="shared" ref="M204:M230" si="3">K204/$K$11*100</f>
        <v>0.11508389562226713</v>
      </c>
      <c r="N204" s="79">
        <f>K204/'סכום נכסי הקרן'!$C$42*100</f>
        <v>2.0029805700524046E-2</v>
      </c>
    </row>
    <row r="205" spans="2:14">
      <c r="B205" t="s">
        <v>1822</v>
      </c>
      <c r="C205" t="s">
        <v>1823</v>
      </c>
      <c r="D205" t="s">
        <v>1666</v>
      </c>
      <c r="E205" t="s">
        <v>1049</v>
      </c>
      <c r="F205" t="s">
        <v>1824</v>
      </c>
      <c r="G205" t="s">
        <v>1195</v>
      </c>
      <c r="H205" t="s">
        <v>112</v>
      </c>
      <c r="I205" s="79">
        <v>3884</v>
      </c>
      <c r="J205" s="79">
        <v>2512</v>
      </c>
      <c r="K205" s="79">
        <v>375.04401152000003</v>
      </c>
      <c r="L205" s="79">
        <v>0</v>
      </c>
      <c r="M205" s="79">
        <f t="shared" si="3"/>
        <v>0.16586632328221798</v>
      </c>
      <c r="N205" s="79">
        <f>K205/'סכום נכסי הקרן'!$C$42*100</f>
        <v>2.88682461576346E-2</v>
      </c>
    </row>
    <row r="206" spans="2:14">
      <c r="B206" t="s">
        <v>1825</v>
      </c>
      <c r="C206" t="s">
        <v>1826</v>
      </c>
      <c r="D206" t="s">
        <v>1666</v>
      </c>
      <c r="E206" t="s">
        <v>1049</v>
      </c>
      <c r="F206" t="s">
        <v>1827</v>
      </c>
      <c r="G206" t="s">
        <v>1059</v>
      </c>
      <c r="H206" t="s">
        <v>112</v>
      </c>
      <c r="I206" s="79">
        <v>1926</v>
      </c>
      <c r="J206" s="79">
        <v>4525</v>
      </c>
      <c r="K206" s="79">
        <v>335.01036599999998</v>
      </c>
      <c r="L206" s="79">
        <v>0</v>
      </c>
      <c r="M206" s="79">
        <f t="shared" si="3"/>
        <v>0.14816111166432247</v>
      </c>
      <c r="N206" s="79">
        <f>K206/'סכום נכסי הקרן'!$C$42*100</f>
        <v>2.5786738126683903E-2</v>
      </c>
    </row>
    <row r="207" spans="2:14">
      <c r="B207" t="s">
        <v>1828</v>
      </c>
      <c r="C207" t="s">
        <v>1829</v>
      </c>
      <c r="D207" t="s">
        <v>1666</v>
      </c>
      <c r="E207" t="s">
        <v>1049</v>
      </c>
      <c r="F207" t="s">
        <v>1830</v>
      </c>
      <c r="G207" t="s">
        <v>1059</v>
      </c>
      <c r="H207" t="s">
        <v>112</v>
      </c>
      <c r="I207" s="79">
        <v>1220</v>
      </c>
      <c r="J207" s="79">
        <v>5904</v>
      </c>
      <c r="K207" s="79">
        <v>276.87870720000001</v>
      </c>
      <c r="L207" s="79">
        <v>0</v>
      </c>
      <c r="M207" s="79">
        <f t="shared" si="3"/>
        <v>0.12245190363731147</v>
      </c>
      <c r="N207" s="79">
        <f>K207/'סכום נכסי הקרן'!$C$42*100</f>
        <v>2.131217251773394E-2</v>
      </c>
    </row>
    <row r="208" spans="2:14">
      <c r="B208" t="s">
        <v>1831</v>
      </c>
      <c r="C208" t="s">
        <v>1832</v>
      </c>
      <c r="D208" t="s">
        <v>1073</v>
      </c>
      <c r="E208" t="s">
        <v>1049</v>
      </c>
      <c r="F208" t="s">
        <v>1833</v>
      </c>
      <c r="G208" t="s">
        <v>1059</v>
      </c>
      <c r="H208" t="s">
        <v>112</v>
      </c>
      <c r="I208" s="79">
        <v>5830</v>
      </c>
      <c r="J208" s="79">
        <v>3249</v>
      </c>
      <c r="K208" s="79">
        <v>728.11779479999996</v>
      </c>
      <c r="L208" s="79">
        <v>0</v>
      </c>
      <c r="M208" s="79">
        <f t="shared" si="3"/>
        <v>0.32201613098784843</v>
      </c>
      <c r="N208" s="79">
        <f>K208/'סכום נכסי הקרן'!$C$42*100</f>
        <v>5.6045378905935597E-2</v>
      </c>
    </row>
    <row r="209" spans="2:14">
      <c r="B209" t="s">
        <v>1834</v>
      </c>
      <c r="C209" t="s">
        <v>1835</v>
      </c>
      <c r="D209" t="s">
        <v>1836</v>
      </c>
      <c r="E209" t="s">
        <v>1049</v>
      </c>
      <c r="F209" t="s">
        <v>1837</v>
      </c>
      <c r="G209" t="s">
        <v>1059</v>
      </c>
      <c r="H209" t="s">
        <v>195</v>
      </c>
      <c r="I209" s="79">
        <v>400</v>
      </c>
      <c r="J209" s="79">
        <v>23400</v>
      </c>
      <c r="K209" s="79">
        <v>351.08424000000002</v>
      </c>
      <c r="L209" s="79">
        <v>0</v>
      </c>
      <c r="M209" s="79">
        <f t="shared" si="3"/>
        <v>0.15526991569635129</v>
      </c>
      <c r="N209" s="79">
        <f>K209/'סכום נכסי הקרן'!$C$42*100</f>
        <v>2.7023991721157197E-2</v>
      </c>
    </row>
    <row r="210" spans="2:14">
      <c r="B210" t="s">
        <v>1838</v>
      </c>
      <c r="C210" t="s">
        <v>1839</v>
      </c>
      <c r="D210" t="s">
        <v>1666</v>
      </c>
      <c r="E210" t="s">
        <v>1049</v>
      </c>
      <c r="F210" t="s">
        <v>1840</v>
      </c>
      <c r="G210" t="s">
        <v>1246</v>
      </c>
      <c r="H210" t="s">
        <v>112</v>
      </c>
      <c r="I210" s="79">
        <v>330</v>
      </c>
      <c r="J210" s="79">
        <v>76515</v>
      </c>
      <c r="K210" s="79">
        <v>970.60807799999998</v>
      </c>
      <c r="L210" s="79">
        <v>0</v>
      </c>
      <c r="M210" s="79">
        <f t="shared" si="3"/>
        <v>0.42925946902446421</v>
      </c>
      <c r="N210" s="79">
        <f>K210/'סכום נכסי הקרן'!$C$42*100</f>
        <v>7.4710572779798645E-2</v>
      </c>
    </row>
    <row r="211" spans="2:14">
      <c r="B211" t="s">
        <v>1841</v>
      </c>
      <c r="C211" t="s">
        <v>1842</v>
      </c>
      <c r="D211" t="s">
        <v>1666</v>
      </c>
      <c r="E211" t="s">
        <v>1049</v>
      </c>
      <c r="F211" t="s">
        <v>1843</v>
      </c>
      <c r="G211" t="s">
        <v>1246</v>
      </c>
      <c r="H211" t="s">
        <v>119</v>
      </c>
      <c r="I211" s="79">
        <v>1265</v>
      </c>
      <c r="J211" s="79">
        <v>5002</v>
      </c>
      <c r="K211" s="79">
        <v>297.78621686000002</v>
      </c>
      <c r="L211" s="79">
        <v>0</v>
      </c>
      <c r="M211" s="79">
        <f t="shared" si="3"/>
        <v>0.13169842311175115</v>
      </c>
      <c r="N211" s="79">
        <f>K211/'סכום נכסי הקרן'!$C$42*100</f>
        <v>2.2921485336679769E-2</v>
      </c>
    </row>
    <row r="212" spans="2:14">
      <c r="B212" t="s">
        <v>1844</v>
      </c>
      <c r="C212" t="s">
        <v>1845</v>
      </c>
      <c r="D212" t="s">
        <v>1666</v>
      </c>
      <c r="E212" t="s">
        <v>1049</v>
      </c>
      <c r="F212" t="s">
        <v>1846</v>
      </c>
      <c r="G212" t="s">
        <v>1246</v>
      </c>
      <c r="H212" t="s">
        <v>112</v>
      </c>
      <c r="I212" s="79">
        <v>780</v>
      </c>
      <c r="J212" s="79">
        <v>11397</v>
      </c>
      <c r="K212" s="79">
        <v>341.71853040000002</v>
      </c>
      <c r="L212" s="79">
        <v>0</v>
      </c>
      <c r="M212" s="79">
        <f t="shared" si="3"/>
        <v>0.15112785298220466</v>
      </c>
      <c r="N212" s="79">
        <f>K212/'סכום נכסי הקרן'!$C$42*100</f>
        <v>2.6303085369185478E-2</v>
      </c>
    </row>
    <row r="213" spans="2:14">
      <c r="B213" t="s">
        <v>1847</v>
      </c>
      <c r="C213" t="s">
        <v>1848</v>
      </c>
      <c r="D213" t="s">
        <v>1666</v>
      </c>
      <c r="E213" t="s">
        <v>1049</v>
      </c>
      <c r="F213" t="s">
        <v>1849</v>
      </c>
      <c r="G213" t="s">
        <v>1246</v>
      </c>
      <c r="H213" t="s">
        <v>112</v>
      </c>
      <c r="I213" s="79">
        <v>2490</v>
      </c>
      <c r="J213" s="79">
        <v>7571</v>
      </c>
      <c r="K213" s="79">
        <v>724.66280759999995</v>
      </c>
      <c r="L213" s="79">
        <v>0</v>
      </c>
      <c r="M213" s="79">
        <f t="shared" si="3"/>
        <v>0.32048813425613532</v>
      </c>
      <c r="N213" s="79">
        <f>K213/'סכום נכסי הקרן'!$C$42*100</f>
        <v>5.5779438328570158E-2</v>
      </c>
    </row>
    <row r="214" spans="2:14">
      <c r="B214" t="s">
        <v>1850</v>
      </c>
      <c r="C214" t="s">
        <v>1851</v>
      </c>
      <c r="D214" t="s">
        <v>1073</v>
      </c>
      <c r="E214" t="s">
        <v>1049</v>
      </c>
      <c r="F214" t="s">
        <v>1852</v>
      </c>
      <c r="G214" t="s">
        <v>1254</v>
      </c>
      <c r="H214" t="s">
        <v>116</v>
      </c>
      <c r="I214" s="79">
        <v>7657</v>
      </c>
      <c r="J214" s="79">
        <v>1071</v>
      </c>
      <c r="K214" s="79">
        <v>329.67421004699997</v>
      </c>
      <c r="L214" s="79">
        <v>0</v>
      </c>
      <c r="M214" s="79">
        <f t="shared" si="3"/>
        <v>0.14580115245634181</v>
      </c>
      <c r="N214" s="79">
        <f>K214/'סכום נכסי הקרן'!$C$42*100</f>
        <v>2.5375998429861636E-2</v>
      </c>
    </row>
    <row r="215" spans="2:14">
      <c r="B215" t="s">
        <v>1853</v>
      </c>
      <c r="C215" t="s">
        <v>1854</v>
      </c>
      <c r="D215" t="s">
        <v>1666</v>
      </c>
      <c r="E215" t="s">
        <v>1049</v>
      </c>
      <c r="F215" t="s">
        <v>1855</v>
      </c>
      <c r="G215" t="s">
        <v>1118</v>
      </c>
      <c r="H215" t="s">
        <v>112</v>
      </c>
      <c r="I215" s="79">
        <v>1090</v>
      </c>
      <c r="J215" s="79">
        <v>5618</v>
      </c>
      <c r="K215" s="79">
        <v>235.39195280000001</v>
      </c>
      <c r="L215" s="79">
        <v>0</v>
      </c>
      <c r="M215" s="79">
        <f t="shared" si="3"/>
        <v>0.1041040425706819</v>
      </c>
      <c r="N215" s="79">
        <f>K215/'סכום נכסי הקרן'!$C$42*100</f>
        <v>1.8118814401051512E-2</v>
      </c>
    </row>
    <row r="216" spans="2:14">
      <c r="B216" t="s">
        <v>1856</v>
      </c>
      <c r="C216" t="s">
        <v>1857</v>
      </c>
      <c r="D216" t="s">
        <v>1666</v>
      </c>
      <c r="E216" t="s">
        <v>1049</v>
      </c>
      <c r="F216" t="s">
        <v>1858</v>
      </c>
      <c r="G216" t="s">
        <v>1118</v>
      </c>
      <c r="H216" t="s">
        <v>112</v>
      </c>
      <c r="I216" s="79">
        <v>331</v>
      </c>
      <c r="J216" s="79">
        <v>78279</v>
      </c>
      <c r="K216" s="79">
        <v>995.99381556000003</v>
      </c>
      <c r="L216" s="79">
        <v>0</v>
      </c>
      <c r="M216" s="79">
        <f t="shared" si="3"/>
        <v>0.4404865219130556</v>
      </c>
      <c r="N216" s="79">
        <f>K216/'סכום נכסי הקרן'!$C$42*100</f>
        <v>7.666458803738159E-2</v>
      </c>
    </row>
    <row r="217" spans="2:14">
      <c r="B217" t="s">
        <v>1859</v>
      </c>
      <c r="C217" t="s">
        <v>1860</v>
      </c>
      <c r="D217" t="s">
        <v>1666</v>
      </c>
      <c r="E217" t="s">
        <v>1049</v>
      </c>
      <c r="F217" t="s">
        <v>1861</v>
      </c>
      <c r="G217" t="s">
        <v>1118</v>
      </c>
      <c r="H217" t="s">
        <v>112</v>
      </c>
      <c r="I217" s="79">
        <v>4540</v>
      </c>
      <c r="J217" s="79">
        <v>10377</v>
      </c>
      <c r="K217" s="79">
        <v>1810.9691352</v>
      </c>
      <c r="L217" s="79">
        <v>0</v>
      </c>
      <c r="M217" s="79">
        <f t="shared" si="3"/>
        <v>0.80091611332709833</v>
      </c>
      <c r="N217" s="79">
        <f>K217/'סכום נכסי הקרן'!$C$42*100</f>
        <v>0.13939564737202673</v>
      </c>
    </row>
    <row r="218" spans="2:14">
      <c r="B218" t="s">
        <v>1865</v>
      </c>
      <c r="C218" t="s">
        <v>1866</v>
      </c>
      <c r="D218" t="s">
        <v>1666</v>
      </c>
      <c r="E218" t="s">
        <v>1049</v>
      </c>
      <c r="F218" t="s">
        <v>1867</v>
      </c>
      <c r="G218" t="s">
        <v>1118</v>
      </c>
      <c r="H218" t="s">
        <v>112</v>
      </c>
      <c r="I218" s="79">
        <v>370</v>
      </c>
      <c r="J218" s="79">
        <v>22300</v>
      </c>
      <c r="K218" s="79">
        <v>317.16843999999998</v>
      </c>
      <c r="L218" s="79">
        <v>0</v>
      </c>
      <c r="M218" s="79">
        <f t="shared" si="3"/>
        <v>0.1402703719778001</v>
      </c>
      <c r="N218" s="79">
        <f>K218/'סכום נכסי הקרן'!$C$42*100</f>
        <v>2.4413392343593496E-2</v>
      </c>
    </row>
    <row r="219" spans="2:14">
      <c r="B219" t="s">
        <v>1868</v>
      </c>
      <c r="C219" t="s">
        <v>1869</v>
      </c>
      <c r="D219" t="s">
        <v>1666</v>
      </c>
      <c r="E219" t="s">
        <v>1049</v>
      </c>
      <c r="F219" t="s">
        <v>1870</v>
      </c>
      <c r="G219" t="s">
        <v>1118</v>
      </c>
      <c r="H219" t="s">
        <v>112</v>
      </c>
      <c r="I219" s="79">
        <v>2460</v>
      </c>
      <c r="J219" s="79">
        <v>3869</v>
      </c>
      <c r="K219" s="79">
        <v>365.86192560000001</v>
      </c>
      <c r="L219" s="79">
        <v>0</v>
      </c>
      <c r="M219" s="79">
        <f t="shared" si="3"/>
        <v>0.16180546966282722</v>
      </c>
      <c r="N219" s="79">
        <f>K219/'סכום נכסי הקרן'!$C$42*100</f>
        <v>2.8161473863084908E-2</v>
      </c>
    </row>
    <row r="220" spans="2:14">
      <c r="B220" t="s">
        <v>1871</v>
      </c>
      <c r="C220" t="s">
        <v>1872</v>
      </c>
      <c r="D220" t="s">
        <v>1666</v>
      </c>
      <c r="E220" t="s">
        <v>1049</v>
      </c>
      <c r="F220" t="s">
        <v>1873</v>
      </c>
      <c r="G220" t="s">
        <v>1118</v>
      </c>
      <c r="H220" t="s">
        <v>119</v>
      </c>
      <c r="I220" s="79">
        <v>3810</v>
      </c>
      <c r="J220" s="79">
        <v>1447</v>
      </c>
      <c r="K220" s="79">
        <v>259.45610033999998</v>
      </c>
      <c r="L220" s="79">
        <v>0</v>
      </c>
      <c r="M220" s="79">
        <f t="shared" si="3"/>
        <v>0.11474661131669101</v>
      </c>
      <c r="N220" s="79">
        <f>K220/'סכום נכסי הקרן'!$C$42*100</f>
        <v>1.9971102968312931E-2</v>
      </c>
    </row>
    <row r="221" spans="2:14">
      <c r="B221" t="s">
        <v>1874</v>
      </c>
      <c r="C221" t="s">
        <v>1875</v>
      </c>
      <c r="D221" t="s">
        <v>1666</v>
      </c>
      <c r="E221" t="s">
        <v>1049</v>
      </c>
      <c r="F221" t="s">
        <v>1876</v>
      </c>
      <c r="G221" t="s">
        <v>1118</v>
      </c>
      <c r="H221" t="s">
        <v>112</v>
      </c>
      <c r="I221" s="79">
        <v>6030</v>
      </c>
      <c r="J221" s="79">
        <v>7833</v>
      </c>
      <c r="K221" s="79">
        <v>1815.6361356</v>
      </c>
      <c r="L221" s="79">
        <v>0</v>
      </c>
      <c r="M221" s="79">
        <f t="shared" si="3"/>
        <v>0.80298013294433557</v>
      </c>
      <c r="N221" s="79">
        <f>K221/'סכום נכסי הקרן'!$C$42*100</f>
        <v>0.13975488018798066</v>
      </c>
    </row>
    <row r="222" spans="2:14">
      <c r="B222" t="s">
        <v>1877</v>
      </c>
      <c r="C222" t="s">
        <v>1878</v>
      </c>
      <c r="D222" t="s">
        <v>1666</v>
      </c>
      <c r="E222" t="s">
        <v>1049</v>
      </c>
      <c r="F222" t="s">
        <v>1879</v>
      </c>
      <c r="G222" t="s">
        <v>1183</v>
      </c>
      <c r="H222" t="s">
        <v>112</v>
      </c>
      <c r="I222" s="79">
        <v>4070</v>
      </c>
      <c r="J222" s="79">
        <v>3046</v>
      </c>
      <c r="K222" s="79">
        <v>476.54913679999999</v>
      </c>
      <c r="L222" s="79">
        <v>0</v>
      </c>
      <c r="M222" s="79">
        <f t="shared" si="3"/>
        <v>0.21075780643444714</v>
      </c>
      <c r="N222" s="79">
        <f>K222/'סכום נכסי הקרן'!$C$42*100</f>
        <v>3.6681395688988504E-2</v>
      </c>
    </row>
    <row r="223" spans="2:14">
      <c r="B223" t="s">
        <v>1880</v>
      </c>
      <c r="C223" t="s">
        <v>1881</v>
      </c>
      <c r="D223" t="s">
        <v>1666</v>
      </c>
      <c r="E223" t="s">
        <v>1049</v>
      </c>
      <c r="F223" t="s">
        <v>1882</v>
      </c>
      <c r="G223" t="s">
        <v>1183</v>
      </c>
      <c r="H223" t="s">
        <v>112</v>
      </c>
      <c r="I223" s="79">
        <v>3497</v>
      </c>
      <c r="J223" s="79">
        <v>2837</v>
      </c>
      <c r="K223" s="79">
        <v>381.36281716000002</v>
      </c>
      <c r="L223" s="79">
        <v>0</v>
      </c>
      <c r="M223" s="79">
        <f t="shared" si="3"/>
        <v>0.16866086746063064</v>
      </c>
      <c r="N223" s="79">
        <f>K223/'סכום נכסי הקרן'!$C$42*100</f>
        <v>2.9354623305475135E-2</v>
      </c>
    </row>
    <row r="224" spans="2:14">
      <c r="B224" t="s">
        <v>1883</v>
      </c>
      <c r="C224" t="s">
        <v>1884</v>
      </c>
      <c r="D224" t="s">
        <v>1666</v>
      </c>
      <c r="E224" t="s">
        <v>1049</v>
      </c>
      <c r="F224" t="s">
        <v>1885</v>
      </c>
      <c r="G224" t="s">
        <v>1096</v>
      </c>
      <c r="H224" t="s">
        <v>112</v>
      </c>
      <c r="I224" s="79">
        <v>5934</v>
      </c>
      <c r="J224" s="79">
        <v>11635</v>
      </c>
      <c r="K224" s="79">
        <v>2653.9779395999999</v>
      </c>
      <c r="L224" s="79">
        <v>0</v>
      </c>
      <c r="M224" s="79">
        <f t="shared" si="3"/>
        <v>1.1737437457792697</v>
      </c>
      <c r="N224" s="79">
        <f>K224/'סכום נכסי הקרן'!$C$42*100</f>
        <v>0.2042845268927031</v>
      </c>
    </row>
    <row r="225" spans="2:14">
      <c r="B225" t="s">
        <v>1886</v>
      </c>
      <c r="C225" t="s">
        <v>1887</v>
      </c>
      <c r="D225" t="s">
        <v>1666</v>
      </c>
      <c r="E225" t="s">
        <v>1049</v>
      </c>
      <c r="F225" t="s">
        <v>1888</v>
      </c>
      <c r="G225" t="s">
        <v>1096</v>
      </c>
      <c r="H225" t="s">
        <v>116</v>
      </c>
      <c r="I225" s="79">
        <v>4020</v>
      </c>
      <c r="J225" s="79">
        <v>1437.5</v>
      </c>
      <c r="K225" s="79">
        <v>232.31152875000001</v>
      </c>
      <c r="L225" s="79">
        <v>0</v>
      </c>
      <c r="M225" s="79">
        <f t="shared" si="3"/>
        <v>0.10274169949725739</v>
      </c>
      <c r="N225" s="79">
        <f>K225/'סכום נכסי הקרן'!$C$42*100</f>
        <v>1.7881705056511144E-2</v>
      </c>
    </row>
    <row r="226" spans="2:14">
      <c r="B226" t="s">
        <v>1889</v>
      </c>
      <c r="C226" t="s">
        <v>1890</v>
      </c>
      <c r="D226" t="s">
        <v>1891</v>
      </c>
      <c r="E226" t="s">
        <v>1049</v>
      </c>
      <c r="F226" t="s">
        <v>1892</v>
      </c>
      <c r="G226" t="s">
        <v>1087</v>
      </c>
      <c r="H226" t="s">
        <v>119</v>
      </c>
      <c r="I226" s="79">
        <v>4360</v>
      </c>
      <c r="J226" s="79">
        <v>1002</v>
      </c>
      <c r="K226" s="79">
        <v>205.60070064000001</v>
      </c>
      <c r="L226" s="79">
        <v>0</v>
      </c>
      <c r="M226" s="79">
        <f t="shared" si="3"/>
        <v>9.0928614327671228E-2</v>
      </c>
      <c r="N226" s="79">
        <f>K226/'סכום נכסי הקרן'!$C$42*100</f>
        <v>1.5825693662465393E-2</v>
      </c>
    </row>
    <row r="227" spans="2:14">
      <c r="B227" t="s">
        <v>1893</v>
      </c>
      <c r="C227" t="s">
        <v>1894</v>
      </c>
      <c r="D227" t="s">
        <v>1666</v>
      </c>
      <c r="E227" t="s">
        <v>1049</v>
      </c>
      <c r="F227" t="s">
        <v>1895</v>
      </c>
      <c r="G227" t="s">
        <v>1087</v>
      </c>
      <c r="H227" t="s">
        <v>112</v>
      </c>
      <c r="I227" s="79">
        <v>1310</v>
      </c>
      <c r="J227" s="79">
        <v>5020</v>
      </c>
      <c r="K227" s="79">
        <v>252.78912800000001</v>
      </c>
      <c r="L227" s="79">
        <v>0</v>
      </c>
      <c r="M227" s="79">
        <f t="shared" si="3"/>
        <v>0.11179808752883398</v>
      </c>
      <c r="N227" s="79">
        <f>K227/'סכום נכסי הקרן'!$C$42*100</f>
        <v>1.9457926400428985E-2</v>
      </c>
    </row>
    <row r="228" spans="2:14">
      <c r="B228" t="s">
        <v>1896</v>
      </c>
      <c r="C228" t="s">
        <v>1897</v>
      </c>
      <c r="D228" t="s">
        <v>1666</v>
      </c>
      <c r="E228" t="s">
        <v>1049</v>
      </c>
      <c r="F228" t="s">
        <v>1898</v>
      </c>
      <c r="G228" t="s">
        <v>1229</v>
      </c>
      <c r="H228" t="s">
        <v>198</v>
      </c>
      <c r="I228" s="79">
        <v>150671</v>
      </c>
      <c r="J228" s="79">
        <v>463</v>
      </c>
      <c r="K228" s="79">
        <v>346.50126279099999</v>
      </c>
      <c r="L228" s="79">
        <v>0</v>
      </c>
      <c r="M228" s="79">
        <f t="shared" si="3"/>
        <v>0.1532430560319023</v>
      </c>
      <c r="N228" s="79">
        <f>K228/'סכום נכסי הקרן'!$C$42*100</f>
        <v>2.6671226418578334E-2</v>
      </c>
    </row>
    <row r="229" spans="2:14">
      <c r="B229" t="s">
        <v>1899</v>
      </c>
      <c r="C229" t="s">
        <v>1900</v>
      </c>
      <c r="D229" t="s">
        <v>1666</v>
      </c>
      <c r="E229" t="s">
        <v>1049</v>
      </c>
      <c r="F229" t="s">
        <v>1901</v>
      </c>
      <c r="G229" t="s">
        <v>107</v>
      </c>
      <c r="H229" t="s">
        <v>116</v>
      </c>
      <c r="I229" s="79">
        <v>2780</v>
      </c>
      <c r="J229" s="79">
        <v>3235</v>
      </c>
      <c r="K229" s="79">
        <v>361.5396533</v>
      </c>
      <c r="L229" s="79">
        <v>0</v>
      </c>
      <c r="M229" s="79">
        <f t="shared" si="3"/>
        <v>0.15989390890567767</v>
      </c>
      <c r="N229" s="79">
        <f>K229/'סכום נכסי הקרן'!$C$42*100</f>
        <v>2.7828775787968274E-2</v>
      </c>
    </row>
    <row r="230" spans="2:14">
      <c r="B230" t="s">
        <v>1902</v>
      </c>
      <c r="C230" t="s">
        <v>1903</v>
      </c>
      <c r="D230" t="s">
        <v>1666</v>
      </c>
      <c r="E230" t="s">
        <v>1049</v>
      </c>
      <c r="F230" t="s">
        <v>1904</v>
      </c>
      <c r="G230" t="s">
        <v>134</v>
      </c>
      <c r="H230" t="s">
        <v>112</v>
      </c>
      <c r="I230" s="79">
        <v>1860</v>
      </c>
      <c r="J230" s="79">
        <v>5227</v>
      </c>
      <c r="K230" s="79">
        <v>373.72213679999999</v>
      </c>
      <c r="L230" s="79">
        <v>0</v>
      </c>
      <c r="M230" s="79">
        <f t="shared" si="3"/>
        <v>0.1652817132287005</v>
      </c>
      <c r="N230" s="79">
        <f>K230/'סכום נכסי הקרן'!$C$42*100</f>
        <v>2.876649755311254E-2</v>
      </c>
    </row>
    <row r="231" spans="2:14">
      <c r="B231" t="s">
        <v>252</v>
      </c>
      <c r="E231" s="16"/>
      <c r="F231" s="16"/>
      <c r="G231" s="16"/>
    </row>
    <row r="232" spans="2:14">
      <c r="E232" s="16"/>
      <c r="F232" s="16"/>
      <c r="G232" s="16"/>
    </row>
    <row r="233" spans="2:14">
      <c r="E233" s="16"/>
      <c r="F233" s="16"/>
      <c r="G233" s="16"/>
    </row>
    <row r="234" spans="2:14">
      <c r="E234" s="16"/>
      <c r="F234" s="16"/>
      <c r="G234" s="16"/>
    </row>
    <row r="235" spans="2:14">
      <c r="E235" s="16"/>
      <c r="F235" s="16"/>
      <c r="G235" s="16"/>
    </row>
    <row r="236" spans="2:14">
      <c r="E236" s="16"/>
      <c r="F236" s="16"/>
      <c r="G236" s="16"/>
    </row>
    <row r="237" spans="2:14">
      <c r="E237" s="16"/>
      <c r="F237" s="16"/>
      <c r="G237" s="16"/>
    </row>
    <row r="238" spans="2:14">
      <c r="E238" s="16"/>
      <c r="F238" s="16"/>
      <c r="G238" s="16"/>
    </row>
    <row r="239" spans="2:14"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9"/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9"/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sheetProtection sheet="1" objects="1" scenarios="1"/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9">
      <formula1>$BG$6:$BG$11</formula1>
    </dataValidation>
    <dataValidation type="list" allowBlank="1" showInputMessage="1" showErrorMessage="1" sqref="H12:H333">
      <formula1>$BI$6:$BI$11</formula1>
    </dataValidation>
    <dataValidation type="list" allowBlank="1" showInputMessage="1" showErrorMessage="1" sqref="E12:E333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" t="s">
        <v>2903</v>
      </c>
    </row>
    <row r="3" spans="2:62">
      <c r="B3" s="2" t="s">
        <v>2</v>
      </c>
      <c r="C3" s="82" t="s">
        <v>2904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918945</v>
      </c>
      <c r="I11" s="7"/>
      <c r="J11" s="78">
        <v>67056.391836178998</v>
      </c>
      <c r="K11" s="7"/>
      <c r="L11" s="78">
        <f>J11/$J$11*100</f>
        <v>100</v>
      </c>
      <c r="M11" s="78">
        <f>J11/'סכום נכסי הקרן'!$C$42*100</f>
        <v>5.1615286913236949</v>
      </c>
      <c r="N11" s="35"/>
      <c r="BG11" s="16"/>
      <c r="BH11" s="19"/>
      <c r="BJ11" s="16"/>
    </row>
    <row r="12" spans="2:62">
      <c r="B12" s="80" t="s">
        <v>199</v>
      </c>
      <c r="D12" s="16"/>
      <c r="E12" s="16"/>
      <c r="F12" s="16"/>
      <c r="G12" s="16"/>
      <c r="H12" s="81">
        <v>0</v>
      </c>
      <c r="J12" s="81">
        <v>0</v>
      </c>
      <c r="L12" s="81">
        <f t="shared" ref="L12:L58" si="0">J12/$J$11*100</f>
        <v>0</v>
      </c>
      <c r="M12" s="81">
        <f>J12/'סכום נכסי הקרן'!$C$42*100</f>
        <v>0</v>
      </c>
    </row>
    <row r="13" spans="2:62">
      <c r="B13" s="80" t="s">
        <v>1905</v>
      </c>
      <c r="D13" s="16"/>
      <c r="E13" s="16"/>
      <c r="F13" s="16"/>
      <c r="G13" s="16"/>
      <c r="H13" s="81">
        <v>0</v>
      </c>
      <c r="J13" s="81">
        <v>0</v>
      </c>
      <c r="L13" s="81">
        <f t="shared" si="0"/>
        <v>0</v>
      </c>
      <c r="M13" s="81">
        <f>J13/'סכום נכסי הקרן'!$C$42*100</f>
        <v>0</v>
      </c>
    </row>
    <row r="14" spans="2:62">
      <c r="B14" t="s">
        <v>245</v>
      </c>
      <c r="C14" t="s">
        <v>245</v>
      </c>
      <c r="D14" s="16"/>
      <c r="E14" s="16"/>
      <c r="F14" t="s">
        <v>245</v>
      </c>
      <c r="G14" t="s">
        <v>245</v>
      </c>
      <c r="H14" s="79">
        <v>0</v>
      </c>
      <c r="I14" s="79">
        <v>0</v>
      </c>
      <c r="J14" s="79">
        <v>0</v>
      </c>
      <c r="K14" s="79">
        <v>0</v>
      </c>
      <c r="L14" s="79">
        <f t="shared" si="0"/>
        <v>0</v>
      </c>
      <c r="M14" s="79">
        <f>J14/'סכום נכסי הקרן'!$C$42*100</f>
        <v>0</v>
      </c>
    </row>
    <row r="15" spans="2:62">
      <c r="B15" s="80" t="s">
        <v>1906</v>
      </c>
      <c r="D15" s="16"/>
      <c r="E15" s="16"/>
      <c r="F15" s="16"/>
      <c r="G15" s="16"/>
      <c r="H15" s="81">
        <v>0</v>
      </c>
      <c r="J15" s="81">
        <v>0</v>
      </c>
      <c r="L15" s="81">
        <f t="shared" si="0"/>
        <v>0</v>
      </c>
      <c r="M15" s="81">
        <f>J15/'סכום נכסי הקרן'!$C$42*100</f>
        <v>0</v>
      </c>
    </row>
    <row r="16" spans="2:62">
      <c r="B16" t="s">
        <v>245</v>
      </c>
      <c r="C16" t="s">
        <v>245</v>
      </c>
      <c r="D16" s="16"/>
      <c r="E16" s="16"/>
      <c r="F16" t="s">
        <v>245</v>
      </c>
      <c r="G16" t="s">
        <v>245</v>
      </c>
      <c r="H16" s="79">
        <v>0</v>
      </c>
      <c r="I16" s="79">
        <v>0</v>
      </c>
      <c r="J16" s="79">
        <v>0</v>
      </c>
      <c r="K16" s="79">
        <v>0</v>
      </c>
      <c r="L16" s="79">
        <f t="shared" si="0"/>
        <v>0</v>
      </c>
      <c r="M16" s="79">
        <f>J16/'סכום נכסי הקרן'!$C$42*100</f>
        <v>0</v>
      </c>
    </row>
    <row r="17" spans="2:13">
      <c r="B17" s="80" t="s">
        <v>1907</v>
      </c>
      <c r="D17" s="16"/>
      <c r="E17" s="16"/>
      <c r="F17" s="16"/>
      <c r="G17" s="16"/>
      <c r="H17" s="81">
        <v>0</v>
      </c>
      <c r="J17" s="81">
        <v>0</v>
      </c>
      <c r="L17" s="81">
        <f t="shared" si="0"/>
        <v>0</v>
      </c>
      <c r="M17" s="81">
        <f>J17/'סכום נכסי הקרן'!$C$42*100</f>
        <v>0</v>
      </c>
    </row>
    <row r="18" spans="2:13">
      <c r="B18" t="s">
        <v>245</v>
      </c>
      <c r="C18" t="s">
        <v>245</v>
      </c>
      <c r="D18" s="16"/>
      <c r="E18" s="16"/>
      <c r="F18" t="s">
        <v>245</v>
      </c>
      <c r="G18" t="s">
        <v>245</v>
      </c>
      <c r="H18" s="79">
        <v>0</v>
      </c>
      <c r="I18" s="79">
        <v>0</v>
      </c>
      <c r="J18" s="79">
        <v>0</v>
      </c>
      <c r="K18" s="79">
        <v>0</v>
      </c>
      <c r="L18" s="79">
        <f t="shared" si="0"/>
        <v>0</v>
      </c>
      <c r="M18" s="79">
        <f>J18/'סכום נכסי הקרן'!$C$42*100</f>
        <v>0</v>
      </c>
    </row>
    <row r="19" spans="2:13">
      <c r="B19" s="80" t="s">
        <v>1908</v>
      </c>
      <c r="D19" s="16"/>
      <c r="E19" s="16"/>
      <c r="F19" s="16"/>
      <c r="G19" s="16"/>
      <c r="H19" s="81">
        <v>0</v>
      </c>
      <c r="J19" s="81">
        <v>0</v>
      </c>
      <c r="L19" s="81">
        <f t="shared" si="0"/>
        <v>0</v>
      </c>
      <c r="M19" s="81">
        <f>J19/'סכום נכסי הקרן'!$C$42*100</f>
        <v>0</v>
      </c>
    </row>
    <row r="20" spans="2:13">
      <c r="B20" t="s">
        <v>245</v>
      </c>
      <c r="C20" t="s">
        <v>245</v>
      </c>
      <c r="D20" s="16"/>
      <c r="E20" s="16"/>
      <c r="F20" t="s">
        <v>245</v>
      </c>
      <c r="G20" t="s">
        <v>245</v>
      </c>
      <c r="H20" s="79">
        <v>0</v>
      </c>
      <c r="I20" s="79">
        <v>0</v>
      </c>
      <c r="J20" s="79">
        <v>0</v>
      </c>
      <c r="K20" s="79">
        <v>0</v>
      </c>
      <c r="L20" s="79">
        <f t="shared" si="0"/>
        <v>0</v>
      </c>
      <c r="M20" s="79">
        <f>J20/'סכום נכסי הקרן'!$C$42*100</f>
        <v>0</v>
      </c>
    </row>
    <row r="21" spans="2:13">
      <c r="B21" s="80" t="s">
        <v>1046</v>
      </c>
      <c r="D21" s="16"/>
      <c r="E21" s="16"/>
      <c r="F21" s="16"/>
      <c r="G21" s="16"/>
      <c r="H21" s="81">
        <v>0</v>
      </c>
      <c r="J21" s="81">
        <v>0</v>
      </c>
      <c r="L21" s="81">
        <f t="shared" si="0"/>
        <v>0</v>
      </c>
      <c r="M21" s="81">
        <f>J21/'סכום נכסי הקרן'!$C$42*100</f>
        <v>0</v>
      </c>
    </row>
    <row r="22" spans="2:13">
      <c r="B22" t="s">
        <v>245</v>
      </c>
      <c r="C22" t="s">
        <v>245</v>
      </c>
      <c r="D22" s="16"/>
      <c r="E22" s="16"/>
      <c r="F22" t="s">
        <v>245</v>
      </c>
      <c r="G22" t="s">
        <v>245</v>
      </c>
      <c r="H22" s="79">
        <v>0</v>
      </c>
      <c r="I22" s="79">
        <v>0</v>
      </c>
      <c r="J22" s="79">
        <v>0</v>
      </c>
      <c r="K22" s="79">
        <v>0</v>
      </c>
      <c r="L22" s="79">
        <f t="shared" si="0"/>
        <v>0</v>
      </c>
      <c r="M22" s="79">
        <f>J22/'סכום נכסי הקרן'!$C$42*100</f>
        <v>0</v>
      </c>
    </row>
    <row r="23" spans="2:13">
      <c r="B23" s="80" t="s">
        <v>1909</v>
      </c>
      <c r="D23" s="16"/>
      <c r="E23" s="16"/>
      <c r="F23" s="16"/>
      <c r="G23" s="16"/>
      <c r="H23" s="81">
        <v>0</v>
      </c>
      <c r="J23" s="81">
        <v>0</v>
      </c>
      <c r="L23" s="81">
        <f t="shared" si="0"/>
        <v>0</v>
      </c>
      <c r="M23" s="81">
        <f>J23/'סכום נכסי הקרן'!$C$42*100</f>
        <v>0</v>
      </c>
    </row>
    <row r="24" spans="2:13">
      <c r="B24" t="s">
        <v>245</v>
      </c>
      <c r="C24" t="s">
        <v>245</v>
      </c>
      <c r="D24" s="16"/>
      <c r="E24" s="16"/>
      <c r="F24" t="s">
        <v>245</v>
      </c>
      <c r="G24" t="s">
        <v>245</v>
      </c>
      <c r="H24" s="79">
        <v>0</v>
      </c>
      <c r="I24" s="79">
        <v>0</v>
      </c>
      <c r="J24" s="79">
        <v>0</v>
      </c>
      <c r="K24" s="79">
        <v>0</v>
      </c>
      <c r="L24" s="79">
        <f t="shared" si="0"/>
        <v>0</v>
      </c>
      <c r="M24" s="79">
        <f>J24/'סכום נכסי הקרן'!$C$42*100</f>
        <v>0</v>
      </c>
    </row>
    <row r="25" spans="2:13">
      <c r="B25" s="80" t="s">
        <v>249</v>
      </c>
      <c r="D25" s="16"/>
      <c r="E25" s="16"/>
      <c r="F25" s="16"/>
      <c r="G25" s="16"/>
      <c r="H25" s="81">
        <v>918945</v>
      </c>
      <c r="J25" s="81">
        <v>67056.391836178998</v>
      </c>
      <c r="L25" s="81">
        <f t="shared" si="0"/>
        <v>100</v>
      </c>
      <c r="M25" s="81">
        <f>J25/'סכום נכסי הקרן'!$C$42*100</f>
        <v>5.1615286913236949</v>
      </c>
    </row>
    <row r="26" spans="2:13">
      <c r="B26" s="80" t="s">
        <v>1910</v>
      </c>
      <c r="D26" s="16"/>
      <c r="E26" s="16"/>
      <c r="F26" s="16"/>
      <c r="G26" s="16"/>
      <c r="H26" s="81">
        <v>915964</v>
      </c>
      <c r="J26" s="81">
        <v>65763.820696979004</v>
      </c>
      <c r="L26" s="81">
        <f t="shared" si="0"/>
        <v>98.072411736143223</v>
      </c>
      <c r="M26" s="81">
        <f>J26/'סכום נכסי הקרן'!$C$42*100</f>
        <v>5.0620356700341391</v>
      </c>
    </row>
    <row r="27" spans="2:13">
      <c r="B27" t="s">
        <v>1911</v>
      </c>
      <c r="C27" t="s">
        <v>1912</v>
      </c>
      <c r="D27" t="s">
        <v>1666</v>
      </c>
      <c r="E27" t="s">
        <v>1913</v>
      </c>
      <c r="F27" t="s">
        <v>1091</v>
      </c>
      <c r="G27" t="s">
        <v>112</v>
      </c>
      <c r="H27" s="79">
        <v>32347</v>
      </c>
      <c r="I27" s="79">
        <v>2454</v>
      </c>
      <c r="J27" s="79">
        <v>3051.3494407200001</v>
      </c>
      <c r="K27" s="79">
        <v>0.16</v>
      </c>
      <c r="L27" s="79">
        <f t="shared" si="0"/>
        <v>4.5504229457715955</v>
      </c>
      <c r="M27" s="79">
        <f>J27/'סכום נכסי הקרן'!$C$42*100</f>
        <v>0.23487138592257775</v>
      </c>
    </row>
    <row r="28" spans="2:13">
      <c r="B28" t="s">
        <v>1914</v>
      </c>
      <c r="C28" t="s">
        <v>1915</v>
      </c>
      <c r="D28" t="s">
        <v>1666</v>
      </c>
      <c r="E28" t="s">
        <v>1766</v>
      </c>
      <c r="F28" t="s">
        <v>1091</v>
      </c>
      <c r="G28" t="s">
        <v>112</v>
      </c>
      <c r="H28" s="79">
        <v>2630</v>
      </c>
      <c r="I28" s="79">
        <v>6125</v>
      </c>
      <c r="J28" s="79">
        <v>619.22035000000005</v>
      </c>
      <c r="K28" s="79">
        <v>0</v>
      </c>
      <c r="L28" s="79">
        <f t="shared" si="0"/>
        <v>0.92343225312924093</v>
      </c>
      <c r="M28" s="79">
        <f>J28/'סכום נכסי הקרן'!$C$42*100</f>
        <v>4.7663220690202616E-2</v>
      </c>
    </row>
    <row r="29" spans="2:13">
      <c r="B29" t="s">
        <v>1916</v>
      </c>
      <c r="C29" t="s">
        <v>1917</v>
      </c>
      <c r="D29" t="s">
        <v>1666</v>
      </c>
      <c r="E29" t="s">
        <v>1918</v>
      </c>
      <c r="F29" t="s">
        <v>1091</v>
      </c>
      <c r="G29" t="s">
        <v>112</v>
      </c>
      <c r="H29" s="79">
        <v>19990</v>
      </c>
      <c r="I29" s="79">
        <v>1932</v>
      </c>
      <c r="J29" s="79">
        <v>1484.5789391999999</v>
      </c>
      <c r="K29" s="79">
        <v>0.28999999999999998</v>
      </c>
      <c r="L29" s="79">
        <f t="shared" si="0"/>
        <v>2.2139260681172286</v>
      </c>
      <c r="M29" s="79">
        <f>J29/'סכום נכסי הקרן'!$C$42*100</f>
        <v>0.11427242921056531</v>
      </c>
    </row>
    <row r="30" spans="2:13">
      <c r="B30" t="s">
        <v>1919</v>
      </c>
      <c r="C30" t="s">
        <v>1920</v>
      </c>
      <c r="D30" t="s">
        <v>1666</v>
      </c>
      <c r="E30" t="s">
        <v>1921</v>
      </c>
      <c r="F30" t="s">
        <v>1091</v>
      </c>
      <c r="G30" t="s">
        <v>112</v>
      </c>
      <c r="H30" s="79">
        <v>12355</v>
      </c>
      <c r="I30" s="79">
        <v>6919</v>
      </c>
      <c r="J30" s="79">
        <v>3286.0143778000001</v>
      </c>
      <c r="K30" s="79">
        <v>0.02</v>
      </c>
      <c r="L30" s="79">
        <f t="shared" si="0"/>
        <v>4.900374577009516</v>
      </c>
      <c r="M30" s="79">
        <f>J30/'סכום נכסי הקרן'!$C$42*100</f>
        <v>0.25293423977467833</v>
      </c>
    </row>
    <row r="31" spans="2:13">
      <c r="B31" t="s">
        <v>1922</v>
      </c>
      <c r="C31" t="s">
        <v>1923</v>
      </c>
      <c r="D31" t="s">
        <v>1666</v>
      </c>
      <c r="E31" t="s">
        <v>1924</v>
      </c>
      <c r="F31" t="s">
        <v>1091</v>
      </c>
      <c r="G31" t="s">
        <v>112</v>
      </c>
      <c r="H31" s="79">
        <v>6110</v>
      </c>
      <c r="I31" s="79">
        <v>2773</v>
      </c>
      <c r="J31" s="79">
        <v>651.29007320000005</v>
      </c>
      <c r="K31" s="79">
        <v>0.01</v>
      </c>
      <c r="L31" s="79">
        <f t="shared" si="0"/>
        <v>0.97125725880259617</v>
      </c>
      <c r="M31" s="79">
        <f>J31/'סכום נכסי הקרן'!$C$42*100</f>
        <v>5.0131722079660032E-2</v>
      </c>
    </row>
    <row r="32" spans="2:13">
      <c r="B32" t="s">
        <v>1925</v>
      </c>
      <c r="C32" t="s">
        <v>1926</v>
      </c>
      <c r="D32" t="s">
        <v>1666</v>
      </c>
      <c r="E32" t="s">
        <v>1927</v>
      </c>
      <c r="F32" t="s">
        <v>1091</v>
      </c>
      <c r="G32" t="s">
        <v>112</v>
      </c>
      <c r="H32" s="79">
        <v>4080</v>
      </c>
      <c r="I32" s="79">
        <v>16345</v>
      </c>
      <c r="J32" s="79">
        <v>2563.471344</v>
      </c>
      <c r="K32" s="79">
        <v>0.06</v>
      </c>
      <c r="L32" s="79">
        <f t="shared" si="0"/>
        <v>3.8228590501299955</v>
      </c>
      <c r="M32" s="79">
        <f>J32/'סכום נכסי הקרן'!$C$42*100</f>
        <v>0.19731796670132418</v>
      </c>
    </row>
    <row r="33" spans="2:13">
      <c r="B33" t="s">
        <v>1928</v>
      </c>
      <c r="C33" t="s">
        <v>1929</v>
      </c>
      <c r="D33" t="s">
        <v>1666</v>
      </c>
      <c r="E33" t="s">
        <v>1930</v>
      </c>
      <c r="F33" t="s">
        <v>1091</v>
      </c>
      <c r="G33" t="s">
        <v>112</v>
      </c>
      <c r="H33" s="79">
        <v>15102</v>
      </c>
      <c r="I33" s="79">
        <v>3481</v>
      </c>
      <c r="J33" s="79">
        <v>2020.79318328</v>
      </c>
      <c r="K33" s="79">
        <v>0.04</v>
      </c>
      <c r="L33" s="79">
        <f t="shared" si="0"/>
        <v>3.0135727973805468</v>
      </c>
      <c r="M33" s="79">
        <f>J33/'סכום נכסי הקרן'!$C$42*100</f>
        <v>0.15554642457072301</v>
      </c>
    </row>
    <row r="34" spans="2:13">
      <c r="B34" t="s">
        <v>1931</v>
      </c>
      <c r="C34" t="s">
        <v>1932</v>
      </c>
      <c r="D34" t="s">
        <v>1666</v>
      </c>
      <c r="E34" t="s">
        <v>1933</v>
      </c>
      <c r="F34" t="s">
        <v>1091</v>
      </c>
      <c r="G34" t="s">
        <v>119</v>
      </c>
      <c r="H34" s="79">
        <v>87972</v>
      </c>
      <c r="I34" s="79">
        <v>703.5</v>
      </c>
      <c r="J34" s="79">
        <v>2912.5872687239998</v>
      </c>
      <c r="K34" s="79">
        <v>0.01</v>
      </c>
      <c r="L34" s="79">
        <f t="shared" si="0"/>
        <v>4.3434893959692129</v>
      </c>
      <c r="M34" s="79">
        <f>J34/'סכום נכסי הקרן'!$C$42*100</f>
        <v>0.2241904513775532</v>
      </c>
    </row>
    <row r="35" spans="2:13">
      <c r="B35" t="s">
        <v>1934</v>
      </c>
      <c r="C35" t="s">
        <v>1935</v>
      </c>
      <c r="D35" t="s">
        <v>1666</v>
      </c>
      <c r="E35" t="s">
        <v>1936</v>
      </c>
      <c r="F35" t="s">
        <v>1091</v>
      </c>
      <c r="G35" t="s">
        <v>112</v>
      </c>
      <c r="H35" s="79">
        <v>7848</v>
      </c>
      <c r="I35" s="79">
        <v>3366</v>
      </c>
      <c r="J35" s="79">
        <v>1015.44518592</v>
      </c>
      <c r="K35" s="79">
        <v>0.01</v>
      </c>
      <c r="L35" s="79">
        <f t="shared" si="0"/>
        <v>1.5143152772084225</v>
      </c>
      <c r="M35" s="79">
        <f>J35/'סכום נכסי הקרן'!$C$42*100</f>
        <v>7.8161817510210674E-2</v>
      </c>
    </row>
    <row r="36" spans="2:13">
      <c r="B36" t="s">
        <v>1937</v>
      </c>
      <c r="C36" t="s">
        <v>1938</v>
      </c>
      <c r="D36" t="s">
        <v>1666</v>
      </c>
      <c r="E36" t="s">
        <v>1939</v>
      </c>
      <c r="F36" t="s">
        <v>1091</v>
      </c>
      <c r="G36" t="s">
        <v>112</v>
      </c>
      <c r="H36" s="79">
        <v>32636</v>
      </c>
      <c r="I36" s="79">
        <v>2130</v>
      </c>
      <c r="J36" s="79">
        <v>2672.1442992000002</v>
      </c>
      <c r="K36" s="79">
        <v>0.35</v>
      </c>
      <c r="L36" s="79">
        <f t="shared" si="0"/>
        <v>3.9849210881016948</v>
      </c>
      <c r="M36" s="79">
        <f>J36/'סכום נכסי הקרן'!$C$42*100</f>
        <v>0.20568284528897735</v>
      </c>
    </row>
    <row r="37" spans="2:13">
      <c r="B37" t="s">
        <v>1940</v>
      </c>
      <c r="C37" t="s">
        <v>1941</v>
      </c>
      <c r="D37" t="s">
        <v>1666</v>
      </c>
      <c r="E37" t="s">
        <v>1942</v>
      </c>
      <c r="F37" t="s">
        <v>1091</v>
      </c>
      <c r="G37" t="s">
        <v>112</v>
      </c>
      <c r="H37" s="79">
        <v>1830</v>
      </c>
      <c r="I37" s="79">
        <v>26711</v>
      </c>
      <c r="J37" s="79">
        <v>1878.9906372</v>
      </c>
      <c r="K37" s="79">
        <v>0</v>
      </c>
      <c r="L37" s="79">
        <f t="shared" si="0"/>
        <v>2.8021051919859286</v>
      </c>
      <c r="M37" s="79">
        <f>J37/'סכום נכסי הקרן'!$C$42*100</f>
        <v>0.1446314634454246</v>
      </c>
    </row>
    <row r="38" spans="2:13">
      <c r="B38" t="s">
        <v>1943</v>
      </c>
      <c r="C38" t="s">
        <v>1944</v>
      </c>
      <c r="D38" t="s">
        <v>1666</v>
      </c>
      <c r="E38" t="s">
        <v>1945</v>
      </c>
      <c r="F38" t="s">
        <v>1091</v>
      </c>
      <c r="G38" t="s">
        <v>112</v>
      </c>
      <c r="H38" s="79">
        <v>21232</v>
      </c>
      <c r="I38" s="79">
        <v>2786</v>
      </c>
      <c r="J38" s="79">
        <v>2273.8164108800001</v>
      </c>
      <c r="K38" s="79">
        <v>0</v>
      </c>
      <c r="L38" s="79">
        <f t="shared" si="0"/>
        <v>3.3909018195237963</v>
      </c>
      <c r="M38" s="79">
        <f>J38/'סכום נכסי הקרן'!$C$42*100</f>
        <v>0.17502237030933798</v>
      </c>
    </row>
    <row r="39" spans="2:13">
      <c r="B39" t="s">
        <v>1946</v>
      </c>
      <c r="C39" t="s">
        <v>1947</v>
      </c>
      <c r="D39" t="s">
        <v>1666</v>
      </c>
      <c r="E39" t="s">
        <v>1948</v>
      </c>
      <c r="F39" t="s">
        <v>1091</v>
      </c>
      <c r="G39" t="s">
        <v>116</v>
      </c>
      <c r="H39" s="79">
        <v>4927</v>
      </c>
      <c r="I39" s="79">
        <v>5164</v>
      </c>
      <c r="J39" s="79">
        <v>1022.835168628</v>
      </c>
      <c r="K39" s="79">
        <v>0</v>
      </c>
      <c r="L39" s="79">
        <f t="shared" si="0"/>
        <v>1.5253358264888759</v>
      </c>
      <c r="M39" s="79">
        <f>J39/'סכום נכסי הקרן'!$C$42*100</f>
        <v>7.8730646323262737E-2</v>
      </c>
    </row>
    <row r="40" spans="2:13">
      <c r="B40" t="s">
        <v>1949</v>
      </c>
      <c r="C40" t="s">
        <v>1950</v>
      </c>
      <c r="D40" t="s">
        <v>1666</v>
      </c>
      <c r="E40" t="s">
        <v>1951</v>
      </c>
      <c r="F40" t="s">
        <v>1091</v>
      </c>
      <c r="G40" t="s">
        <v>112</v>
      </c>
      <c r="H40" s="79">
        <v>26700</v>
      </c>
      <c r="I40" s="79">
        <v>3481</v>
      </c>
      <c r="J40" s="79">
        <v>3572.717388</v>
      </c>
      <c r="K40" s="79">
        <v>0</v>
      </c>
      <c r="L40" s="79">
        <f t="shared" si="0"/>
        <v>5.3279296576652495</v>
      </c>
      <c r="M40" s="79">
        <f>J40/'סכום נכסי הקרן'!$C$42*100</f>
        <v>0.27500261793393616</v>
      </c>
    </row>
    <row r="41" spans="2:13">
      <c r="B41" t="s">
        <v>1952</v>
      </c>
      <c r="C41" t="s">
        <v>1953</v>
      </c>
      <c r="D41" t="s">
        <v>1666</v>
      </c>
      <c r="E41" t="s">
        <v>1954</v>
      </c>
      <c r="F41" t="s">
        <v>1091</v>
      </c>
      <c r="G41" t="s">
        <v>112</v>
      </c>
      <c r="H41" s="79">
        <v>2570</v>
      </c>
      <c r="I41" s="79">
        <v>3493</v>
      </c>
      <c r="J41" s="79">
        <v>345.07626440000001</v>
      </c>
      <c r="K41" s="79">
        <v>0.06</v>
      </c>
      <c r="L41" s="79">
        <f t="shared" si="0"/>
        <v>0.51460607251734158</v>
      </c>
      <c r="M41" s="79">
        <f>J41/'סכום נכסי הקרן'!$C$42*100</f>
        <v>2.6561540080276606E-2</v>
      </c>
    </row>
    <row r="42" spans="2:13">
      <c r="B42" t="s">
        <v>1955</v>
      </c>
      <c r="C42" t="s">
        <v>1956</v>
      </c>
      <c r="D42" t="s">
        <v>1666</v>
      </c>
      <c r="E42" t="s">
        <v>1957</v>
      </c>
      <c r="F42" t="s">
        <v>1091</v>
      </c>
      <c r="G42" t="s">
        <v>116</v>
      </c>
      <c r="H42" s="79">
        <v>10764</v>
      </c>
      <c r="I42" s="79">
        <v>4021.5</v>
      </c>
      <c r="J42" s="79">
        <v>1740.1978126260001</v>
      </c>
      <c r="K42" s="79">
        <v>0</v>
      </c>
      <c r="L42" s="79">
        <f t="shared" si="0"/>
        <v>2.5951259305412098</v>
      </c>
      <c r="M42" s="79">
        <f>J42/'סכום נכסי הקרן'!$C$42*100</f>
        <v>0.13394816948086558</v>
      </c>
    </row>
    <row r="43" spans="2:13">
      <c r="B43" t="s">
        <v>1958</v>
      </c>
      <c r="C43" t="s">
        <v>1959</v>
      </c>
      <c r="D43" t="s">
        <v>1073</v>
      </c>
      <c r="E43" t="s">
        <v>1960</v>
      </c>
      <c r="F43" t="s">
        <v>1091</v>
      </c>
      <c r="G43" t="s">
        <v>112</v>
      </c>
      <c r="H43" s="79">
        <v>40686</v>
      </c>
      <c r="I43" s="79">
        <v>2116</v>
      </c>
      <c r="J43" s="79">
        <v>3309.3601814399999</v>
      </c>
      <c r="K43" s="79">
        <v>0.04</v>
      </c>
      <c r="L43" s="79">
        <f t="shared" si="0"/>
        <v>4.9351897571895567</v>
      </c>
      <c r="M43" s="79">
        <f>J43/'סכום נכסי הקרן'!$C$42*100</f>
        <v>0.25473123528860714</v>
      </c>
    </row>
    <row r="44" spans="2:13">
      <c r="B44" t="s">
        <v>1961</v>
      </c>
      <c r="C44" t="s">
        <v>1962</v>
      </c>
      <c r="D44" t="s">
        <v>1666</v>
      </c>
      <c r="E44" t="s">
        <v>1963</v>
      </c>
      <c r="F44" t="s">
        <v>1091</v>
      </c>
      <c r="G44" t="s">
        <v>196</v>
      </c>
      <c r="H44" s="79">
        <v>355586</v>
      </c>
      <c r="I44" s="79">
        <v>19400</v>
      </c>
      <c r="J44" s="79">
        <v>2273.633240956</v>
      </c>
      <c r="K44" s="79">
        <v>0</v>
      </c>
      <c r="L44" s="79">
        <f t="shared" si="0"/>
        <v>3.3906286614862333</v>
      </c>
      <c r="M44" s="79">
        <f>J44/'סכום נכסי הקרן'!$C$42*100</f>
        <v>0.17500827117885651</v>
      </c>
    </row>
    <row r="45" spans="2:13">
      <c r="B45" t="s">
        <v>1964</v>
      </c>
      <c r="C45" t="s">
        <v>1965</v>
      </c>
      <c r="D45" t="s">
        <v>1666</v>
      </c>
      <c r="E45" t="s">
        <v>1966</v>
      </c>
      <c r="F45" t="s">
        <v>1091</v>
      </c>
      <c r="G45" t="s">
        <v>196</v>
      </c>
      <c r="H45" s="79">
        <v>125600</v>
      </c>
      <c r="I45" s="79">
        <v>157900</v>
      </c>
      <c r="J45" s="79">
        <v>6536.5079815999998</v>
      </c>
      <c r="K45" s="79">
        <v>0.02</v>
      </c>
      <c r="L45" s="79">
        <f t="shared" si="0"/>
        <v>9.7477776578986042</v>
      </c>
      <c r="M45" s="79">
        <f>J45/'סכום נכסי הקרן'!$C$42*100</f>
        <v>0.50313434057887729</v>
      </c>
    </row>
    <row r="46" spans="2:13">
      <c r="B46" t="s">
        <v>1967</v>
      </c>
      <c r="C46" t="s">
        <v>1968</v>
      </c>
      <c r="D46" t="s">
        <v>1666</v>
      </c>
      <c r="E46" t="s">
        <v>1969</v>
      </c>
      <c r="F46" t="s">
        <v>1091</v>
      </c>
      <c r="G46" t="s">
        <v>112</v>
      </c>
      <c r="H46" s="79">
        <v>486</v>
      </c>
      <c r="I46" s="79">
        <v>38938</v>
      </c>
      <c r="J46" s="79">
        <v>727.43348591999995</v>
      </c>
      <c r="K46" s="79">
        <v>0.01</v>
      </c>
      <c r="L46" s="79">
        <f t="shared" si="0"/>
        <v>1.0848085708177442</v>
      </c>
      <c r="M46" s="79">
        <f>J46/'סכום נכסי הקרן'!$C$42*100</f>
        <v>5.599270562869639E-2</v>
      </c>
    </row>
    <row r="47" spans="2:13">
      <c r="B47" t="s">
        <v>1970</v>
      </c>
      <c r="C47" t="s">
        <v>1971</v>
      </c>
      <c r="D47" t="s">
        <v>1666</v>
      </c>
      <c r="E47" t="s">
        <v>1972</v>
      </c>
      <c r="F47" t="s">
        <v>1091</v>
      </c>
      <c r="G47" t="s">
        <v>116</v>
      </c>
      <c r="H47" s="79">
        <v>6285</v>
      </c>
      <c r="I47" s="79">
        <v>2553</v>
      </c>
      <c r="J47" s="79">
        <v>645.04936660500005</v>
      </c>
      <c r="K47" s="79">
        <v>0.21</v>
      </c>
      <c r="L47" s="79">
        <f t="shared" si="0"/>
        <v>0.96195060447164704</v>
      </c>
      <c r="M47" s="79">
        <f>J47/'סכום נכסי הקרן'!$C$42*100</f>
        <v>4.9651356446165772E-2</v>
      </c>
    </row>
    <row r="48" spans="2:13">
      <c r="B48" t="s">
        <v>1973</v>
      </c>
      <c r="C48" t="s">
        <v>1974</v>
      </c>
      <c r="D48" t="s">
        <v>1666</v>
      </c>
      <c r="E48" t="s">
        <v>1972</v>
      </c>
      <c r="F48" t="s">
        <v>1091</v>
      </c>
      <c r="G48" t="s">
        <v>112</v>
      </c>
      <c r="H48" s="79">
        <v>18121</v>
      </c>
      <c r="I48" s="79">
        <v>3410</v>
      </c>
      <c r="J48" s="79">
        <v>2375.3079284</v>
      </c>
      <c r="K48" s="79">
        <v>0.02</v>
      </c>
      <c r="L48" s="79">
        <f t="shared" si="0"/>
        <v>3.5422543076921831</v>
      </c>
      <c r="M48" s="79">
        <f>J48/'סכום נכסי הקרן'!$C$42*100</f>
        <v>0.18283447241118156</v>
      </c>
    </row>
    <row r="49" spans="2:13">
      <c r="B49" t="s">
        <v>1975</v>
      </c>
      <c r="C49" t="s">
        <v>1976</v>
      </c>
      <c r="D49" t="s">
        <v>1666</v>
      </c>
      <c r="E49" t="s">
        <v>1977</v>
      </c>
      <c r="F49" t="s">
        <v>1091</v>
      </c>
      <c r="G49" t="s">
        <v>112</v>
      </c>
      <c r="H49" s="79">
        <v>10157</v>
      </c>
      <c r="I49" s="79">
        <v>20531</v>
      </c>
      <c r="J49" s="79">
        <v>8016.0226274799998</v>
      </c>
      <c r="K49" s="79">
        <v>0</v>
      </c>
      <c r="L49" s="79">
        <f t="shared" si="0"/>
        <v>11.954151435799604</v>
      </c>
      <c r="M49" s="79">
        <f>J49/'סכום נכסי הקרן'!$C$42*100</f>
        <v>0.61701695616307994</v>
      </c>
    </row>
    <row r="50" spans="2:13">
      <c r="B50" t="s">
        <v>1978</v>
      </c>
      <c r="C50" t="s">
        <v>1979</v>
      </c>
      <c r="D50" t="s">
        <v>1666</v>
      </c>
      <c r="E50" t="s">
        <v>1980</v>
      </c>
      <c r="F50" t="s">
        <v>1091</v>
      </c>
      <c r="G50" t="s">
        <v>112</v>
      </c>
      <c r="H50" s="79">
        <v>8560</v>
      </c>
      <c r="I50" s="79">
        <v>12262</v>
      </c>
      <c r="J50" s="79">
        <v>4034.7669568000001</v>
      </c>
      <c r="K50" s="79">
        <v>0</v>
      </c>
      <c r="L50" s="79">
        <f t="shared" si="0"/>
        <v>6.0169759307316601</v>
      </c>
      <c r="M50" s="79">
        <f>J50/'סכום נכסי הקרן'!$C$42*100</f>
        <v>0.31056793901475555</v>
      </c>
    </row>
    <row r="51" spans="2:13">
      <c r="B51" t="s">
        <v>1981</v>
      </c>
      <c r="C51" t="s">
        <v>1982</v>
      </c>
      <c r="D51" t="s">
        <v>1666</v>
      </c>
      <c r="E51" t="s">
        <v>1983</v>
      </c>
      <c r="F51" t="s">
        <v>1091</v>
      </c>
      <c r="G51" t="s">
        <v>112</v>
      </c>
      <c r="H51" s="79">
        <v>32580</v>
      </c>
      <c r="I51" s="79">
        <v>3597</v>
      </c>
      <c r="J51" s="79">
        <v>4504.7935944000001</v>
      </c>
      <c r="K51" s="79">
        <v>0</v>
      </c>
      <c r="L51" s="79">
        <f t="shared" si="0"/>
        <v>6.7179182640863839</v>
      </c>
      <c r="M51" s="79">
        <f>J51/'סכום נכסי הקרן'!$C$42*100</f>
        <v>0.34674727866049343</v>
      </c>
    </row>
    <row r="52" spans="2:13">
      <c r="B52" t="s">
        <v>1984</v>
      </c>
      <c r="C52" t="s">
        <v>1985</v>
      </c>
      <c r="D52" t="s">
        <v>1666</v>
      </c>
      <c r="E52" t="s">
        <v>1986</v>
      </c>
      <c r="F52" t="s">
        <v>1091</v>
      </c>
      <c r="G52" t="s">
        <v>112</v>
      </c>
      <c r="H52" s="79">
        <v>28810</v>
      </c>
      <c r="I52" s="79">
        <v>2014</v>
      </c>
      <c r="J52" s="79">
        <v>2230.4171895999998</v>
      </c>
      <c r="K52" s="79">
        <v>0</v>
      </c>
      <c r="L52" s="79">
        <f t="shared" si="0"/>
        <v>3.326181335627159</v>
      </c>
      <c r="M52" s="79">
        <f>J52/'סכום נכסי הקרן'!$C$42*100</f>
        <v>0.17168180396384949</v>
      </c>
    </row>
    <row r="53" spans="2:13">
      <c r="B53" s="80" t="s">
        <v>1987</v>
      </c>
      <c r="D53" s="16"/>
      <c r="E53" s="16"/>
      <c r="F53" s="16"/>
      <c r="G53" s="16"/>
      <c r="H53" s="81">
        <v>2981</v>
      </c>
      <c r="J53" s="81">
        <v>1292.5711392000001</v>
      </c>
      <c r="L53" s="81">
        <f t="shared" si="0"/>
        <v>1.9275882638567765</v>
      </c>
      <c r="M53" s="81">
        <f>J53/'סכום נכסי הקרן'!$C$42*100</f>
        <v>9.9493021289555811E-2</v>
      </c>
    </row>
    <row r="54" spans="2:13">
      <c r="B54" t="s">
        <v>1988</v>
      </c>
      <c r="C54" t="s">
        <v>1989</v>
      </c>
      <c r="D54" t="s">
        <v>1666</v>
      </c>
      <c r="E54" t="s">
        <v>1990</v>
      </c>
      <c r="F54" t="s">
        <v>1091</v>
      </c>
      <c r="G54" t="s">
        <v>112</v>
      </c>
      <c r="H54" s="79">
        <v>2981</v>
      </c>
      <c r="I54" s="79">
        <v>11280</v>
      </c>
      <c r="J54" s="79">
        <v>1292.5711392000001</v>
      </c>
      <c r="K54" s="79">
        <v>0.02</v>
      </c>
      <c r="L54" s="79">
        <f t="shared" si="0"/>
        <v>1.9275882638567765</v>
      </c>
      <c r="M54" s="79">
        <f>J54/'סכום נכסי הקרן'!$C$42*100</f>
        <v>9.9493021289555811E-2</v>
      </c>
    </row>
    <row r="55" spans="2:13">
      <c r="B55" s="80" t="s">
        <v>1046</v>
      </c>
      <c r="D55" s="16"/>
      <c r="E55" s="16"/>
      <c r="F55" s="16"/>
      <c r="G55" s="16"/>
      <c r="H55" s="81">
        <v>0</v>
      </c>
      <c r="J55" s="81">
        <v>0</v>
      </c>
      <c r="L55" s="81">
        <f t="shared" si="0"/>
        <v>0</v>
      </c>
      <c r="M55" s="81">
        <f>J55/'סכום נכסי הקרן'!$C$42*100</f>
        <v>0</v>
      </c>
    </row>
    <row r="56" spans="2:13">
      <c r="B56" t="s">
        <v>245</v>
      </c>
      <c r="C56" t="s">
        <v>245</v>
      </c>
      <c r="D56" s="16"/>
      <c r="E56" s="16"/>
      <c r="F56" t="s">
        <v>245</v>
      </c>
      <c r="G56" t="s">
        <v>245</v>
      </c>
      <c r="H56" s="79">
        <v>0</v>
      </c>
      <c r="I56" s="79">
        <v>0</v>
      </c>
      <c r="J56" s="79">
        <v>0</v>
      </c>
      <c r="K56" s="79">
        <v>0</v>
      </c>
      <c r="L56" s="79">
        <f t="shared" si="0"/>
        <v>0</v>
      </c>
      <c r="M56" s="79">
        <f>J56/'סכום נכסי הקרן'!$C$42*100</f>
        <v>0</v>
      </c>
    </row>
    <row r="57" spans="2:13">
      <c r="B57" s="80" t="s">
        <v>1909</v>
      </c>
      <c r="D57" s="16"/>
      <c r="E57" s="16"/>
      <c r="F57" s="16"/>
      <c r="G57" s="16"/>
      <c r="H57" s="81">
        <v>0</v>
      </c>
      <c r="J57" s="81">
        <v>0</v>
      </c>
      <c r="L57" s="81">
        <f t="shared" si="0"/>
        <v>0</v>
      </c>
      <c r="M57" s="81">
        <f>J57/'סכום נכסי הקרן'!$C$42*100</f>
        <v>0</v>
      </c>
    </row>
    <row r="58" spans="2:13">
      <c r="B58" t="s">
        <v>245</v>
      </c>
      <c r="C58" t="s">
        <v>245</v>
      </c>
      <c r="D58" s="16"/>
      <c r="E58" s="16"/>
      <c r="F58" t="s">
        <v>245</v>
      </c>
      <c r="G58" t="s">
        <v>245</v>
      </c>
      <c r="H58" s="79">
        <v>0</v>
      </c>
      <c r="I58" s="79">
        <v>0</v>
      </c>
      <c r="J58" s="79">
        <v>0</v>
      </c>
      <c r="K58" s="79">
        <v>0</v>
      </c>
      <c r="L58" s="79">
        <f t="shared" si="0"/>
        <v>0</v>
      </c>
      <c r="M58" s="79">
        <f>J58/'סכום נכסי הקרן'!$C$42*100</f>
        <v>0</v>
      </c>
    </row>
    <row r="59" spans="2:13">
      <c r="B59" t="s">
        <v>252</v>
      </c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2903</v>
      </c>
    </row>
    <row r="3" spans="2:65">
      <c r="B3" s="2" t="s">
        <v>2</v>
      </c>
      <c r="C3" s="82" t="s">
        <v>2904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943167.84</v>
      </c>
      <c r="K11" s="7"/>
      <c r="L11" s="78">
        <v>130584.07009400779</v>
      </c>
      <c r="M11" s="7"/>
      <c r="N11" s="78">
        <f>L11/$L$11*100</f>
        <v>100</v>
      </c>
      <c r="O11" s="78">
        <f>L11/'סכום נכסי הקרן'!$C$42*100</f>
        <v>10.051441868012866</v>
      </c>
      <c r="P11" s="35"/>
      <c r="BG11" s="16"/>
      <c r="BH11" s="19"/>
      <c r="BI11" s="16"/>
      <c r="BM11" s="16"/>
    </row>
    <row r="12" spans="2:65">
      <c r="B12" s="80" t="s">
        <v>199</v>
      </c>
      <c r="C12" s="16"/>
      <c r="D12" s="16"/>
      <c r="E12" s="16"/>
      <c r="J12" s="81">
        <v>0</v>
      </c>
      <c r="L12" s="81">
        <v>0</v>
      </c>
      <c r="N12" s="81">
        <f t="shared" ref="N12:N46" si="0">L12/$L$11*100</f>
        <v>0</v>
      </c>
      <c r="O12" s="81">
        <f>L12/'סכום נכסי הקרן'!$C$42*100</f>
        <v>0</v>
      </c>
    </row>
    <row r="13" spans="2:65">
      <c r="B13" s="80" t="s">
        <v>1991</v>
      </c>
      <c r="C13" s="16"/>
      <c r="D13" s="16"/>
      <c r="E13" s="16"/>
      <c r="J13" s="81">
        <v>0</v>
      </c>
      <c r="L13" s="81">
        <v>0</v>
      </c>
      <c r="N13" s="81">
        <f t="shared" si="0"/>
        <v>0</v>
      </c>
      <c r="O13" s="81">
        <f>L13/'סכום נכסי הקרן'!$C$42*100</f>
        <v>0</v>
      </c>
    </row>
    <row r="14" spans="2:65">
      <c r="B14" t="s">
        <v>245</v>
      </c>
      <c r="C14" t="s">
        <v>245</v>
      </c>
      <c r="D14" s="16"/>
      <c r="E14" s="16"/>
      <c r="F14" t="s">
        <v>245</v>
      </c>
      <c r="G14" t="s">
        <v>245</v>
      </c>
      <c r="I14" t="s">
        <v>245</v>
      </c>
      <c r="J14" s="79">
        <v>0</v>
      </c>
      <c r="K14" s="79">
        <v>0</v>
      </c>
      <c r="L14" s="79">
        <v>0</v>
      </c>
      <c r="M14" s="79">
        <v>0</v>
      </c>
      <c r="N14" s="79">
        <f t="shared" si="0"/>
        <v>0</v>
      </c>
      <c r="O14" s="79">
        <f>L14/'סכום נכסי הקרן'!$C$42*100</f>
        <v>0</v>
      </c>
    </row>
    <row r="15" spans="2:65">
      <c r="B15" s="80" t="s">
        <v>249</v>
      </c>
      <c r="C15" s="16"/>
      <c r="D15" s="16"/>
      <c r="E15" s="16"/>
      <c r="J15" s="81">
        <v>943167.84</v>
      </c>
      <c r="L15" s="81">
        <v>130584.07009400779</v>
      </c>
      <c r="N15" s="81">
        <f t="shared" si="0"/>
        <v>100</v>
      </c>
      <c r="O15" s="81">
        <f>L15/'סכום נכסי הקרן'!$C$42*100</f>
        <v>10.051441868012866</v>
      </c>
    </row>
    <row r="16" spans="2:65">
      <c r="B16" s="80" t="s">
        <v>1992</v>
      </c>
      <c r="C16" s="16"/>
      <c r="D16" s="16"/>
      <c r="E16" s="16"/>
      <c r="J16" s="81">
        <v>943167.84</v>
      </c>
      <c r="L16" s="81">
        <v>130584.07009400779</v>
      </c>
      <c r="N16" s="81">
        <f t="shared" si="0"/>
        <v>100</v>
      </c>
      <c r="O16" s="81">
        <f>L16/'סכום נכסי הקרן'!$C$42*100</f>
        <v>10.051441868012866</v>
      </c>
    </row>
    <row r="17" spans="2:15">
      <c r="B17" t="s">
        <v>1993</v>
      </c>
      <c r="C17" t="s">
        <v>1994</v>
      </c>
      <c r="D17" t="s">
        <v>129</v>
      </c>
      <c r="E17" t="s">
        <v>1995</v>
      </c>
      <c r="F17" t="s">
        <v>1091</v>
      </c>
      <c r="G17" t="s">
        <v>1109</v>
      </c>
      <c r="H17" t="s">
        <v>1052</v>
      </c>
      <c r="I17" t="s">
        <v>116</v>
      </c>
      <c r="J17" s="79">
        <v>892.24</v>
      </c>
      <c r="K17" s="79">
        <v>89213.431999999899</v>
      </c>
      <c r="L17" s="79">
        <v>3199.9912610133001</v>
      </c>
      <c r="M17" s="79">
        <v>0</v>
      </c>
      <c r="N17" s="79">
        <f t="shared" si="0"/>
        <v>2.4505219194880499</v>
      </c>
      <c r="O17" s="79">
        <f>L17/'סכום נכסי הקרן'!$C$42*100</f>
        <v>0.24631278620025435</v>
      </c>
    </row>
    <row r="18" spans="2:15">
      <c r="B18" t="s">
        <v>1996</v>
      </c>
      <c r="C18" t="s">
        <v>1997</v>
      </c>
      <c r="D18" t="s">
        <v>129</v>
      </c>
      <c r="E18" t="s">
        <v>1998</v>
      </c>
      <c r="F18" t="s">
        <v>1091</v>
      </c>
      <c r="G18" t="s">
        <v>1224</v>
      </c>
      <c r="H18" t="s">
        <v>213</v>
      </c>
      <c r="I18" t="s">
        <v>116</v>
      </c>
      <c r="J18" s="79">
        <v>27611.9</v>
      </c>
      <c r="K18" s="79">
        <v>1153.0999999999999</v>
      </c>
      <c r="L18" s="79">
        <v>1279.9709712598899</v>
      </c>
      <c r="M18" s="79">
        <v>0.18</v>
      </c>
      <c r="N18" s="79">
        <f t="shared" si="0"/>
        <v>0.98018921476289989</v>
      </c>
      <c r="O18" s="79">
        <f>L18/'סכום נכסי הקרן'!$C$42*100</f>
        <v>9.8523149118424677E-2</v>
      </c>
    </row>
    <row r="19" spans="2:15">
      <c r="B19" t="s">
        <v>1999</v>
      </c>
      <c r="C19" t="s">
        <v>2000</v>
      </c>
      <c r="D19" t="s">
        <v>129</v>
      </c>
      <c r="E19" t="s">
        <v>2001</v>
      </c>
      <c r="F19" t="s">
        <v>1195</v>
      </c>
      <c r="G19" t="s">
        <v>813</v>
      </c>
      <c r="H19" t="s">
        <v>157</v>
      </c>
      <c r="I19" t="s">
        <v>112</v>
      </c>
      <c r="J19" s="79">
        <v>21000.57</v>
      </c>
      <c r="K19" s="79">
        <v>1188</v>
      </c>
      <c r="L19" s="79">
        <v>959.02715003039998</v>
      </c>
      <c r="M19" s="79">
        <v>0</v>
      </c>
      <c r="N19" s="79">
        <f t="shared" si="0"/>
        <v>0.73441358455131156</v>
      </c>
      <c r="O19" s="79">
        <f>L19/'סכום נכסי הקרן'!$C$42*100</f>
        <v>7.3819154521964608E-2</v>
      </c>
    </row>
    <row r="20" spans="2:15">
      <c r="B20" t="s">
        <v>2002</v>
      </c>
      <c r="C20" t="s">
        <v>2003</v>
      </c>
      <c r="D20" t="s">
        <v>129</v>
      </c>
      <c r="E20" t="s">
        <v>2004</v>
      </c>
      <c r="F20" t="s">
        <v>1091</v>
      </c>
      <c r="G20" t="s">
        <v>245</v>
      </c>
      <c r="H20" t="s">
        <v>841</v>
      </c>
      <c r="I20" t="s">
        <v>112</v>
      </c>
      <c r="J20" s="79">
        <v>2790.22</v>
      </c>
      <c r="K20" s="79">
        <v>13206.9</v>
      </c>
      <c r="L20" s="79">
        <v>1416.52001655192</v>
      </c>
      <c r="M20" s="79">
        <v>0.01</v>
      </c>
      <c r="N20" s="79">
        <f t="shared" si="0"/>
        <v>1.0847571342600699</v>
      </c>
      <c r="O20" s="79">
        <f>L20/'סכום נכסי הקרן'!$C$42*100</f>
        <v>0.10903373275927321</v>
      </c>
    </row>
    <row r="21" spans="2:15">
      <c r="B21" t="s">
        <v>2005</v>
      </c>
      <c r="C21" t="s">
        <v>2006</v>
      </c>
      <c r="D21" t="s">
        <v>129</v>
      </c>
      <c r="E21" t="s">
        <v>1766</v>
      </c>
      <c r="F21" t="s">
        <v>1091</v>
      </c>
      <c r="G21" t="s">
        <v>245</v>
      </c>
      <c r="H21" t="s">
        <v>841</v>
      </c>
      <c r="I21" t="s">
        <v>112</v>
      </c>
      <c r="J21" s="79">
        <v>27989.09</v>
      </c>
      <c r="K21" s="79">
        <v>2348</v>
      </c>
      <c r="L21" s="79">
        <v>2526.2146548208002</v>
      </c>
      <c r="M21" s="79">
        <v>0</v>
      </c>
      <c r="N21" s="79">
        <f t="shared" si="0"/>
        <v>1.9345504034314231</v>
      </c>
      <c r="O21" s="79">
        <f>L21/'סכום נכסי הקרן'!$C$42*100</f>
        <v>0.19445020920831785</v>
      </c>
    </row>
    <row r="22" spans="2:15">
      <c r="B22" t="s">
        <v>2007</v>
      </c>
      <c r="C22" t="s">
        <v>2008</v>
      </c>
      <c r="D22" t="s">
        <v>129</v>
      </c>
      <c r="E22" t="s">
        <v>2009</v>
      </c>
      <c r="F22" t="s">
        <v>1091</v>
      </c>
      <c r="G22" t="s">
        <v>245</v>
      </c>
      <c r="H22" t="s">
        <v>841</v>
      </c>
      <c r="I22" t="s">
        <v>116</v>
      </c>
      <c r="J22" s="79">
        <v>4889.3100000000004</v>
      </c>
      <c r="K22" s="79">
        <v>18071</v>
      </c>
      <c r="L22" s="79">
        <v>3551.9481393230099</v>
      </c>
      <c r="M22" s="79">
        <v>0</v>
      </c>
      <c r="N22" s="79">
        <f t="shared" si="0"/>
        <v>2.720047044609617</v>
      </c>
      <c r="O22" s="79">
        <f>L22/'סכום נכסי הקרן'!$C$42*100</f>
        <v>0.27340394747153768</v>
      </c>
    </row>
    <row r="23" spans="2:15">
      <c r="B23" t="s">
        <v>2010</v>
      </c>
      <c r="C23" t="s">
        <v>2011</v>
      </c>
      <c r="D23" t="s">
        <v>129</v>
      </c>
      <c r="E23" t="s">
        <v>2012</v>
      </c>
      <c r="F23" t="s">
        <v>1091</v>
      </c>
      <c r="G23" t="s">
        <v>245</v>
      </c>
      <c r="H23" t="s">
        <v>841</v>
      </c>
      <c r="I23" t="s">
        <v>116</v>
      </c>
      <c r="J23" s="79">
        <v>8760</v>
      </c>
      <c r="K23" s="79">
        <v>3798</v>
      </c>
      <c r="L23" s="79">
        <v>1337.5065664799999</v>
      </c>
      <c r="M23" s="79">
        <v>0.08</v>
      </c>
      <c r="N23" s="79">
        <f t="shared" si="0"/>
        <v>1.0242494092251264</v>
      </c>
      <c r="O23" s="79">
        <f>L23/'סכום נכסי הקרן'!$C$42*100</f>
        <v>0.10295183395172879</v>
      </c>
    </row>
    <row r="24" spans="2:15">
      <c r="B24" t="s">
        <v>2013</v>
      </c>
      <c r="C24" t="s">
        <v>2014</v>
      </c>
      <c r="D24" t="s">
        <v>129</v>
      </c>
      <c r="E24" t="s">
        <v>2015</v>
      </c>
      <c r="F24" t="s">
        <v>1195</v>
      </c>
      <c r="G24" t="s">
        <v>245</v>
      </c>
      <c r="H24" t="s">
        <v>841</v>
      </c>
      <c r="I24" t="s">
        <v>119</v>
      </c>
      <c r="J24" s="79">
        <v>29329.83</v>
      </c>
      <c r="K24" s="79">
        <v>13643.73000000001</v>
      </c>
      <c r="L24" s="79">
        <v>18832.719662348201</v>
      </c>
      <c r="M24" s="79">
        <v>0</v>
      </c>
      <c r="N24" s="79">
        <f t="shared" si="0"/>
        <v>14.421911990329663</v>
      </c>
      <c r="O24" s="79">
        <f>L24/'סכום נכסי הקרן'!$C$42*100</f>
        <v>1.4496100999639632</v>
      </c>
    </row>
    <row r="25" spans="2:15">
      <c r="B25" t="s">
        <v>2016</v>
      </c>
      <c r="C25" t="s">
        <v>2017</v>
      </c>
      <c r="D25" t="s">
        <v>129</v>
      </c>
      <c r="E25" t="s">
        <v>2018</v>
      </c>
      <c r="F25" t="s">
        <v>1091</v>
      </c>
      <c r="G25" t="s">
        <v>245</v>
      </c>
      <c r="H25" t="s">
        <v>841</v>
      </c>
      <c r="I25" t="s">
        <v>116</v>
      </c>
      <c r="J25" s="79">
        <v>7450</v>
      </c>
      <c r="K25" s="79">
        <v>2090</v>
      </c>
      <c r="L25" s="79">
        <v>625.94967050000002</v>
      </c>
      <c r="M25" s="79">
        <v>0.01</v>
      </c>
      <c r="N25" s="79">
        <f t="shared" si="0"/>
        <v>0.47934611782997522</v>
      </c>
      <c r="O25" s="79">
        <f>L25/'סכום נכסי הקרן'!$C$42*100</f>
        <v>4.8181196380256412E-2</v>
      </c>
    </row>
    <row r="26" spans="2:15">
      <c r="B26" t="s">
        <v>2019</v>
      </c>
      <c r="C26" t="s">
        <v>2020</v>
      </c>
      <c r="D26" t="s">
        <v>129</v>
      </c>
      <c r="E26" t="s">
        <v>2021</v>
      </c>
      <c r="F26" t="s">
        <v>1091</v>
      </c>
      <c r="G26" t="s">
        <v>245</v>
      </c>
      <c r="H26" t="s">
        <v>841</v>
      </c>
      <c r="I26" t="s">
        <v>112</v>
      </c>
      <c r="J26" s="79">
        <v>3817.66</v>
      </c>
      <c r="K26" s="79">
        <v>10490.790000000028</v>
      </c>
      <c r="L26" s="79">
        <v>1539.5323538678199</v>
      </c>
      <c r="M26" s="79">
        <v>0</v>
      </c>
      <c r="N26" s="79">
        <f t="shared" si="0"/>
        <v>1.1789587755684954</v>
      </c>
      <c r="O26" s="79">
        <f>L26/'סכום נכסי הקרן'!$C$42*100</f>
        <v>0.11850235597410358</v>
      </c>
    </row>
    <row r="27" spans="2:15">
      <c r="B27" t="s">
        <v>2022</v>
      </c>
      <c r="C27" t="s">
        <v>2023</v>
      </c>
      <c r="D27" t="s">
        <v>129</v>
      </c>
      <c r="E27" t="s">
        <v>1113</v>
      </c>
      <c r="F27" t="s">
        <v>1091</v>
      </c>
      <c r="G27" t="s">
        <v>245</v>
      </c>
      <c r="H27" t="s">
        <v>841</v>
      </c>
      <c r="I27" t="s">
        <v>112</v>
      </c>
      <c r="J27" s="79">
        <v>2671.82</v>
      </c>
      <c r="K27" s="79">
        <v>119200</v>
      </c>
      <c r="L27" s="79">
        <v>12242.40748736</v>
      </c>
      <c r="M27" s="79">
        <v>0.09</v>
      </c>
      <c r="N27" s="79">
        <f t="shared" si="0"/>
        <v>9.3751155700283064</v>
      </c>
      <c r="O27" s="79">
        <f>L27/'סכום נכסי הקרן'!$C$42*100</f>
        <v>0.94233429158041804</v>
      </c>
    </row>
    <row r="28" spans="2:15">
      <c r="B28" t="s">
        <v>2024</v>
      </c>
      <c r="C28" t="s">
        <v>2025</v>
      </c>
      <c r="D28" t="s">
        <v>129</v>
      </c>
      <c r="E28" t="s">
        <v>2026</v>
      </c>
      <c r="F28" t="s">
        <v>1091</v>
      </c>
      <c r="G28" t="s">
        <v>245</v>
      </c>
      <c r="H28" t="s">
        <v>841</v>
      </c>
      <c r="I28" t="s">
        <v>112</v>
      </c>
      <c r="J28" s="79">
        <v>11853.24</v>
      </c>
      <c r="K28" s="79">
        <v>809</v>
      </c>
      <c r="L28" s="79">
        <v>368.61158339040003</v>
      </c>
      <c r="M28" s="79">
        <v>0.11</v>
      </c>
      <c r="N28" s="79">
        <f t="shared" si="0"/>
        <v>0.2822791349090556</v>
      </c>
      <c r="O28" s="79">
        <f>L28/'סכום נכסי הקרן'!$C$42*100</f>
        <v>2.8373123150913337E-2</v>
      </c>
    </row>
    <row r="29" spans="2:15">
      <c r="B29" t="s">
        <v>2027</v>
      </c>
      <c r="C29" t="s">
        <v>2028</v>
      </c>
      <c r="D29" t="s">
        <v>129</v>
      </c>
      <c r="E29" t="s">
        <v>2029</v>
      </c>
      <c r="F29" t="s">
        <v>1091</v>
      </c>
      <c r="G29" t="s">
        <v>245</v>
      </c>
      <c r="H29" t="s">
        <v>841</v>
      </c>
      <c r="I29" t="s">
        <v>112</v>
      </c>
      <c r="J29" s="79">
        <v>6717.38</v>
      </c>
      <c r="K29" s="79">
        <v>10962.1</v>
      </c>
      <c r="L29" s="79">
        <v>2830.5905694951198</v>
      </c>
      <c r="M29" s="79">
        <v>0</v>
      </c>
      <c r="N29" s="79">
        <f t="shared" si="0"/>
        <v>2.1676384933149739</v>
      </c>
      <c r="O29" s="79">
        <f>L29/'סכום נכסי הקרן'!$C$42*100</f>
        <v>0.21787892306422452</v>
      </c>
    </row>
    <row r="30" spans="2:15">
      <c r="B30" t="s">
        <v>2030</v>
      </c>
      <c r="C30" t="s">
        <v>2031</v>
      </c>
      <c r="D30" t="s">
        <v>129</v>
      </c>
      <c r="E30" t="s">
        <v>2029</v>
      </c>
      <c r="F30" t="s">
        <v>1091</v>
      </c>
      <c r="G30" t="s">
        <v>245</v>
      </c>
      <c r="H30" t="s">
        <v>841</v>
      </c>
      <c r="I30" t="s">
        <v>112</v>
      </c>
      <c r="J30" s="79">
        <v>14221.84</v>
      </c>
      <c r="K30" s="79">
        <v>11638</v>
      </c>
      <c r="L30" s="79">
        <v>6362.3494694847996</v>
      </c>
      <c r="M30" s="79">
        <v>0</v>
      </c>
      <c r="N30" s="79">
        <f t="shared" si="0"/>
        <v>4.8722248164761046</v>
      </c>
      <c r="O30" s="79">
        <f>L30/'סכום נכסי הקרן'!$C$42*100</f>
        <v>0.48972884510699222</v>
      </c>
    </row>
    <row r="31" spans="2:15">
      <c r="B31" t="s">
        <v>2032</v>
      </c>
      <c r="C31" t="s">
        <v>2033</v>
      </c>
      <c r="D31" t="s">
        <v>129</v>
      </c>
      <c r="E31" t="s">
        <v>2034</v>
      </c>
      <c r="F31" t="s">
        <v>1091</v>
      </c>
      <c r="G31" t="s">
        <v>245</v>
      </c>
      <c r="H31" t="s">
        <v>841</v>
      </c>
      <c r="I31" t="s">
        <v>116</v>
      </c>
      <c r="J31" s="79">
        <v>7962.76</v>
      </c>
      <c r="K31" s="79">
        <v>1948</v>
      </c>
      <c r="L31" s="79">
        <v>623.57606195248002</v>
      </c>
      <c r="M31" s="79">
        <v>0.01</v>
      </c>
      <c r="N31" s="79">
        <f t="shared" si="0"/>
        <v>0.47752843168662618</v>
      </c>
      <c r="O31" s="79">
        <f>L31/'סכום נכסי הקרן'!$C$42*100</f>
        <v>4.7998492714214754E-2</v>
      </c>
    </row>
    <row r="32" spans="2:15">
      <c r="B32" t="s">
        <v>2035</v>
      </c>
      <c r="C32" t="s">
        <v>2036</v>
      </c>
      <c r="D32" t="s">
        <v>129</v>
      </c>
      <c r="E32" t="s">
        <v>2037</v>
      </c>
      <c r="F32" t="s">
        <v>1091</v>
      </c>
      <c r="G32" t="s">
        <v>245</v>
      </c>
      <c r="H32" t="s">
        <v>841</v>
      </c>
      <c r="I32" t="s">
        <v>112</v>
      </c>
      <c r="J32" s="79">
        <v>161.51</v>
      </c>
      <c r="K32" s="79">
        <v>1094060</v>
      </c>
      <c r="L32" s="79">
        <v>6792.4106802639999</v>
      </c>
      <c r="M32" s="79">
        <v>0.05</v>
      </c>
      <c r="N32" s="79">
        <f t="shared" si="0"/>
        <v>5.2015614732900621</v>
      </c>
      <c r="O32" s="79">
        <f>L32/'סכום נכסי הקרן'!$C$42*100</f>
        <v>0.52283192771670428</v>
      </c>
    </row>
    <row r="33" spans="2:15">
      <c r="B33" t="s">
        <v>2038</v>
      </c>
      <c r="C33" t="s">
        <v>2039</v>
      </c>
      <c r="D33" t="s">
        <v>129</v>
      </c>
      <c r="E33" t="s">
        <v>2040</v>
      </c>
      <c r="F33" t="s">
        <v>1091</v>
      </c>
      <c r="G33" t="s">
        <v>245</v>
      </c>
      <c r="H33" t="s">
        <v>841</v>
      </c>
      <c r="I33" t="s">
        <v>112</v>
      </c>
      <c r="J33" s="79">
        <v>34956.85</v>
      </c>
      <c r="K33" s="79">
        <v>2646</v>
      </c>
      <c r="L33" s="79">
        <v>3555.539516844</v>
      </c>
      <c r="M33" s="79">
        <v>0</v>
      </c>
      <c r="N33" s="79">
        <f t="shared" si="0"/>
        <v>2.722797286287951</v>
      </c>
      <c r="O33" s="79">
        <f>L33/'סכום נכסי הקרן'!$C$42*100</f>
        <v>0.27368038641506526</v>
      </c>
    </row>
    <row r="34" spans="2:15">
      <c r="B34" t="s">
        <v>2041</v>
      </c>
      <c r="C34" t="s">
        <v>2042</v>
      </c>
      <c r="D34" t="s">
        <v>129</v>
      </c>
      <c r="E34" t="s">
        <v>1995</v>
      </c>
      <c r="F34" t="s">
        <v>1091</v>
      </c>
      <c r="G34" t="s">
        <v>245</v>
      </c>
      <c r="H34" t="s">
        <v>841</v>
      </c>
      <c r="I34" t="s">
        <v>116</v>
      </c>
      <c r="J34" s="79">
        <v>785.67</v>
      </c>
      <c r="K34" s="79">
        <v>163708.26999999996</v>
      </c>
      <c r="L34" s="79">
        <v>5170.6798156106697</v>
      </c>
      <c r="M34" s="79">
        <v>0</v>
      </c>
      <c r="N34" s="79">
        <f t="shared" si="0"/>
        <v>3.9596558844339014</v>
      </c>
      <c r="O34" s="79">
        <f>L34/'סכום נכסי הקרן'!$C$42*100</f>
        <v>0.39800250939722431</v>
      </c>
    </row>
    <row r="35" spans="2:15">
      <c r="B35" t="s">
        <v>2043</v>
      </c>
      <c r="C35" t="s">
        <v>2044</v>
      </c>
      <c r="D35" t="s">
        <v>129</v>
      </c>
      <c r="E35" t="s">
        <v>1995</v>
      </c>
      <c r="F35" t="s">
        <v>1091</v>
      </c>
      <c r="G35" t="s">
        <v>245</v>
      </c>
      <c r="H35" t="s">
        <v>841</v>
      </c>
      <c r="I35" t="s">
        <v>119</v>
      </c>
      <c r="J35" s="79">
        <v>534.73</v>
      </c>
      <c r="K35" s="79">
        <v>103330</v>
      </c>
      <c r="L35" s="79">
        <v>2600.3473186557999</v>
      </c>
      <c r="M35" s="79">
        <v>0</v>
      </c>
      <c r="N35" s="79">
        <f t="shared" si="0"/>
        <v>1.9913204702409746</v>
      </c>
      <c r="O35" s="79">
        <f>L35/'סכום נכסי הקרן'!$C$42*100</f>
        <v>0.20015641947211199</v>
      </c>
    </row>
    <row r="36" spans="2:15">
      <c r="B36" t="s">
        <v>2045</v>
      </c>
      <c r="C36" t="s">
        <v>2046</v>
      </c>
      <c r="D36" t="s">
        <v>129</v>
      </c>
      <c r="E36" t="s">
        <v>2047</v>
      </c>
      <c r="F36" t="s">
        <v>1091</v>
      </c>
      <c r="G36" t="s">
        <v>245</v>
      </c>
      <c r="H36" t="s">
        <v>841</v>
      </c>
      <c r="I36" t="s">
        <v>112</v>
      </c>
      <c r="J36" s="79">
        <v>23390.2</v>
      </c>
      <c r="K36" s="79">
        <v>1386</v>
      </c>
      <c r="L36" s="79">
        <v>1246.1793331680001</v>
      </c>
      <c r="M36" s="79">
        <v>0.06</v>
      </c>
      <c r="N36" s="79">
        <f t="shared" si="0"/>
        <v>0.95431190976883518</v>
      </c>
      <c r="O36" s="79">
        <f>L36/'סכום נכסי הקרן'!$C$42*100</f>
        <v>9.5922106849937863E-2</v>
      </c>
    </row>
    <row r="37" spans="2:15">
      <c r="B37" t="s">
        <v>2048</v>
      </c>
      <c r="C37" t="s">
        <v>2049</v>
      </c>
      <c r="D37" t="s">
        <v>129</v>
      </c>
      <c r="E37" t="s">
        <v>2050</v>
      </c>
      <c r="F37" t="s">
        <v>1091</v>
      </c>
      <c r="G37" t="s">
        <v>245</v>
      </c>
      <c r="H37" t="s">
        <v>841</v>
      </c>
      <c r="I37" t="s">
        <v>112</v>
      </c>
      <c r="J37" s="79">
        <v>676.06</v>
      </c>
      <c r="K37" s="79">
        <v>166813.70000000001</v>
      </c>
      <c r="L37" s="79">
        <v>4335.1121316456802</v>
      </c>
      <c r="M37" s="79">
        <v>0</v>
      </c>
      <c r="N37" s="79">
        <f t="shared" si="0"/>
        <v>3.3197863480015766</v>
      </c>
      <c r="O37" s="79">
        <f>L37/'סכום נכסי הקרן'!$C$42*100</f>
        <v>0.33368639491160579</v>
      </c>
    </row>
    <row r="38" spans="2:15">
      <c r="B38" t="s">
        <v>2051</v>
      </c>
      <c r="C38" t="s">
        <v>2052</v>
      </c>
      <c r="D38" t="s">
        <v>129</v>
      </c>
      <c r="E38" t="s">
        <v>2053</v>
      </c>
      <c r="F38" t="s">
        <v>1091</v>
      </c>
      <c r="G38" t="s">
        <v>245</v>
      </c>
      <c r="H38" t="s">
        <v>841</v>
      </c>
      <c r="I38" t="s">
        <v>112</v>
      </c>
      <c r="J38" s="79">
        <v>77461.89</v>
      </c>
      <c r="K38" s="79">
        <v>827</v>
      </c>
      <c r="L38" s="79">
        <v>2462.5041876731998</v>
      </c>
      <c r="M38" s="79">
        <v>0.01</v>
      </c>
      <c r="N38" s="79">
        <f t="shared" si="0"/>
        <v>1.885761552615443</v>
      </c>
      <c r="O38" s="79">
        <f>L38/'סכום נכסי הקרן'!$C$42*100</f>
        <v>0.18954622623047812</v>
      </c>
    </row>
    <row r="39" spans="2:15">
      <c r="B39" t="s">
        <v>2054</v>
      </c>
      <c r="C39" t="s">
        <v>2000</v>
      </c>
      <c r="D39" t="s">
        <v>129</v>
      </c>
      <c r="E39" t="s">
        <v>2001</v>
      </c>
      <c r="F39" t="s">
        <v>1091</v>
      </c>
      <c r="G39" t="s">
        <v>245</v>
      </c>
      <c r="H39" t="s">
        <v>841</v>
      </c>
      <c r="I39" t="s">
        <v>112</v>
      </c>
      <c r="J39" s="79">
        <v>222272</v>
      </c>
      <c r="K39" s="79">
        <v>1187</v>
      </c>
      <c r="L39" s="79">
        <v>10141.889052160001</v>
      </c>
      <c r="M39" s="79">
        <v>0.54</v>
      </c>
      <c r="N39" s="79">
        <f t="shared" si="0"/>
        <v>7.7665591559972285</v>
      </c>
      <c r="O39" s="79">
        <f>L39/'סכום נכסי הקרן'!$C$42*100</f>
        <v>0.78065117870989198</v>
      </c>
    </row>
    <row r="40" spans="2:15">
      <c r="B40" t="s">
        <v>2055</v>
      </c>
      <c r="C40" t="s">
        <v>2056</v>
      </c>
      <c r="D40" t="s">
        <v>129</v>
      </c>
      <c r="E40" t="s">
        <v>2057</v>
      </c>
      <c r="F40" t="s">
        <v>1091</v>
      </c>
      <c r="G40" t="s">
        <v>245</v>
      </c>
      <c r="H40" t="s">
        <v>841</v>
      </c>
      <c r="I40" t="s">
        <v>112</v>
      </c>
      <c r="J40" s="79">
        <v>193790.35</v>
      </c>
      <c r="K40" s="79">
        <v>1492</v>
      </c>
      <c r="L40" s="79">
        <v>11114.357172567999</v>
      </c>
      <c r="M40" s="79">
        <v>0.13</v>
      </c>
      <c r="N40" s="79">
        <f t="shared" si="0"/>
        <v>8.511265703823403</v>
      </c>
      <c r="O40" s="79">
        <f>L40/'סכום נכסי הקרן'!$C$42*100</f>
        <v>0.85550492445192561</v>
      </c>
    </row>
    <row r="41" spans="2:15">
      <c r="B41" t="s">
        <v>2058</v>
      </c>
      <c r="C41" t="s">
        <v>2059</v>
      </c>
      <c r="D41" t="s">
        <v>129</v>
      </c>
      <c r="E41" t="s">
        <v>2060</v>
      </c>
      <c r="F41" t="s">
        <v>1064</v>
      </c>
      <c r="G41" t="s">
        <v>245</v>
      </c>
      <c r="H41" t="s">
        <v>841</v>
      </c>
      <c r="I41" t="s">
        <v>112</v>
      </c>
      <c r="J41" s="79">
        <v>227.51</v>
      </c>
      <c r="K41" s="79">
        <v>166702.70000000001</v>
      </c>
      <c r="L41" s="79">
        <v>1457.8958622878799</v>
      </c>
      <c r="M41" s="79">
        <v>0</v>
      </c>
      <c r="N41" s="79">
        <f t="shared" si="0"/>
        <v>1.1164423510756993</v>
      </c>
      <c r="O41" s="79">
        <f>L41/'סכום נכסי הקרן'!$C$42*100</f>
        <v>0.11221855390825003</v>
      </c>
    </row>
    <row r="42" spans="2:15">
      <c r="B42" t="s">
        <v>2061</v>
      </c>
      <c r="C42" t="s">
        <v>2062</v>
      </c>
      <c r="D42" t="s">
        <v>129</v>
      </c>
      <c r="E42" t="s">
        <v>2063</v>
      </c>
      <c r="F42" t="s">
        <v>1091</v>
      </c>
      <c r="G42" t="s">
        <v>245</v>
      </c>
      <c r="H42" t="s">
        <v>841</v>
      </c>
      <c r="I42" t="s">
        <v>112</v>
      </c>
      <c r="J42" s="79">
        <v>19660</v>
      </c>
      <c r="K42" s="79">
        <v>1647.14</v>
      </c>
      <c r="L42" s="79">
        <v>1244.793771056</v>
      </c>
      <c r="M42" s="79">
        <v>0</v>
      </c>
      <c r="N42" s="79">
        <f t="shared" si="0"/>
        <v>0.95325085989421987</v>
      </c>
      <c r="O42" s="79">
        <f>L42/'סכום נכסי הקרן'!$C$42*100</f>
        <v>9.5815456038600269E-2</v>
      </c>
    </row>
    <row r="43" spans="2:15">
      <c r="B43" t="s">
        <v>2064</v>
      </c>
      <c r="C43" t="s">
        <v>2065</v>
      </c>
      <c r="D43" t="s">
        <v>129</v>
      </c>
      <c r="E43" t="s">
        <v>1995</v>
      </c>
      <c r="F43" t="s">
        <v>1091</v>
      </c>
      <c r="G43" t="s">
        <v>245</v>
      </c>
      <c r="H43" t="s">
        <v>841</v>
      </c>
      <c r="I43" t="s">
        <v>116</v>
      </c>
      <c r="J43" s="79">
        <v>22224.31</v>
      </c>
      <c r="K43" s="79">
        <v>10068.110000000006</v>
      </c>
      <c r="L43" s="79">
        <v>8995.2470265125794</v>
      </c>
      <c r="M43" s="79">
        <v>0</v>
      </c>
      <c r="N43" s="79">
        <f t="shared" si="0"/>
        <v>6.8884719399823267</v>
      </c>
      <c r="O43" s="79">
        <f>L43/'סכום נכסי הקרן'!$C$42*100</f>
        <v>0.69239075264170158</v>
      </c>
    </row>
    <row r="44" spans="2:15">
      <c r="B44" t="s">
        <v>2066</v>
      </c>
      <c r="C44" t="s">
        <v>2067</v>
      </c>
      <c r="D44" t="s">
        <v>129</v>
      </c>
      <c r="E44" t="s">
        <v>2068</v>
      </c>
      <c r="F44" t="s">
        <v>1091</v>
      </c>
      <c r="G44" t="s">
        <v>245</v>
      </c>
      <c r="H44" t="s">
        <v>841</v>
      </c>
      <c r="I44" t="s">
        <v>116</v>
      </c>
      <c r="J44" s="79">
        <v>148600</v>
      </c>
      <c r="K44" s="79">
        <v>1107.98</v>
      </c>
      <c r="L44" s="79">
        <v>6618.926931428</v>
      </c>
      <c r="M44" s="79">
        <v>0.1</v>
      </c>
      <c r="N44" s="79">
        <f t="shared" si="0"/>
        <v>5.0687093201054445</v>
      </c>
      <c r="O44" s="79">
        <f>L44/'סכום נכסי הקרן'!$C$42*100</f>
        <v>0.50947837076894897</v>
      </c>
    </row>
    <row r="45" spans="2:15">
      <c r="B45" t="s">
        <v>2069</v>
      </c>
      <c r="C45" t="s">
        <v>2070</v>
      </c>
      <c r="D45" t="s">
        <v>129</v>
      </c>
      <c r="E45" t="s">
        <v>2071</v>
      </c>
      <c r="F45" t="s">
        <v>1091</v>
      </c>
      <c r="G45" t="s">
        <v>245</v>
      </c>
      <c r="H45" t="s">
        <v>841</v>
      </c>
      <c r="I45" t="s">
        <v>196</v>
      </c>
      <c r="J45" s="79">
        <v>10617.98</v>
      </c>
      <c r="K45" s="79">
        <v>910242.77000000107</v>
      </c>
      <c r="L45" s="79">
        <v>3185.4674187054502</v>
      </c>
      <c r="M45" s="79">
        <v>0.25</v>
      </c>
      <c r="N45" s="79">
        <f t="shared" si="0"/>
        <v>2.4393997035107149</v>
      </c>
      <c r="O45" s="79">
        <f>L45/'סכום נכסי הקרן'!$C$42*100</f>
        <v>0.24519484312685771</v>
      </c>
    </row>
    <row r="46" spans="2:15">
      <c r="B46" t="s">
        <v>2072</v>
      </c>
      <c r="C46" t="s">
        <v>2073</v>
      </c>
      <c r="D46" t="s">
        <v>129</v>
      </c>
      <c r="E46" t="s">
        <v>2074</v>
      </c>
      <c r="F46" t="s">
        <v>1091</v>
      </c>
      <c r="G46" t="s">
        <v>245</v>
      </c>
      <c r="H46" t="s">
        <v>841</v>
      </c>
      <c r="I46" t="s">
        <v>112</v>
      </c>
      <c r="J46" s="79">
        <v>9850.92</v>
      </c>
      <c r="K46" s="79">
        <v>10473</v>
      </c>
      <c r="L46" s="79">
        <v>3965.8042575504001</v>
      </c>
      <c r="M46" s="79">
        <v>0.04</v>
      </c>
      <c r="N46" s="79">
        <f t="shared" si="0"/>
        <v>3.0369740005005261</v>
      </c>
      <c r="O46" s="79">
        <f>L46/'סכום נכסי הקרן'!$C$42*100</f>
        <v>0.30525967620697519</v>
      </c>
    </row>
    <row r="47" spans="2:15">
      <c r="B47" t="s">
        <v>252</v>
      </c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2903</v>
      </c>
    </row>
    <row r="3" spans="2:60">
      <c r="B3" s="2" t="s">
        <v>2</v>
      </c>
      <c r="C3" s="82" t="s">
        <v>2904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71413.25</v>
      </c>
      <c r="H11" s="7"/>
      <c r="I11" s="78">
        <v>74.596407749999997</v>
      </c>
      <c r="J11" s="25"/>
      <c r="K11" s="78">
        <f>I11/$I$11*100</f>
        <v>100</v>
      </c>
      <c r="L11" s="78">
        <f>I11/'סכום נכסי הקרן'!$C$42*100</f>
        <v>5.7419060037102957E-3</v>
      </c>
      <c r="BC11" s="16"/>
      <c r="BD11" s="19"/>
      <c r="BE11" s="16"/>
      <c r="BG11" s="16"/>
    </row>
    <row r="12" spans="2:60">
      <c r="B12" s="80" t="s">
        <v>199</v>
      </c>
      <c r="D12" s="16"/>
      <c r="E12" s="16"/>
      <c r="G12" s="81">
        <v>71413.25</v>
      </c>
      <c r="I12" s="81">
        <v>74.596407749999997</v>
      </c>
      <c r="K12" s="81">
        <f t="shared" ref="K12:K19" si="0">I12/$I$11*100</f>
        <v>100</v>
      </c>
      <c r="L12" s="81">
        <f>I12/'סכום נכסי הקרן'!$C$42*100</f>
        <v>5.7419060037102957E-3</v>
      </c>
    </row>
    <row r="13" spans="2:60">
      <c r="B13" s="80" t="s">
        <v>2075</v>
      </c>
      <c r="D13" s="16"/>
      <c r="E13" s="16"/>
      <c r="G13" s="81">
        <v>71413.25</v>
      </c>
      <c r="I13" s="81">
        <v>74.596407749999997</v>
      </c>
      <c r="K13" s="81">
        <f t="shared" si="0"/>
        <v>100</v>
      </c>
      <c r="L13" s="81">
        <f>I13/'סכום נכסי הקרן'!$C$42*100</f>
        <v>5.7419060037102957E-3</v>
      </c>
    </row>
    <row r="14" spans="2:60">
      <c r="B14" t="s">
        <v>2076</v>
      </c>
      <c r="C14" t="s">
        <v>2077</v>
      </c>
      <c r="D14" t="s">
        <v>106</v>
      </c>
      <c r="E14" t="s">
        <v>1419</v>
      </c>
      <c r="F14" t="s">
        <v>108</v>
      </c>
      <c r="G14" s="79">
        <v>1112.5</v>
      </c>
      <c r="H14" s="79">
        <v>4550</v>
      </c>
      <c r="I14" s="79">
        <v>50.618749999999999</v>
      </c>
      <c r="J14" s="79">
        <v>0.05</v>
      </c>
      <c r="K14" s="79">
        <f t="shared" si="0"/>
        <v>67.856819821193071</v>
      </c>
      <c r="L14" s="79">
        <f>I14/'סכום נכסי הקרן'!$C$42*100</f>
        <v>3.8962748112399623E-3</v>
      </c>
    </row>
    <row r="15" spans="2:60">
      <c r="B15" t="s">
        <v>2078</v>
      </c>
      <c r="C15" t="s">
        <v>2079</v>
      </c>
      <c r="D15" t="s">
        <v>106</v>
      </c>
      <c r="E15" t="s">
        <v>1429</v>
      </c>
      <c r="F15" t="s">
        <v>108</v>
      </c>
      <c r="G15" s="79">
        <v>16721.75</v>
      </c>
      <c r="H15" s="79">
        <v>134.1</v>
      </c>
      <c r="I15" s="79">
        <v>22.423866749999998</v>
      </c>
      <c r="J15" s="79">
        <v>0.26</v>
      </c>
      <c r="K15" s="79">
        <f t="shared" si="0"/>
        <v>30.060250119751913</v>
      </c>
      <c r="L15" s="79">
        <f>I15/'סכום נכסי הקרן'!$C$42*100</f>
        <v>1.7260313063563663E-3</v>
      </c>
    </row>
    <row r="16" spans="2:60">
      <c r="B16" t="s">
        <v>2080</v>
      </c>
      <c r="C16" t="s">
        <v>2081</v>
      </c>
      <c r="D16" t="s">
        <v>106</v>
      </c>
      <c r="E16" t="s">
        <v>1429</v>
      </c>
      <c r="F16" t="s">
        <v>108</v>
      </c>
      <c r="G16" s="79">
        <v>53579</v>
      </c>
      <c r="H16" s="79">
        <v>2.9</v>
      </c>
      <c r="I16" s="79">
        <v>1.5537909999999999</v>
      </c>
      <c r="J16" s="79">
        <v>0.15</v>
      </c>
      <c r="K16" s="79">
        <f t="shared" si="0"/>
        <v>2.0829300590550219</v>
      </c>
      <c r="L16" s="79">
        <f>I16/'סכום נכסי הקרן'!$C$42*100</f>
        <v>1.1959988611396671E-4</v>
      </c>
    </row>
    <row r="17" spans="2:12">
      <c r="B17" s="80" t="s">
        <v>249</v>
      </c>
      <c r="D17" s="16"/>
      <c r="E17" s="16"/>
      <c r="G17" s="81">
        <v>0</v>
      </c>
      <c r="I17" s="81">
        <v>0</v>
      </c>
      <c r="K17" s="81">
        <f t="shared" si="0"/>
        <v>0</v>
      </c>
      <c r="L17" s="81">
        <f>I17/'סכום נכסי הקרן'!$C$42*100</f>
        <v>0</v>
      </c>
    </row>
    <row r="18" spans="2:12">
      <c r="B18" s="80" t="s">
        <v>2082</v>
      </c>
      <c r="D18" s="16"/>
      <c r="E18" s="16"/>
      <c r="G18" s="81">
        <v>0</v>
      </c>
      <c r="I18" s="81">
        <v>0</v>
      </c>
      <c r="K18" s="81">
        <f t="shared" si="0"/>
        <v>0</v>
      </c>
      <c r="L18" s="81">
        <f>I18/'סכום נכסי הקרן'!$C$42*100</f>
        <v>0</v>
      </c>
    </row>
    <row r="19" spans="2:12">
      <c r="B19" t="s">
        <v>245</v>
      </c>
      <c r="C19" t="s">
        <v>245</v>
      </c>
      <c r="D19" s="16"/>
      <c r="E19" t="s">
        <v>245</v>
      </c>
      <c r="F19" t="s">
        <v>245</v>
      </c>
      <c r="G19" s="79">
        <v>0</v>
      </c>
      <c r="H19" s="79">
        <v>0</v>
      </c>
      <c r="I19" s="79">
        <v>0</v>
      </c>
      <c r="J19" s="79">
        <v>0</v>
      </c>
      <c r="K19" s="79">
        <f t="shared" si="0"/>
        <v>0</v>
      </c>
      <c r="L19" s="79">
        <f>I19/'סכום נכסי הקרן'!$C$42*100</f>
        <v>0</v>
      </c>
    </row>
    <row r="20" spans="2:12">
      <c r="B20" t="s">
        <v>252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2017-04-06T05:18:19+00:00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903E33D-07D2-4791-81B4-E659FEE1FF4D}"/>
</file>

<file path=customXml/itemProps2.xml><?xml version="1.0" encoding="utf-8"?>
<ds:datastoreItem xmlns:ds="http://schemas.openxmlformats.org/officeDocument/2006/customXml" ds:itemID="{0EA004EC-E5B4-4F76-A114-3FC8EE2F01B3}"/>
</file>

<file path=customXml/itemProps3.xml><?xml version="1.0" encoding="utf-8"?>
<ds:datastoreItem xmlns:ds="http://schemas.openxmlformats.org/officeDocument/2006/customXml" ds:itemID="{ED2E5051-56C4-451A-B7AB-0124086D7E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2017-04-24T12:52:39Z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