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ra/Documents/Uni/mastersthesis/emidas-code/dataset/"/>
    </mc:Choice>
  </mc:AlternateContent>
  <xr:revisionPtr revIDLastSave="0" documentId="13_ncr:1_{2CBF7F03-0862-854F-BA0B-2DE3A1176324}" xr6:coauthVersionLast="45" xr6:coauthVersionMax="45" xr10:uidLastSave="{00000000-0000-0000-0000-000000000000}"/>
  <bookViews>
    <workbookView xWindow="-20" yWindow="480" windowWidth="18780" windowHeight="16480" firstSheet="10" activeTab="24" xr2:uid="{488A8827-6E72-774D-B441-ABB7547C2BFE}"/>
  </bookViews>
  <sheets>
    <sheet name="Sheet 1" sheetId="1" r:id="rId1"/>
    <sheet name="Sheet2" sheetId="2" r:id="rId2"/>
    <sheet name="Allgemein" sheetId="5" r:id="rId3"/>
    <sheet name="Vorlage" sheetId="6" r:id="rId4"/>
    <sheet name="0101" sheetId="20" r:id="rId5"/>
    <sheet name="0102" sheetId="21" r:id="rId6"/>
    <sheet name="0105" sheetId="3" r:id="rId7"/>
    <sheet name="0106" sheetId="4" r:id="rId8"/>
    <sheet name="0107" sheetId="7" r:id="rId9"/>
    <sheet name="0108" sheetId="19" r:id="rId10"/>
    <sheet name="0201" sheetId="8" r:id="rId11"/>
    <sheet name="0203" sheetId="22" r:id="rId12"/>
    <sheet name="03a02" sheetId="9" r:id="rId13"/>
    <sheet name="03a03" sheetId="10" r:id="rId14"/>
    <sheet name="03a04" sheetId="11" r:id="rId15"/>
    <sheet name="03a06" sheetId="12" r:id="rId16"/>
    <sheet name="03a07" sheetId="13" r:id="rId17"/>
    <sheet name="03a08" sheetId="14" r:id="rId18"/>
    <sheet name="03b05" sheetId="15" r:id="rId19"/>
    <sheet name="03b06" sheetId="16" r:id="rId20"/>
    <sheet name="03b07" sheetId="17" r:id="rId21"/>
    <sheet name="03b12" sheetId="18" r:id="rId22"/>
    <sheet name="0402" sheetId="30" r:id="rId23"/>
    <sheet name="0403" sheetId="31" r:id="rId24"/>
    <sheet name="0404" sheetId="32" r:id="rId25"/>
    <sheet name="0503" sheetId="23" r:id="rId26"/>
    <sheet name="0505" sheetId="24" r:id="rId27"/>
    <sheet name="0506" sheetId="25" r:id="rId28"/>
    <sheet name="0508" sheetId="26" r:id="rId29"/>
    <sheet name="0603" sheetId="27" r:id="rId30"/>
    <sheet name="0801" sheetId="28" r:id="rId31"/>
    <sheet name="0802" sheetId="29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7" i="12" l="1"/>
  <c r="H17" i="12"/>
  <c r="K17" i="12" s="1"/>
  <c r="L17" i="12"/>
  <c r="E17" i="12"/>
  <c r="K15" i="27" l="1"/>
  <c r="L15" i="27"/>
  <c r="K12" i="27"/>
  <c r="L12" i="27"/>
  <c r="K13" i="27"/>
  <c r="L13" i="27"/>
  <c r="K14" i="27"/>
  <c r="L14" i="27"/>
  <c r="L11" i="27"/>
  <c r="K11" i="27"/>
  <c r="K12" i="12"/>
  <c r="L12" i="12"/>
  <c r="K13" i="12"/>
  <c r="L13" i="12"/>
  <c r="K14" i="12"/>
  <c r="L14" i="12"/>
  <c r="K15" i="12"/>
  <c r="L15" i="12"/>
  <c r="L11" i="12"/>
  <c r="K11" i="12"/>
  <c r="K5" i="12"/>
  <c r="L5" i="12"/>
  <c r="K6" i="12"/>
  <c r="L6" i="12"/>
  <c r="K7" i="12"/>
  <c r="L7" i="12"/>
  <c r="K8" i="12"/>
  <c r="L8" i="12"/>
  <c r="L4" i="12"/>
  <c r="K4" i="12"/>
  <c r="I19" i="32" l="1"/>
  <c r="H19" i="32"/>
  <c r="I17" i="32"/>
  <c r="H17" i="32"/>
  <c r="A36" i="32" l="1"/>
  <c r="A35" i="32"/>
  <c r="L19" i="32"/>
  <c r="K19" i="32"/>
  <c r="L17" i="32"/>
  <c r="K17" i="32"/>
  <c r="N17" i="32" s="1"/>
  <c r="L15" i="32"/>
  <c r="N15" i="32" s="1"/>
  <c r="K15" i="32"/>
  <c r="L14" i="32"/>
  <c r="K14" i="32"/>
  <c r="N14" i="32" s="1"/>
  <c r="L13" i="32"/>
  <c r="N13" i="32" s="1"/>
  <c r="K13" i="32"/>
  <c r="L12" i="32"/>
  <c r="K12" i="32"/>
  <c r="N12" i="32" s="1"/>
  <c r="L11" i="32"/>
  <c r="K11" i="32"/>
  <c r="L8" i="32"/>
  <c r="K8" i="32"/>
  <c r="N8" i="32" s="1"/>
  <c r="L7" i="32"/>
  <c r="K7" i="32"/>
  <c r="N7" i="32" s="1"/>
  <c r="L6" i="32"/>
  <c r="K6" i="32"/>
  <c r="N6" i="32" s="1"/>
  <c r="L5" i="32"/>
  <c r="K5" i="32"/>
  <c r="L4" i="32"/>
  <c r="K4" i="32"/>
  <c r="N20" i="31"/>
  <c r="K20" i="31"/>
  <c r="L20" i="31"/>
  <c r="I20" i="31"/>
  <c r="H20" i="31"/>
  <c r="I19" i="31"/>
  <c r="H19" i="31"/>
  <c r="I17" i="31"/>
  <c r="H17" i="31"/>
  <c r="N5" i="31"/>
  <c r="A36" i="31"/>
  <c r="A35" i="31"/>
  <c r="L19" i="31"/>
  <c r="K19" i="31"/>
  <c r="L17" i="31"/>
  <c r="K17" i="31"/>
  <c r="L15" i="31"/>
  <c r="K15" i="31"/>
  <c r="L14" i="31"/>
  <c r="K14" i="31"/>
  <c r="L13" i="31"/>
  <c r="K13" i="31"/>
  <c r="L12" i="31"/>
  <c r="K12" i="31"/>
  <c r="L11" i="31"/>
  <c r="K11" i="31"/>
  <c r="L8" i="31"/>
  <c r="K8" i="31"/>
  <c r="N8" i="31" s="1"/>
  <c r="L7" i="31"/>
  <c r="K7" i="31"/>
  <c r="N7" i="31" s="1"/>
  <c r="L6" i="31"/>
  <c r="K6" i="31"/>
  <c r="L5" i="31"/>
  <c r="K5" i="31"/>
  <c r="L4" i="31"/>
  <c r="K4" i="31"/>
  <c r="I20" i="30"/>
  <c r="L20" i="30" s="1"/>
  <c r="H20" i="30"/>
  <c r="K20" i="30" s="1"/>
  <c r="N20" i="30" s="1"/>
  <c r="I18" i="30"/>
  <c r="L18" i="30" s="1"/>
  <c r="H18" i="30"/>
  <c r="K18" i="30" s="1"/>
  <c r="K17" i="30"/>
  <c r="A34" i="30"/>
  <c r="A33" i="30"/>
  <c r="L17" i="30"/>
  <c r="L15" i="30"/>
  <c r="K15" i="30"/>
  <c r="L14" i="30"/>
  <c r="K14" i="30"/>
  <c r="L13" i="30"/>
  <c r="K13" i="30"/>
  <c r="L12" i="30"/>
  <c r="K12" i="30"/>
  <c r="L11" i="30"/>
  <c r="K11" i="30"/>
  <c r="L8" i="30"/>
  <c r="K8" i="30"/>
  <c r="L7" i="30"/>
  <c r="K7" i="30"/>
  <c r="N7" i="30" s="1"/>
  <c r="L6" i="30"/>
  <c r="K6" i="30"/>
  <c r="L5" i="30"/>
  <c r="K5" i="30"/>
  <c r="L4" i="30"/>
  <c r="K4" i="30"/>
  <c r="N7" i="29"/>
  <c r="A35" i="29"/>
  <c r="L19" i="29"/>
  <c r="K19" i="29"/>
  <c r="N19" i="29" s="1"/>
  <c r="L17" i="29"/>
  <c r="K17" i="29"/>
  <c r="N17" i="29" s="1"/>
  <c r="L15" i="29"/>
  <c r="K15" i="29"/>
  <c r="B15" i="29"/>
  <c r="L14" i="29"/>
  <c r="K14" i="29"/>
  <c r="B14" i="29"/>
  <c r="L13" i="29"/>
  <c r="N13" i="29" s="1"/>
  <c r="K13" i="29"/>
  <c r="B13" i="29"/>
  <c r="L12" i="29"/>
  <c r="K12" i="29"/>
  <c r="N12" i="29" s="1"/>
  <c r="B12" i="29"/>
  <c r="L11" i="29"/>
  <c r="K11" i="29"/>
  <c r="B11" i="29"/>
  <c r="A36" i="29" s="1"/>
  <c r="L8" i="29"/>
  <c r="K8" i="29"/>
  <c r="L7" i="29"/>
  <c r="K7" i="29"/>
  <c r="L6" i="29"/>
  <c r="K6" i="29"/>
  <c r="N6" i="29" s="1"/>
  <c r="L5" i="29"/>
  <c r="K5" i="29"/>
  <c r="L4" i="29"/>
  <c r="K4" i="29"/>
  <c r="B15" i="28"/>
  <c r="B14" i="28"/>
  <c r="B13" i="28"/>
  <c r="B12" i="28"/>
  <c r="B11" i="28"/>
  <c r="A36" i="28" s="1"/>
  <c r="A35" i="28"/>
  <c r="L19" i="28"/>
  <c r="K19" i="28"/>
  <c r="N19" i="28" s="1"/>
  <c r="L17" i="28"/>
  <c r="K17" i="28"/>
  <c r="N17" i="28" s="1"/>
  <c r="L15" i="28"/>
  <c r="K15" i="28"/>
  <c r="L14" i="28"/>
  <c r="K14" i="28"/>
  <c r="L13" i="28"/>
  <c r="K13" i="28"/>
  <c r="L12" i="28"/>
  <c r="K12" i="28"/>
  <c r="N12" i="28" s="1"/>
  <c r="L11" i="28"/>
  <c r="K11" i="28"/>
  <c r="L8" i="28"/>
  <c r="K8" i="28"/>
  <c r="N8" i="28" s="1"/>
  <c r="L7" i="28"/>
  <c r="K7" i="28"/>
  <c r="L6" i="28"/>
  <c r="K6" i="28"/>
  <c r="N6" i="28" s="1"/>
  <c r="L5" i="28"/>
  <c r="K5" i="28"/>
  <c r="L4" i="28"/>
  <c r="K4" i="28"/>
  <c r="N4" i="28" s="1"/>
  <c r="N6" i="27"/>
  <c r="I19" i="27"/>
  <c r="H19" i="27"/>
  <c r="I17" i="27"/>
  <c r="L17" i="27" s="1"/>
  <c r="H17" i="27"/>
  <c r="K17" i="27" s="1"/>
  <c r="B15" i="27"/>
  <c r="B14" i="27"/>
  <c r="B13" i="27"/>
  <c r="B12" i="27"/>
  <c r="B11" i="27"/>
  <c r="A36" i="27"/>
  <c r="A35" i="27"/>
  <c r="L19" i="27"/>
  <c r="K19" i="27"/>
  <c r="N19" i="27" s="1"/>
  <c r="N14" i="27"/>
  <c r="N12" i="27"/>
  <c r="L8" i="27"/>
  <c r="K8" i="27"/>
  <c r="L7" i="27"/>
  <c r="K7" i="27"/>
  <c r="N7" i="27" s="1"/>
  <c r="L6" i="27"/>
  <c r="K6" i="27"/>
  <c r="L5" i="27"/>
  <c r="K5" i="27"/>
  <c r="N5" i="27" s="1"/>
  <c r="L4" i="27"/>
  <c r="K4" i="27"/>
  <c r="N4" i="27" s="1"/>
  <c r="I19" i="26"/>
  <c r="H19" i="26"/>
  <c r="I17" i="26"/>
  <c r="L17" i="26" s="1"/>
  <c r="H17" i="26"/>
  <c r="A36" i="26"/>
  <c r="A35" i="26"/>
  <c r="L19" i="26"/>
  <c r="K19" i="26"/>
  <c r="K17" i="26"/>
  <c r="L15" i="26"/>
  <c r="N15" i="26" s="1"/>
  <c r="K15" i="26"/>
  <c r="L14" i="26"/>
  <c r="K14" i="26"/>
  <c r="N14" i="26" s="1"/>
  <c r="L13" i="26"/>
  <c r="K13" i="26"/>
  <c r="N13" i="26" s="1"/>
  <c r="L12" i="26"/>
  <c r="K12" i="26"/>
  <c r="N12" i="26" s="1"/>
  <c r="L11" i="26"/>
  <c r="K11" i="26"/>
  <c r="L8" i="26"/>
  <c r="N8" i="26" s="1"/>
  <c r="K8" i="26"/>
  <c r="L7" i="26"/>
  <c r="K7" i="26"/>
  <c r="N7" i="26" s="1"/>
  <c r="L6" i="26"/>
  <c r="K6" i="26"/>
  <c r="N6" i="26" s="1"/>
  <c r="L5" i="26"/>
  <c r="K5" i="26"/>
  <c r="N5" i="26" s="1"/>
  <c r="L4" i="26"/>
  <c r="K4" i="26"/>
  <c r="N14" i="25"/>
  <c r="N12" i="25"/>
  <c r="I19" i="25"/>
  <c r="H19" i="25"/>
  <c r="I18" i="25"/>
  <c r="L18" i="25" s="1"/>
  <c r="H18" i="25"/>
  <c r="K18" i="25" s="1"/>
  <c r="I17" i="25"/>
  <c r="L17" i="25" s="1"/>
  <c r="H17" i="25"/>
  <c r="K17" i="25" s="1"/>
  <c r="N17" i="25" s="1"/>
  <c r="A36" i="25"/>
  <c r="A35" i="25"/>
  <c r="L19" i="25"/>
  <c r="K19" i="25"/>
  <c r="N19" i="25" s="1"/>
  <c r="L15" i="25"/>
  <c r="K15" i="25"/>
  <c r="N15" i="25" s="1"/>
  <c r="L14" i="25"/>
  <c r="K14" i="25"/>
  <c r="L13" i="25"/>
  <c r="K13" i="25"/>
  <c r="L12" i="25"/>
  <c r="K12" i="25"/>
  <c r="L11" i="25"/>
  <c r="K11" i="25"/>
  <c r="L8" i="25"/>
  <c r="K8" i="25"/>
  <c r="L7" i="25"/>
  <c r="K7" i="25"/>
  <c r="L6" i="25"/>
  <c r="K6" i="25"/>
  <c r="L5" i="25"/>
  <c r="K5" i="25"/>
  <c r="N5" i="25" s="1"/>
  <c r="L4" i="25"/>
  <c r="K4" i="25"/>
  <c r="N15" i="24"/>
  <c r="N20" i="24"/>
  <c r="I20" i="24"/>
  <c r="L20" i="24" s="1"/>
  <c r="H20" i="24"/>
  <c r="K20" i="24" s="1"/>
  <c r="I19" i="24"/>
  <c r="L19" i="24" s="1"/>
  <c r="H19" i="24"/>
  <c r="I17" i="24"/>
  <c r="L17" i="24" s="1"/>
  <c r="H17" i="24"/>
  <c r="K17" i="24" s="1"/>
  <c r="A36" i="24"/>
  <c r="A35" i="24"/>
  <c r="K19" i="24"/>
  <c r="L15" i="24"/>
  <c r="K15" i="24"/>
  <c r="L14" i="24"/>
  <c r="K14" i="24"/>
  <c r="L13" i="24"/>
  <c r="K13" i="24"/>
  <c r="L12" i="24"/>
  <c r="K12" i="24"/>
  <c r="N12" i="24" s="1"/>
  <c r="L11" i="24"/>
  <c r="K11" i="24"/>
  <c r="L8" i="24"/>
  <c r="N8" i="24" s="1"/>
  <c r="K8" i="24"/>
  <c r="L7" i="24"/>
  <c r="N7" i="24" s="1"/>
  <c r="K7" i="24"/>
  <c r="L6" i="24"/>
  <c r="K6" i="24"/>
  <c r="N6" i="24" s="1"/>
  <c r="L5" i="24"/>
  <c r="K5" i="24"/>
  <c r="L4" i="24"/>
  <c r="K4" i="24"/>
  <c r="N14" i="23"/>
  <c r="I19" i="23"/>
  <c r="H19" i="23"/>
  <c r="I17" i="23"/>
  <c r="H17" i="23"/>
  <c r="A36" i="23"/>
  <c r="A35" i="23"/>
  <c r="L19" i="23"/>
  <c r="K19" i="23"/>
  <c r="N19" i="23" s="1"/>
  <c r="L17" i="23"/>
  <c r="K17" i="23"/>
  <c r="N17" i="23" s="1"/>
  <c r="L15" i="23"/>
  <c r="K15" i="23"/>
  <c r="L14" i="23"/>
  <c r="K14" i="23"/>
  <c r="L13" i="23"/>
  <c r="K13" i="23"/>
  <c r="N13" i="23" s="1"/>
  <c r="L12" i="23"/>
  <c r="K12" i="23"/>
  <c r="N12" i="23" s="1"/>
  <c r="L11" i="23"/>
  <c r="K11" i="23"/>
  <c r="L8" i="23"/>
  <c r="K8" i="23"/>
  <c r="N8" i="23" s="1"/>
  <c r="L7" i="23"/>
  <c r="N7" i="23" s="1"/>
  <c r="K7" i="23"/>
  <c r="L6" i="23"/>
  <c r="K6" i="23"/>
  <c r="N6" i="23" s="1"/>
  <c r="L5" i="23"/>
  <c r="N5" i="23" s="1"/>
  <c r="K5" i="23"/>
  <c r="L4" i="23"/>
  <c r="K4" i="23"/>
  <c r="N19" i="22"/>
  <c r="N5" i="22"/>
  <c r="I17" i="22"/>
  <c r="H17" i="22"/>
  <c r="I19" i="22"/>
  <c r="H19" i="22"/>
  <c r="A36" i="22"/>
  <c r="A35" i="22"/>
  <c r="L19" i="22"/>
  <c r="K19" i="22"/>
  <c r="L17" i="22"/>
  <c r="K17" i="22"/>
  <c r="N17" i="22" s="1"/>
  <c r="L15" i="22"/>
  <c r="K15" i="22"/>
  <c r="L14" i="22"/>
  <c r="K14" i="22"/>
  <c r="N14" i="22" s="1"/>
  <c r="L13" i="22"/>
  <c r="K13" i="22"/>
  <c r="L12" i="22"/>
  <c r="K12" i="22"/>
  <c r="N12" i="22" s="1"/>
  <c r="L11" i="22"/>
  <c r="K11" i="22"/>
  <c r="N11" i="22" s="1"/>
  <c r="L8" i="22"/>
  <c r="K8" i="22"/>
  <c r="N8" i="22" s="1"/>
  <c r="L7" i="22"/>
  <c r="K7" i="22"/>
  <c r="N7" i="22" s="1"/>
  <c r="L6" i="22"/>
  <c r="K6" i="22"/>
  <c r="N6" i="22" s="1"/>
  <c r="L5" i="22"/>
  <c r="K5" i="22"/>
  <c r="L4" i="22"/>
  <c r="K4" i="22"/>
  <c r="N4" i="22" s="1"/>
  <c r="I19" i="21"/>
  <c r="L19" i="21" s="1"/>
  <c r="H19" i="21"/>
  <c r="I17" i="21"/>
  <c r="H17" i="21"/>
  <c r="A36" i="21"/>
  <c r="A35" i="21"/>
  <c r="K19" i="21"/>
  <c r="L17" i="21"/>
  <c r="K17" i="21"/>
  <c r="N17" i="21" s="1"/>
  <c r="L15" i="21"/>
  <c r="N15" i="21" s="1"/>
  <c r="K15" i="21"/>
  <c r="L14" i="21"/>
  <c r="K14" i="21"/>
  <c r="N14" i="21" s="1"/>
  <c r="L13" i="21"/>
  <c r="K13" i="21"/>
  <c r="L12" i="21"/>
  <c r="K12" i="21"/>
  <c r="N12" i="21" s="1"/>
  <c r="L11" i="21"/>
  <c r="K11" i="21"/>
  <c r="L8" i="21"/>
  <c r="K8" i="21"/>
  <c r="N8" i="21" s="1"/>
  <c r="L7" i="21"/>
  <c r="K7" i="21"/>
  <c r="L6" i="21"/>
  <c r="K6" i="21"/>
  <c r="N6" i="21" s="1"/>
  <c r="L5" i="21"/>
  <c r="N5" i="21" s="1"/>
  <c r="K5" i="21"/>
  <c r="L4" i="21"/>
  <c r="K4" i="21"/>
  <c r="N4" i="21" s="1"/>
  <c r="N8" i="20"/>
  <c r="I19" i="20"/>
  <c r="H19" i="20"/>
  <c r="I17" i="20"/>
  <c r="H17" i="20"/>
  <c r="A36" i="20"/>
  <c r="A35" i="20"/>
  <c r="L19" i="20"/>
  <c r="K19" i="20"/>
  <c r="N19" i="20" s="1"/>
  <c r="L17" i="20"/>
  <c r="K17" i="20"/>
  <c r="L15" i="20"/>
  <c r="K15" i="20"/>
  <c r="N15" i="20" s="1"/>
  <c r="L14" i="20"/>
  <c r="N14" i="20" s="1"/>
  <c r="K14" i="20"/>
  <c r="L13" i="20"/>
  <c r="K13" i="20"/>
  <c r="N13" i="20" s="1"/>
  <c r="L12" i="20"/>
  <c r="N12" i="20" s="1"/>
  <c r="K12" i="20"/>
  <c r="L11" i="20"/>
  <c r="K11" i="20"/>
  <c r="L8" i="20"/>
  <c r="K8" i="20"/>
  <c r="N7" i="20"/>
  <c r="L7" i="20"/>
  <c r="K7" i="20"/>
  <c r="L6" i="20"/>
  <c r="K6" i="20"/>
  <c r="N6" i="20" s="1"/>
  <c r="L5" i="20"/>
  <c r="K5" i="20"/>
  <c r="L4" i="20"/>
  <c r="K4" i="20"/>
  <c r="N14" i="19"/>
  <c r="I19" i="19"/>
  <c r="H19" i="19"/>
  <c r="I17" i="19"/>
  <c r="L17" i="19" s="1"/>
  <c r="H17" i="19"/>
  <c r="A36" i="19"/>
  <c r="A35" i="19"/>
  <c r="L19" i="19"/>
  <c r="K19" i="19"/>
  <c r="N19" i="19" s="1"/>
  <c r="K17" i="19"/>
  <c r="L15" i="19"/>
  <c r="N15" i="19" s="1"/>
  <c r="K15" i="19"/>
  <c r="L14" i="19"/>
  <c r="K14" i="19"/>
  <c r="L13" i="19"/>
  <c r="K13" i="19"/>
  <c r="L12" i="19"/>
  <c r="K12" i="19"/>
  <c r="N12" i="19" s="1"/>
  <c r="L11" i="19"/>
  <c r="K11" i="19"/>
  <c r="N11" i="19" s="1"/>
  <c r="L8" i="19"/>
  <c r="K8" i="19"/>
  <c r="N8" i="19" s="1"/>
  <c r="L7" i="19"/>
  <c r="K7" i="19"/>
  <c r="N7" i="19" s="1"/>
  <c r="L6" i="19"/>
  <c r="K6" i="19"/>
  <c r="N6" i="19" s="1"/>
  <c r="L5" i="19"/>
  <c r="K5" i="19"/>
  <c r="L4" i="19"/>
  <c r="K4" i="19"/>
  <c r="N4" i="19" s="1"/>
  <c r="N7" i="18"/>
  <c r="I19" i="18"/>
  <c r="L19" i="18" s="1"/>
  <c r="H19" i="18"/>
  <c r="I17" i="18"/>
  <c r="H17" i="18"/>
  <c r="A35" i="18"/>
  <c r="A36" i="18"/>
  <c r="K19" i="18"/>
  <c r="N19" i="18" s="1"/>
  <c r="L17" i="18"/>
  <c r="K17" i="18"/>
  <c r="N17" i="18" s="1"/>
  <c r="L15" i="18"/>
  <c r="K15" i="18"/>
  <c r="L14" i="18"/>
  <c r="K14" i="18"/>
  <c r="N14" i="18" s="1"/>
  <c r="L13" i="18"/>
  <c r="K13" i="18"/>
  <c r="N13" i="18" s="1"/>
  <c r="L12" i="18"/>
  <c r="K12" i="18"/>
  <c r="L11" i="18"/>
  <c r="K11" i="18"/>
  <c r="N11" i="18" s="1"/>
  <c r="L8" i="18"/>
  <c r="N8" i="18" s="1"/>
  <c r="K8" i="18"/>
  <c r="L7" i="18"/>
  <c r="K7" i="18"/>
  <c r="N6" i="18"/>
  <c r="L6" i="18"/>
  <c r="K6" i="18"/>
  <c r="L5" i="18"/>
  <c r="N5" i="18" s="1"/>
  <c r="K5" i="18"/>
  <c r="L4" i="18"/>
  <c r="K4" i="18"/>
  <c r="N4" i="18" s="1"/>
  <c r="N14" i="17"/>
  <c r="N7" i="17"/>
  <c r="I19" i="17"/>
  <c r="H19" i="17"/>
  <c r="I17" i="17"/>
  <c r="H17" i="17"/>
  <c r="L19" i="17"/>
  <c r="A36" i="17"/>
  <c r="A35" i="17"/>
  <c r="K19" i="17"/>
  <c r="N19" i="17" s="1"/>
  <c r="L17" i="17"/>
  <c r="K17" i="17"/>
  <c r="N17" i="17" s="1"/>
  <c r="L15" i="17"/>
  <c r="K15" i="17"/>
  <c r="L14" i="17"/>
  <c r="K14" i="17"/>
  <c r="L13" i="17"/>
  <c r="K13" i="17"/>
  <c r="N13" i="17" s="1"/>
  <c r="L12" i="17"/>
  <c r="K12" i="17"/>
  <c r="N12" i="17" s="1"/>
  <c r="L11" i="17"/>
  <c r="K11" i="17"/>
  <c r="L8" i="17"/>
  <c r="K8" i="17"/>
  <c r="L7" i="17"/>
  <c r="K7" i="17"/>
  <c r="L6" i="17"/>
  <c r="K6" i="17"/>
  <c r="N6" i="17" s="1"/>
  <c r="N5" i="17"/>
  <c r="L5" i="17"/>
  <c r="K5" i="17"/>
  <c r="L4" i="17"/>
  <c r="K4" i="17"/>
  <c r="N4" i="17" s="1"/>
  <c r="N19" i="16"/>
  <c r="N14" i="16"/>
  <c r="I19" i="16"/>
  <c r="L19" i="16" s="1"/>
  <c r="H19" i="16"/>
  <c r="I17" i="16"/>
  <c r="H17" i="16"/>
  <c r="A36" i="16"/>
  <c r="A35" i="16"/>
  <c r="K19" i="16"/>
  <c r="L17" i="16"/>
  <c r="K17" i="16"/>
  <c r="L15" i="16"/>
  <c r="K15" i="16"/>
  <c r="L14" i="16"/>
  <c r="K14" i="16"/>
  <c r="L13" i="16"/>
  <c r="K13" i="16"/>
  <c r="L12" i="16"/>
  <c r="K12" i="16"/>
  <c r="N12" i="16" s="1"/>
  <c r="L11" i="16"/>
  <c r="K11" i="16"/>
  <c r="L8" i="16"/>
  <c r="K8" i="16"/>
  <c r="L7" i="16"/>
  <c r="K7" i="16"/>
  <c r="L6" i="16"/>
  <c r="K6" i="16"/>
  <c r="L5" i="16"/>
  <c r="K5" i="16"/>
  <c r="L4" i="16"/>
  <c r="K4" i="16"/>
  <c r="N4" i="16" s="1"/>
  <c r="N15" i="15"/>
  <c r="N11" i="15"/>
  <c r="N7" i="15"/>
  <c r="N6" i="15"/>
  <c r="N5" i="15"/>
  <c r="I19" i="15"/>
  <c r="H19" i="15"/>
  <c r="I17" i="15"/>
  <c r="H17" i="15"/>
  <c r="A36" i="15"/>
  <c r="A35" i="15"/>
  <c r="L19" i="15"/>
  <c r="K19" i="15"/>
  <c r="L17" i="15"/>
  <c r="K17" i="15"/>
  <c r="N17" i="15" s="1"/>
  <c r="L15" i="15"/>
  <c r="K15" i="15"/>
  <c r="L14" i="15"/>
  <c r="K14" i="15"/>
  <c r="L13" i="15"/>
  <c r="K13" i="15"/>
  <c r="L12" i="15"/>
  <c r="K12" i="15"/>
  <c r="N12" i="15" s="1"/>
  <c r="L11" i="15"/>
  <c r="K11" i="15"/>
  <c r="L8" i="15"/>
  <c r="K8" i="15"/>
  <c r="N8" i="15" s="1"/>
  <c r="L7" i="15"/>
  <c r="K7" i="15"/>
  <c r="L6" i="15"/>
  <c r="K6" i="15"/>
  <c r="L5" i="15"/>
  <c r="K5" i="15"/>
  <c r="L4" i="15"/>
  <c r="K4" i="15"/>
  <c r="N4" i="15" s="1"/>
  <c r="N19" i="14"/>
  <c r="N13" i="14"/>
  <c r="N7" i="14"/>
  <c r="F19" i="14"/>
  <c r="E19" i="14"/>
  <c r="F17" i="14"/>
  <c r="E17" i="14"/>
  <c r="K17" i="14" s="1"/>
  <c r="A36" i="14"/>
  <c r="A35" i="14"/>
  <c r="L19" i="14"/>
  <c r="K19" i="14"/>
  <c r="L17" i="14"/>
  <c r="L15" i="14"/>
  <c r="K15" i="14"/>
  <c r="N15" i="14" s="1"/>
  <c r="L14" i="14"/>
  <c r="K14" i="14"/>
  <c r="N14" i="14" s="1"/>
  <c r="L13" i="14"/>
  <c r="K13" i="14"/>
  <c r="L12" i="14"/>
  <c r="K12" i="14"/>
  <c r="N12" i="14" s="1"/>
  <c r="L11" i="14"/>
  <c r="K11" i="14"/>
  <c r="L8" i="14"/>
  <c r="K8" i="14"/>
  <c r="N8" i="14" s="1"/>
  <c r="L7" i="14"/>
  <c r="K7" i="14"/>
  <c r="L6" i="14"/>
  <c r="K6" i="14"/>
  <c r="L5" i="14"/>
  <c r="K5" i="14"/>
  <c r="L4" i="14"/>
  <c r="K4" i="14"/>
  <c r="N8" i="29" l="1"/>
  <c r="N8" i="27"/>
  <c r="N11" i="20"/>
  <c r="N19" i="32"/>
  <c r="N11" i="32"/>
  <c r="N5" i="32"/>
  <c r="N4" i="32"/>
  <c r="N14" i="31"/>
  <c r="N15" i="31"/>
  <c r="N12" i="31"/>
  <c r="N4" i="31"/>
  <c r="N17" i="31"/>
  <c r="N13" i="31"/>
  <c r="N19" i="31"/>
  <c r="N11" i="31"/>
  <c r="N6" i="31"/>
  <c r="N18" i="30"/>
  <c r="N8" i="30"/>
  <c r="N14" i="30"/>
  <c r="N4" i="30"/>
  <c r="N6" i="30"/>
  <c r="N12" i="30"/>
  <c r="N13" i="30"/>
  <c r="N17" i="30"/>
  <c r="N11" i="30"/>
  <c r="N15" i="30"/>
  <c r="N5" i="30"/>
  <c r="N15" i="29"/>
  <c r="N14" i="29"/>
  <c r="N11" i="29"/>
  <c r="N5" i="29"/>
  <c r="N4" i="29"/>
  <c r="N15" i="28"/>
  <c r="N14" i="28"/>
  <c r="N13" i="28"/>
  <c r="N11" i="28"/>
  <c r="N7" i="28"/>
  <c r="N5" i="28"/>
  <c r="N17" i="27"/>
  <c r="N15" i="27"/>
  <c r="N13" i="27"/>
  <c r="N11" i="27"/>
  <c r="N19" i="26"/>
  <c r="N17" i="26"/>
  <c r="N11" i="26"/>
  <c r="N4" i="26"/>
  <c r="N18" i="25"/>
  <c r="N4" i="25"/>
  <c r="N8" i="25"/>
  <c r="N13" i="25"/>
  <c r="N11" i="25"/>
  <c r="N7" i="25"/>
  <c r="N6" i="25"/>
  <c r="N19" i="24"/>
  <c r="N17" i="24"/>
  <c r="N4" i="24"/>
  <c r="N14" i="24"/>
  <c r="N11" i="24"/>
  <c r="N13" i="24"/>
  <c r="N5" i="24"/>
  <c r="N15" i="23"/>
  <c r="N11" i="23"/>
  <c r="N4" i="23"/>
  <c r="N13" i="22"/>
  <c r="N15" i="22"/>
  <c r="N19" i="21"/>
  <c r="N13" i="21"/>
  <c r="N11" i="21"/>
  <c r="N7" i="21"/>
  <c r="N17" i="20"/>
  <c r="N5" i="20"/>
  <c r="N4" i="20"/>
  <c r="N17" i="19"/>
  <c r="N13" i="19"/>
  <c r="N5" i="19"/>
  <c r="N12" i="18"/>
  <c r="N15" i="18"/>
  <c r="N11" i="17"/>
  <c r="N8" i="17"/>
  <c r="N15" i="17"/>
  <c r="N8" i="16"/>
  <c r="N5" i="16"/>
  <c r="N7" i="16"/>
  <c r="N6" i="16"/>
  <c r="N15" i="16"/>
  <c r="N17" i="16"/>
  <c r="N13" i="16"/>
  <c r="N11" i="16"/>
  <c r="N14" i="15"/>
  <c r="N19" i="15"/>
  <c r="N13" i="15"/>
  <c r="N11" i="14"/>
  <c r="N17" i="14"/>
  <c r="N5" i="14"/>
  <c r="N6" i="14"/>
  <c r="N4" i="14"/>
  <c r="N6" i="13"/>
  <c r="I19" i="13"/>
  <c r="H19" i="13"/>
  <c r="I17" i="13"/>
  <c r="H17" i="13"/>
  <c r="A36" i="13"/>
  <c r="A35" i="13"/>
  <c r="L19" i="13"/>
  <c r="K19" i="13"/>
  <c r="N19" i="13" s="1"/>
  <c r="L17" i="13"/>
  <c r="K17" i="13"/>
  <c r="N17" i="13" s="1"/>
  <c r="L15" i="13"/>
  <c r="K15" i="13"/>
  <c r="L14" i="13"/>
  <c r="K14" i="13"/>
  <c r="N14" i="13" s="1"/>
  <c r="L13" i="13"/>
  <c r="K13" i="13"/>
  <c r="L12" i="13"/>
  <c r="N12" i="13" s="1"/>
  <c r="K12" i="13"/>
  <c r="L11" i="13"/>
  <c r="K11" i="13"/>
  <c r="L8" i="13"/>
  <c r="K8" i="13"/>
  <c r="N8" i="13" s="1"/>
  <c r="N7" i="13"/>
  <c r="L7" i="13"/>
  <c r="K7" i="13"/>
  <c r="L6" i="13"/>
  <c r="K6" i="13"/>
  <c r="L5" i="13"/>
  <c r="K5" i="13"/>
  <c r="N5" i="13" s="1"/>
  <c r="L4" i="13"/>
  <c r="K4" i="13"/>
  <c r="N8" i="12"/>
  <c r="N6" i="9"/>
  <c r="F19" i="12"/>
  <c r="E19" i="12"/>
  <c r="F17" i="12"/>
  <c r="A36" i="12"/>
  <c r="A35" i="12"/>
  <c r="L19" i="12"/>
  <c r="K19" i="12"/>
  <c r="N19" i="12" s="1"/>
  <c r="N15" i="12"/>
  <c r="N13" i="12"/>
  <c r="N12" i="12"/>
  <c r="N11" i="12"/>
  <c r="N7" i="12"/>
  <c r="N5" i="12"/>
  <c r="N4" i="12"/>
  <c r="L17" i="6"/>
  <c r="L19" i="6"/>
  <c r="N19" i="6" s="1"/>
  <c r="K19" i="6"/>
  <c r="K17" i="6"/>
  <c r="N17" i="6" s="1"/>
  <c r="K12" i="6"/>
  <c r="L12" i="6"/>
  <c r="K13" i="6"/>
  <c r="L13" i="6"/>
  <c r="K14" i="6"/>
  <c r="L14" i="6"/>
  <c r="K15" i="6"/>
  <c r="L15" i="6"/>
  <c r="L11" i="6"/>
  <c r="K11" i="6"/>
  <c r="K5" i="6"/>
  <c r="L5" i="6"/>
  <c r="K6" i="6"/>
  <c r="L6" i="6"/>
  <c r="K7" i="6"/>
  <c r="N7" i="6" s="1"/>
  <c r="L7" i="6"/>
  <c r="K8" i="6"/>
  <c r="N8" i="6" s="1"/>
  <c r="L8" i="6"/>
  <c r="L4" i="6"/>
  <c r="K4" i="6"/>
  <c r="N14" i="11"/>
  <c r="N13" i="11"/>
  <c r="N19" i="11"/>
  <c r="L19" i="11"/>
  <c r="K19" i="11"/>
  <c r="L17" i="11"/>
  <c r="K17" i="11"/>
  <c r="K13" i="11"/>
  <c r="L13" i="11"/>
  <c r="K14" i="11"/>
  <c r="L14" i="11"/>
  <c r="K15" i="11"/>
  <c r="N15" i="11" s="1"/>
  <c r="L15" i="11"/>
  <c r="L12" i="11"/>
  <c r="K12" i="11"/>
  <c r="N12" i="11" s="1"/>
  <c r="L11" i="11"/>
  <c r="K11" i="11"/>
  <c r="K5" i="11"/>
  <c r="L5" i="11"/>
  <c r="K6" i="11"/>
  <c r="L6" i="11"/>
  <c r="N6" i="11" s="1"/>
  <c r="K7" i="11"/>
  <c r="N7" i="11" s="1"/>
  <c r="L7" i="11"/>
  <c r="L4" i="11"/>
  <c r="K4" i="11"/>
  <c r="A36" i="11"/>
  <c r="A35" i="11"/>
  <c r="N17" i="11"/>
  <c r="N11" i="11"/>
  <c r="N8" i="11"/>
  <c r="N5" i="11"/>
  <c r="N4" i="11"/>
  <c r="L19" i="10"/>
  <c r="K19" i="10"/>
  <c r="L17" i="10"/>
  <c r="K17" i="10"/>
  <c r="N19" i="10"/>
  <c r="K12" i="10"/>
  <c r="L12" i="10"/>
  <c r="K13" i="10"/>
  <c r="L13" i="10"/>
  <c r="N13" i="10" s="1"/>
  <c r="K14" i="10"/>
  <c r="N14" i="10" s="1"/>
  <c r="L14" i="10"/>
  <c r="L11" i="10"/>
  <c r="K11" i="10"/>
  <c r="K5" i="10"/>
  <c r="L5" i="10"/>
  <c r="K6" i="10"/>
  <c r="L6" i="10"/>
  <c r="K7" i="10"/>
  <c r="L7" i="10"/>
  <c r="K8" i="10"/>
  <c r="N8" i="10" s="1"/>
  <c r="L8" i="10"/>
  <c r="L4" i="10"/>
  <c r="K4" i="10"/>
  <c r="A35" i="6"/>
  <c r="A36" i="6"/>
  <c r="A36" i="10"/>
  <c r="A35" i="10"/>
  <c r="N17" i="10"/>
  <c r="N12" i="10"/>
  <c r="N11" i="10"/>
  <c r="N7" i="10"/>
  <c r="N6" i="10"/>
  <c r="N5" i="10"/>
  <c r="N4" i="10"/>
  <c r="L15" i="8"/>
  <c r="K15" i="8"/>
  <c r="N15" i="8" s="1"/>
  <c r="N19" i="9"/>
  <c r="N17" i="9"/>
  <c r="L19" i="9"/>
  <c r="K19" i="9"/>
  <c r="L17" i="9"/>
  <c r="K17" i="9"/>
  <c r="N12" i="6"/>
  <c r="N13" i="6"/>
  <c r="N14" i="6"/>
  <c r="N15" i="6"/>
  <c r="N11" i="6"/>
  <c r="N5" i="6"/>
  <c r="N6" i="6"/>
  <c r="N4" i="6"/>
  <c r="N12" i="9"/>
  <c r="N13" i="9"/>
  <c r="N14" i="9"/>
  <c r="N15" i="9"/>
  <c r="N11" i="9"/>
  <c r="N5" i="9"/>
  <c r="N7" i="9"/>
  <c r="N8" i="9"/>
  <c r="N4" i="9"/>
  <c r="L15" i="9"/>
  <c r="K15" i="9"/>
  <c r="K12" i="9"/>
  <c r="L12" i="9"/>
  <c r="K13" i="9"/>
  <c r="L13" i="9"/>
  <c r="K14" i="9"/>
  <c r="L14" i="9"/>
  <c r="L11" i="9"/>
  <c r="K11" i="9"/>
  <c r="K8" i="9"/>
  <c r="L8" i="9"/>
  <c r="L7" i="9"/>
  <c r="K7" i="9"/>
  <c r="L6" i="9"/>
  <c r="K6" i="9"/>
  <c r="K5" i="9"/>
  <c r="L5" i="9"/>
  <c r="L4" i="9"/>
  <c r="K4" i="9"/>
  <c r="A36" i="9"/>
  <c r="A35" i="9"/>
  <c r="L17" i="8"/>
  <c r="N11" i="8"/>
  <c r="N6" i="8"/>
  <c r="N7" i="8"/>
  <c r="L14" i="8"/>
  <c r="K14" i="8"/>
  <c r="N14" i="8" s="1"/>
  <c r="L13" i="8"/>
  <c r="K13" i="8"/>
  <c r="N13" i="8" s="1"/>
  <c r="L12" i="8"/>
  <c r="K12" i="8"/>
  <c r="N12" i="8" s="1"/>
  <c r="L11" i="8"/>
  <c r="K11" i="8"/>
  <c r="K5" i="8"/>
  <c r="N5" i="8" s="1"/>
  <c r="L5" i="8"/>
  <c r="K6" i="8"/>
  <c r="L6" i="8"/>
  <c r="K7" i="8"/>
  <c r="K19" i="8" s="1"/>
  <c r="N19" i="8" s="1"/>
  <c r="L7" i="8"/>
  <c r="L19" i="8" s="1"/>
  <c r="K8" i="8"/>
  <c r="K17" i="8" s="1"/>
  <c r="N17" i="8" s="1"/>
  <c r="L8" i="8"/>
  <c r="L4" i="8"/>
  <c r="K4" i="8"/>
  <c r="N4" i="8" s="1"/>
  <c r="A36" i="8"/>
  <c r="A35" i="8"/>
  <c r="N13" i="7"/>
  <c r="N8" i="7"/>
  <c r="N19" i="7"/>
  <c r="L19" i="7"/>
  <c r="K19" i="7"/>
  <c r="N12" i="7"/>
  <c r="N11" i="7"/>
  <c r="N5" i="7"/>
  <c r="N6" i="7"/>
  <c r="N7" i="7"/>
  <c r="N4" i="7"/>
  <c r="K12" i="7"/>
  <c r="L12" i="7"/>
  <c r="L11" i="7"/>
  <c r="K11" i="7"/>
  <c r="K6" i="7"/>
  <c r="L6" i="7"/>
  <c r="K7" i="7"/>
  <c r="L7" i="7"/>
  <c r="K8" i="7"/>
  <c r="L8" i="7"/>
  <c r="L5" i="7"/>
  <c r="K5" i="7"/>
  <c r="K14" i="7"/>
  <c r="K17" i="7" s="1"/>
  <c r="L14" i="7"/>
  <c r="L17" i="7" s="1"/>
  <c r="L13" i="7"/>
  <c r="K13" i="7"/>
  <c r="L4" i="7"/>
  <c r="K4" i="7"/>
  <c r="N17" i="7" l="1"/>
  <c r="N14" i="7"/>
  <c r="N14" i="12"/>
  <c r="N15" i="13"/>
  <c r="N13" i="13"/>
  <c r="N11" i="13"/>
  <c r="N4" i="13"/>
  <c r="N17" i="12"/>
  <c r="N6" i="12"/>
  <c r="N8" i="8"/>
  <c r="N14" i="4"/>
  <c r="N18" i="4"/>
  <c r="N16" i="4"/>
  <c r="K18" i="4"/>
  <c r="L18" i="4"/>
  <c r="K16" i="4"/>
  <c r="L16" i="4"/>
  <c r="N11" i="4"/>
  <c r="N12" i="4"/>
  <c r="N13" i="4"/>
  <c r="N10" i="4"/>
  <c r="N5" i="4"/>
  <c r="N6" i="4"/>
  <c r="N7" i="4"/>
  <c r="N4" i="4"/>
  <c r="L13" i="4" l="1"/>
  <c r="K13" i="4"/>
  <c r="L12" i="4"/>
  <c r="K12" i="4"/>
  <c r="L11" i="4"/>
  <c r="K11" i="4"/>
  <c r="L10" i="4"/>
  <c r="K10" i="4"/>
  <c r="L14" i="4"/>
  <c r="K14" i="4"/>
  <c r="L7" i="4"/>
  <c r="K7" i="4"/>
  <c r="K5" i="4"/>
  <c r="L5" i="4"/>
  <c r="K6" i="4"/>
  <c r="L6" i="4"/>
  <c r="L4" i="4"/>
  <c r="K4" i="4"/>
  <c r="K12" i="3"/>
  <c r="K13" i="3"/>
  <c r="J13" i="3"/>
  <c r="J12" i="3"/>
  <c r="K14" i="3"/>
  <c r="J14" i="3"/>
  <c r="K11" i="3"/>
  <c r="J11" i="3"/>
  <c r="K8" i="3"/>
  <c r="J8" i="3"/>
  <c r="K4" i="3"/>
  <c r="K5" i="3"/>
  <c r="K6" i="3"/>
  <c r="K7" i="3"/>
  <c r="J5" i="3"/>
  <c r="J6" i="3"/>
  <c r="J7" i="3"/>
  <c r="J4" i="3"/>
  <c r="C1" i="2" l="1"/>
  <c r="D1" i="2"/>
  <c r="B4" i="2"/>
  <c r="D4" i="2" s="1"/>
  <c r="C4" i="2"/>
  <c r="B5" i="2"/>
  <c r="B6" i="2" s="1"/>
  <c r="C5" i="2"/>
  <c r="C6" i="2"/>
  <c r="E12" i="2"/>
  <c r="F12" i="2"/>
  <c r="L12" i="2" s="1"/>
  <c r="G12" i="2"/>
  <c r="M12" i="2" s="1"/>
  <c r="H12" i="2"/>
  <c r="I12" i="2"/>
  <c r="K12" i="2"/>
  <c r="O12" i="2" s="1"/>
  <c r="N12" i="2"/>
  <c r="E13" i="2"/>
  <c r="F13" i="2"/>
  <c r="G13" i="2"/>
  <c r="M13" i="2" s="1"/>
  <c r="H13" i="2"/>
  <c r="I13" i="2"/>
  <c r="K13" i="2"/>
  <c r="O13" i="2" s="1"/>
  <c r="C13" i="2" s="1"/>
  <c r="L13" i="2"/>
  <c r="N13" i="2"/>
  <c r="E14" i="2"/>
  <c r="K14" i="2" s="1"/>
  <c r="O14" i="2" s="1"/>
  <c r="C14" i="2" s="1"/>
  <c r="F14" i="2"/>
  <c r="G14" i="2"/>
  <c r="H14" i="2"/>
  <c r="N14" i="2" s="1"/>
  <c r="I14" i="2"/>
  <c r="L14" i="2"/>
  <c r="M14" i="2"/>
  <c r="E15" i="2"/>
  <c r="K15" i="2" s="1"/>
  <c r="O15" i="2" s="1"/>
  <c r="F15" i="2"/>
  <c r="L15" i="2" s="1"/>
  <c r="G15" i="2"/>
  <c r="H15" i="2"/>
  <c r="I15" i="2"/>
  <c r="M15" i="2"/>
  <c r="N15" i="2"/>
  <c r="E16" i="2"/>
  <c r="I16" i="2" s="1"/>
  <c r="C16" i="2" s="1"/>
  <c r="F16" i="2"/>
  <c r="L16" i="2" s="1"/>
  <c r="G16" i="2"/>
  <c r="H16" i="2"/>
  <c r="K16" i="2"/>
  <c r="M16" i="2"/>
  <c r="N16" i="2"/>
  <c r="O16" i="2"/>
  <c r="E17" i="2"/>
  <c r="I17" i="2" s="1"/>
  <c r="C17" i="2" s="1"/>
  <c r="F17" i="2"/>
  <c r="G17" i="2"/>
  <c r="M17" i="2" s="1"/>
  <c r="H17" i="2"/>
  <c r="K17" i="2"/>
  <c r="O17" i="2" s="1"/>
  <c r="L17" i="2"/>
  <c r="N17" i="2"/>
  <c r="E18" i="2"/>
  <c r="I18" i="2" s="1"/>
  <c r="F18" i="2"/>
  <c r="G18" i="2"/>
  <c r="M18" i="2" s="1"/>
  <c r="H18" i="2"/>
  <c r="N18" i="2" s="1"/>
  <c r="L18" i="2"/>
  <c r="E19" i="2"/>
  <c r="I19" i="2" s="1"/>
  <c r="F19" i="2"/>
  <c r="G19" i="2"/>
  <c r="H19" i="2"/>
  <c r="L19" i="2"/>
  <c r="M19" i="2"/>
  <c r="N19" i="2"/>
  <c r="C12" i="2" l="1"/>
  <c r="C22" i="2" s="1"/>
  <c r="D6" i="2"/>
  <c r="C15" i="2"/>
  <c r="D5" i="2"/>
  <c r="K19" i="2"/>
  <c r="O19" i="2" s="1"/>
  <c r="C19" i="2" s="1"/>
  <c r="K18" i="2"/>
  <c r="O18" i="2" s="1"/>
  <c r="C18" i="2" s="1"/>
  <c r="E51" i="1"/>
  <c r="E50" i="1"/>
  <c r="E46" i="1"/>
  <c r="E42" i="1"/>
  <c r="E41" i="1"/>
  <c r="E40" i="1"/>
  <c r="E39" i="1"/>
  <c r="E35" i="1"/>
  <c r="E34" i="1"/>
  <c r="E33" i="1"/>
  <c r="E29" i="1"/>
  <c r="E28" i="1"/>
  <c r="E27" i="1"/>
  <c r="E26" i="1"/>
  <c r="E17" i="1"/>
  <c r="E18" i="1"/>
  <c r="E19" i="1"/>
  <c r="E20" i="1"/>
  <c r="E21" i="1"/>
  <c r="E22" i="1"/>
  <c r="E13" i="1"/>
  <c r="E12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<sst xmlns="http://schemas.openxmlformats.org/spreadsheetml/2006/main" count="1213" uniqueCount="211">
  <si>
    <t>Hand raise</t>
  </si>
  <si>
    <t>Waving</t>
  </si>
  <si>
    <t>y</t>
  </si>
  <si>
    <t>m</t>
  </si>
  <si>
    <t>Gesture left</t>
  </si>
  <si>
    <t>Extra</t>
  </si>
  <si>
    <t>Gesture right</t>
  </si>
  <si>
    <t>First gesture determines road crossing (y/n)</t>
  </si>
  <si>
    <t>Person crossing the street (m/f)</t>
  </si>
  <si>
    <t>f</t>
  </si>
  <si>
    <t>Come over</t>
  </si>
  <si>
    <t>Towards camera (y/n)</t>
  </si>
  <si>
    <t>n</t>
  </si>
  <si>
    <t>small, head level</t>
  </si>
  <si>
    <t>head level</t>
  </si>
  <si>
    <t>wide, head level</t>
  </si>
  <si>
    <t>fast, shoulder level</t>
  </si>
  <si>
    <t>Gender left</t>
  </si>
  <si>
    <t>Gender right</t>
  </si>
  <si>
    <t>shoulder level</t>
  </si>
  <si>
    <t>slow, shoulder level</t>
  </si>
  <si>
    <t>I'm coming</t>
  </si>
  <si>
    <t>Video</t>
  </si>
  <si>
    <t>Scenario 1</t>
  </si>
  <si>
    <t>Scenario 2</t>
  </si>
  <si>
    <t>Scenario 3 a</t>
  </si>
  <si>
    <t>x</t>
  </si>
  <si>
    <t>Scenario 3 b</t>
  </si>
  <si>
    <t>Scenario 4</t>
  </si>
  <si>
    <t>Scenario 5</t>
  </si>
  <si>
    <t>Scenario 6</t>
  </si>
  <si>
    <t>Scenario 8</t>
  </si>
  <si>
    <t>Left</t>
  </si>
  <si>
    <t>Right</t>
  </si>
  <si>
    <t>crosses</t>
  </si>
  <si>
    <t>don't crosses</t>
  </si>
  <si>
    <t>Total numer of videos</t>
  </si>
  <si>
    <t>left</t>
  </si>
  <si>
    <t>right</t>
  </si>
  <si>
    <t>Total</t>
  </si>
  <si>
    <r>
      <t xml:space="preserve">Cut 1 </t>
    </r>
    <r>
      <rPr>
        <b/>
        <i/>
        <sz val="12"/>
        <color theme="1"/>
        <rFont val="Calibri"/>
        <family val="2"/>
        <scheme val="minor"/>
      </rPr>
      <t>start</t>
    </r>
  </si>
  <si>
    <r>
      <t xml:space="preserve">Cut 2 </t>
    </r>
    <r>
      <rPr>
        <b/>
        <i/>
        <sz val="12"/>
        <color theme="1"/>
        <rFont val="Calibri"/>
        <family val="2"/>
        <scheme val="minor"/>
      </rPr>
      <t>P1 gaze</t>
    </r>
  </si>
  <si>
    <r>
      <t xml:space="preserve">Cut 3 </t>
    </r>
    <r>
      <rPr>
        <b/>
        <i/>
        <sz val="12"/>
        <color theme="1"/>
        <rFont val="Calibri"/>
        <family val="2"/>
        <scheme val="minor"/>
      </rPr>
      <t>P1 gesture</t>
    </r>
  </si>
  <si>
    <r>
      <t xml:space="preserve">Cut 4 </t>
    </r>
    <r>
      <rPr>
        <b/>
        <i/>
        <sz val="12"/>
        <color theme="1"/>
        <rFont val="Calibri"/>
        <family val="2"/>
        <scheme val="minor"/>
      </rPr>
      <t>P2 gaze</t>
    </r>
  </si>
  <si>
    <r>
      <t xml:space="preserve">Cut 5 </t>
    </r>
    <r>
      <rPr>
        <b/>
        <i/>
        <sz val="12"/>
        <color theme="1"/>
        <rFont val="Calibri"/>
        <family val="2"/>
        <scheme val="minor"/>
      </rPr>
      <t>P2 gesture</t>
    </r>
  </si>
  <si>
    <r>
      <t xml:space="preserve">Cut 6 </t>
    </r>
    <r>
      <rPr>
        <b/>
        <i/>
        <sz val="12"/>
        <color theme="1"/>
        <rFont val="Calibri"/>
        <family val="2"/>
        <scheme val="minor"/>
      </rPr>
      <t>end</t>
    </r>
  </si>
  <si>
    <t>Unterschiedlich wegen Distanz?</t>
  </si>
  <si>
    <t>2x start</t>
  </si>
  <si>
    <t>!!! Wird man da wirklich abschätzen können wer rüber gehen will? Perfektes Beispiel, dass Interaktion allein nicht ausreicht</t>
  </si>
  <si>
    <t>e</t>
  </si>
  <si>
    <t>(+ head level)</t>
  </si>
  <si>
    <t>(+ HR head level)</t>
  </si>
  <si>
    <t>Reihenfolge Studie</t>
  </si>
  <si>
    <t>0105</t>
  </si>
  <si>
    <t>p left</t>
  </si>
  <si>
    <t>p right</t>
  </si>
  <si>
    <t>start</t>
  </si>
  <si>
    <t>-4.217771 , 1.574610</t>
  </si>
  <si>
    <t>gaze</t>
  </si>
  <si>
    <t>-4.098003 , 4.450420</t>
  </si>
  <si>
    <t>gesture</t>
  </si>
  <si>
    <t>-4.317291 , 7.243529</t>
  </si>
  <si>
    <t>cross</t>
  </si>
  <si>
    <t>-3.885039 , 12.520395</t>
  </si>
  <si>
    <t>arrives</t>
  </si>
  <si>
    <t>1.464154 , 22.323198</t>
  </si>
  <si>
    <t>2.332802 , 19.140072</t>
  </si>
  <si>
    <t>2.249307 , 23.072369</t>
  </si>
  <si>
    <t>2.177549 , 25.230923</t>
  </si>
  <si>
    <t>waits</t>
  </si>
  <si>
    <t>2.260303 , 25.290228</t>
  </si>
  <si>
    <t>street</t>
  </si>
  <si>
    <t>Coodinaten umdrehen!</t>
  </si>
  <si>
    <t>-1, 5</t>
  </si>
  <si>
    <t>-1, 15</t>
  </si>
  <si>
    <t>Koordinaten von Homography</t>
  </si>
  <si>
    <t>Achse die die Straße in Homography beschreibt</t>
  </si>
  <si>
    <t>Ergebnis Code</t>
  </si>
  <si>
    <t>Manuelle Korrektur</t>
  </si>
  <si>
    <t>p left look</t>
  </si>
  <si>
    <t>p right look</t>
  </si>
  <si>
    <t>da wo p_right am Ende stehen wird</t>
  </si>
  <si>
    <t>da wo p_left über die Straße laufen wird</t>
  </si>
  <si>
    <t>waveFastSmallShoulderLevelShort</t>
  </si>
  <si>
    <t>waveSlowSmallHighHandShort</t>
  </si>
  <si>
    <t>waveWait</t>
  </si>
  <si>
    <t>waveHandRaiseHigh</t>
  </si>
  <si>
    <t>walk</t>
  </si>
  <si>
    <t>waveRight</t>
  </si>
  <si>
    <t>waveComeFast</t>
  </si>
  <si>
    <t>waveHandRaise</t>
  </si>
  <si>
    <t>waveFastWideHighHandShort</t>
  </si>
  <si>
    <t>waveSlowSmallShoulderLevelShort</t>
  </si>
  <si>
    <t>HR shoulder level</t>
  </si>
  <si>
    <t>HR head level</t>
  </si>
  <si>
    <t>wave slow shoulder level</t>
  </si>
  <si>
    <t>Come here</t>
  </si>
  <si>
    <t>wave small, head level</t>
  </si>
  <si>
    <t>wave wide, head level</t>
  </si>
  <si>
    <t>wave fast, shoulder level</t>
  </si>
  <si>
    <t>p rigth</t>
  </si>
  <si>
    <t>{"x":4840,"y":0.0,"z":6875}</t>
  </si>
  <si>
    <t>{"x":4575.96128,"y":0.0,"z":6760.414532}</t>
  </si>
  <si>
    <t>{"x":4307.447553,"y":0.0,"z":6680.440602}</t>
  </si>
  <si>
    <t>{"x":3830.599771,"y":0.0,"z":6450.358531}</t>
  </si>
  <si>
    <t>{"x":3292.0765,"y":0.0,"z":5006.7406}</t>
  </si>
  <si>
    <t>{"x":3921.0762,"y":0.0,"z":5065.8188}</t>
  </si>
  <si>
    <t>{"x":3327.835155,"y":0.0,"z":4820.53035}</t>
  </si>
  <si>
    <t>{"x":3123.837496,"y":0.0,"z":4749.607849}</t>
  </si>
  <si>
    <t>{"x":3172.9124,"y":0.0,"z":4825.7973}</t>
  </si>
  <si>
    <t>0106</t>
  </si>
  <si>
    <t>Zentimeter</t>
  </si>
  <si>
    <t>JSON Format</t>
  </si>
  <si>
    <t>wating</t>
  </si>
  <si>
    <r>
      <t>old_points_p1 = [[</t>
    </r>
    <r>
      <rPr>
        <sz val="12"/>
        <color rgb="FFB5CEA8"/>
        <rFont val="Menlo"/>
        <family val="2"/>
      </rPr>
      <t>1.574610</t>
    </r>
    <r>
      <rPr>
        <sz val="12"/>
        <color rgb="FFD4D4D4"/>
        <rFont val="Menlo"/>
        <family val="2"/>
      </rPr>
      <t>, -</t>
    </r>
    <r>
      <rPr>
        <sz val="12"/>
        <color rgb="FFB5CEA8"/>
        <rFont val="Menlo"/>
        <family val="2"/>
      </rPr>
      <t>4.217771</t>
    </r>
    <r>
      <rPr>
        <sz val="12"/>
        <color rgb="FFD4D4D4"/>
        <rFont val="Menlo"/>
        <family val="2"/>
      </rPr>
      <t>], [</t>
    </r>
    <r>
      <rPr>
        <sz val="12"/>
        <color rgb="FFB5CEA8"/>
        <rFont val="Menlo"/>
        <family val="2"/>
      </rPr>
      <t>4.450420</t>
    </r>
    <r>
      <rPr>
        <sz val="12"/>
        <color rgb="FFD4D4D4"/>
        <rFont val="Menlo"/>
        <family val="2"/>
      </rPr>
      <t>, -</t>
    </r>
    <r>
      <rPr>
        <sz val="12"/>
        <color rgb="FFB5CEA8"/>
        <rFont val="Menlo"/>
        <family val="2"/>
      </rPr>
      <t>4.098003</t>
    </r>
    <r>
      <rPr>
        <sz val="12"/>
        <color rgb="FFD4D4D4"/>
        <rFont val="Menlo"/>
        <family val="2"/>
      </rPr>
      <t>], [</t>
    </r>
    <r>
      <rPr>
        <sz val="12"/>
        <color rgb="FFB5CEA8"/>
        <rFont val="Menlo"/>
        <family val="2"/>
      </rPr>
      <t>7.243529</t>
    </r>
    <r>
      <rPr>
        <sz val="12"/>
        <color rgb="FFD4D4D4"/>
        <rFont val="Menlo"/>
        <family val="2"/>
      </rPr>
      <t>, -</t>
    </r>
    <r>
      <rPr>
        <sz val="12"/>
        <color rgb="FFB5CEA8"/>
        <rFont val="Menlo"/>
        <family val="2"/>
      </rPr>
      <t>4.317291</t>
    </r>
    <r>
      <rPr>
        <sz val="12"/>
        <color rgb="FFD4D4D4"/>
        <rFont val="Menlo"/>
        <family val="2"/>
      </rPr>
      <t>], [</t>
    </r>
    <r>
      <rPr>
        <sz val="12"/>
        <color rgb="FFB5CEA8"/>
        <rFont val="Menlo"/>
        <family val="2"/>
      </rPr>
      <t>12.520395</t>
    </r>
    <r>
      <rPr>
        <sz val="12"/>
        <color rgb="FFD4D4D4"/>
        <rFont val="Menlo"/>
        <family val="2"/>
      </rPr>
      <t>, -</t>
    </r>
    <r>
      <rPr>
        <sz val="12"/>
        <color rgb="FFB5CEA8"/>
        <rFont val="Menlo"/>
        <family val="2"/>
      </rPr>
      <t>3.885039</t>
    </r>
    <r>
      <rPr>
        <sz val="12"/>
        <color rgb="FFD4D4D4"/>
        <rFont val="Menlo"/>
        <family val="2"/>
      </rPr>
      <t>], [</t>
    </r>
    <r>
      <rPr>
        <sz val="12"/>
        <color rgb="FFB5CEA8"/>
        <rFont val="Menlo"/>
        <family val="2"/>
      </rPr>
      <t>22.323198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1.464154</t>
    </r>
    <r>
      <rPr>
        <sz val="12"/>
        <color rgb="FFD4D4D4"/>
        <rFont val="Menlo"/>
        <family val="2"/>
      </rPr>
      <t>]]</t>
    </r>
  </si>
  <si>
    <r>
      <t>old_points_p2 = [[</t>
    </r>
    <r>
      <rPr>
        <sz val="12"/>
        <color rgb="FFB5CEA8"/>
        <rFont val="Menlo"/>
        <family val="2"/>
      </rPr>
      <t>19.140072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2.332802</t>
    </r>
    <r>
      <rPr>
        <sz val="12"/>
        <color rgb="FFD4D4D4"/>
        <rFont val="Menlo"/>
        <family val="2"/>
      </rPr>
      <t>], [</t>
    </r>
    <r>
      <rPr>
        <sz val="12"/>
        <color rgb="FFB5CEA8"/>
        <rFont val="Menlo"/>
        <family val="2"/>
      </rPr>
      <t>23.072369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2.249307</t>
    </r>
    <r>
      <rPr>
        <sz val="12"/>
        <color rgb="FFD4D4D4"/>
        <rFont val="Menlo"/>
        <family val="2"/>
      </rPr>
      <t>], [</t>
    </r>
    <r>
      <rPr>
        <sz val="12"/>
        <color rgb="FFB5CEA8"/>
        <rFont val="Menlo"/>
        <family val="2"/>
      </rPr>
      <t>25.230923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2.177549</t>
    </r>
    <r>
      <rPr>
        <sz val="12"/>
        <color rgb="FFD4D4D4"/>
        <rFont val="Menlo"/>
        <family val="2"/>
      </rPr>
      <t>], [</t>
    </r>
    <r>
      <rPr>
        <sz val="12"/>
        <color rgb="FFB5CEA8"/>
        <rFont val="Menlo"/>
        <family val="2"/>
      </rPr>
      <t>25.290228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2.260303</t>
    </r>
    <r>
      <rPr>
        <sz val="12"/>
        <color rgb="FFD4D4D4"/>
        <rFont val="Menlo"/>
        <family val="2"/>
      </rPr>
      <t>]]</t>
    </r>
  </si>
  <si>
    <t>da wo p_right über die Straße laufen wird</t>
  </si>
  <si>
    <t>da wo p_left am Ende stehen wird</t>
  </si>
  <si>
    <t>Orientation Richtung Gebäude</t>
  </si>
  <si>
    <t>{"x":0.9831359000778592,"y":0.0,"z":0.0,"w":0.18287646644141375}</t>
  </si>
  <si>
    <t>Orientation Richtung Auto</t>
  </si>
  <si>
    <t>{"x":-0.18287646644141378,"y":0.0,"z":0.0,"w":0.9831359000778592}</t>
  </si>
  <si>
    <r>
      <t xml:space="preserve">scene = </t>
    </r>
    <r>
      <rPr>
        <sz val="12"/>
        <color rgb="FFCE9178"/>
        <rFont val="Menlo"/>
        <family val="2"/>
      </rPr>
      <t>'0106'</t>
    </r>
    <r>
      <rPr>
        <sz val="12"/>
        <color rgb="FFD4D4D4"/>
        <rFont val="Menlo"/>
        <family val="2"/>
      </rPr>
      <t xml:space="preserve"> </t>
    </r>
    <r>
      <rPr>
        <sz val="12"/>
        <color rgb="FF6A9955"/>
        <rFont val="Menlo"/>
        <family val="2"/>
      </rPr>
      <t>#</t>
    </r>
    <r>
      <rPr>
        <sz val="12"/>
        <color rgb="FF569CD6"/>
        <rFont val="Menlo"/>
        <family val="2"/>
      </rPr>
      <t>TODO</t>
    </r>
    <r>
      <rPr>
        <sz val="12"/>
        <color rgb="FF6A9955"/>
        <rFont val="Menlo"/>
        <family val="2"/>
      </rPr>
      <t>:</t>
    </r>
  </si>
  <si>
    <r>
      <t>old_points_p1 = [[</t>
    </r>
    <r>
      <rPr>
        <sz val="12"/>
        <color rgb="FFB5CEA8"/>
        <rFont val="Menlo"/>
        <family val="2"/>
      </rPr>
      <t>17.485365</t>
    </r>
    <r>
      <rPr>
        <sz val="12"/>
        <color rgb="FFD4D4D4"/>
        <rFont val="Menlo"/>
        <family val="2"/>
      </rPr>
      <t>, -</t>
    </r>
    <r>
      <rPr>
        <sz val="12"/>
        <color rgb="FFB5CEA8"/>
        <rFont val="Menlo"/>
        <family val="2"/>
      </rPr>
      <t>3.785414</t>
    </r>
    <r>
      <rPr>
        <sz val="12"/>
        <color rgb="FFD4D4D4"/>
        <rFont val="Menlo"/>
        <family val="2"/>
      </rPr>
      <t>], [</t>
    </r>
    <r>
      <rPr>
        <sz val="12"/>
        <color rgb="FFB5CEA8"/>
        <rFont val="Menlo"/>
        <family val="2"/>
      </rPr>
      <t>13.77204</t>
    </r>
    <r>
      <rPr>
        <sz val="12"/>
        <color rgb="FFD4D4D4"/>
        <rFont val="Menlo"/>
        <family val="2"/>
      </rPr>
      <t>, -</t>
    </r>
    <r>
      <rPr>
        <sz val="12"/>
        <color rgb="FFB5CEA8"/>
        <rFont val="Menlo"/>
        <family val="2"/>
      </rPr>
      <t>3.822671</t>
    </r>
    <r>
      <rPr>
        <sz val="12"/>
        <color rgb="FFD4D4D4"/>
        <rFont val="Menlo"/>
        <family val="2"/>
      </rPr>
      <t>], [</t>
    </r>
    <r>
      <rPr>
        <sz val="12"/>
        <color rgb="FFB5CEA8"/>
        <rFont val="Menlo"/>
        <family val="2"/>
      </rPr>
      <t>11.65338</t>
    </r>
    <r>
      <rPr>
        <sz val="12"/>
        <color rgb="FFD4D4D4"/>
        <rFont val="Menlo"/>
        <family val="2"/>
      </rPr>
      <t>, -</t>
    </r>
    <r>
      <rPr>
        <sz val="12"/>
        <color rgb="FFB5CEA8"/>
        <rFont val="Menlo"/>
        <family val="2"/>
      </rPr>
      <t>3.868993</t>
    </r>
    <r>
      <rPr>
        <sz val="12"/>
        <color rgb="FFD4D4D4"/>
        <rFont val="Menlo"/>
        <family val="2"/>
      </rPr>
      <t>], [</t>
    </r>
    <r>
      <rPr>
        <sz val="12"/>
        <color rgb="FFB5CEA8"/>
        <rFont val="Menlo"/>
        <family val="2"/>
      </rPr>
      <t>10.239473</t>
    </r>
    <r>
      <rPr>
        <sz val="12"/>
        <color rgb="FFD4D4D4"/>
        <rFont val="Menlo"/>
        <family val="2"/>
      </rPr>
      <t>, -</t>
    </r>
    <r>
      <rPr>
        <sz val="12"/>
        <color rgb="FFB5CEA8"/>
        <rFont val="Menlo"/>
        <family val="2"/>
      </rPr>
      <t>4.172485</t>
    </r>
    <r>
      <rPr>
        <sz val="12"/>
        <color rgb="FFD4D4D4"/>
        <rFont val="Menlo"/>
        <family val="2"/>
      </rPr>
      <t xml:space="preserve">]] </t>
    </r>
    <r>
      <rPr>
        <sz val="12"/>
        <color rgb="FF6A9955"/>
        <rFont val="Menlo"/>
        <family val="2"/>
      </rPr>
      <t>#</t>
    </r>
    <r>
      <rPr>
        <sz val="12"/>
        <color rgb="FF569CD6"/>
        <rFont val="Menlo"/>
        <family val="2"/>
      </rPr>
      <t>TODO</t>
    </r>
    <r>
      <rPr>
        <sz val="12"/>
        <color rgb="FF6A9955"/>
        <rFont val="Menlo"/>
        <family val="2"/>
      </rPr>
      <t>:</t>
    </r>
  </si>
  <si>
    <r>
      <t>old_points_p2 = [[</t>
    </r>
    <r>
      <rPr>
        <sz val="12"/>
        <color rgb="FFB5CEA8"/>
        <rFont val="Menlo"/>
        <family val="2"/>
      </rPr>
      <t>28.47361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2.367006</t>
    </r>
    <r>
      <rPr>
        <sz val="12"/>
        <color rgb="FFD4D4D4"/>
        <rFont val="Menlo"/>
        <family val="2"/>
      </rPr>
      <t>], [</t>
    </r>
    <r>
      <rPr>
        <sz val="12"/>
        <color rgb="FFB5CEA8"/>
        <rFont val="Menlo"/>
        <family val="2"/>
      </rPr>
      <t>26.991188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2.405137</t>
    </r>
    <r>
      <rPr>
        <sz val="12"/>
        <color rgb="FFD4D4D4"/>
        <rFont val="Menlo"/>
        <family val="2"/>
      </rPr>
      <t>], [</t>
    </r>
    <r>
      <rPr>
        <sz val="12"/>
        <color rgb="FFB5CEA8"/>
        <rFont val="Menlo"/>
        <family val="2"/>
      </rPr>
      <t>25.357998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2.354867</t>
    </r>
    <r>
      <rPr>
        <sz val="12"/>
        <color rgb="FFD4D4D4"/>
        <rFont val="Menlo"/>
        <family val="2"/>
      </rPr>
      <t>], [</t>
    </r>
    <r>
      <rPr>
        <sz val="12"/>
        <color rgb="FFB5CEA8"/>
        <rFont val="Menlo"/>
        <family val="2"/>
      </rPr>
      <t>21.82979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2.25358</t>
    </r>
    <r>
      <rPr>
        <sz val="12"/>
        <color rgb="FFD4D4D4"/>
        <rFont val="Menlo"/>
        <family val="2"/>
      </rPr>
      <t>], [</t>
    </r>
    <r>
      <rPr>
        <sz val="12"/>
        <color rgb="FFB5CEA8"/>
        <rFont val="Menlo"/>
        <family val="2"/>
      </rPr>
      <t>10.187952</t>
    </r>
    <r>
      <rPr>
        <sz val="12"/>
        <color rgb="FFD4D4D4"/>
        <rFont val="Menlo"/>
        <family val="2"/>
      </rPr>
      <t>, -</t>
    </r>
    <r>
      <rPr>
        <sz val="12"/>
        <color rgb="FFB5CEA8"/>
        <rFont val="Menlo"/>
        <family val="2"/>
      </rPr>
      <t>3.860472</t>
    </r>
    <r>
      <rPr>
        <sz val="12"/>
        <color rgb="FFD4D4D4"/>
        <rFont val="Menlo"/>
        <family val="2"/>
      </rPr>
      <t xml:space="preserve">]] </t>
    </r>
    <r>
      <rPr>
        <sz val="12"/>
        <color rgb="FF6A9955"/>
        <rFont val="Menlo"/>
        <family val="2"/>
      </rPr>
      <t>#</t>
    </r>
    <r>
      <rPr>
        <sz val="12"/>
        <color rgb="FF569CD6"/>
        <rFont val="Menlo"/>
        <family val="2"/>
      </rPr>
      <t>TODO</t>
    </r>
    <r>
      <rPr>
        <sz val="12"/>
        <color rgb="FF6A9955"/>
        <rFont val="Menlo"/>
        <family val="2"/>
      </rPr>
      <t>:</t>
    </r>
  </si>
  <si>
    <t>Aus "vorlage"</t>
  </si>
  <si>
    <t>P1</t>
  </si>
  <si>
    <t>First {"x":4840.841538,"y":0.0,"z":6875.224113}</t>
  </si>
  <si>
    <t>Second {"x":4186.278817,"y":0.0,"z":6640.632123}</t>
  </si>
  <si>
    <t>Third {"x":3913.091670,"y":0.0,"z":6512.091425}</t>
  </si>
  <si>
    <t>Fourth {"x":3485.259234,"y":0.0,"z":6351.761353}</t>
  </si>
  <si>
    <t>Fifth {"x":3609.384081,"y":0.0,"z":5108.930117}</t>
  </si>
  <si>
    <t>last_p2 {“x”:3670.412897,"y":150.0,"z":5113.666179}</t>
  </si>
  <si>
    <t>??? {"x":4335.454023,"y":150.0,"z":5337.956716} (last lookAtTarget)</t>
  </si>
  <si>
    <t>P2</t>
  </si>
  <si>
    <t>First {“x”:4549.480011,"y":0.0,"z":5384.290177}</t>
  </si>
  <si>
    <t>Second {"x":3966.413842,"y":0.0,"z":5179.815064}</t>
  </si>
  <si>
    <t>Third {"x":3797.198212,"y":0.0,"z":5152.783254}</t>
  </si>
  <si>
    <t>Fourth {"x":3670.412897,"y":0.0,"z":5113.666179}</t>
  </si>
  <si>
    <t>Look, schaut irgendwo auf andere Seite hin{“x”:3493.483809,"y":150.0,"z":6341.576731}</t>
  </si>
  <si>
    <t>0107</t>
  </si>
  <si>
    <t>p1</t>
  </si>
  <si>
    <t>p2</t>
  </si>
  <si>
    <t>p2 (right)</t>
  </si>
  <si>
    <t>p1 (left)</t>
  </si>
  <si>
    <t>p1 left look</t>
  </si>
  <si>
    <t>p2 right look</t>
  </si>
  <si>
    <t>p1 gesture</t>
  </si>
  <si>
    <t>p2 gesture</t>
  </si>
  <si>
    <r>
      <t xml:space="preserve">scene = </t>
    </r>
    <r>
      <rPr>
        <sz val="12"/>
        <color rgb="FFCE9178"/>
        <rFont val="Menlo"/>
        <family val="2"/>
      </rPr>
      <t>'0107'</t>
    </r>
    <r>
      <rPr>
        <sz val="12"/>
        <color rgb="FFD4D4D4"/>
        <rFont val="Menlo"/>
        <family val="2"/>
      </rPr>
      <t xml:space="preserve"> </t>
    </r>
    <r>
      <rPr>
        <sz val="12"/>
        <color rgb="FF6A9955"/>
        <rFont val="Menlo"/>
        <family val="2"/>
      </rPr>
      <t>#</t>
    </r>
    <r>
      <rPr>
        <sz val="12"/>
        <color rgb="FF569CD6"/>
        <rFont val="Menlo"/>
        <family val="2"/>
      </rPr>
      <t>TODO</t>
    </r>
    <r>
      <rPr>
        <sz val="12"/>
        <color rgb="FF6A9955"/>
        <rFont val="Menlo"/>
        <family val="2"/>
      </rPr>
      <t>:</t>
    </r>
  </si>
  <si>
    <r>
      <t>old_points_p1 = [[</t>
    </r>
    <r>
      <rPr>
        <sz val="12"/>
        <color rgb="FFB5CEA8"/>
        <rFont val="Menlo"/>
        <family val="2"/>
      </rPr>
      <t>1.494455</t>
    </r>
    <r>
      <rPr>
        <sz val="12"/>
        <color rgb="FFD4D4D4"/>
        <rFont val="Menlo"/>
        <family val="2"/>
      </rPr>
      <t>, -</t>
    </r>
    <r>
      <rPr>
        <sz val="12"/>
        <color rgb="FFB5CEA8"/>
        <rFont val="Menlo"/>
        <family val="2"/>
      </rPr>
      <t>4.163779</t>
    </r>
    <r>
      <rPr>
        <sz val="12"/>
        <color rgb="FFD4D4D4"/>
        <rFont val="Menlo"/>
        <family val="2"/>
      </rPr>
      <t>], [</t>
    </r>
    <r>
      <rPr>
        <sz val="12"/>
        <color rgb="FFB5CEA8"/>
        <rFont val="Menlo"/>
        <family val="2"/>
      </rPr>
      <t>2.692592</t>
    </r>
    <r>
      <rPr>
        <sz val="12"/>
        <color rgb="FFD4D4D4"/>
        <rFont val="Menlo"/>
        <family val="2"/>
      </rPr>
      <t>, -</t>
    </r>
    <r>
      <rPr>
        <sz val="12"/>
        <color rgb="FFB5CEA8"/>
        <rFont val="Menlo"/>
        <family val="2"/>
      </rPr>
      <t>4.386641</t>
    </r>
    <r>
      <rPr>
        <sz val="12"/>
        <color rgb="FFD4D4D4"/>
        <rFont val="Menlo"/>
        <family val="2"/>
      </rPr>
      <t>], [</t>
    </r>
    <r>
      <rPr>
        <sz val="12"/>
        <color rgb="FFB5CEA8"/>
        <rFont val="Menlo"/>
        <family val="2"/>
      </rPr>
      <t>6.138657</t>
    </r>
    <r>
      <rPr>
        <sz val="12"/>
        <color rgb="FFD4D4D4"/>
        <rFont val="Menlo"/>
        <family val="2"/>
      </rPr>
      <t>, -</t>
    </r>
    <r>
      <rPr>
        <sz val="12"/>
        <color rgb="FFB5CEA8"/>
        <rFont val="Menlo"/>
        <family val="2"/>
      </rPr>
      <t>4.170017</t>
    </r>
    <r>
      <rPr>
        <sz val="12"/>
        <color rgb="FFD4D4D4"/>
        <rFont val="Menlo"/>
        <family val="2"/>
      </rPr>
      <t>], [</t>
    </r>
    <r>
      <rPr>
        <sz val="12"/>
        <color rgb="FFB5CEA8"/>
        <rFont val="Menlo"/>
        <family val="2"/>
      </rPr>
      <t>8.635711</t>
    </r>
    <r>
      <rPr>
        <sz val="12"/>
        <color rgb="FFD4D4D4"/>
        <rFont val="Menlo"/>
        <family val="2"/>
      </rPr>
      <t>, -</t>
    </r>
    <r>
      <rPr>
        <sz val="12"/>
        <color rgb="FFB5CEA8"/>
        <rFont val="Menlo"/>
        <family val="2"/>
      </rPr>
      <t>3.69761</t>
    </r>
    <r>
      <rPr>
        <sz val="12"/>
        <color rgb="FFD4D4D4"/>
        <rFont val="Menlo"/>
        <family val="2"/>
      </rPr>
      <t>], [</t>
    </r>
    <r>
      <rPr>
        <sz val="12"/>
        <color rgb="FFB5CEA8"/>
        <rFont val="Menlo"/>
        <family val="2"/>
      </rPr>
      <t>16.127417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1.567282</t>
    </r>
    <r>
      <rPr>
        <sz val="12"/>
        <color rgb="FFD4D4D4"/>
        <rFont val="Menlo"/>
        <family val="2"/>
      </rPr>
      <t xml:space="preserve">]] </t>
    </r>
    <r>
      <rPr>
        <sz val="12"/>
        <color rgb="FF6A9955"/>
        <rFont val="Menlo"/>
        <family val="2"/>
      </rPr>
      <t>#</t>
    </r>
    <r>
      <rPr>
        <sz val="12"/>
        <color rgb="FF569CD6"/>
        <rFont val="Menlo"/>
        <family val="2"/>
      </rPr>
      <t>TODO</t>
    </r>
    <r>
      <rPr>
        <sz val="12"/>
        <color rgb="FF6A9955"/>
        <rFont val="Menlo"/>
        <family val="2"/>
      </rPr>
      <t>:</t>
    </r>
  </si>
  <si>
    <r>
      <t>old_points_p2 = [[</t>
    </r>
    <r>
      <rPr>
        <sz val="12"/>
        <color rgb="FFB5CEA8"/>
        <rFont val="Menlo"/>
        <family val="2"/>
      </rPr>
      <t>9.781525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2.478543</t>
    </r>
    <r>
      <rPr>
        <sz val="12"/>
        <color rgb="FFD4D4D4"/>
        <rFont val="Menlo"/>
        <family val="2"/>
      </rPr>
      <t>], [</t>
    </r>
    <r>
      <rPr>
        <sz val="12"/>
        <color rgb="FFB5CEA8"/>
        <rFont val="Menlo"/>
        <family val="2"/>
      </rPr>
      <t>15.896236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2.278647</t>
    </r>
    <r>
      <rPr>
        <sz val="12"/>
        <color rgb="FFD4D4D4"/>
        <rFont val="Menlo"/>
        <family val="2"/>
      </rPr>
      <t>], [</t>
    </r>
    <r>
      <rPr>
        <sz val="12"/>
        <color rgb="FFB5CEA8"/>
        <rFont val="Menlo"/>
        <family val="2"/>
      </rPr>
      <t>17.222385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2.297936</t>
    </r>
    <r>
      <rPr>
        <sz val="12"/>
        <color rgb="FFD4D4D4"/>
        <rFont val="Menlo"/>
        <family val="2"/>
      </rPr>
      <t>], [</t>
    </r>
    <r>
      <rPr>
        <sz val="12"/>
        <color rgb="FFB5CEA8"/>
        <rFont val="Menlo"/>
        <family val="2"/>
      </rPr>
      <t>19.460108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2.392393</t>
    </r>
    <r>
      <rPr>
        <sz val="12"/>
        <color rgb="FFD4D4D4"/>
        <rFont val="Menlo"/>
        <family val="2"/>
      </rPr>
      <t xml:space="preserve">]] </t>
    </r>
    <r>
      <rPr>
        <sz val="12"/>
        <color rgb="FF6A9955"/>
        <rFont val="Menlo"/>
        <family val="2"/>
      </rPr>
      <t>#</t>
    </r>
    <r>
      <rPr>
        <sz val="12"/>
        <color rgb="FF569CD6"/>
        <rFont val="Menlo"/>
        <family val="2"/>
      </rPr>
      <t>TODO</t>
    </r>
    <r>
      <rPr>
        <sz val="12"/>
        <color rgb="FF6A9955"/>
        <rFont val="Menlo"/>
        <family val="2"/>
      </rPr>
      <t>:</t>
    </r>
  </si>
  <si>
    <t>p1 left gesture</t>
  </si>
  <si>
    <t>p2  right gesture</t>
  </si>
  <si>
    <r>
      <t xml:space="preserve">scene = </t>
    </r>
    <r>
      <rPr>
        <sz val="12"/>
        <color rgb="FFCE9178"/>
        <rFont val="Menlo"/>
        <family val="2"/>
      </rPr>
      <t>'0105'</t>
    </r>
  </si>
  <si>
    <t>0201</t>
  </si>
  <si>
    <t>5, 0</t>
  </si>
  <si>
    <t>15,0</t>
  </si>
  <si>
    <t xml:space="preserve">X,Y in meters -0.630795 , 5.979385:  </t>
  </si>
  <si>
    <t xml:space="preserve">X,Y in meters 2.811373 , 3.406664:  </t>
  </si>
  <si>
    <t>da wo er selbst auf der anderen Seite ankommen wird</t>
  </si>
  <si>
    <t>p1 crosses dann wieder gerade aus</t>
  </si>
  <si>
    <t>damit er aufhört zu winken</t>
  </si>
  <si>
    <t>03a02</t>
  </si>
  <si>
    <t>wo p2 am Ende steht</t>
  </si>
  <si>
    <t>wo p1 crosses</t>
  </si>
  <si>
    <t>03a03</t>
  </si>
  <si>
    <t>03a04</t>
  </si>
  <si>
    <t>wo p2 crosses</t>
  </si>
  <si>
    <t>wo p1 wartet</t>
  </si>
  <si>
    <t>p2 crosses</t>
  </si>
  <si>
    <t>p1 wait</t>
  </si>
  <si>
    <t>wo p2 wartet</t>
  </si>
  <si>
    <t>wo p1 crosst</t>
  </si>
  <si>
    <t>p1 look</t>
  </si>
  <si>
    <t>p2 look</t>
  </si>
  <si>
    <t>da wo p2 wartet</t>
  </si>
  <si>
    <t>da wo p1 crosst</t>
  </si>
  <si>
    <t>0, 5</t>
  </si>
  <si>
    <t>0, 15</t>
  </si>
  <si>
    <t>Homography Koordinaten waren nicht brauchbar</t>
  </si>
  <si>
    <t xml:space="preserve">orientation p2 end </t>
  </si>
  <si>
    <t>wo p2 zu winken aufhört</t>
  </si>
  <si>
    <t>wo p2 crosst</t>
  </si>
  <si>
    <t>wo die Geste endet</t>
  </si>
  <si>
    <t>orientation p1 end</t>
  </si>
  <si>
    <t>{"x":0.6960570231463473,"y":0.0,"z":0.0,"w":0.7179865044195785}</t>
  </si>
  <si>
    <t>{"x":-0.9917360570034378,"y":0.0,"z":0.0,"w":0.12829494627331942}</t>
  </si>
  <si>
    <t>wo die Geste endet; wo p1 wartet</t>
  </si>
  <si>
    <t>wo p2 winkt; wo p2 wartet</t>
  </si>
  <si>
    <t>p2 orientation end</t>
  </si>
  <si>
    <t>{"x":-0.8207742798223003,"y":0.0,"z":0.0,"w":0.5712526425165876}</t>
  </si>
  <si>
    <t>p1 orientation end</t>
  </si>
  <si>
    <t>{"x":0.5350326809229864,"y":0.0,"z":0.0,"w":0.8448313620743265}</t>
  </si>
  <si>
    <t>p2 cross</t>
  </si>
  <si>
    <t>stop gesture</t>
  </si>
  <si>
    <t>continue</t>
  </si>
  <si>
    <t>p2 stop gesture</t>
  </si>
  <si>
    <t>p1 stop gesture</t>
  </si>
  <si>
    <t>-</t>
  </si>
  <si>
    <t>schaut in laufrichtung</t>
  </si>
  <si>
    <t xml:space="preserve">schaut wo p1 winkt </t>
  </si>
  <si>
    <t>schaut wo p1 crosst</t>
  </si>
  <si>
    <t>laufen</t>
  </si>
  <si>
    <t>laufen + schauen</t>
  </si>
  <si>
    <t>schauen + winken</t>
  </si>
  <si>
    <t>{"x":0.2378413921143658,"y":0.0,"z":0.0,"w":0.9713040060645795}</t>
  </si>
  <si>
    <t>{"x":-0.9800134068353636,"y":0.0,"z":0.0,"w":0.19893145156798114}</t>
  </si>
  <si>
    <t>stop waving</t>
  </si>
  <si>
    <t>p1 crossing</t>
  </si>
  <si>
    <t>{"x":-0.9990417239385685,"y":0.0,"z":0.0,"w":0.04376795437135662}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</si>
</sst>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"/>
  </numFmts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rgb="FFD4D4D4"/>
      <name val="Menlo"/>
      <family val="2"/>
    </font>
    <font>
      <sz val="12"/>
      <color rgb="FFCE9178"/>
      <name val="Menlo"/>
      <family val="2"/>
    </font>
    <font>
      <sz val="12"/>
      <color rgb="FFB5CEA8"/>
      <name val="Menlo"/>
      <family val="2"/>
    </font>
    <font>
      <sz val="12"/>
      <color rgb="FF6A9955"/>
      <name val="Menlo"/>
      <family val="2"/>
    </font>
    <font>
      <sz val="12"/>
      <color rgb="FF569CD6"/>
      <name val="Menlo"/>
      <family val="2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0" xfId="0" applyFont="1" applyFill="1"/>
    <xf numFmtId="0" fontId="3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1" fillId="0" borderId="0" xfId="0" applyFont="1"/>
    <xf numFmtId="0" fontId="0" fillId="0" borderId="0" xfId="0" applyFill="1"/>
    <xf numFmtId="0" fontId="0" fillId="0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0" borderId="0" xfId="0" quotePrefix="1" applyFont="1"/>
    <xf numFmtId="0" fontId="2" fillId="0" borderId="0" xfId="0" quotePrefix="1" applyFont="1"/>
    <xf numFmtId="0" fontId="5" fillId="0" borderId="0" xfId="0" quotePrefix="1" applyFont="1"/>
    <xf numFmtId="0" fontId="5" fillId="0" borderId="0" xfId="0" applyFont="1"/>
    <xf numFmtId="0" fontId="0" fillId="0" borderId="0" xfId="0" applyNumberFormat="1" applyFont="1"/>
    <xf numFmtId="164" fontId="0" fillId="0" borderId="0" xfId="0" applyNumberFormat="1" applyFont="1"/>
    <xf numFmtId="0" fontId="6" fillId="0" borderId="0" xfId="0" applyFont="1"/>
    <xf numFmtId="0" fontId="7" fillId="0" borderId="0" xfId="0" applyFont="1"/>
    <xf numFmtId="0" fontId="12" fillId="10" borderId="0" xfId="0" applyFont="1" applyFill="1"/>
    <xf numFmtId="0" fontId="12" fillId="11" borderId="0" xfId="0" applyFont="1" applyFill="1"/>
    <xf numFmtId="0" fontId="0" fillId="0" borderId="0" xfId="0" quotePrefix="1"/>
    <xf numFmtId="0" fontId="0" fillId="5" borderId="0" xfId="0" quotePrefix="1" applyFont="1" applyFill="1"/>
    <xf numFmtId="0" fontId="0" fillId="5" borderId="0" xfId="0" applyFont="1" applyFill="1"/>
  </cellXfs>
  <cellStyles count="1">
    <cellStyle name="Normal" xfId="0" builtinId="0"/>
  </cellStyles>
  <dxfs count="20"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B5E3F-B7AC-AA4B-94A7-617C2A5F6B94}">
  <dimension ref="A1:V57"/>
  <sheetViews>
    <sheetView zoomScale="108" zoomScaleNormal="110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L28" sqref="L28"/>
    </sheetView>
  </sheetViews>
  <sheetFormatPr baseColWidth="10" defaultRowHeight="16" x14ac:dyDescent="0.2"/>
  <cols>
    <col min="1" max="1" width="11.1640625" style="3" bestFit="1" customWidth="1"/>
    <col min="2" max="2" width="10.6640625" bestFit="1" customWidth="1"/>
    <col min="3" max="3" width="21.1640625" bestFit="1" customWidth="1"/>
    <col min="4" max="4" width="17.5" bestFit="1" customWidth="1"/>
    <col min="5" max="5" width="11.6640625" bestFit="1" customWidth="1"/>
    <col min="6" max="6" width="12.1640625" bestFit="1" customWidth="1"/>
    <col min="7" max="7" width="15" bestFit="1" customWidth="1"/>
    <col min="8" max="8" width="21.83203125" bestFit="1" customWidth="1"/>
    <col min="9" max="9" width="14.33203125" bestFit="1" customWidth="1"/>
    <col min="10" max="10" width="11.6640625" bestFit="1" customWidth="1"/>
    <col min="11" max="11" width="4" customWidth="1"/>
    <col min="12" max="13" width="3.83203125" customWidth="1"/>
    <col min="14" max="14" width="5.83203125" customWidth="1"/>
    <col min="15" max="15" width="5.83203125" bestFit="1" customWidth="1"/>
    <col min="16" max="16" width="7.6640625" bestFit="1" customWidth="1"/>
    <col min="17" max="17" width="8.6640625" bestFit="1" customWidth="1"/>
    <col min="18" max="18" width="7.6640625" customWidth="1"/>
    <col min="19" max="19" width="8.33203125" bestFit="1" customWidth="1"/>
    <col min="20" max="20" width="5.5" bestFit="1" customWidth="1"/>
  </cols>
  <sheetData>
    <row r="1" spans="1:21" s="6" customFormat="1" ht="85" x14ac:dyDescent="0.2">
      <c r="A1" s="7" t="s">
        <v>22</v>
      </c>
      <c r="B1" s="7" t="s">
        <v>17</v>
      </c>
      <c r="C1" s="6" t="s">
        <v>4</v>
      </c>
      <c r="D1" s="6" t="s">
        <v>5</v>
      </c>
      <c r="E1" s="6" t="s">
        <v>18</v>
      </c>
      <c r="F1" s="6" t="s">
        <v>6</v>
      </c>
      <c r="G1" s="6" t="s">
        <v>5</v>
      </c>
      <c r="H1" s="6" t="s">
        <v>7</v>
      </c>
      <c r="I1" s="6" t="s">
        <v>8</v>
      </c>
      <c r="J1" s="6" t="s">
        <v>11</v>
      </c>
      <c r="N1" s="6" t="s">
        <v>52</v>
      </c>
      <c r="O1" s="6" t="s">
        <v>40</v>
      </c>
      <c r="P1" s="6" t="s">
        <v>41</v>
      </c>
      <c r="Q1" s="6" t="s">
        <v>42</v>
      </c>
      <c r="R1" s="6" t="s">
        <v>43</v>
      </c>
      <c r="S1" s="6" t="s">
        <v>44</v>
      </c>
      <c r="T1" s="6" t="s">
        <v>45</v>
      </c>
    </row>
    <row r="2" spans="1:21" s="1" customFormat="1" x14ac:dyDescent="0.2">
      <c r="A2" s="3" t="s">
        <v>23</v>
      </c>
      <c r="U2" s="10"/>
    </row>
    <row r="3" spans="1:21" x14ac:dyDescent="0.2">
      <c r="A3" s="3">
        <v>1</v>
      </c>
      <c r="B3" s="2" t="s">
        <v>3</v>
      </c>
      <c r="C3" t="s">
        <v>0</v>
      </c>
      <c r="D3" t="s">
        <v>14</v>
      </c>
      <c r="E3" t="str">
        <f t="shared" ref="E3:E8" si="0">IF($B3="m","f","m")</f>
        <v>f</v>
      </c>
      <c r="F3" t="s">
        <v>1</v>
      </c>
      <c r="G3" t="s">
        <v>13</v>
      </c>
      <c r="H3" t="s">
        <v>2</v>
      </c>
      <c r="I3" s="2" t="s">
        <v>3</v>
      </c>
      <c r="J3" t="s">
        <v>12</v>
      </c>
      <c r="N3" s="9">
        <v>1</v>
      </c>
      <c r="O3" t="s">
        <v>26</v>
      </c>
      <c r="R3" t="s">
        <v>26</v>
      </c>
      <c r="S3" t="s">
        <v>49</v>
      </c>
    </row>
    <row r="4" spans="1:21" x14ac:dyDescent="0.2">
      <c r="A4" s="3">
        <v>2</v>
      </c>
      <c r="B4" t="s">
        <v>9</v>
      </c>
      <c r="C4" t="s">
        <v>0</v>
      </c>
      <c r="D4" t="s">
        <v>14</v>
      </c>
      <c r="E4" t="str">
        <f t="shared" si="0"/>
        <v>m</v>
      </c>
      <c r="F4" s="2" t="s">
        <v>10</v>
      </c>
      <c r="H4" t="s">
        <v>2</v>
      </c>
      <c r="I4" t="s">
        <v>9</v>
      </c>
      <c r="J4" s="2" t="s">
        <v>2</v>
      </c>
      <c r="K4" s="2"/>
      <c r="L4" s="2"/>
      <c r="M4" s="2"/>
      <c r="N4" s="9">
        <v>3</v>
      </c>
      <c r="Q4" t="s">
        <v>26</v>
      </c>
      <c r="S4" t="s">
        <v>26</v>
      </c>
    </row>
    <row r="5" spans="1:21" x14ac:dyDescent="0.2">
      <c r="A5" s="3">
        <v>5</v>
      </c>
      <c r="B5" t="s">
        <v>9</v>
      </c>
      <c r="C5" t="s">
        <v>1</v>
      </c>
      <c r="D5" t="s">
        <v>13</v>
      </c>
      <c r="E5" t="str">
        <f t="shared" si="0"/>
        <v>m</v>
      </c>
      <c r="F5" t="s">
        <v>0</v>
      </c>
      <c r="G5" t="s">
        <v>14</v>
      </c>
      <c r="H5" t="s">
        <v>2</v>
      </c>
      <c r="I5" t="s">
        <v>9</v>
      </c>
      <c r="J5" t="s">
        <v>12</v>
      </c>
      <c r="N5" s="9">
        <v>7</v>
      </c>
      <c r="R5" t="s">
        <v>26</v>
      </c>
      <c r="S5" t="s">
        <v>26</v>
      </c>
    </row>
    <row r="6" spans="1:21" x14ac:dyDescent="0.2">
      <c r="A6" s="3">
        <v>6</v>
      </c>
      <c r="B6" t="s">
        <v>9</v>
      </c>
      <c r="C6" t="s">
        <v>1</v>
      </c>
      <c r="D6" t="s">
        <v>16</v>
      </c>
      <c r="E6" s="2" t="str">
        <f t="shared" si="0"/>
        <v>m</v>
      </c>
      <c r="F6" t="s">
        <v>0</v>
      </c>
      <c r="G6" t="s">
        <v>14</v>
      </c>
      <c r="H6" t="s">
        <v>2</v>
      </c>
      <c r="I6" s="2" t="s">
        <v>3</v>
      </c>
      <c r="J6" t="s">
        <v>2</v>
      </c>
      <c r="N6" s="9">
        <v>15</v>
      </c>
      <c r="Q6" t="s">
        <v>26</v>
      </c>
      <c r="R6" t="s">
        <v>26</v>
      </c>
      <c r="S6" t="s">
        <v>26</v>
      </c>
      <c r="T6" t="s">
        <v>49</v>
      </c>
    </row>
    <row r="7" spans="1:21" x14ac:dyDescent="0.2">
      <c r="A7" s="3">
        <v>7</v>
      </c>
      <c r="B7" t="s">
        <v>9</v>
      </c>
      <c r="C7" t="s">
        <v>1</v>
      </c>
      <c r="D7" s="1" t="s">
        <v>20</v>
      </c>
      <c r="E7" t="str">
        <f t="shared" si="0"/>
        <v>m</v>
      </c>
      <c r="F7" t="s">
        <v>0</v>
      </c>
      <c r="G7" t="s">
        <v>14</v>
      </c>
      <c r="H7" t="s">
        <v>2</v>
      </c>
      <c r="I7" t="s">
        <v>9</v>
      </c>
      <c r="J7" t="s">
        <v>12</v>
      </c>
      <c r="N7" s="9">
        <v>20</v>
      </c>
      <c r="P7" t="s">
        <v>26</v>
      </c>
      <c r="R7" t="s">
        <v>26</v>
      </c>
      <c r="S7" t="s">
        <v>49</v>
      </c>
      <c r="U7" s="9"/>
    </row>
    <row r="8" spans="1:21" x14ac:dyDescent="0.2">
      <c r="A8" s="3">
        <v>8</v>
      </c>
      <c r="B8" t="s">
        <v>9</v>
      </c>
      <c r="C8" s="1" t="s">
        <v>21</v>
      </c>
      <c r="D8" t="s">
        <v>50</v>
      </c>
      <c r="E8" t="str">
        <f t="shared" si="0"/>
        <v>m</v>
      </c>
      <c r="F8" t="s">
        <v>0</v>
      </c>
      <c r="G8" t="s">
        <v>14</v>
      </c>
      <c r="H8" t="s">
        <v>2</v>
      </c>
      <c r="I8" t="s">
        <v>9</v>
      </c>
      <c r="J8" t="s">
        <v>12</v>
      </c>
      <c r="N8" s="9">
        <v>27</v>
      </c>
      <c r="S8" t="s">
        <v>26</v>
      </c>
    </row>
    <row r="9" spans="1:21" x14ac:dyDescent="0.2">
      <c r="N9" s="9"/>
    </row>
    <row r="10" spans="1:21" x14ac:dyDescent="0.2">
      <c r="N10" s="9"/>
    </row>
    <row r="11" spans="1:21" x14ac:dyDescent="0.2">
      <c r="A11" s="3" t="s">
        <v>24</v>
      </c>
      <c r="N11" s="9"/>
    </row>
    <row r="12" spans="1:21" x14ac:dyDescent="0.2">
      <c r="A12" s="3">
        <v>1</v>
      </c>
      <c r="B12" t="s">
        <v>3</v>
      </c>
      <c r="C12" t="s">
        <v>0</v>
      </c>
      <c r="D12" t="s">
        <v>19</v>
      </c>
      <c r="E12" t="str">
        <f>IF($B12="m","f","m")</f>
        <v>f</v>
      </c>
      <c r="F12" t="s">
        <v>10</v>
      </c>
      <c r="H12" t="s">
        <v>2</v>
      </c>
      <c r="I12" t="s">
        <v>3</v>
      </c>
      <c r="J12" t="s">
        <v>2</v>
      </c>
      <c r="N12" s="9">
        <v>8</v>
      </c>
      <c r="Q12" t="s">
        <v>26</v>
      </c>
      <c r="R12" t="s">
        <v>26</v>
      </c>
      <c r="S12" t="s">
        <v>26</v>
      </c>
    </row>
    <row r="13" spans="1:21" x14ac:dyDescent="0.2">
      <c r="A13" s="3">
        <v>3</v>
      </c>
      <c r="B13" t="s">
        <v>3</v>
      </c>
      <c r="C13" t="s">
        <v>10</v>
      </c>
      <c r="D13" t="s">
        <v>51</v>
      </c>
      <c r="E13" t="str">
        <f>IF($B13="m","f","m")</f>
        <v>f</v>
      </c>
      <c r="F13" t="s">
        <v>0</v>
      </c>
      <c r="G13" t="s">
        <v>14</v>
      </c>
      <c r="H13" t="s">
        <v>2</v>
      </c>
      <c r="I13" t="s">
        <v>9</v>
      </c>
      <c r="J13" t="s">
        <v>2</v>
      </c>
      <c r="N13" s="9">
        <v>18</v>
      </c>
      <c r="P13" t="s">
        <v>26</v>
      </c>
      <c r="R13" t="s">
        <v>26</v>
      </c>
      <c r="S13" t="s">
        <v>49</v>
      </c>
    </row>
    <row r="14" spans="1:21" x14ac:dyDescent="0.2">
      <c r="N14" s="9"/>
    </row>
    <row r="15" spans="1:21" x14ac:dyDescent="0.2">
      <c r="N15" s="9"/>
    </row>
    <row r="16" spans="1:21" x14ac:dyDescent="0.2">
      <c r="A16" s="3" t="s">
        <v>25</v>
      </c>
      <c r="N16" s="9"/>
    </row>
    <row r="17" spans="1:22" x14ac:dyDescent="0.2">
      <c r="A17" s="3">
        <v>2</v>
      </c>
      <c r="B17" t="s">
        <v>9</v>
      </c>
      <c r="C17" t="s">
        <v>1</v>
      </c>
      <c r="D17" t="s">
        <v>13</v>
      </c>
      <c r="E17" t="str">
        <f t="shared" ref="E17:E22" si="1">IF($B17="m","f","m")</f>
        <v>m</v>
      </c>
      <c r="F17" t="s">
        <v>1</v>
      </c>
      <c r="G17" t="s">
        <v>13</v>
      </c>
      <c r="H17" t="s">
        <v>2</v>
      </c>
      <c r="I17" t="s">
        <v>9</v>
      </c>
      <c r="J17" s="4" t="s">
        <v>26</v>
      </c>
      <c r="K17" s="4"/>
      <c r="L17" s="4"/>
      <c r="M17" s="4"/>
      <c r="N17" s="9">
        <v>9</v>
      </c>
      <c r="Q17" t="s">
        <v>26</v>
      </c>
      <c r="S17" t="s">
        <v>26</v>
      </c>
    </row>
    <row r="18" spans="1:22" x14ac:dyDescent="0.2">
      <c r="A18" s="3">
        <v>3</v>
      </c>
      <c r="B18" t="s">
        <v>9</v>
      </c>
      <c r="C18" t="s">
        <v>1</v>
      </c>
      <c r="D18" t="s">
        <v>13</v>
      </c>
      <c r="E18" t="str">
        <f t="shared" si="1"/>
        <v>m</v>
      </c>
      <c r="F18" t="s">
        <v>0</v>
      </c>
      <c r="G18" t="s">
        <v>14</v>
      </c>
      <c r="H18" t="s">
        <v>2</v>
      </c>
      <c r="I18" t="s">
        <v>9</v>
      </c>
      <c r="J18" s="4" t="s">
        <v>26</v>
      </c>
      <c r="K18" s="4"/>
      <c r="L18" s="4"/>
      <c r="M18" s="4"/>
      <c r="N18" s="9">
        <v>13</v>
      </c>
      <c r="Q18" t="s">
        <v>26</v>
      </c>
      <c r="R18" t="s">
        <v>26</v>
      </c>
      <c r="S18" t="s">
        <v>49</v>
      </c>
    </row>
    <row r="19" spans="1:22" x14ac:dyDescent="0.2">
      <c r="A19" s="3">
        <v>4</v>
      </c>
      <c r="B19" t="s">
        <v>9</v>
      </c>
      <c r="C19" t="s">
        <v>0</v>
      </c>
      <c r="D19" t="s">
        <v>19</v>
      </c>
      <c r="E19" t="str">
        <f t="shared" si="1"/>
        <v>m</v>
      </c>
      <c r="F19" t="s">
        <v>0</v>
      </c>
      <c r="G19" t="s">
        <v>14</v>
      </c>
      <c r="H19" t="s">
        <v>2</v>
      </c>
      <c r="I19" t="s">
        <v>3</v>
      </c>
      <c r="J19" s="4" t="s">
        <v>26</v>
      </c>
      <c r="K19" s="4"/>
      <c r="L19" s="4"/>
      <c r="M19" s="4"/>
      <c r="N19" s="9">
        <v>17</v>
      </c>
      <c r="Q19" t="s">
        <v>26</v>
      </c>
      <c r="R19" t="s">
        <v>26</v>
      </c>
      <c r="S19" t="s">
        <v>26</v>
      </c>
    </row>
    <row r="20" spans="1:22" x14ac:dyDescent="0.2">
      <c r="A20" s="3">
        <v>6</v>
      </c>
      <c r="B20" t="s">
        <v>9</v>
      </c>
      <c r="C20" t="s">
        <v>1</v>
      </c>
      <c r="D20" t="s">
        <v>16</v>
      </c>
      <c r="E20" t="str">
        <f t="shared" si="1"/>
        <v>m</v>
      </c>
      <c r="F20" t="s">
        <v>0</v>
      </c>
      <c r="G20" t="s">
        <v>14</v>
      </c>
      <c r="H20" t="s">
        <v>2</v>
      </c>
      <c r="I20" t="s">
        <v>3</v>
      </c>
      <c r="J20" s="4" t="s">
        <v>26</v>
      </c>
      <c r="K20" s="4"/>
      <c r="L20" s="4"/>
      <c r="M20" s="4"/>
      <c r="N20" s="9">
        <v>2</v>
      </c>
      <c r="R20" t="s">
        <v>26</v>
      </c>
      <c r="S20" t="s">
        <v>49</v>
      </c>
    </row>
    <row r="21" spans="1:22" x14ac:dyDescent="0.2">
      <c r="A21" s="3">
        <v>7</v>
      </c>
      <c r="B21" t="s">
        <v>9</v>
      </c>
      <c r="C21" s="2" t="s">
        <v>10</v>
      </c>
      <c r="E21" t="str">
        <f t="shared" si="1"/>
        <v>m</v>
      </c>
      <c r="F21" t="s">
        <v>0</v>
      </c>
      <c r="G21" t="s">
        <v>14</v>
      </c>
      <c r="H21" t="s">
        <v>2</v>
      </c>
      <c r="I21" t="s">
        <v>3</v>
      </c>
      <c r="J21" s="4" t="s">
        <v>26</v>
      </c>
      <c r="K21" s="4"/>
      <c r="L21" s="4"/>
      <c r="M21" s="4"/>
      <c r="N21" s="9">
        <v>23</v>
      </c>
      <c r="S21" t="s">
        <v>26</v>
      </c>
    </row>
    <row r="22" spans="1:22" x14ac:dyDescent="0.2">
      <c r="A22" s="3">
        <v>8</v>
      </c>
      <c r="B22" t="s">
        <v>9</v>
      </c>
      <c r="C22" t="s">
        <v>1</v>
      </c>
      <c r="D22" s="2" t="s">
        <v>15</v>
      </c>
      <c r="E22" t="str">
        <f t="shared" si="1"/>
        <v>m</v>
      </c>
      <c r="F22" t="s">
        <v>1</v>
      </c>
      <c r="G22" t="s">
        <v>13</v>
      </c>
      <c r="H22" t="s">
        <v>2</v>
      </c>
      <c r="I22" t="s">
        <v>9</v>
      </c>
      <c r="J22" s="4" t="s">
        <v>26</v>
      </c>
      <c r="K22" s="4"/>
      <c r="L22" s="4"/>
      <c r="M22" s="4"/>
      <c r="N22" s="9">
        <v>28</v>
      </c>
      <c r="S22" t="s">
        <v>26</v>
      </c>
      <c r="V22" s="8" t="s">
        <v>48</v>
      </c>
    </row>
    <row r="23" spans="1:22" x14ac:dyDescent="0.2">
      <c r="N23" s="9"/>
    </row>
    <row r="24" spans="1:22" x14ac:dyDescent="0.2">
      <c r="N24" s="9"/>
    </row>
    <row r="25" spans="1:22" x14ac:dyDescent="0.2">
      <c r="A25" s="3" t="s">
        <v>27</v>
      </c>
      <c r="N25" s="9"/>
    </row>
    <row r="26" spans="1:22" x14ac:dyDescent="0.2">
      <c r="A26" s="3">
        <v>5</v>
      </c>
      <c r="B26" t="s">
        <v>3</v>
      </c>
      <c r="C26" t="s">
        <v>0</v>
      </c>
      <c r="D26" t="s">
        <v>14</v>
      </c>
      <c r="E26" t="str">
        <f>IF($B26="m","f","m")</f>
        <v>f</v>
      </c>
      <c r="F26" t="s">
        <v>0</v>
      </c>
      <c r="G26" t="s">
        <v>19</v>
      </c>
      <c r="H26" t="s">
        <v>12</v>
      </c>
      <c r="I26" t="s">
        <v>3</v>
      </c>
      <c r="J26" s="4" t="s">
        <v>26</v>
      </c>
      <c r="K26" s="4"/>
      <c r="L26" s="4"/>
      <c r="M26" s="4"/>
      <c r="N26" s="9">
        <v>4</v>
      </c>
      <c r="P26" t="s">
        <v>26</v>
      </c>
      <c r="Q26" t="s">
        <v>26</v>
      </c>
      <c r="S26" t="s">
        <v>26</v>
      </c>
    </row>
    <row r="27" spans="1:22" x14ac:dyDescent="0.2">
      <c r="A27" s="3">
        <v>6</v>
      </c>
      <c r="B27" t="s">
        <v>9</v>
      </c>
      <c r="C27" t="s">
        <v>0</v>
      </c>
      <c r="D27" t="s">
        <v>14</v>
      </c>
      <c r="E27" t="str">
        <f>IF($B27="m","f","m")</f>
        <v>m</v>
      </c>
      <c r="F27" t="s">
        <v>0</v>
      </c>
      <c r="G27" t="s">
        <v>14</v>
      </c>
      <c r="H27" t="s">
        <v>12</v>
      </c>
      <c r="I27" t="s">
        <v>9</v>
      </c>
      <c r="J27" s="4" t="s">
        <v>26</v>
      </c>
      <c r="K27" s="4"/>
      <c r="L27" s="4"/>
      <c r="M27" s="4"/>
      <c r="N27" s="9">
        <v>12</v>
      </c>
      <c r="Q27" t="s">
        <v>26</v>
      </c>
      <c r="S27" t="s">
        <v>26</v>
      </c>
      <c r="V27" s="8"/>
    </row>
    <row r="28" spans="1:22" x14ac:dyDescent="0.2">
      <c r="A28" s="3">
        <v>7</v>
      </c>
      <c r="B28" t="s">
        <v>9</v>
      </c>
      <c r="C28" t="s">
        <v>0</v>
      </c>
      <c r="D28" t="s">
        <v>14</v>
      </c>
      <c r="E28" t="str">
        <f>IF($B28="m","f","m")</f>
        <v>m</v>
      </c>
      <c r="F28" t="s">
        <v>1</v>
      </c>
      <c r="G28" t="s">
        <v>13</v>
      </c>
      <c r="H28" t="s">
        <v>12</v>
      </c>
      <c r="I28" t="s">
        <v>9</v>
      </c>
      <c r="J28" s="4" t="s">
        <v>26</v>
      </c>
      <c r="K28" s="4"/>
      <c r="L28" s="4"/>
      <c r="M28" s="4"/>
      <c r="N28" s="9">
        <v>19</v>
      </c>
      <c r="Q28" t="s">
        <v>26</v>
      </c>
      <c r="S28" t="s">
        <v>26</v>
      </c>
    </row>
    <row r="29" spans="1:22" x14ac:dyDescent="0.2">
      <c r="A29" s="3">
        <v>12</v>
      </c>
      <c r="B29" t="s">
        <v>9</v>
      </c>
      <c r="C29" s="1" t="s">
        <v>1</v>
      </c>
      <c r="D29" t="s">
        <v>13</v>
      </c>
      <c r="E29" t="str">
        <f>IF($B29="m","f","m")</f>
        <v>m</v>
      </c>
      <c r="F29" t="s">
        <v>0</v>
      </c>
      <c r="G29" t="s">
        <v>19</v>
      </c>
      <c r="H29" t="s">
        <v>12</v>
      </c>
      <c r="I29" t="s">
        <v>9</v>
      </c>
      <c r="J29" s="4" t="s">
        <v>26</v>
      </c>
      <c r="K29" s="4"/>
      <c r="L29" s="4"/>
      <c r="M29" s="4"/>
      <c r="N29" s="9">
        <v>25</v>
      </c>
      <c r="Q29" t="s">
        <v>26</v>
      </c>
      <c r="S29" t="s">
        <v>49</v>
      </c>
    </row>
    <row r="30" spans="1:22" x14ac:dyDescent="0.2">
      <c r="N30" s="9"/>
    </row>
    <row r="31" spans="1:22" x14ac:dyDescent="0.2">
      <c r="N31" s="9"/>
    </row>
    <row r="32" spans="1:22" x14ac:dyDescent="0.2">
      <c r="A32" s="3" t="s">
        <v>28</v>
      </c>
      <c r="N32" s="9"/>
    </row>
    <row r="33" spans="1:22" x14ac:dyDescent="0.2">
      <c r="A33" s="3">
        <v>2</v>
      </c>
      <c r="B33" t="s">
        <v>3</v>
      </c>
      <c r="C33" t="s">
        <v>1</v>
      </c>
      <c r="D33" t="s">
        <v>13</v>
      </c>
      <c r="E33" t="str">
        <f>IF($B33="m","f","m")</f>
        <v>f</v>
      </c>
      <c r="F33" t="s">
        <v>0</v>
      </c>
      <c r="G33" t="s">
        <v>14</v>
      </c>
      <c r="H33" t="s">
        <v>2</v>
      </c>
      <c r="I33" t="s">
        <v>3</v>
      </c>
      <c r="J33" s="4" t="s">
        <v>26</v>
      </c>
      <c r="K33" s="4"/>
      <c r="L33" s="4"/>
      <c r="M33" s="4"/>
      <c r="N33" s="9">
        <v>5</v>
      </c>
      <c r="O33" t="s">
        <v>26</v>
      </c>
      <c r="P33" t="s">
        <v>26</v>
      </c>
      <c r="Q33" t="s">
        <v>26</v>
      </c>
      <c r="R33" t="s">
        <v>26</v>
      </c>
      <c r="S33" t="s">
        <v>49</v>
      </c>
    </row>
    <row r="34" spans="1:22" x14ac:dyDescent="0.2">
      <c r="A34" s="3">
        <v>3</v>
      </c>
      <c r="B34" t="s">
        <v>3</v>
      </c>
      <c r="C34" t="s">
        <v>0</v>
      </c>
      <c r="D34" t="s">
        <v>14</v>
      </c>
      <c r="E34" t="str">
        <f>IF($B34="m","f","m")</f>
        <v>f</v>
      </c>
      <c r="F34" t="s">
        <v>1</v>
      </c>
      <c r="G34" t="s">
        <v>13</v>
      </c>
      <c r="H34" t="s">
        <v>2</v>
      </c>
      <c r="I34" t="s">
        <v>9</v>
      </c>
      <c r="J34" s="4" t="s">
        <v>26</v>
      </c>
      <c r="K34" s="4"/>
      <c r="L34" s="4"/>
      <c r="M34" s="4"/>
      <c r="N34" s="9">
        <v>16</v>
      </c>
      <c r="Q34" t="s">
        <v>26</v>
      </c>
      <c r="S34" t="s">
        <v>49</v>
      </c>
    </row>
    <row r="35" spans="1:22" x14ac:dyDescent="0.2">
      <c r="A35" s="3">
        <v>4</v>
      </c>
      <c r="B35" t="s">
        <v>3</v>
      </c>
      <c r="C35" t="s">
        <v>0</v>
      </c>
      <c r="D35" t="s">
        <v>19</v>
      </c>
      <c r="E35" t="str">
        <f>IF($B35="m","f","m")</f>
        <v>f</v>
      </c>
      <c r="F35" t="s">
        <v>1</v>
      </c>
      <c r="G35" t="s">
        <v>15</v>
      </c>
      <c r="H35" t="s">
        <v>2</v>
      </c>
      <c r="I35" t="s">
        <v>3</v>
      </c>
      <c r="J35" s="4" t="s">
        <v>26</v>
      </c>
      <c r="K35" s="4"/>
      <c r="L35" s="4"/>
      <c r="M35" s="4"/>
      <c r="N35" s="9">
        <v>24</v>
      </c>
      <c r="Q35" t="s">
        <v>26</v>
      </c>
      <c r="S35" t="s">
        <v>26</v>
      </c>
    </row>
    <row r="36" spans="1:22" x14ac:dyDescent="0.2">
      <c r="N36" s="9"/>
    </row>
    <row r="37" spans="1:22" x14ac:dyDescent="0.2">
      <c r="N37" s="9"/>
    </row>
    <row r="38" spans="1:22" x14ac:dyDescent="0.2">
      <c r="A38" s="3" t="s">
        <v>29</v>
      </c>
      <c r="N38" s="9"/>
    </row>
    <row r="39" spans="1:22" x14ac:dyDescent="0.2">
      <c r="A39" s="3">
        <v>3</v>
      </c>
      <c r="B39" t="s">
        <v>9</v>
      </c>
      <c r="C39" t="s">
        <v>0</v>
      </c>
      <c r="D39" t="s">
        <v>19</v>
      </c>
      <c r="E39" t="str">
        <f>IF($B39="m","f","m")</f>
        <v>m</v>
      </c>
      <c r="F39" t="s">
        <v>0</v>
      </c>
      <c r="G39" t="s">
        <v>14</v>
      </c>
      <c r="H39" t="s">
        <v>12</v>
      </c>
      <c r="I39" t="s">
        <v>3</v>
      </c>
      <c r="J39" t="s">
        <v>12</v>
      </c>
      <c r="N39" s="9">
        <v>10</v>
      </c>
      <c r="O39" s="9" t="s">
        <v>26</v>
      </c>
      <c r="P39" t="s">
        <v>26</v>
      </c>
      <c r="R39" t="s">
        <v>26</v>
      </c>
      <c r="S39" t="s">
        <v>49</v>
      </c>
    </row>
    <row r="40" spans="1:22" x14ac:dyDescent="0.2">
      <c r="A40" s="3">
        <v>5</v>
      </c>
      <c r="B40" t="s">
        <v>9</v>
      </c>
      <c r="C40" t="s">
        <v>0</v>
      </c>
      <c r="D40" t="s">
        <v>19</v>
      </c>
      <c r="E40" t="str">
        <f>IF($B40="m","f","m")</f>
        <v>m</v>
      </c>
      <c r="F40" t="s">
        <v>1</v>
      </c>
      <c r="G40" t="s">
        <v>13</v>
      </c>
      <c r="H40" t="s">
        <v>2</v>
      </c>
      <c r="I40" t="s">
        <v>3</v>
      </c>
      <c r="J40" t="s">
        <v>12</v>
      </c>
      <c r="N40" s="9">
        <v>14</v>
      </c>
      <c r="R40" t="s">
        <v>26</v>
      </c>
      <c r="S40" t="s">
        <v>26</v>
      </c>
    </row>
    <row r="41" spans="1:22" x14ac:dyDescent="0.2">
      <c r="A41" s="3">
        <v>6</v>
      </c>
      <c r="B41" s="9" t="s">
        <v>9</v>
      </c>
      <c r="C41" t="s">
        <v>1</v>
      </c>
      <c r="D41" t="s">
        <v>16</v>
      </c>
      <c r="E41" t="str">
        <f>IF($B41="m","f","m")</f>
        <v>m</v>
      </c>
      <c r="F41" t="s">
        <v>0</v>
      </c>
      <c r="G41" t="s">
        <v>14</v>
      </c>
      <c r="H41" t="s">
        <v>2</v>
      </c>
      <c r="I41" t="s">
        <v>9</v>
      </c>
      <c r="J41" t="s">
        <v>12</v>
      </c>
      <c r="N41" s="9">
        <v>21</v>
      </c>
      <c r="Q41" t="s">
        <v>26</v>
      </c>
      <c r="S41" t="s">
        <v>49</v>
      </c>
      <c r="V41" s="8" t="s">
        <v>46</v>
      </c>
    </row>
    <row r="42" spans="1:22" x14ac:dyDescent="0.2">
      <c r="A42" s="3">
        <v>8</v>
      </c>
      <c r="B42" t="s">
        <v>9</v>
      </c>
      <c r="C42" t="s">
        <v>0</v>
      </c>
      <c r="D42" t="s">
        <v>19</v>
      </c>
      <c r="E42" t="str">
        <f>IF($B42="m","f","m")</f>
        <v>m</v>
      </c>
      <c r="F42" t="s">
        <v>0</v>
      </c>
      <c r="G42" t="s">
        <v>14</v>
      </c>
      <c r="H42" t="s">
        <v>2</v>
      </c>
      <c r="I42" t="s">
        <v>3</v>
      </c>
      <c r="J42" t="s">
        <v>12</v>
      </c>
      <c r="N42" s="9">
        <v>26</v>
      </c>
      <c r="P42" t="s">
        <v>26</v>
      </c>
      <c r="Q42" t="s">
        <v>26</v>
      </c>
      <c r="S42" t="s">
        <v>26</v>
      </c>
      <c r="V42" s="8"/>
    </row>
    <row r="43" spans="1:22" x14ac:dyDescent="0.2">
      <c r="N43" s="9"/>
    </row>
    <row r="44" spans="1:22" x14ac:dyDescent="0.2">
      <c r="N44" s="9"/>
    </row>
    <row r="45" spans="1:22" x14ac:dyDescent="0.2">
      <c r="A45" s="3" t="s">
        <v>30</v>
      </c>
      <c r="N45" s="9"/>
    </row>
    <row r="46" spans="1:22" x14ac:dyDescent="0.2">
      <c r="A46" s="3">
        <v>3</v>
      </c>
      <c r="B46" t="s">
        <v>3</v>
      </c>
      <c r="C46" t="s">
        <v>0</v>
      </c>
      <c r="D46" t="s">
        <v>19</v>
      </c>
      <c r="E46" t="str">
        <f>IF($B46="m","f","m")</f>
        <v>f</v>
      </c>
      <c r="F46" t="s">
        <v>0</v>
      </c>
      <c r="G46" t="s">
        <v>19</v>
      </c>
      <c r="J46" s="4" t="s">
        <v>26</v>
      </c>
      <c r="K46" s="4"/>
      <c r="L46" s="4"/>
      <c r="M46" s="4"/>
      <c r="N46" s="9">
        <v>6</v>
      </c>
      <c r="O46" t="s">
        <v>26</v>
      </c>
      <c r="Q46" t="s">
        <v>26</v>
      </c>
      <c r="S46" t="s">
        <v>26</v>
      </c>
    </row>
    <row r="47" spans="1:22" x14ac:dyDescent="0.2">
      <c r="N47" s="9"/>
    </row>
    <row r="48" spans="1:22" x14ac:dyDescent="0.2">
      <c r="N48" s="9"/>
    </row>
    <row r="49" spans="1:22" x14ac:dyDescent="0.2">
      <c r="A49" s="3" t="s">
        <v>31</v>
      </c>
      <c r="N49" s="9"/>
    </row>
    <row r="50" spans="1:22" x14ac:dyDescent="0.2">
      <c r="A50" s="3">
        <v>1</v>
      </c>
      <c r="B50" t="s">
        <v>9</v>
      </c>
      <c r="E50" t="str">
        <f t="shared" ref="E50:E51" si="2">IF($B50="m","f","m")</f>
        <v>m</v>
      </c>
      <c r="N50" s="9">
        <v>11</v>
      </c>
      <c r="O50" t="s">
        <v>26</v>
      </c>
      <c r="V50" t="s">
        <v>47</v>
      </c>
    </row>
    <row r="51" spans="1:22" x14ac:dyDescent="0.2">
      <c r="A51" s="3">
        <v>2</v>
      </c>
      <c r="B51" t="s">
        <v>3</v>
      </c>
      <c r="E51" t="str">
        <f t="shared" si="2"/>
        <v>f</v>
      </c>
      <c r="N51" s="9">
        <v>22</v>
      </c>
      <c r="O51" t="s">
        <v>26</v>
      </c>
      <c r="V51" t="s">
        <v>47</v>
      </c>
    </row>
    <row r="55" spans="1:22" x14ac:dyDescent="0.2">
      <c r="D55" s="5"/>
      <c r="E55" s="5"/>
      <c r="F55" s="5"/>
      <c r="G55" s="5"/>
    </row>
    <row r="56" spans="1:22" x14ac:dyDescent="0.2">
      <c r="D56" s="5"/>
      <c r="E56" s="5"/>
      <c r="F56" s="5"/>
      <c r="G56" s="5"/>
    </row>
    <row r="57" spans="1:22" x14ac:dyDescent="0.2">
      <c r="D57" s="5"/>
      <c r="E57" s="5"/>
      <c r="F57" s="5"/>
      <c r="G57" s="5"/>
    </row>
  </sheetData>
  <conditionalFormatting sqref="B2:B1048576">
    <cfRule type="expression" dxfId="19" priority="19">
      <formula>IF(B2&lt;&gt;"", IF(B2=I2, TRUE, FALSE), FALSE)</formula>
    </cfRule>
  </conditionalFormatting>
  <conditionalFormatting sqref="E2:E1048576">
    <cfRule type="expression" dxfId="18" priority="18">
      <formula>IF(E2&lt;&gt;"", IF(E2=I2, TRUE, FALSE), FALSE)</formula>
    </cfRule>
  </conditionalFormatting>
  <conditionalFormatting sqref="O2:T3 U7 Q4:T4 O4 O5:T51">
    <cfRule type="expression" dxfId="17" priority="17">
      <formula>IF(#REF!&lt;&gt;"x",TRUE,FALSE)</formula>
    </cfRule>
  </conditionalFormatting>
  <conditionalFormatting sqref="P4">
    <cfRule type="expression" dxfId="16" priority="33">
      <formula>IF(#REF!&lt;&gt;"x",TRUE,FALSE)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stopIfTrue="1" id="{908C74EC-F195-FF40-917C-8EC58E1E22DD}">
            <xm:f>OR(IF(B2=I2,IF(C2=Sheet2!$A$19,TRUE,FALSE),FALSE),IF(E2=I2,IF(F2=Sheet2!$A$19,TRUE,FALSE),FALSE))</xm:f>
            <x14:dxf>
              <fill>
                <patternFill>
                  <bgColor rgb="FF0070C0"/>
                </patternFill>
              </fill>
            </x14:dxf>
          </x14:cfRule>
          <x14:cfRule type="expression" priority="10" stopIfTrue="1" id="{AE1890DF-40B7-8A48-963D-F662363DEB5B}">
            <xm:f>OR(IF(B2=I2,IF(C2=Sheet2!$A$18,TRUE,FALSE),FALSE),IF(E2=I2,IF(F2=Sheet2!$A$18,TRUE,FALSE),FALSE))</xm:f>
            <x14:dxf>
              <fill>
                <patternFill>
                  <bgColor rgb="FF00B0F0"/>
                </patternFill>
              </fill>
            </x14:dxf>
          </x14:cfRule>
          <x14:cfRule type="expression" priority="11" stopIfTrue="1" id="{66A5721C-4585-6E45-AA8E-02753F9718B2}">
            <xm:f>OR(IF(B2=I2,IF(D2=Sheet2!$A$17,TRUE,FALSE),FALSE),IF(E2=I2,IF(G2=Sheet2!$A$17,TRUE,FALSE),FALSE))</xm:f>
            <x14:dxf>
              <fill>
                <patternFill>
                  <bgColor rgb="FF00B050"/>
                </patternFill>
              </fill>
            </x14:dxf>
          </x14:cfRule>
          <x14:cfRule type="expression" priority="12" stopIfTrue="1" id="{E8D055B0-D18E-EE4C-B484-CAE5BEDB0D89}">
            <xm:f>OR(IF(B2=I2,IF(D2=Sheet2!$A$16,TRUE,FALSE),FALSE),IF(E2=I2,IF(G2=Sheet2!$A$16,TRUE,FALSE),FALSE))</xm:f>
            <x14:dxf>
              <fill>
                <patternFill>
                  <bgColor rgb="FF92D050"/>
                </patternFill>
              </fill>
            </x14:dxf>
          </x14:cfRule>
          <x14:cfRule type="expression" priority="13" stopIfTrue="1" id="{51AB02DD-2719-B444-8FC0-C928D398DE58}">
            <xm:f>OR(IF(B2=I2,IF(D2=Sheet2!$A$15,TRUE,FALSE),FALSE),IF(E2=I2,IF(G2=Sheet2!$A$15,TRUE,FALSE),FALSE))</xm:f>
            <x14:dxf>
              <fill>
                <patternFill>
                  <bgColor rgb="FFFFFF00"/>
                </patternFill>
              </fill>
            </x14:dxf>
          </x14:cfRule>
          <x14:cfRule type="expression" priority="14" stopIfTrue="1" id="{4309C2C4-01B3-5B4D-9C96-478C7B2598D7}">
            <xm:f>OR(IF(B2=I2,IF(D2=Sheet2!$A$14,TRUE,FALSE),FALSE),IF(E2=I2,IF(G2=Sheet2!$A$14,TRUE,FALSE),FALSE))</xm:f>
            <x14:dxf>
              <fill>
                <patternFill>
                  <bgColor rgb="FFFFC000"/>
                </patternFill>
              </fill>
            </x14:dxf>
          </x14:cfRule>
          <x14:cfRule type="expression" priority="15" stopIfTrue="1" id="{75F63ED3-0CA5-9246-90BF-2A7961C7247C}">
            <xm:f>OR(IF(B2=I2,IF(D2=Sheet2!$A$13,TRUE,FALSE),FALSE),IF(E2=I2,IF(G2=Sheet2!$A$13,TRUE,FALSE),FALSE))</xm:f>
            <x14:dxf>
              <fill>
                <patternFill>
                  <bgColor rgb="FFFF0000"/>
                </patternFill>
              </fill>
            </x14:dxf>
          </x14:cfRule>
          <x14:cfRule type="expression" priority="16" stopIfTrue="1" id="{0B2E114B-65E5-9F4F-8200-188A7609BFC2}">
            <xm:f>OR(IF(B2=I2,IF(D2=Sheet2!$A$12,TRUE,FALSE),FALSE),IF(E2=I2,IF(G2=Sheet2!$A$12,TRUE,FALSE),FALSE))</xm:f>
            <x14:dxf>
              <fill>
                <patternFill>
                  <bgColor rgb="FFC00000"/>
                </patternFill>
              </fill>
            </x14:dxf>
          </x14:cfRule>
          <xm:sqref>K2:K42</xm:sqref>
        </x14:conditionalFormatting>
        <x14:conditionalFormatting xmlns:xm="http://schemas.microsoft.com/office/excel/2006/main">
          <x14:cfRule type="expression" priority="1" stopIfTrue="1" id="{E37323A1-F419-A549-960B-71B14629D956}">
            <xm:f>OR(IF(B2&lt;&gt;I2,IF(D2=Sheet2!$A$12,TRUE,FALSE),FALSE),IF(E2&lt;&gt;I2,IF(G2=Sheet2!$A$12,TRUE,FALSE),FALSE))</xm:f>
            <x14:dxf>
              <fill>
                <patternFill>
                  <bgColor rgb="FFC00000"/>
                </patternFill>
              </fill>
            </x14:dxf>
          </x14:cfRule>
          <x14:cfRule type="expression" priority="2" stopIfTrue="1" id="{FCE872A4-7E29-CF47-AD76-13972D169169}">
            <xm:f>OR(IF(B2&lt;&gt;I2,IF(D2=Sheet2!$A$13,TRUE,FALSE),FALSE),IF(E2&lt;&gt;I2,IF(G2=Sheet2!$A$13,TRUE,FALSE),FALSE))</xm:f>
            <x14:dxf>
              <fill>
                <patternFill>
                  <bgColor rgb="FFFF0000"/>
                </patternFill>
              </fill>
            </x14:dxf>
          </x14:cfRule>
          <x14:cfRule type="expression" priority="3" stopIfTrue="1" id="{14630E67-A592-0841-AD1C-D949C8833132}">
            <xm:f>OR(IF(B2&lt;&gt;I2,IF(D2=Sheet2!$A$14,TRUE,FALSE),FALSE),IF(E2&lt;&gt;I2,IF(G2=Sheet2!$A$14,TRUE,FALSE),FALSE))</xm:f>
            <x14:dxf>
              <fill>
                <patternFill>
                  <bgColor rgb="FFFFC000"/>
                </patternFill>
              </fill>
            </x14:dxf>
          </x14:cfRule>
          <x14:cfRule type="expression" priority="4" stopIfTrue="1" id="{C483E0F4-CA74-CE4F-9715-52BE430D5F44}">
            <xm:f>OR(IF(B2&lt;&gt;I2,IF(D2=Sheet2!$A$15,TRUE,FALSE),FALSE),IF(E2&lt;&gt;I2,IF(G2=Sheet2!$A$15,TRUE,FALSE),FALSE))</xm:f>
            <x14:dxf>
              <fill>
                <patternFill>
                  <bgColor rgb="FFFFFF00"/>
                </patternFill>
              </fill>
            </x14:dxf>
          </x14:cfRule>
          <x14:cfRule type="expression" priority="5" stopIfTrue="1" id="{9FD59057-EFE8-DF49-9BEF-D3B21A9AADE1}">
            <xm:f>OR(IF(B2&lt;&gt;I2,IF(D2=Sheet2!$A$16,TRUE,FALSE),FALSE),IF(E2&lt;&gt;I2,IF(G2=Sheet2!$A$16,TRUE,FALSE),FALSE))</xm:f>
            <x14:dxf>
              <fill>
                <patternFill>
                  <bgColor rgb="FF92D050"/>
                </patternFill>
              </fill>
            </x14:dxf>
          </x14:cfRule>
          <x14:cfRule type="expression" priority="6" stopIfTrue="1" id="{E62BC074-2DE4-8040-B8C3-5CEFC7E0F8B8}">
            <xm:f>OR(IF(B2&lt;&gt;I2,IF(D2=Sheet2!$A$17,TRUE,FALSE),FALSE),IF(E2&lt;&gt;I2,IF(G2=Sheet2!$A$17,TRUE,FALSE),FALSE))</xm:f>
            <x14:dxf>
              <fill>
                <patternFill>
                  <bgColor rgb="FF00B050"/>
                </patternFill>
              </fill>
            </x14:dxf>
          </x14:cfRule>
          <x14:cfRule type="expression" priority="7" stopIfTrue="1" id="{9D914CA5-EADD-B940-9B18-D569575938D2}">
            <xm:f>OR(IF(B2&lt;&gt;I2,IF(C2=Sheet2!$A$18,TRUE,FALSE),FALSE),IF(E2&lt;&gt;I2,IF(F2=Sheet2!$A$18,TRUE,FALSE),FALSE))</xm:f>
            <x14:dxf>
              <fill>
                <patternFill>
                  <bgColor rgb="FF00B0F0"/>
                </patternFill>
              </fill>
            </x14:dxf>
          </x14:cfRule>
          <x14:cfRule type="expression" priority="8" stopIfTrue="1" id="{4047217B-F2A1-6945-81B3-6BADC7A5070A}">
            <xm:f>OR(IF(B2&lt;&gt;I2,IF(C2=Sheet2!$A$19,TRUE,FALSE),FALSE),IF(E2&lt;&gt;I2,IF(F2=Sheet2!$A$19,TRUE,FALSE),FALSE))</xm:f>
            <x14:dxf>
              <fill>
                <patternFill>
                  <bgColor rgb="FF0070C0"/>
                </patternFill>
              </fill>
            </x14:dxf>
          </x14:cfRule>
          <xm:sqref>L2:M42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2B185-7D57-284A-8DF9-51B6A4E9DDE4}">
  <dimension ref="A1:N36"/>
  <sheetViews>
    <sheetView workbookViewId="0">
      <selection activeCell="I14" sqref="I14"/>
    </sheetView>
  </sheetViews>
  <sheetFormatPr baseColWidth="10" defaultRowHeight="16" x14ac:dyDescent="0.2"/>
  <sheetData>
    <row r="1" spans="1:14" x14ac:dyDescent="0.2">
      <c r="A1" s="20"/>
    </row>
    <row r="2" spans="1:14" x14ac:dyDescent="0.2">
      <c r="A2" s="21" t="s">
        <v>75</v>
      </c>
      <c r="B2" s="2"/>
      <c r="C2" s="2"/>
      <c r="D2" s="2"/>
      <c r="E2" s="22" t="s">
        <v>77</v>
      </c>
      <c r="F2" s="2"/>
      <c r="G2" s="2"/>
      <c r="H2" s="22" t="s">
        <v>78</v>
      </c>
      <c r="I2" s="2"/>
      <c r="J2" s="2"/>
      <c r="K2" s="22" t="s">
        <v>111</v>
      </c>
      <c r="L2" s="2"/>
      <c r="M2" s="2"/>
      <c r="N2" s="22" t="s">
        <v>112</v>
      </c>
    </row>
    <row r="3" spans="1:14" x14ac:dyDescent="0.2">
      <c r="A3" t="s">
        <v>144</v>
      </c>
    </row>
    <row r="4" spans="1:14" x14ac:dyDescent="0.2">
      <c r="A4" t="s">
        <v>56</v>
      </c>
      <c r="B4">
        <v>1.1769160000000001</v>
      </c>
      <c r="C4">
        <v>-3.9028420000000001</v>
      </c>
      <c r="H4">
        <v>46.926340000000003</v>
      </c>
      <c r="I4">
        <v>67.953019999999995</v>
      </c>
      <c r="K4">
        <f>IF(H4&lt;&gt;"",H4*100,E4*100)</f>
        <v>4692.634</v>
      </c>
      <c r="L4">
        <f>IF(I4&lt;&gt;"",I4*100,F4*100)</f>
        <v>6795.3019999999997</v>
      </c>
      <c r="N4" t="str">
        <f>"{""x"":"&amp;K4&amp;",""y"":0.0,""z"":"&amp;L4&amp;"}"</f>
        <v>{"x":4692.634,"y":0.0,"z":6795.302}</v>
      </c>
    </row>
    <row r="5" spans="1:14" x14ac:dyDescent="0.2">
      <c r="A5" t="s">
        <v>58</v>
      </c>
      <c r="B5">
        <v>3.358921</v>
      </c>
      <c r="C5">
        <v>-3.733257</v>
      </c>
      <c r="E5">
        <v>46.210967279999998</v>
      </c>
      <c r="F5">
        <v>67.808502219999994</v>
      </c>
      <c r="H5">
        <v>45.074179999999998</v>
      </c>
      <c r="I5">
        <v>67.345609999999994</v>
      </c>
      <c r="K5">
        <f t="shared" ref="K5:L8" si="0">IF(H5&lt;&gt;"",H5*100,E5*100)</f>
        <v>4507.4179999999997</v>
      </c>
      <c r="L5">
        <f t="shared" si="0"/>
        <v>6734.5609999999997</v>
      </c>
      <c r="N5" t="str">
        <f t="shared" ref="N5:N8" si="1">"{""x"":"&amp;K5&amp;",""y"":0.0,""z"":"&amp;L5&amp;"}"</f>
        <v>{"x":4507.418,"y":0.0,"z":6734.561}</v>
      </c>
    </row>
    <row r="6" spans="1:14" x14ac:dyDescent="0.2">
      <c r="A6" t="s">
        <v>60</v>
      </c>
      <c r="B6">
        <v>7.7622749999999998</v>
      </c>
      <c r="C6">
        <v>-3.2324950000000001</v>
      </c>
      <c r="E6">
        <v>42.2822095</v>
      </c>
      <c r="F6">
        <v>65.757855649999996</v>
      </c>
      <c r="K6">
        <f t="shared" si="0"/>
        <v>4228.2209499999999</v>
      </c>
      <c r="L6">
        <f t="shared" si="0"/>
        <v>6575.7855649999992</v>
      </c>
      <c r="N6" t="str">
        <f t="shared" si="1"/>
        <v>{"x":4228.22095,"y":0.0,"z":6575.785565}</v>
      </c>
    </row>
    <row r="7" spans="1:14" x14ac:dyDescent="0.2">
      <c r="A7" t="s">
        <v>34</v>
      </c>
      <c r="B7">
        <v>8.8368280000000006</v>
      </c>
      <c r="C7">
        <v>-2.7061459999999999</v>
      </c>
      <c r="H7">
        <v>41.143658000000002</v>
      </c>
      <c r="I7">
        <v>65.071976000000006</v>
      </c>
      <c r="K7">
        <f t="shared" si="0"/>
        <v>4114.3658000000005</v>
      </c>
      <c r="L7">
        <f t="shared" si="0"/>
        <v>6507.1976000000004</v>
      </c>
      <c r="N7" t="str">
        <f t="shared" si="1"/>
        <v>{"x":4114.3658,"y":0.0,"z":6507.1976}</v>
      </c>
    </row>
    <row r="8" spans="1:14" x14ac:dyDescent="0.2">
      <c r="A8" t="s">
        <v>64</v>
      </c>
      <c r="B8">
        <v>14.29594</v>
      </c>
      <c r="C8">
        <v>1.2120310000000001</v>
      </c>
      <c r="H8">
        <v>39.293729999999996</v>
      </c>
      <c r="I8">
        <v>53.840946000000002</v>
      </c>
      <c r="K8">
        <f t="shared" si="0"/>
        <v>3929.3729999999996</v>
      </c>
      <c r="L8">
        <f t="shared" si="0"/>
        <v>5384.0946000000004</v>
      </c>
      <c r="N8" t="str">
        <f t="shared" si="1"/>
        <v>{"x":3929.373,"y":0.0,"z":5384.0946}</v>
      </c>
    </row>
    <row r="10" spans="1:14" x14ac:dyDescent="0.2">
      <c r="A10" t="s">
        <v>143</v>
      </c>
    </row>
    <row r="11" spans="1:14" x14ac:dyDescent="0.2">
      <c r="A11" t="s">
        <v>56</v>
      </c>
      <c r="B11">
        <v>12.303589000000001</v>
      </c>
      <c r="C11">
        <v>1.7634650000000001</v>
      </c>
      <c r="H11">
        <v>42.792870000000001</v>
      </c>
      <c r="I11">
        <v>53.738216000000001</v>
      </c>
      <c r="K11">
        <f t="shared" ref="K11:L15" si="2">IF(H11&lt;&gt;"",H11*100,E11*100)</f>
        <v>4279.2870000000003</v>
      </c>
      <c r="L11">
        <f t="shared" si="2"/>
        <v>5373.8216000000002</v>
      </c>
      <c r="N11" t="str">
        <f t="shared" ref="N11:N15" si="3">"{""x"":"&amp;K11&amp;",""y"":0.0,""z"":"&amp;L11&amp;"}"</f>
        <v>{"x":4279.287,"y":0.0,"z":5373.8216}</v>
      </c>
    </row>
    <row r="12" spans="1:14" x14ac:dyDescent="0.2">
      <c r="A12" t="s">
        <v>58</v>
      </c>
      <c r="B12">
        <v>15.484394</v>
      </c>
      <c r="C12">
        <v>1.5670550000000001</v>
      </c>
      <c r="H12">
        <v>39.382930000000002</v>
      </c>
      <c r="I12">
        <v>52.479399999999998</v>
      </c>
      <c r="K12">
        <f t="shared" si="2"/>
        <v>3938.2930000000001</v>
      </c>
      <c r="L12">
        <f t="shared" si="2"/>
        <v>5247.94</v>
      </c>
      <c r="N12" t="str">
        <f t="shared" si="3"/>
        <v>{"x":3938.293,"y":0.0,"z":5247.94}</v>
      </c>
    </row>
    <row r="13" spans="1:14" x14ac:dyDescent="0.2">
      <c r="A13" t="s">
        <v>60</v>
      </c>
      <c r="B13">
        <v>16.084644000000001</v>
      </c>
      <c r="C13">
        <v>1.508165</v>
      </c>
      <c r="H13">
        <v>38.174304999999997</v>
      </c>
      <c r="I13">
        <v>52.027889999999999</v>
      </c>
      <c r="K13">
        <f t="shared" si="2"/>
        <v>3817.4304999999995</v>
      </c>
      <c r="L13">
        <f t="shared" si="2"/>
        <v>5202.7889999999998</v>
      </c>
      <c r="N13" t="str">
        <f t="shared" si="3"/>
        <v>{"x":3817.4305,"y":0.0,"z":5202.789}</v>
      </c>
    </row>
    <row r="14" spans="1:14" x14ac:dyDescent="0.2">
      <c r="A14" t="s">
        <v>113</v>
      </c>
      <c r="B14">
        <v>16.936337000000002</v>
      </c>
      <c r="C14">
        <v>1.412031</v>
      </c>
      <c r="H14">
        <v>38.713030000000003</v>
      </c>
      <c r="I14">
        <v>52.811942999999999</v>
      </c>
      <c r="K14">
        <f t="shared" si="2"/>
        <v>3871.3030000000003</v>
      </c>
      <c r="L14">
        <f t="shared" si="2"/>
        <v>5281.1943000000001</v>
      </c>
      <c r="N14" t="str">
        <f>"{""x"":"&amp;K14&amp;",""y"":0.0,""z"":"&amp;L14&amp;"}"</f>
        <v>{"x":3871.303,"y":0.0,"z":5281.1943}</v>
      </c>
    </row>
    <row r="15" spans="1:14" x14ac:dyDescent="0.2">
      <c r="K15">
        <f t="shared" si="2"/>
        <v>0</v>
      </c>
      <c r="L15">
        <f t="shared" si="2"/>
        <v>0</v>
      </c>
      <c r="N15" t="str">
        <f t="shared" si="3"/>
        <v>{"x":0,"y":0.0,"z":0}</v>
      </c>
    </row>
    <row r="17" spans="1:14" x14ac:dyDescent="0.2">
      <c r="A17" s="2" t="s">
        <v>174</v>
      </c>
      <c r="B17" s="2" t="s">
        <v>172</v>
      </c>
      <c r="H17">
        <f>H14</f>
        <v>38.713030000000003</v>
      </c>
      <c r="I17">
        <f>I14</f>
        <v>52.811942999999999</v>
      </c>
      <c r="K17">
        <f>IF(H17&lt;&gt;"",H17*100,E17*100)</f>
        <v>3871.3030000000003</v>
      </c>
      <c r="L17">
        <f>IF(I17&lt;&gt;"",I17*100,F17*100)</f>
        <v>5281.1943000000001</v>
      </c>
      <c r="N17" t="str">
        <f>"{""x"":"&amp;K17&amp;",""y"":150.0,""z"":"&amp;L17&amp;"}"</f>
        <v>{"x":3871.303,"y":150.0,"z":5281.1943}</v>
      </c>
    </row>
    <row r="18" spans="1:14" x14ac:dyDescent="0.2">
      <c r="A18" s="2"/>
      <c r="B18" s="2"/>
    </row>
    <row r="19" spans="1:14" x14ac:dyDescent="0.2">
      <c r="A19" s="2" t="s">
        <v>175</v>
      </c>
      <c r="B19" s="2" t="s">
        <v>173</v>
      </c>
      <c r="H19">
        <f>H7</f>
        <v>41.143658000000002</v>
      </c>
      <c r="I19">
        <f>I7</f>
        <v>65.071976000000006</v>
      </c>
      <c r="K19">
        <f>IF(H19&lt;&gt;"",H19*100,E19*100)</f>
        <v>4114.3658000000005</v>
      </c>
      <c r="L19">
        <f>IF(I19&lt;&gt;"",I19*100,F19*100)</f>
        <v>6507.1976000000004</v>
      </c>
      <c r="N19" t="str">
        <f>"{""x"":"&amp;K19&amp;",""y"":150.0,""z"":"&amp;L19&amp;"}"</f>
        <v>{"x":4114.3658,"y":150.0,"z":6507.1976}</v>
      </c>
    </row>
    <row r="21" spans="1:14" x14ac:dyDescent="0.2">
      <c r="A21" t="s">
        <v>147</v>
      </c>
      <c r="B21" s="18" t="s">
        <v>85</v>
      </c>
    </row>
    <row r="23" spans="1:14" x14ac:dyDescent="0.2">
      <c r="A23" t="s">
        <v>148</v>
      </c>
      <c r="B23" s="11" t="s">
        <v>86</v>
      </c>
    </row>
    <row r="25" spans="1:14" x14ac:dyDescent="0.2">
      <c r="A25" s="22" t="s">
        <v>76</v>
      </c>
    </row>
    <row r="26" spans="1:14" x14ac:dyDescent="0.2">
      <c r="A26" s="2" t="s">
        <v>71</v>
      </c>
      <c r="B26" s="19" t="s">
        <v>73</v>
      </c>
    </row>
    <row r="27" spans="1:14" x14ac:dyDescent="0.2">
      <c r="A27" s="2"/>
      <c r="B27" s="19" t="s">
        <v>74</v>
      </c>
    </row>
    <row r="35" spans="1:1" x14ac:dyDescent="0.2">
      <c r="A35" t="str">
        <f>"[["&amp;B4&amp;","&amp;C4&amp;"],["&amp;B5&amp;","&amp;C5&amp;"],["&amp;B6&amp;","&amp;C6&amp;"],["&amp;B7&amp;","&amp;C7&amp;"],["&amp;B8&amp;","&amp;C8&amp;"]]"</f>
        <v>[[1.176916,-3.902842],[3.358921,-3.733257],[7.762275,-3.232495],[8.836828,-2.706146],[14.29594,1.212031]]</v>
      </c>
    </row>
    <row r="36" spans="1:1" x14ac:dyDescent="0.2">
      <c r="A36" t="str">
        <f>"[["&amp;B11&amp;","&amp;C11&amp;"],["&amp;B12&amp;","&amp;C12&amp;"],["&amp;B13&amp;","&amp;C13&amp;"],["&amp;B14&amp;","&amp;C14&amp;"],["&amp;B15&amp;","&amp;C15&amp;"]]"</f>
        <v>[[12.303589,1.763465],[15.484394,1.567055],[16.084644,1.508165],[16.936337,1.412031],[,]]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75F3E-BCB4-3548-94AA-687CA075B209}">
  <dimension ref="A1:Q41"/>
  <sheetViews>
    <sheetView workbookViewId="0">
      <selection activeCell="H15" sqref="H15"/>
    </sheetView>
  </sheetViews>
  <sheetFormatPr baseColWidth="10" defaultRowHeight="16" x14ac:dyDescent="0.2"/>
  <sheetData>
    <row r="1" spans="1:17" x14ac:dyDescent="0.2">
      <c r="A1" s="20" t="s">
        <v>155</v>
      </c>
    </row>
    <row r="2" spans="1:17" x14ac:dyDescent="0.2">
      <c r="A2" s="21" t="s">
        <v>75</v>
      </c>
      <c r="B2" s="2"/>
      <c r="C2" s="2"/>
      <c r="D2" s="2"/>
      <c r="E2" s="22" t="s">
        <v>77</v>
      </c>
      <c r="F2" s="2"/>
      <c r="G2" s="2"/>
      <c r="H2" s="22" t="s">
        <v>78</v>
      </c>
      <c r="I2" s="2"/>
      <c r="J2" s="2"/>
      <c r="K2" s="22" t="s">
        <v>111</v>
      </c>
      <c r="L2" s="2"/>
      <c r="M2" s="2"/>
      <c r="N2" s="22" t="s">
        <v>112</v>
      </c>
    </row>
    <row r="3" spans="1:17" x14ac:dyDescent="0.2">
      <c r="A3" t="s">
        <v>144</v>
      </c>
    </row>
    <row r="4" spans="1:17" x14ac:dyDescent="0.2">
      <c r="A4" t="s">
        <v>56</v>
      </c>
      <c r="B4">
        <v>12.237162</v>
      </c>
      <c r="C4">
        <v>-2.7744460000000002</v>
      </c>
      <c r="E4">
        <v>26.589005</v>
      </c>
      <c r="F4">
        <v>59.837780000000002</v>
      </c>
      <c r="K4">
        <f>E4*100</f>
        <v>2658.9005000000002</v>
      </c>
      <c r="L4">
        <f>F4*100</f>
        <v>5983.7780000000002</v>
      </c>
      <c r="N4" t="str">
        <f>"{""x"":"&amp;K4&amp;",""y"":0.0,""z"":"&amp;L4&amp;"}"</f>
        <v>{"x":2658.9005,"y":0.0,"z":5983.778}</v>
      </c>
    </row>
    <row r="5" spans="1:17" x14ac:dyDescent="0.2">
      <c r="A5" t="s">
        <v>58</v>
      </c>
      <c r="B5">
        <v>11.51543</v>
      </c>
      <c r="C5">
        <v>-2.5046780000000002</v>
      </c>
      <c r="E5">
        <v>27.359466560000001</v>
      </c>
      <c r="F5">
        <v>59.84558002</v>
      </c>
      <c r="K5">
        <f t="shared" ref="K5:K8" si="0">E5*100</f>
        <v>2735.9466560000001</v>
      </c>
      <c r="L5">
        <f t="shared" ref="L5:L8" si="1">F5*100</f>
        <v>5984.5580019999998</v>
      </c>
      <c r="N5" t="str">
        <f t="shared" ref="N5:N8" si="2">"{""x"":"&amp;K5&amp;",""y"":0.0,""z"":"&amp;L5&amp;"}"</f>
        <v>{"x":2735.946656,"y":0.0,"z":5984.558002}</v>
      </c>
    </row>
    <row r="6" spans="1:17" x14ac:dyDescent="0.2">
      <c r="A6" t="s">
        <v>60</v>
      </c>
      <c r="B6">
        <v>10.839060999999999</v>
      </c>
      <c r="C6">
        <v>-2.5904630000000002</v>
      </c>
      <c r="E6">
        <v>27.959747870000001</v>
      </c>
      <c r="F6">
        <v>60.1688391</v>
      </c>
      <c r="K6">
        <f t="shared" si="0"/>
        <v>2795.9747870000001</v>
      </c>
      <c r="L6">
        <f t="shared" si="1"/>
        <v>6016.8839099999996</v>
      </c>
      <c r="N6" t="str">
        <f t="shared" si="2"/>
        <v>{"x":2795.974787,"y":0.0,"z":6016.88391}</v>
      </c>
    </row>
    <row r="7" spans="1:17" x14ac:dyDescent="0.2">
      <c r="A7" t="s">
        <v>34</v>
      </c>
      <c r="B7">
        <v>8.4780650000000009</v>
      </c>
      <c r="C7">
        <v>-2.8097880000000002</v>
      </c>
      <c r="E7">
        <v>30.083956560000001</v>
      </c>
      <c r="F7">
        <v>61.222472349999997</v>
      </c>
      <c r="K7">
        <f t="shared" si="0"/>
        <v>3008.3956560000001</v>
      </c>
      <c r="L7">
        <f t="shared" si="1"/>
        <v>6122.2472349999998</v>
      </c>
      <c r="N7" t="str">
        <f t="shared" si="2"/>
        <v>{"x":3008.395656,"y":0.0,"z":6122.247235}</v>
      </c>
    </row>
    <row r="8" spans="1:17" x14ac:dyDescent="0.2">
      <c r="A8" t="s">
        <v>64</v>
      </c>
      <c r="B8">
        <v>5.4778640000000003</v>
      </c>
      <c r="C8">
        <v>1.822803</v>
      </c>
      <c r="E8">
        <v>36.662712429999999</v>
      </c>
      <c r="F8">
        <v>52.494302210000001</v>
      </c>
      <c r="K8">
        <f t="shared" si="0"/>
        <v>3666.2712430000001</v>
      </c>
      <c r="L8">
        <f t="shared" si="1"/>
        <v>5249.4302210000005</v>
      </c>
      <c r="N8" t="str">
        <f t="shared" si="2"/>
        <v>{"x":3666.271243,"y":0.0,"z":5249.430221}</v>
      </c>
    </row>
    <row r="10" spans="1:17" x14ac:dyDescent="0.2">
      <c r="A10" t="s">
        <v>143</v>
      </c>
    </row>
    <row r="11" spans="1:17" x14ac:dyDescent="0.2">
      <c r="A11" t="s">
        <v>56</v>
      </c>
      <c r="B11">
        <v>10.862907</v>
      </c>
      <c r="C11">
        <v>1.989155</v>
      </c>
      <c r="E11">
        <v>31.697679709999999</v>
      </c>
      <c r="F11">
        <v>50.402697279999998</v>
      </c>
      <c r="K11">
        <f t="shared" ref="K11:L13" si="3">E11*100</f>
        <v>3169.7679709999998</v>
      </c>
      <c r="L11">
        <f t="shared" ref="L11:L12" si="4">F11*100</f>
        <v>5040.2697280000002</v>
      </c>
      <c r="N11" t="str">
        <f t="shared" ref="N11:N14" si="5">"{""x"":"&amp;K11&amp;",""y"":0.0,""z"":"&amp;L11&amp;"}"</f>
        <v>{"x":3169.767971,"y":0.0,"z":5040.269728}</v>
      </c>
    </row>
    <row r="12" spans="1:17" x14ac:dyDescent="0.2">
      <c r="A12" t="s">
        <v>58</v>
      </c>
      <c r="B12">
        <v>9.4196609999999996</v>
      </c>
      <c r="C12">
        <v>2.1872349999999998</v>
      </c>
      <c r="E12">
        <v>33.115617010000001</v>
      </c>
      <c r="F12">
        <v>50.736835759999998</v>
      </c>
      <c r="K12">
        <f t="shared" si="3"/>
        <v>3311.5617010000001</v>
      </c>
      <c r="L12">
        <f t="shared" si="4"/>
        <v>5073.6835759999994</v>
      </c>
      <c r="N12" t="str">
        <f t="shared" si="5"/>
        <v>{"x":3311.561701,"y":0.0,"z":5073.683576}</v>
      </c>
    </row>
    <row r="13" spans="1:17" x14ac:dyDescent="0.2">
      <c r="A13" t="s">
        <v>60</v>
      </c>
      <c r="B13">
        <v>8.2034870000000009</v>
      </c>
      <c r="C13">
        <v>2.1910180000000001</v>
      </c>
      <c r="E13">
        <v>34.25180435</v>
      </c>
      <c r="F13">
        <v>51.170623519999999</v>
      </c>
      <c r="K13">
        <f t="shared" si="3"/>
        <v>3425.1804350000002</v>
      </c>
      <c r="L13">
        <f t="shared" si="3"/>
        <v>5117.0623519999999</v>
      </c>
      <c r="N13" t="str">
        <f t="shared" si="5"/>
        <v>{"x":3425.180435,"y":0.0,"z":5117.062352}</v>
      </c>
    </row>
    <row r="14" spans="1:17" x14ac:dyDescent="0.2">
      <c r="A14" t="s">
        <v>113</v>
      </c>
      <c r="B14">
        <v>3.4066640000000001</v>
      </c>
      <c r="C14">
        <v>2.8113730000000001</v>
      </c>
      <c r="H14">
        <v>42.53978</v>
      </c>
      <c r="I14">
        <v>53.996924999999997</v>
      </c>
      <c r="K14">
        <f>H14*100</f>
        <v>4253.9780000000001</v>
      </c>
      <c r="L14">
        <f>I14*100</f>
        <v>5399.6925000000001</v>
      </c>
      <c r="N14" t="str">
        <f t="shared" si="5"/>
        <v>{"x":4253.978,"y":0.0,"z":5399.6925}</v>
      </c>
    </row>
    <row r="15" spans="1:17" x14ac:dyDescent="0.2">
      <c r="H15">
        <v>35.396729999999998</v>
      </c>
      <c r="I15">
        <v>51.628276999999997</v>
      </c>
      <c r="K15">
        <f>H15*100</f>
        <v>3539.6729999999998</v>
      </c>
      <c r="L15">
        <f>I15*100</f>
        <v>5162.8276999999998</v>
      </c>
      <c r="N15" s="14" t="str">
        <f>"{""x"":"&amp;K15&amp;",""y"":0.0,""z"":"&amp;L15&amp;"}"</f>
        <v>{"x":3539.673,"y":0.0,"z":5162.8277}</v>
      </c>
      <c r="Q15" t="s">
        <v>162</v>
      </c>
    </row>
    <row r="17" spans="1:14" x14ac:dyDescent="0.2">
      <c r="A17" s="2" t="s">
        <v>79</v>
      </c>
      <c r="B17" s="2" t="s">
        <v>160</v>
      </c>
      <c r="K17">
        <f>K8</f>
        <v>3666.2712430000001</v>
      </c>
      <c r="L17">
        <f>L8</f>
        <v>5249.4302210000005</v>
      </c>
      <c r="N17" t="str">
        <f>"{""x"":"&amp;K17&amp;",""y"":150.0,""z"":"&amp;L17&amp;"}"</f>
        <v>{"x":3666.271243,"y":150.0,"z":5249.430221}</v>
      </c>
    </row>
    <row r="18" spans="1:14" x14ac:dyDescent="0.2">
      <c r="A18" s="2"/>
      <c r="B18" s="2"/>
    </row>
    <row r="19" spans="1:14" x14ac:dyDescent="0.2">
      <c r="A19" s="2" t="s">
        <v>80</v>
      </c>
      <c r="B19" s="2" t="s">
        <v>161</v>
      </c>
      <c r="K19">
        <f>K7</f>
        <v>3008.3956560000001</v>
      </c>
      <c r="L19">
        <f>L7</f>
        <v>6122.2472349999998</v>
      </c>
      <c r="N19" t="str">
        <f>"{""x"":"&amp;K19&amp;",""y"":150.0,""z"":"&amp;L19&amp;"}"</f>
        <v>{"x":3008.395656,"y":150.0,"z":6122.247235}</v>
      </c>
    </row>
    <row r="21" spans="1:14" x14ac:dyDescent="0.2">
      <c r="A21" t="s">
        <v>147</v>
      </c>
      <c r="B21" s="12" t="s">
        <v>90</v>
      </c>
    </row>
    <row r="23" spans="1:14" x14ac:dyDescent="0.2">
      <c r="A23" t="s">
        <v>148</v>
      </c>
      <c r="B23" s="17" t="s">
        <v>89</v>
      </c>
    </row>
    <row r="25" spans="1:14" x14ac:dyDescent="0.2">
      <c r="A25" s="22" t="s">
        <v>76</v>
      </c>
    </row>
    <row r="26" spans="1:14" x14ac:dyDescent="0.2">
      <c r="A26" s="2" t="s">
        <v>71</v>
      </c>
      <c r="B26" s="19" t="s">
        <v>156</v>
      </c>
    </row>
    <row r="27" spans="1:14" x14ac:dyDescent="0.2">
      <c r="A27" s="2"/>
      <c r="B27" s="19" t="s">
        <v>157</v>
      </c>
    </row>
    <row r="35" spans="1:1" x14ac:dyDescent="0.2">
      <c r="A35" t="str">
        <f>"[["&amp;B4&amp;","&amp;C4&amp;"],["&amp;B5&amp;","&amp;C5&amp;"],["&amp;B6&amp;","&amp;C6&amp;"],["&amp;B7&amp;","&amp;C7&amp;"],["&amp;B8&amp;","&amp;C8&amp;"]]"</f>
        <v>[[12.237162,-2.774446],[11.51543,-2.504678],[10.839061,-2.590463],[8.478065,-2.809788],[5.477864,1.822803]]</v>
      </c>
    </row>
    <row r="36" spans="1:1" x14ac:dyDescent="0.2">
      <c r="A36" t="str">
        <f>"[["&amp;B11&amp;","&amp;C11&amp;"],["&amp;B12&amp;","&amp;C12&amp;"],["&amp;B13&amp;","&amp;C13&amp;"],["&amp;B14&amp;","&amp;C14&amp;"],["&amp;B15&amp;","&amp;C15&amp;"]]"</f>
        <v>[[10.862907,1.989155],[9.419661,2.187235],[8.203487,2.191018],[3.406664,2.811373],[,]]</v>
      </c>
    </row>
    <row r="40" spans="1:1" x14ac:dyDescent="0.2">
      <c r="A40" t="s">
        <v>158</v>
      </c>
    </row>
    <row r="41" spans="1:1" x14ac:dyDescent="0.2">
      <c r="A41" t="s">
        <v>159</v>
      </c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34E5A-2762-D846-A9EC-41A879905CB8}">
  <dimension ref="A1:Q36"/>
  <sheetViews>
    <sheetView workbookViewId="0">
      <selection activeCell="I4" sqref="I4"/>
    </sheetView>
  </sheetViews>
  <sheetFormatPr baseColWidth="10" defaultRowHeight="16" x14ac:dyDescent="0.2"/>
  <sheetData>
    <row r="1" spans="1:17" x14ac:dyDescent="0.2">
      <c r="A1" s="20"/>
    </row>
    <row r="2" spans="1:17" x14ac:dyDescent="0.2">
      <c r="A2" s="21" t="s">
        <v>75</v>
      </c>
      <c r="B2" s="2"/>
      <c r="C2" s="2"/>
      <c r="D2" s="2"/>
      <c r="E2" s="22" t="s">
        <v>77</v>
      </c>
      <c r="F2" s="2"/>
      <c r="G2" s="2"/>
      <c r="H2" s="22" t="s">
        <v>78</v>
      </c>
      <c r="I2" s="2"/>
      <c r="J2" s="2"/>
      <c r="K2" s="22" t="s">
        <v>111</v>
      </c>
      <c r="L2" s="2"/>
      <c r="M2" s="2"/>
      <c r="N2" s="22" t="s">
        <v>112</v>
      </c>
    </row>
    <row r="3" spans="1:17" x14ac:dyDescent="0.2">
      <c r="A3" t="s">
        <v>144</v>
      </c>
    </row>
    <row r="4" spans="1:17" x14ac:dyDescent="0.2">
      <c r="A4" t="s">
        <v>56</v>
      </c>
      <c r="B4">
        <v>18.540527000000001</v>
      </c>
      <c r="C4">
        <v>-3.8001399999999999</v>
      </c>
      <c r="H4">
        <v>39.101436999999997</v>
      </c>
      <c r="I4">
        <v>64.256619999999998</v>
      </c>
      <c r="K4">
        <f>IF(H4&lt;&gt;"",H4*100,E4*100)</f>
        <v>3910.1436999999996</v>
      </c>
      <c r="L4">
        <f>IF(I4&lt;&gt;"",I4*100,F4*100)</f>
        <v>6425.6620000000003</v>
      </c>
      <c r="N4" t="str">
        <f>"{""x"":"&amp;K4&amp;",""y"":0.0,""z"":"&amp;L4&amp;"}"</f>
        <v>{"x":3910.1437,"y":0.0,"z":6425.662}</v>
      </c>
    </row>
    <row r="5" spans="1:17" x14ac:dyDescent="0.2">
      <c r="A5" t="s">
        <v>58</v>
      </c>
      <c r="B5">
        <v>12.958902</v>
      </c>
      <c r="C5">
        <v>-3.760697</v>
      </c>
      <c r="E5">
        <v>42.306172580000002</v>
      </c>
      <c r="F5">
        <v>65.532514969999994</v>
      </c>
      <c r="K5">
        <f t="shared" ref="K5:L7" si="0">IF(H5&lt;&gt;"",H5*100,E5*100)</f>
        <v>4230.6172580000002</v>
      </c>
      <c r="L5">
        <f t="shared" si="0"/>
        <v>6553.2514969999993</v>
      </c>
      <c r="N5" t="str">
        <f>"{""x"":"&amp;K5&amp;",""y"":0.0,""z"":"&amp;L5&amp;"}"</f>
        <v>{"x":4230.617258,"y":0.0,"z":6553.251497}</v>
      </c>
    </row>
    <row r="6" spans="1:17" x14ac:dyDescent="0.2">
      <c r="A6" t="s">
        <v>60</v>
      </c>
      <c r="B6">
        <v>11.063689</v>
      </c>
      <c r="C6">
        <v>-3.6984919999999999</v>
      </c>
      <c r="E6">
        <v>44.096987300000002</v>
      </c>
      <c r="F6">
        <v>66.155960579999999</v>
      </c>
      <c r="K6">
        <f t="shared" si="0"/>
        <v>4409.6987300000001</v>
      </c>
      <c r="L6">
        <f t="shared" si="0"/>
        <v>6615.5960580000001</v>
      </c>
      <c r="N6" t="str">
        <f t="shared" ref="N6:N8" si="1">"{""x"":"&amp;K6&amp;",""y"":0.0,""z"":"&amp;L6&amp;"}"</f>
        <v>{"x":4409.69873,"y":0.0,"z":6615.596058}</v>
      </c>
    </row>
    <row r="7" spans="1:17" x14ac:dyDescent="0.2">
      <c r="A7" t="s">
        <v>113</v>
      </c>
      <c r="B7">
        <v>1.3871180000000001</v>
      </c>
      <c r="C7">
        <v>-4.2701070000000003</v>
      </c>
      <c r="E7">
        <v>52.920771559999999</v>
      </c>
      <c r="F7">
        <v>70.168889840000006</v>
      </c>
      <c r="K7">
        <f t="shared" si="0"/>
        <v>5292.0771560000003</v>
      </c>
      <c r="L7">
        <f t="shared" si="0"/>
        <v>7016.8889840000002</v>
      </c>
      <c r="N7" t="str">
        <f t="shared" si="1"/>
        <v>{"x":5292.077156,"y":0.0,"z":7016.888984}</v>
      </c>
    </row>
    <row r="8" spans="1:17" x14ac:dyDescent="0.2">
      <c r="H8">
        <v>45.423870000000001</v>
      </c>
      <c r="I8">
        <v>66.734539999999996</v>
      </c>
      <c r="K8">
        <f>IF(H8&lt;&gt;"",H8*100,E8*100)</f>
        <v>4542.3869999999997</v>
      </c>
      <c r="L8">
        <f>IF(I8&lt;&gt;"",I8*100,F8*100)</f>
        <v>6673.4539999999997</v>
      </c>
      <c r="N8" s="14" t="str">
        <f t="shared" si="1"/>
        <v>{"x":4542.387,"y":0.0,"z":6673.454}</v>
      </c>
      <c r="Q8" t="s">
        <v>162</v>
      </c>
    </row>
    <row r="10" spans="1:17" x14ac:dyDescent="0.2">
      <c r="A10" t="s">
        <v>143</v>
      </c>
    </row>
    <row r="11" spans="1:17" x14ac:dyDescent="0.2">
      <c r="A11" t="s">
        <v>56</v>
      </c>
      <c r="B11">
        <v>30.329059999999998</v>
      </c>
      <c r="C11">
        <v>2.2302840000000002</v>
      </c>
      <c r="E11">
        <v>29.74290791</v>
      </c>
      <c r="F11">
        <v>49.827681550000001</v>
      </c>
      <c r="K11">
        <f t="shared" ref="K11:L15" si="2">IF(H11&lt;&gt;"",H11*100,E11*100)</f>
        <v>2974.2907909999999</v>
      </c>
      <c r="L11">
        <f t="shared" si="2"/>
        <v>4982.7681549999998</v>
      </c>
      <c r="N11" t="str">
        <f t="shared" ref="N11:N15" si="3">"{""x"":"&amp;K11&amp;",""y"":0.0,""z"":"&amp;L11&amp;"}"</f>
        <v>{"x":2974.290791,"y":0.0,"z":4982.768155}</v>
      </c>
    </row>
    <row r="12" spans="1:17" x14ac:dyDescent="0.2">
      <c r="A12" t="s">
        <v>58</v>
      </c>
      <c r="B12">
        <v>28.155253999999999</v>
      </c>
      <c r="C12">
        <v>2.2873960000000002</v>
      </c>
      <c r="E12">
        <v>31.791849840000001</v>
      </c>
      <c r="F12">
        <v>50.556057320000001</v>
      </c>
      <c r="K12">
        <f t="shared" si="2"/>
        <v>3179.184984</v>
      </c>
      <c r="L12">
        <f t="shared" si="2"/>
        <v>5055.605732</v>
      </c>
      <c r="N12" t="str">
        <f t="shared" si="3"/>
        <v>{"x":3179.184984,"y":0.0,"z":5055.605732}</v>
      </c>
    </row>
    <row r="13" spans="1:17" x14ac:dyDescent="0.2">
      <c r="A13" t="s">
        <v>60</v>
      </c>
      <c r="B13">
        <v>25.731587999999999</v>
      </c>
      <c r="C13">
        <v>2.2624919999999999</v>
      </c>
      <c r="E13">
        <v>34.044447529999999</v>
      </c>
      <c r="F13">
        <v>51.45080909</v>
      </c>
      <c r="K13">
        <f t="shared" si="2"/>
        <v>3404.4447529999998</v>
      </c>
      <c r="L13">
        <f t="shared" si="2"/>
        <v>5145.0809090000002</v>
      </c>
      <c r="N13" t="str">
        <f t="shared" si="3"/>
        <v>{"x":3404.444753,"y":0.0,"z":5145.080909}</v>
      </c>
    </row>
    <row r="14" spans="1:17" x14ac:dyDescent="0.2">
      <c r="A14" t="s">
        <v>34</v>
      </c>
      <c r="B14">
        <v>23.990122</v>
      </c>
      <c r="C14">
        <v>2.1860919999999999</v>
      </c>
      <c r="E14">
        <v>35.641958760000001</v>
      </c>
      <c r="F14">
        <v>52.148303650000003</v>
      </c>
      <c r="K14">
        <f t="shared" si="2"/>
        <v>3564.1958760000002</v>
      </c>
      <c r="L14">
        <f t="shared" si="2"/>
        <v>5214.8303649999998</v>
      </c>
      <c r="N14" t="str">
        <f t="shared" si="3"/>
        <v>{"x":3564.195876,"y":0.0,"z":5214.830365}</v>
      </c>
    </row>
    <row r="15" spans="1:17" x14ac:dyDescent="0.2">
      <c r="A15" t="s">
        <v>64</v>
      </c>
      <c r="B15">
        <v>4.2835089999999996</v>
      </c>
      <c r="C15">
        <v>-3.7040730000000002</v>
      </c>
      <c r="H15">
        <v>40.387526999999999</v>
      </c>
      <c r="I15">
        <v>64.161736000000005</v>
      </c>
      <c r="K15">
        <f t="shared" si="2"/>
        <v>4038.7527</v>
      </c>
      <c r="L15">
        <f t="shared" si="2"/>
        <v>6416.1736000000001</v>
      </c>
      <c r="N15" t="str">
        <f t="shared" si="3"/>
        <v>{"x":4038.7527,"y":0.0,"z":6416.1736}</v>
      </c>
    </row>
    <row r="17" spans="1:14" x14ac:dyDescent="0.2">
      <c r="A17" s="2" t="s">
        <v>174</v>
      </c>
      <c r="B17" t="s">
        <v>173</v>
      </c>
      <c r="H17">
        <f>E13</f>
        <v>34.044447529999999</v>
      </c>
      <c r="I17">
        <f>F13</f>
        <v>51.45080909</v>
      </c>
      <c r="K17">
        <f>IF(H17&lt;&gt;"",H17*100,E17*100)</f>
        <v>3404.4447529999998</v>
      </c>
      <c r="L17">
        <f>IF(I17&lt;&gt;"",I17*100,F17*100)</f>
        <v>5145.0809090000002</v>
      </c>
      <c r="N17" t="str">
        <f>"{""x"":"&amp;K17&amp;",""y"":150.0,""z"":"&amp;L17&amp;"}"</f>
        <v>{"x":3404.444753,"y":150.0,"z":5145.080909}</v>
      </c>
    </row>
    <row r="18" spans="1:14" x14ac:dyDescent="0.2">
      <c r="A18" s="2"/>
      <c r="B18" s="2"/>
    </row>
    <row r="19" spans="1:14" x14ac:dyDescent="0.2">
      <c r="A19" s="2" t="s">
        <v>175</v>
      </c>
      <c r="B19" s="2" t="s">
        <v>182</v>
      </c>
      <c r="H19">
        <f>H8</f>
        <v>45.423870000000001</v>
      </c>
      <c r="I19">
        <f>I8</f>
        <v>66.734539999999996</v>
      </c>
      <c r="K19">
        <f>IF(H19&lt;&gt;"",H19*100,E19*100)</f>
        <v>4542.3869999999997</v>
      </c>
      <c r="L19">
        <f>IF(I19&lt;&gt;"",I19*100,F19*100)</f>
        <v>6673.4539999999997</v>
      </c>
      <c r="N19" t="str">
        <f>"{""x"":"&amp;K19&amp;",""y"":150.0,""z"":"&amp;L19&amp;"}"</f>
        <v>{"x":4542.387,"y":150.0,"z":6673.454}</v>
      </c>
    </row>
    <row r="21" spans="1:14" x14ac:dyDescent="0.2">
      <c r="A21" t="s">
        <v>147</v>
      </c>
      <c r="B21" s="17" t="s">
        <v>89</v>
      </c>
    </row>
    <row r="23" spans="1:14" x14ac:dyDescent="0.2">
      <c r="A23" t="s">
        <v>148</v>
      </c>
      <c r="B23" s="11" t="s">
        <v>86</v>
      </c>
    </row>
    <row r="25" spans="1:14" x14ac:dyDescent="0.2">
      <c r="A25" s="22" t="s">
        <v>76</v>
      </c>
    </row>
    <row r="26" spans="1:14" x14ac:dyDescent="0.2">
      <c r="A26" s="2" t="s">
        <v>71</v>
      </c>
      <c r="B26" s="19" t="s">
        <v>73</v>
      </c>
    </row>
    <row r="27" spans="1:14" x14ac:dyDescent="0.2">
      <c r="A27" s="2"/>
      <c r="B27" s="19" t="s">
        <v>74</v>
      </c>
    </row>
    <row r="35" spans="1:1" x14ac:dyDescent="0.2">
      <c r="A35" t="str">
        <f>"[["&amp;B4&amp;","&amp;C4&amp;"],["&amp;B5&amp;","&amp;C5&amp;"],["&amp;B6&amp;","&amp;C6&amp;"],["&amp;B7&amp;","&amp;C7&amp;"],["&amp;B8&amp;","&amp;C8&amp;"]]"</f>
        <v>[[18.540527,-3.80014],[12.958902,-3.760697],[11.063689,-3.698492],[1.387118,-4.270107],[,]]</v>
      </c>
    </row>
    <row r="36" spans="1:1" x14ac:dyDescent="0.2">
      <c r="A36" t="str">
        <f>"[["&amp;B11&amp;","&amp;C11&amp;"],["&amp;B12&amp;","&amp;C12&amp;"],["&amp;B13&amp;","&amp;C13&amp;"],["&amp;B14&amp;","&amp;C14&amp;"],["&amp;B15&amp;","&amp;C15&amp;"]]"</f>
        <v>[[30.32906,2.230284],[28.155254,2.287396],[25.731588,2.262492],[23.990122,2.186092],[4.283509,-3.704073]]</v>
      </c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1FAC0-C8B0-3148-9B35-9D50C32C6635}">
  <dimension ref="A1:Q36"/>
  <sheetViews>
    <sheetView workbookViewId="0">
      <selection activeCell="B23" sqref="B23"/>
    </sheetView>
  </sheetViews>
  <sheetFormatPr baseColWidth="10" defaultRowHeight="16" x14ac:dyDescent="0.2"/>
  <sheetData>
    <row r="1" spans="1:17" x14ac:dyDescent="0.2">
      <c r="A1" s="20" t="s">
        <v>163</v>
      </c>
    </row>
    <row r="2" spans="1:17" x14ac:dyDescent="0.2">
      <c r="A2" s="21" t="s">
        <v>75</v>
      </c>
      <c r="B2" s="2"/>
      <c r="C2" s="2"/>
      <c r="D2" s="2"/>
      <c r="E2" s="22" t="s">
        <v>77</v>
      </c>
      <c r="F2" s="2"/>
      <c r="G2" s="2"/>
      <c r="H2" s="22" t="s">
        <v>78</v>
      </c>
      <c r="I2" s="2"/>
      <c r="J2" s="2"/>
      <c r="K2" s="22" t="s">
        <v>111</v>
      </c>
      <c r="L2" s="2"/>
      <c r="M2" s="2"/>
      <c r="N2" s="22" t="s">
        <v>112</v>
      </c>
    </row>
    <row r="3" spans="1:17" x14ac:dyDescent="0.2">
      <c r="A3" t="s">
        <v>144</v>
      </c>
    </row>
    <row r="4" spans="1:17" x14ac:dyDescent="0.2">
      <c r="A4" t="s">
        <v>56</v>
      </c>
      <c r="B4">
        <v>0.32192900000000002</v>
      </c>
      <c r="C4">
        <v>-3.7022010000000001</v>
      </c>
      <c r="E4">
        <v>48.4</v>
      </c>
      <c r="F4">
        <v>68.75</v>
      </c>
      <c r="K4">
        <f>E4*100</f>
        <v>4840</v>
      </c>
      <c r="L4">
        <f>F4*100</f>
        <v>6875</v>
      </c>
      <c r="N4" t="str">
        <f>"{""x"":"&amp;K4&amp;",""y"":0.0,""z"":"&amp;L4&amp;"}"</f>
        <v>{"x":4840,"y":0.0,"z":6875}</v>
      </c>
    </row>
    <row r="5" spans="1:17" x14ac:dyDescent="0.2">
      <c r="A5" t="s">
        <v>58</v>
      </c>
      <c r="B5">
        <v>1.1203939999999999</v>
      </c>
      <c r="C5">
        <v>-3.8341949999999998</v>
      </c>
      <c r="E5">
        <v>47.60747937</v>
      </c>
      <c r="F5">
        <v>68.586049329999994</v>
      </c>
      <c r="K5">
        <f>E5*100</f>
        <v>4760.7479370000001</v>
      </c>
      <c r="L5">
        <f>F5*100</f>
        <v>6858.6049329999996</v>
      </c>
      <c r="N5" t="str">
        <f t="shared" ref="N5:N8" si="0">"{""x"":"&amp;K5&amp;",""y"":0.0,""z"":"&amp;L5&amp;"}"</f>
        <v>{"x":4760.747937,"y":0.0,"z":6858.604933}</v>
      </c>
    </row>
    <row r="6" spans="1:17" x14ac:dyDescent="0.2">
      <c r="A6" t="s">
        <v>60</v>
      </c>
      <c r="B6">
        <v>1.1599349999999999</v>
      </c>
      <c r="C6">
        <v>-3.497198</v>
      </c>
      <c r="E6">
        <v>47.691762179999998</v>
      </c>
      <c r="F6">
        <v>68.257374909999996</v>
      </c>
      <c r="H6">
        <v>46.928370000000001</v>
      </c>
      <c r="I6">
        <v>67.952600000000004</v>
      </c>
      <c r="K6">
        <f>H6*100</f>
        <v>4692.8370000000004</v>
      </c>
      <c r="L6">
        <f>I6*100</f>
        <v>6795.26</v>
      </c>
      <c r="N6" t="str">
        <f>"{""x"":"&amp;K6&amp;",""y"":0.0,""z"":"&amp;L6&amp;"}"</f>
        <v>{"x":4692.837,"y":0.0,"z":6795.26}</v>
      </c>
    </row>
    <row r="7" spans="1:17" x14ac:dyDescent="0.2">
      <c r="A7" t="s">
        <v>34</v>
      </c>
      <c r="B7">
        <v>4.859273</v>
      </c>
      <c r="C7">
        <v>-2.9756279999999999</v>
      </c>
      <c r="E7">
        <v>44.427412699999998</v>
      </c>
      <c r="F7">
        <v>66.440465619999998</v>
      </c>
      <c r="K7">
        <f>E7*100</f>
        <v>4442.7412699999995</v>
      </c>
      <c r="L7">
        <f>F7*100</f>
        <v>6644.0465619999995</v>
      </c>
      <c r="N7" t="str">
        <f t="shared" si="0"/>
        <v>{"x":4442.74127,"y":0.0,"z":6644.046562}</v>
      </c>
    </row>
    <row r="8" spans="1:17" x14ac:dyDescent="0.2">
      <c r="A8" t="s">
        <v>64</v>
      </c>
      <c r="B8">
        <v>11.272437999999999</v>
      </c>
      <c r="C8">
        <v>1.409599</v>
      </c>
      <c r="E8">
        <v>42.118622469999998</v>
      </c>
      <c r="F8">
        <v>54.596795479999997</v>
      </c>
      <c r="K8">
        <f>E8*100</f>
        <v>4211.862247</v>
      </c>
      <c r="L8">
        <f>F8*100</f>
        <v>5459.6795480000001</v>
      </c>
      <c r="N8" t="str">
        <f t="shared" si="0"/>
        <v>{"x":4211.862247,"y":0.0,"z":5459.679548}</v>
      </c>
    </row>
    <row r="10" spans="1:17" x14ac:dyDescent="0.2">
      <c r="A10" t="s">
        <v>143</v>
      </c>
    </row>
    <row r="11" spans="1:17" x14ac:dyDescent="0.2">
      <c r="A11" t="s">
        <v>56</v>
      </c>
      <c r="B11">
        <v>18.883911000000001</v>
      </c>
      <c r="C11">
        <v>1.593626</v>
      </c>
      <c r="E11">
        <v>35.08243598</v>
      </c>
      <c r="F11">
        <v>51.68810732</v>
      </c>
      <c r="K11">
        <f>E11*100</f>
        <v>3508.243598</v>
      </c>
      <c r="L11">
        <f>F11*100</f>
        <v>5168.8107319999999</v>
      </c>
      <c r="N11" t="str">
        <f t="shared" ref="N11:N15" si="1">"{""x"":"&amp;K11&amp;",""y"":0.0,""z"":"&amp;L11&amp;"}"</f>
        <v>{"x":3508.243598,"y":0.0,"z":5168.810732}</v>
      </c>
    </row>
    <row r="12" spans="1:17" x14ac:dyDescent="0.2">
      <c r="A12" t="s">
        <v>58</v>
      </c>
      <c r="B12">
        <v>17.468772999999999</v>
      </c>
      <c r="C12">
        <v>1.6423030000000001</v>
      </c>
      <c r="E12">
        <v>36.420422309999999</v>
      </c>
      <c r="F12">
        <v>52.15154837</v>
      </c>
      <c r="K12">
        <f t="shared" ref="K12:K14" si="2">E12*100</f>
        <v>3642.0422309999999</v>
      </c>
      <c r="L12">
        <f t="shared" ref="L12:L14" si="3">F12*100</f>
        <v>5215.154837</v>
      </c>
      <c r="N12" t="str">
        <f t="shared" si="1"/>
        <v>{"x":3642.042231,"y":0.0,"z":5215.154837}</v>
      </c>
    </row>
    <row r="13" spans="1:17" x14ac:dyDescent="0.2">
      <c r="A13" t="s">
        <v>60</v>
      </c>
      <c r="B13">
        <v>16.733892000000001</v>
      </c>
      <c r="C13">
        <v>1.622369</v>
      </c>
      <c r="E13">
        <v>37.098980910000002</v>
      </c>
      <c r="F13">
        <v>52.434401100000002</v>
      </c>
      <c r="K13">
        <f t="shared" si="2"/>
        <v>3709.898091</v>
      </c>
      <c r="L13">
        <f t="shared" si="3"/>
        <v>5243.4401100000005</v>
      </c>
      <c r="N13" t="str">
        <f t="shared" si="1"/>
        <v>{"x":3709.898091,"y":0.0,"z":5243.44011}</v>
      </c>
    </row>
    <row r="14" spans="1:17" x14ac:dyDescent="0.2">
      <c r="A14" t="s">
        <v>113</v>
      </c>
      <c r="B14">
        <v>11.447367</v>
      </c>
      <c r="C14">
        <v>1.8335900000000001</v>
      </c>
      <c r="E14">
        <v>42.107854789999998</v>
      </c>
      <c r="F14">
        <v>54.138262410000003</v>
      </c>
      <c r="K14">
        <f t="shared" si="2"/>
        <v>4210.7854790000001</v>
      </c>
      <c r="L14">
        <f t="shared" si="3"/>
        <v>5413.8262410000007</v>
      </c>
      <c r="N14" t="str">
        <f t="shared" si="1"/>
        <v>{"x":4210.785479,"y":0.0,"z":5413.826241}</v>
      </c>
    </row>
    <row r="15" spans="1:17" x14ac:dyDescent="0.2">
      <c r="H15">
        <v>38.482250000000001</v>
      </c>
      <c r="I15">
        <v>52.914622999999999</v>
      </c>
      <c r="K15">
        <f>H15*100</f>
        <v>3848.2249999999999</v>
      </c>
      <c r="L15">
        <f>I15*100</f>
        <v>5291.4623000000001</v>
      </c>
      <c r="N15" t="str">
        <f t="shared" si="1"/>
        <v>{"x":3848.225,"y":0.0,"z":5291.4623}</v>
      </c>
      <c r="Q15" t="s">
        <v>162</v>
      </c>
    </row>
    <row r="17" spans="1:14" x14ac:dyDescent="0.2">
      <c r="A17" s="2" t="s">
        <v>79</v>
      </c>
      <c r="B17" s="2" t="s">
        <v>164</v>
      </c>
      <c r="K17">
        <f>K15</f>
        <v>3848.2249999999999</v>
      </c>
      <c r="L17">
        <f>L15</f>
        <v>5291.4623000000001</v>
      </c>
      <c r="N17" t="str">
        <f>"{""x"":"&amp;K17&amp;",""y"":150.0,""z"":"&amp;L17&amp;"}"</f>
        <v>{"x":3848.225,"y":150.0,"z":5291.4623}</v>
      </c>
    </row>
    <row r="18" spans="1:14" x14ac:dyDescent="0.2">
      <c r="A18" s="2"/>
      <c r="B18" s="2"/>
    </row>
    <row r="19" spans="1:14" x14ac:dyDescent="0.2">
      <c r="A19" s="2" t="s">
        <v>80</v>
      </c>
      <c r="B19" s="2" t="s">
        <v>165</v>
      </c>
      <c r="K19">
        <f>K7</f>
        <v>4442.7412699999995</v>
      </c>
      <c r="L19">
        <f>L7</f>
        <v>6644.0465619999995</v>
      </c>
      <c r="N19" t="str">
        <f>"{""x"":"&amp;K19&amp;",""y"":150.0,""z"":"&amp;L19&amp;"}"</f>
        <v>{"x":4442.74127,"y":150.0,"z":6644.046562}</v>
      </c>
    </row>
    <row r="21" spans="1:14" x14ac:dyDescent="0.2">
      <c r="A21" t="s">
        <v>147</v>
      </c>
      <c r="B21" s="13" t="s">
        <v>84</v>
      </c>
    </row>
    <row r="23" spans="1:14" x14ac:dyDescent="0.2">
      <c r="A23" t="s">
        <v>148</v>
      </c>
      <c r="B23" s="13" t="s">
        <v>84</v>
      </c>
    </row>
    <row r="25" spans="1:14" x14ac:dyDescent="0.2">
      <c r="A25" s="22" t="s">
        <v>76</v>
      </c>
    </row>
    <row r="26" spans="1:14" x14ac:dyDescent="0.2">
      <c r="A26" s="2" t="s">
        <v>71</v>
      </c>
      <c r="B26" s="19" t="s">
        <v>73</v>
      </c>
    </row>
    <row r="27" spans="1:14" x14ac:dyDescent="0.2">
      <c r="A27" s="2"/>
      <c r="B27" s="19" t="s">
        <v>74</v>
      </c>
    </row>
    <row r="35" spans="1:1" x14ac:dyDescent="0.2">
      <c r="A35" t="str">
        <f>"[["&amp;B4&amp;","&amp;C4&amp;"],["&amp;B5&amp;","&amp;C5&amp;"],["&amp;B6&amp;","&amp;C6&amp;"],["&amp;B7&amp;","&amp;C7&amp;"],["&amp;B8&amp;","&amp;C8&amp;"]]"</f>
        <v>[[0.321929,-3.702201],[1.120394,-3.834195],[1.159935,-3.497198],[4.859273,-2.975628],[11.272438,1.409599]]</v>
      </c>
    </row>
    <row r="36" spans="1:1" x14ac:dyDescent="0.2">
      <c r="A36" t="str">
        <f>"[["&amp;B11&amp;","&amp;C11&amp;"],["&amp;B12&amp;","&amp;C12&amp;"],["&amp;B13&amp;","&amp;C13&amp;"],["&amp;B14&amp;","&amp;C14&amp;"],["&amp;B15&amp;","&amp;C15&amp;"]]"</f>
        <v>[[18.883911,1.593626],[17.468773,1.642303],[16.733892,1.622369],[11.447367,1.83359],[,]]</v>
      </c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EE21D-B55E-3B4F-9278-825B0C3E1FF8}">
  <dimension ref="A1:N36"/>
  <sheetViews>
    <sheetView workbookViewId="0">
      <selection activeCell="B21" sqref="B21"/>
    </sheetView>
  </sheetViews>
  <sheetFormatPr baseColWidth="10" defaultRowHeight="16" x14ac:dyDescent="0.2"/>
  <sheetData>
    <row r="1" spans="1:14" x14ac:dyDescent="0.2">
      <c r="A1" s="20" t="s">
        <v>166</v>
      </c>
    </row>
    <row r="2" spans="1:14" x14ac:dyDescent="0.2">
      <c r="A2" s="21" t="s">
        <v>75</v>
      </c>
      <c r="B2" s="2"/>
      <c r="C2" s="2"/>
      <c r="D2" s="2"/>
      <c r="E2" s="22" t="s">
        <v>77</v>
      </c>
      <c r="F2" s="2"/>
      <c r="G2" s="2"/>
      <c r="H2" s="22" t="s">
        <v>78</v>
      </c>
      <c r="I2" s="2"/>
      <c r="J2" s="2"/>
      <c r="K2" s="22" t="s">
        <v>111</v>
      </c>
      <c r="L2" s="2"/>
      <c r="M2" s="2"/>
      <c r="N2" s="22" t="s">
        <v>112</v>
      </c>
    </row>
    <row r="3" spans="1:14" x14ac:dyDescent="0.2">
      <c r="A3" t="s">
        <v>144</v>
      </c>
    </row>
    <row r="4" spans="1:14" x14ac:dyDescent="0.2">
      <c r="A4" t="s">
        <v>56</v>
      </c>
      <c r="B4">
        <v>0.22287799999999999</v>
      </c>
      <c r="C4">
        <v>-3.5419879999999999</v>
      </c>
      <c r="E4">
        <v>48.4</v>
      </c>
      <c r="F4">
        <v>68.75</v>
      </c>
      <c r="K4">
        <f>E4*100</f>
        <v>4840</v>
      </c>
      <c r="L4">
        <f>F4*100</f>
        <v>6875</v>
      </c>
      <c r="N4" t="str">
        <f>"{""x"":"&amp;K4&amp;",""y"":0.0,""z"":"&amp;L4&amp;"}"</f>
        <v>{"x":4840,"y":0.0,"z":6875}</v>
      </c>
    </row>
    <row r="5" spans="1:14" x14ac:dyDescent="0.2">
      <c r="A5" t="s">
        <v>58</v>
      </c>
      <c r="B5">
        <v>0.76123399999999997</v>
      </c>
      <c r="C5">
        <v>-3.4756049999999998</v>
      </c>
      <c r="E5">
        <v>47.921523659999998</v>
      </c>
      <c r="F5">
        <v>68.494472540000004</v>
      </c>
      <c r="K5">
        <f t="shared" ref="K5:K8" si="0">E5*100</f>
        <v>4792.1523660000003</v>
      </c>
      <c r="L5">
        <f t="shared" ref="L5:L8" si="1">F5*100</f>
        <v>6849.4472540000006</v>
      </c>
      <c r="N5" t="str">
        <f t="shared" ref="N5:N8" si="2">"{""x"":"&amp;K5&amp;",""y"":0.0,""z"":"&amp;L5&amp;"}"</f>
        <v>{"x":4792.152366,"y":0.0,"z":6849.447254}</v>
      </c>
    </row>
    <row r="6" spans="1:14" x14ac:dyDescent="0.2">
      <c r="A6" t="s">
        <v>60</v>
      </c>
      <c r="B6">
        <v>1.9122440000000001</v>
      </c>
      <c r="C6">
        <v>-3.4725739999999998</v>
      </c>
      <c r="E6">
        <v>46.84859187</v>
      </c>
      <c r="F6">
        <v>68.077758540000005</v>
      </c>
      <c r="K6">
        <f t="shared" si="0"/>
        <v>4684.859187</v>
      </c>
      <c r="L6">
        <f t="shared" si="1"/>
        <v>6807.7758540000004</v>
      </c>
      <c r="N6" t="str">
        <f t="shared" si="2"/>
        <v>{"x":4684.859187,"y":0.0,"z":6807.775854}</v>
      </c>
    </row>
    <row r="7" spans="1:14" x14ac:dyDescent="0.2">
      <c r="A7" t="s">
        <v>34</v>
      </c>
      <c r="B7">
        <v>3.6173570000000002</v>
      </c>
      <c r="C7">
        <v>-3.2752309999999998</v>
      </c>
      <c r="E7">
        <v>45.328491339999999</v>
      </c>
      <c r="F7">
        <v>67.280482550000002</v>
      </c>
      <c r="K7">
        <f t="shared" si="0"/>
        <v>4532.849134</v>
      </c>
      <c r="L7">
        <f t="shared" si="1"/>
        <v>6728.0482550000006</v>
      </c>
      <c r="N7" t="str">
        <f t="shared" si="2"/>
        <v>{"x":4532.849134,"y":0.0,"z":6728.048255}</v>
      </c>
    </row>
    <row r="8" spans="1:14" x14ac:dyDescent="0.2">
      <c r="A8" t="s">
        <v>64</v>
      </c>
      <c r="B8">
        <v>9.8956879999999998</v>
      </c>
      <c r="C8">
        <v>1.38737</v>
      </c>
      <c r="E8">
        <v>43.31085925</v>
      </c>
      <c r="F8">
        <v>55.056236669999997</v>
      </c>
      <c r="K8">
        <f t="shared" si="0"/>
        <v>4331.0859250000003</v>
      </c>
      <c r="L8">
        <f t="shared" si="1"/>
        <v>5505.6236669999998</v>
      </c>
      <c r="N8" t="str">
        <f t="shared" si="2"/>
        <v>{"x":4331.085925,"y":0.0,"z":5505.623667}</v>
      </c>
    </row>
    <row r="10" spans="1:14" x14ac:dyDescent="0.2">
      <c r="A10" t="s">
        <v>143</v>
      </c>
    </row>
    <row r="11" spans="1:14" x14ac:dyDescent="0.2">
      <c r="A11" t="s">
        <v>56</v>
      </c>
      <c r="B11">
        <v>14.755837</v>
      </c>
      <c r="C11">
        <v>1.928285</v>
      </c>
      <c r="E11">
        <v>38.970298800000002</v>
      </c>
      <c r="F11">
        <v>52.803866280000001</v>
      </c>
      <c r="K11">
        <f>E11*100</f>
        <v>3897.02988</v>
      </c>
      <c r="L11">
        <f>F11*100</f>
        <v>5280.3866280000002</v>
      </c>
      <c r="N11" t="str">
        <f t="shared" ref="N11:N14" si="3">"{""x"":"&amp;K11&amp;",""y"":0.0,""z"":"&amp;L11&amp;"}"</f>
        <v>{"x":3897.02988,"y":0.0,"z":5280.386628}</v>
      </c>
    </row>
    <row r="12" spans="1:14" x14ac:dyDescent="0.2">
      <c r="A12" t="s">
        <v>58</v>
      </c>
      <c r="B12">
        <v>12.878247999999999</v>
      </c>
      <c r="C12">
        <v>1.9312549999999999</v>
      </c>
      <c r="E12">
        <v>40.72336834</v>
      </c>
      <c r="F12">
        <v>53.476247479999998</v>
      </c>
      <c r="K12">
        <f t="shared" ref="K12:K14" si="4">E12*100</f>
        <v>4072.3368340000002</v>
      </c>
      <c r="L12">
        <f t="shared" ref="L12:L14" si="5">F12*100</f>
        <v>5347.6247480000002</v>
      </c>
      <c r="N12" t="str">
        <f t="shared" si="3"/>
        <v>{"x":4072.336834,"y":0.0,"z":5347.624748}</v>
      </c>
    </row>
    <row r="13" spans="1:14" x14ac:dyDescent="0.2">
      <c r="A13" t="s">
        <v>60</v>
      </c>
      <c r="B13">
        <v>12.39653</v>
      </c>
      <c r="C13">
        <v>1.7896939999999999</v>
      </c>
      <c r="E13">
        <v>41.121962189999998</v>
      </c>
      <c r="F13">
        <v>53.78155829</v>
      </c>
      <c r="K13">
        <f t="shared" si="4"/>
        <v>4112.1962189999995</v>
      </c>
      <c r="L13">
        <f t="shared" si="5"/>
        <v>5378.1558290000003</v>
      </c>
      <c r="N13" t="str">
        <f t="shared" si="3"/>
        <v>{"x":4112.196219,"y":0.0,"z":5378.155829}</v>
      </c>
    </row>
    <row r="14" spans="1:14" x14ac:dyDescent="0.2">
      <c r="A14" t="s">
        <v>113</v>
      </c>
      <c r="B14">
        <v>10.084579</v>
      </c>
      <c r="C14">
        <v>1.80162</v>
      </c>
      <c r="E14">
        <v>43.283560729999998</v>
      </c>
      <c r="F14">
        <v>54.601772519999997</v>
      </c>
      <c r="K14">
        <f t="shared" si="4"/>
        <v>4328.3560729999999</v>
      </c>
      <c r="L14">
        <f t="shared" si="5"/>
        <v>5460.1772519999995</v>
      </c>
      <c r="N14" t="str">
        <f t="shared" si="3"/>
        <v>{"x":4328.356073,"y":0.0,"z":5460.177252}</v>
      </c>
    </row>
    <row r="17" spans="1:14" x14ac:dyDescent="0.2">
      <c r="A17" s="2" t="s">
        <v>79</v>
      </c>
      <c r="B17" s="2" t="s">
        <v>164</v>
      </c>
      <c r="K17">
        <f>K14</f>
        <v>4328.3560729999999</v>
      </c>
      <c r="L17">
        <f>L14</f>
        <v>5460.1772519999995</v>
      </c>
      <c r="N17" t="str">
        <f>"{""x"":"&amp;K17&amp;",""y"":150.0,""z"":"&amp;L17&amp;"}"</f>
        <v>{"x":4328.356073,"y":150.0,"z":5460.177252}</v>
      </c>
    </row>
    <row r="18" spans="1:14" x14ac:dyDescent="0.2">
      <c r="A18" s="2"/>
      <c r="B18" s="2"/>
    </row>
    <row r="19" spans="1:14" x14ac:dyDescent="0.2">
      <c r="A19" s="2" t="s">
        <v>80</v>
      </c>
      <c r="B19" s="2" t="s">
        <v>165</v>
      </c>
      <c r="K19">
        <f>K7</f>
        <v>4532.849134</v>
      </c>
      <c r="L19">
        <f>L7</f>
        <v>6728.0482550000006</v>
      </c>
      <c r="N19" t="str">
        <f>"{""x"":"&amp;K19&amp;",""y"":150.0,""z"":"&amp;L19&amp;"}"</f>
        <v>{"x":4532.849134,"y":150.0,"z":6728.048255}</v>
      </c>
    </row>
    <row r="21" spans="1:14" x14ac:dyDescent="0.2">
      <c r="A21" t="s">
        <v>147</v>
      </c>
      <c r="B21" s="13" t="s">
        <v>84</v>
      </c>
    </row>
    <row r="23" spans="1:14" x14ac:dyDescent="0.2">
      <c r="A23" t="s">
        <v>148</v>
      </c>
      <c r="B23" s="11" t="s">
        <v>86</v>
      </c>
    </row>
    <row r="25" spans="1:14" x14ac:dyDescent="0.2">
      <c r="A25" s="22" t="s">
        <v>76</v>
      </c>
    </row>
    <row r="26" spans="1:14" x14ac:dyDescent="0.2">
      <c r="A26" s="2" t="s">
        <v>71</v>
      </c>
      <c r="B26" s="19" t="s">
        <v>73</v>
      </c>
    </row>
    <row r="27" spans="1:14" x14ac:dyDescent="0.2">
      <c r="A27" s="2"/>
      <c r="B27" s="19" t="s">
        <v>74</v>
      </c>
    </row>
    <row r="35" spans="1:1" x14ac:dyDescent="0.2">
      <c r="A35" t="str">
        <f>"[["&amp;B4&amp;","&amp;C4&amp;"],["&amp;B5&amp;","&amp;C5&amp;"],["&amp;B6&amp;","&amp;C6&amp;"],["&amp;B7&amp;","&amp;C7&amp;"],["&amp;B8&amp;","&amp;C8&amp;"]]"</f>
        <v>[[0.222878,-3.541988],[0.761234,-3.475605],[1.912244,-3.472574],[3.617357,-3.275231],[9.895688,1.38737]]</v>
      </c>
    </row>
    <row r="36" spans="1:1" x14ac:dyDescent="0.2">
      <c r="A36" t="str">
        <f>"[["&amp;B11&amp;","&amp;C11&amp;"],["&amp;B12&amp;","&amp;C12&amp;"],["&amp;B13&amp;","&amp;C13&amp;"],["&amp;B14&amp;","&amp;C14&amp;"],["&amp;B15&amp;","&amp;C15&amp;"]]"</f>
        <v>[[14.755837,1.928285],[12.878248,1.931255],[12.39653,1.789694],[10.084579,1.80162],[,]]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D8095-F162-7F4A-AC3C-EC5977FE46EB}">
  <dimension ref="A1:N36"/>
  <sheetViews>
    <sheetView workbookViewId="0">
      <selection activeCell="E18" sqref="E18"/>
    </sheetView>
  </sheetViews>
  <sheetFormatPr baseColWidth="10" defaultRowHeight="16" x14ac:dyDescent="0.2"/>
  <sheetData>
    <row r="1" spans="1:14" x14ac:dyDescent="0.2">
      <c r="A1" s="20" t="s">
        <v>167</v>
      </c>
    </row>
    <row r="2" spans="1:14" x14ac:dyDescent="0.2">
      <c r="A2" s="21" t="s">
        <v>75</v>
      </c>
      <c r="B2" s="2"/>
      <c r="C2" s="2"/>
      <c r="D2" s="2"/>
      <c r="E2" s="22" t="s">
        <v>77</v>
      </c>
      <c r="F2" s="2"/>
      <c r="G2" s="2"/>
      <c r="H2" s="22" t="s">
        <v>78</v>
      </c>
      <c r="I2" s="2"/>
      <c r="J2" s="2"/>
      <c r="K2" s="22" t="s">
        <v>111</v>
      </c>
      <c r="L2" s="2"/>
      <c r="M2" s="2"/>
      <c r="N2" s="22" t="s">
        <v>112</v>
      </c>
    </row>
    <row r="3" spans="1:14" x14ac:dyDescent="0.2">
      <c r="A3" t="s">
        <v>144</v>
      </c>
    </row>
    <row r="4" spans="1:14" x14ac:dyDescent="0.2">
      <c r="A4" t="s">
        <v>56</v>
      </c>
      <c r="B4">
        <v>0.349574</v>
      </c>
      <c r="C4">
        <v>-3.7251919999999998</v>
      </c>
      <c r="E4">
        <v>48.4</v>
      </c>
      <c r="F4">
        <v>68.75</v>
      </c>
      <c r="K4">
        <f>E4*100</f>
        <v>4840</v>
      </c>
      <c r="L4">
        <f>F4*100</f>
        <v>6875</v>
      </c>
      <c r="N4" t="str">
        <f>"{""x"":"&amp;K4&amp;",""y"":0.0,""z"":"&amp;L4&amp;"}"</f>
        <v>{"x":4840,"y":0.0,"z":6875}</v>
      </c>
    </row>
    <row r="5" spans="1:14" x14ac:dyDescent="0.2">
      <c r="A5" t="s">
        <v>58</v>
      </c>
      <c r="B5">
        <v>2.5321090000000002</v>
      </c>
      <c r="C5">
        <v>-3.2900019999999999</v>
      </c>
      <c r="E5">
        <v>46.519937259999999</v>
      </c>
      <c r="F5">
        <v>67.559112319999997</v>
      </c>
      <c r="K5">
        <f t="shared" ref="K5:K7" si="0">E5*100</f>
        <v>4651.9937259999997</v>
      </c>
      <c r="L5">
        <f t="shared" ref="L5:L7" si="1">F5*100</f>
        <v>6755.9112319999995</v>
      </c>
      <c r="N5" t="str">
        <f t="shared" ref="N5:N8" si="2">"{""x"":"&amp;K5&amp;",""y"":0.0,""z"":"&amp;L5&amp;"}"</f>
        <v>{"x":4651.993726,"y":0.0,"z":6755.911232}</v>
      </c>
    </row>
    <row r="6" spans="1:14" x14ac:dyDescent="0.2">
      <c r="A6" t="s">
        <v>60</v>
      </c>
      <c r="B6">
        <v>3.525131</v>
      </c>
      <c r="C6">
        <v>-3.1965889999999999</v>
      </c>
      <c r="E6">
        <v>45.626926019999999</v>
      </c>
      <c r="F6">
        <v>67.114871840000006</v>
      </c>
      <c r="K6">
        <f t="shared" si="0"/>
        <v>4562.6926020000001</v>
      </c>
      <c r="L6">
        <f t="shared" si="1"/>
        <v>6711.4871840000005</v>
      </c>
      <c r="N6" t="str">
        <f t="shared" si="2"/>
        <v>{"x":4562.692602,"y":0.0,"z":6711.487184}</v>
      </c>
    </row>
    <row r="7" spans="1:14" x14ac:dyDescent="0.2">
      <c r="A7" t="s">
        <v>113</v>
      </c>
      <c r="B7">
        <v>6.6662400000000002</v>
      </c>
      <c r="C7">
        <v>-3.0463779999999998</v>
      </c>
      <c r="E7">
        <v>42.749931879999998</v>
      </c>
      <c r="F7">
        <v>65.845212919999994</v>
      </c>
      <c r="K7">
        <f t="shared" si="0"/>
        <v>4274.9931879999995</v>
      </c>
      <c r="L7">
        <f t="shared" si="1"/>
        <v>6584.5212919999994</v>
      </c>
      <c r="N7" t="str">
        <f t="shared" si="2"/>
        <v>{"x":4274.993188,"y":0.0,"z":6584.521292}</v>
      </c>
    </row>
    <row r="8" spans="1:14" x14ac:dyDescent="0.2">
      <c r="N8" t="str">
        <f t="shared" si="2"/>
        <v>{"x":,"y":0.0,"z":}</v>
      </c>
    </row>
    <row r="10" spans="1:14" x14ac:dyDescent="0.2">
      <c r="A10" t="s">
        <v>143</v>
      </c>
    </row>
    <row r="11" spans="1:14" x14ac:dyDescent="0.2">
      <c r="A11" t="s">
        <v>56</v>
      </c>
      <c r="B11">
        <v>17.146363999999998</v>
      </c>
      <c r="C11">
        <v>1.702607</v>
      </c>
      <c r="H11">
        <v>35.594574000000001</v>
      </c>
      <c r="I11">
        <v>51.95984</v>
      </c>
      <c r="K11">
        <f>H11*100</f>
        <v>3559.4574000000002</v>
      </c>
      <c r="L11">
        <f>I11*100</f>
        <v>5195.9840000000004</v>
      </c>
      <c r="N11" t="str">
        <f t="shared" ref="N11:N15" si="3">"{""x"":"&amp;K11&amp;",""y"":0.0,""z"":"&amp;L11&amp;"}"</f>
        <v>{"x":3559.4574,"y":0.0,"z":5195.984}</v>
      </c>
    </row>
    <row r="12" spans="1:14" x14ac:dyDescent="0.2">
      <c r="A12" t="s">
        <v>58</v>
      </c>
      <c r="B12">
        <v>17.184542</v>
      </c>
      <c r="C12">
        <v>1.7554240000000001</v>
      </c>
      <c r="E12">
        <v>36.646753029999999</v>
      </c>
      <c r="F12">
        <v>52.43154904</v>
      </c>
      <c r="K12">
        <f>E12*100</f>
        <v>3664.675303</v>
      </c>
      <c r="L12">
        <f>F12*100</f>
        <v>5243.154904</v>
      </c>
      <c r="N12" t="str">
        <f t="shared" si="3"/>
        <v>{"x":3664.675303,"y":0.0,"z":5243.154904}</v>
      </c>
    </row>
    <row r="13" spans="1:14" x14ac:dyDescent="0.2">
      <c r="A13" t="s">
        <v>60</v>
      </c>
      <c r="B13">
        <v>16.346917999999999</v>
      </c>
      <c r="C13">
        <v>1.7172639999999999</v>
      </c>
      <c r="E13">
        <v>37.414628610000001</v>
      </c>
      <c r="F13">
        <v>52.768353500000003</v>
      </c>
      <c r="K13">
        <f t="shared" ref="K13:K15" si="4">E13*100</f>
        <v>3741.462861</v>
      </c>
      <c r="L13">
        <f t="shared" ref="L13:L15" si="5">F13*100</f>
        <v>5276.8353500000003</v>
      </c>
      <c r="N13" t="str">
        <f>"{""x"":"&amp;K13&amp;",""y"":0.0,""z"":"&amp;L13&amp;"}"</f>
        <v>{"x":3741.462861,"y":0.0,"z":5276.83535}</v>
      </c>
    </row>
    <row r="14" spans="1:14" x14ac:dyDescent="0.2">
      <c r="A14" t="s">
        <v>34</v>
      </c>
      <c r="B14">
        <v>14.294553000000001</v>
      </c>
      <c r="C14">
        <v>1.676919</v>
      </c>
      <c r="E14">
        <v>39.315208380000001</v>
      </c>
      <c r="F14">
        <v>53.54399926</v>
      </c>
      <c r="K14">
        <f t="shared" si="4"/>
        <v>3931.5208380000004</v>
      </c>
      <c r="L14">
        <f t="shared" si="5"/>
        <v>5354.3999260000001</v>
      </c>
      <c r="N14" t="str">
        <f>"{""x"":"&amp;K14&amp;",""y"":0.0,""z"":"&amp;L14&amp;"}"</f>
        <v>{"x":3931.520838,"y":0.0,"z":5354.399926}</v>
      </c>
    </row>
    <row r="15" spans="1:14" x14ac:dyDescent="0.2">
      <c r="A15" t="s">
        <v>64</v>
      </c>
      <c r="B15">
        <v>8.155621</v>
      </c>
      <c r="C15">
        <v>-2.3322500000000002</v>
      </c>
      <c r="E15">
        <v>41.616961600000003</v>
      </c>
      <c r="F15">
        <v>64.643292400000007</v>
      </c>
      <c r="K15">
        <f t="shared" si="4"/>
        <v>4161.6961600000004</v>
      </c>
      <c r="L15">
        <f t="shared" si="5"/>
        <v>6464.3292400000009</v>
      </c>
      <c r="N15" t="str">
        <f t="shared" si="3"/>
        <v>{"x":4161.69616,"y":0.0,"z":6464.32924}</v>
      </c>
    </row>
    <row r="17" spans="1:14" x14ac:dyDescent="0.2">
      <c r="A17" s="2" t="s">
        <v>79</v>
      </c>
      <c r="B17" s="2" t="s">
        <v>168</v>
      </c>
      <c r="K17">
        <f>K14</f>
        <v>3931.5208380000004</v>
      </c>
      <c r="L17">
        <f>L14</f>
        <v>5354.3999260000001</v>
      </c>
      <c r="N17" t="str">
        <f>"{""x"":"&amp;K17&amp;",""y"":150.0,""z"":"&amp;L17&amp;"}"</f>
        <v>{"x":3931.520838,"y":150.0,"z":5354.399926}</v>
      </c>
    </row>
    <row r="18" spans="1:14" x14ac:dyDescent="0.2">
      <c r="A18" s="2"/>
      <c r="B18" s="2"/>
    </row>
    <row r="19" spans="1:14" x14ac:dyDescent="0.2">
      <c r="A19" s="2" t="s">
        <v>80</v>
      </c>
      <c r="B19" s="2" t="s">
        <v>169</v>
      </c>
      <c r="K19">
        <f>K7</f>
        <v>4274.9931879999995</v>
      </c>
      <c r="L19">
        <f>L7</f>
        <v>6584.5212919999994</v>
      </c>
      <c r="N19" t="str">
        <f>"{""x"":"&amp;K19&amp;",""y"":150.0,""z"":"&amp;L19&amp;"}"</f>
        <v>{"x":4274.993188,"y":150.0,"z":6584.521292}</v>
      </c>
    </row>
    <row r="21" spans="1:14" x14ac:dyDescent="0.2">
      <c r="A21" t="s">
        <v>147</v>
      </c>
      <c r="B21" s="12" t="s">
        <v>90</v>
      </c>
    </row>
    <row r="23" spans="1:14" x14ac:dyDescent="0.2">
      <c r="A23" t="s">
        <v>148</v>
      </c>
      <c r="B23" s="11" t="s">
        <v>86</v>
      </c>
    </row>
    <row r="25" spans="1:14" x14ac:dyDescent="0.2">
      <c r="A25" s="22" t="s">
        <v>76</v>
      </c>
    </row>
    <row r="26" spans="1:14" x14ac:dyDescent="0.2">
      <c r="A26" s="2" t="s">
        <v>71</v>
      </c>
      <c r="B26" s="19" t="s">
        <v>73</v>
      </c>
    </row>
    <row r="27" spans="1:14" x14ac:dyDescent="0.2">
      <c r="A27" s="2"/>
      <c r="B27" s="19" t="s">
        <v>74</v>
      </c>
    </row>
    <row r="35" spans="1:1" x14ac:dyDescent="0.2">
      <c r="A35" t="str">
        <f>"[["&amp;B4&amp;","&amp;C4&amp;"],["&amp;B5&amp;","&amp;C5&amp;"],["&amp;B6&amp;","&amp;C6&amp;"],["&amp;B7&amp;","&amp;C7&amp;"],["&amp;B8&amp;","&amp;C8&amp;"]]"</f>
        <v>[[0.349574,-3.725192],[2.532109,-3.290002],[3.525131,-3.196589],[6.66624,-3.046378],[,]]</v>
      </c>
    </row>
    <row r="36" spans="1:1" x14ac:dyDescent="0.2">
      <c r="A36" t="str">
        <f>"[["&amp;B11&amp;","&amp;C11&amp;"],["&amp;B12&amp;","&amp;C12&amp;"],["&amp;B13&amp;","&amp;C13&amp;"],["&amp;B14&amp;","&amp;C14&amp;"],["&amp;B15&amp;","&amp;C15&amp;"]]"</f>
        <v>[[17.146364,1.702607],[17.184542,1.755424],[16.346918,1.717264],[14.294553,1.676919],[8.155621,-2.33225]]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C214-D38F-D544-A89A-5E2222474084}">
  <dimension ref="A1:Q36"/>
  <sheetViews>
    <sheetView workbookViewId="0">
      <selection activeCell="N17" sqref="N17"/>
    </sheetView>
  </sheetViews>
  <sheetFormatPr baseColWidth="10" defaultRowHeight="16" x14ac:dyDescent="0.2"/>
  <sheetData>
    <row r="1" spans="1:17" x14ac:dyDescent="0.2">
      <c r="A1" s="20"/>
    </row>
    <row r="2" spans="1:17" x14ac:dyDescent="0.2">
      <c r="A2" s="21" t="s">
        <v>75</v>
      </c>
      <c r="B2" s="2"/>
      <c r="C2" s="2"/>
      <c r="D2" s="2"/>
      <c r="E2" s="22" t="s">
        <v>77</v>
      </c>
      <c r="F2" s="2"/>
      <c r="G2" s="2"/>
      <c r="H2" s="22" t="s">
        <v>78</v>
      </c>
      <c r="I2" s="2"/>
      <c r="J2" s="2"/>
      <c r="K2" s="22" t="s">
        <v>111</v>
      </c>
      <c r="L2" s="2"/>
      <c r="M2" s="2"/>
      <c r="N2" s="22" t="s">
        <v>112</v>
      </c>
    </row>
    <row r="3" spans="1:17" x14ac:dyDescent="0.2">
      <c r="A3" t="s">
        <v>144</v>
      </c>
    </row>
    <row r="4" spans="1:17" x14ac:dyDescent="0.2">
      <c r="A4" t="s">
        <v>56</v>
      </c>
      <c r="B4">
        <v>1.1521950000000001</v>
      </c>
      <c r="C4">
        <v>-4.2373859999999999</v>
      </c>
      <c r="E4">
        <v>48.4</v>
      </c>
      <c r="F4">
        <v>68.75</v>
      </c>
      <c r="H4">
        <v>50.247245999999997</v>
      </c>
      <c r="I4">
        <v>68.899190000000004</v>
      </c>
      <c r="K4">
        <f>IF(H4&lt;&gt;"",H4*100,E4*100)</f>
        <v>5024.7245999999996</v>
      </c>
      <c r="L4">
        <f>IF(I4&lt;&gt;"",I4*100,F4*100)</f>
        <v>6889.9190000000008</v>
      </c>
      <c r="N4" t="str">
        <f>"{""x"":"&amp;K4&amp;",""y"":0.0,""z"":"&amp;L4&amp;"}"</f>
        <v>{"x":5024.7246,"y":0.0,"z":6889.919}</v>
      </c>
    </row>
    <row r="5" spans="1:17" x14ac:dyDescent="0.2">
      <c r="A5" t="s">
        <v>58</v>
      </c>
      <c r="B5">
        <v>2.3015330000000001</v>
      </c>
      <c r="C5">
        <v>-3.476159</v>
      </c>
      <c r="E5">
        <v>47.601264149999999</v>
      </c>
      <c r="F5">
        <v>67.626405129999995</v>
      </c>
      <c r="K5">
        <f t="shared" ref="K5:K8" si="0">IF(H5&lt;&gt;"",H5*100,E5*100)</f>
        <v>4760.1264149999997</v>
      </c>
      <c r="L5">
        <f t="shared" ref="L5:L8" si="1">IF(I5&lt;&gt;"",I5*100,F5*100)</f>
        <v>6762.6405129999994</v>
      </c>
      <c r="N5" t="str">
        <f t="shared" ref="N5:N7" si="2">"{""x"":"&amp;K5&amp;",""y"":0.0,""z"":"&amp;L5&amp;"}"</f>
        <v>{"x":4760.126415,"y":0.0,"z":6762.640513}</v>
      </c>
    </row>
    <row r="6" spans="1:17" x14ac:dyDescent="0.2">
      <c r="A6" t="s">
        <v>60</v>
      </c>
      <c r="B6">
        <v>3.2226050000000002</v>
      </c>
      <c r="C6">
        <v>-3.361205</v>
      </c>
      <c r="E6">
        <v>46.783136169999999</v>
      </c>
      <c r="F6">
        <v>67.1879366</v>
      </c>
      <c r="K6">
        <f t="shared" si="0"/>
        <v>4678.3136169999998</v>
      </c>
      <c r="L6">
        <f t="shared" si="1"/>
        <v>6718.7936600000003</v>
      </c>
      <c r="N6" t="str">
        <f t="shared" si="2"/>
        <v>{"x":4678.313617,"y":0.0,"z":6718.79366}</v>
      </c>
    </row>
    <row r="7" spans="1:17" x14ac:dyDescent="0.2">
      <c r="A7" t="s">
        <v>113</v>
      </c>
      <c r="B7">
        <v>9.1448420000000006</v>
      </c>
      <c r="C7">
        <v>-2.892064</v>
      </c>
      <c r="E7">
        <v>41.425719399999998</v>
      </c>
      <c r="F7">
        <v>64.620628679999996</v>
      </c>
      <c r="K7">
        <f t="shared" si="0"/>
        <v>4142.5719399999998</v>
      </c>
      <c r="L7">
        <f t="shared" si="1"/>
        <v>6462.062868</v>
      </c>
      <c r="N7" t="str">
        <f t="shared" si="2"/>
        <v>{"x":4142.57194,"y":0.0,"z":6462.062868}</v>
      </c>
    </row>
    <row r="8" spans="1:17" x14ac:dyDescent="0.2">
      <c r="E8">
        <v>44.200915999999999</v>
      </c>
      <c r="F8">
        <v>66.074200000000005</v>
      </c>
      <c r="K8">
        <f t="shared" si="0"/>
        <v>4420.0915999999997</v>
      </c>
      <c r="L8">
        <f t="shared" si="1"/>
        <v>6607.42</v>
      </c>
      <c r="N8" t="str">
        <f>"{""x"":"&amp;K8&amp;",""y"":0.0,""z"":"&amp;L8&amp;"}"</f>
        <v>{"x":4420.0916,"y":0.0,"z":6607.42}</v>
      </c>
      <c r="Q8" t="s">
        <v>162</v>
      </c>
    </row>
    <row r="10" spans="1:17" x14ac:dyDescent="0.2">
      <c r="A10" t="s">
        <v>143</v>
      </c>
    </row>
    <row r="11" spans="1:17" x14ac:dyDescent="0.2">
      <c r="A11" t="s">
        <v>56</v>
      </c>
      <c r="B11">
        <v>17.385861999999999</v>
      </c>
      <c r="C11">
        <v>1.698215</v>
      </c>
      <c r="E11">
        <v>37.18884225</v>
      </c>
      <c r="F11">
        <v>52.697051960000003</v>
      </c>
      <c r="H11">
        <v>35.590812999999997</v>
      </c>
      <c r="I11">
        <v>51.948169999999998</v>
      </c>
      <c r="K11">
        <f>IF(H11&lt;&gt;"",H11*100,E11*100)</f>
        <v>3559.0812999999998</v>
      </c>
      <c r="L11">
        <f>IF(I11&lt;&gt;"",I11*100,F11*100)</f>
        <v>5194.817</v>
      </c>
      <c r="N11" t="str">
        <f t="shared" ref="N11:N15" si="3">"{""x"":"&amp;K11&amp;",""y"":0.0,""z"":"&amp;L11&amp;"}"</f>
        <v>{"x":3559.0813,"y":0.0,"z":5194.817}</v>
      </c>
    </row>
    <row r="12" spans="1:17" x14ac:dyDescent="0.2">
      <c r="A12" t="s">
        <v>58</v>
      </c>
      <c r="B12">
        <v>17.475871999999999</v>
      </c>
      <c r="C12">
        <v>1.8227789999999999</v>
      </c>
      <c r="E12">
        <v>37.149644129999999</v>
      </c>
      <c r="F12">
        <v>52.548453520000002</v>
      </c>
      <c r="H12">
        <v>36.849800000000002</v>
      </c>
      <c r="I12">
        <v>52.498559999999998</v>
      </c>
      <c r="K12">
        <f t="shared" ref="K12:L17" si="4">IF(H12&lt;&gt;"",H12*100,E12*100)</f>
        <v>3684.98</v>
      </c>
      <c r="L12">
        <f t="shared" ref="L12:L15" si="5">IF(I12&lt;&gt;"",I12*100,F12*100)</f>
        <v>5249.8559999999998</v>
      </c>
      <c r="N12" t="str">
        <f t="shared" si="3"/>
        <v>{"x":3684.98,"y":0.0,"z":5249.856}</v>
      </c>
    </row>
    <row r="13" spans="1:17" x14ac:dyDescent="0.2">
      <c r="A13" t="s">
        <v>60</v>
      </c>
      <c r="B13">
        <v>16.298469999999998</v>
      </c>
      <c r="C13">
        <v>1.803696</v>
      </c>
      <c r="E13">
        <v>38.241430579999999</v>
      </c>
      <c r="F13">
        <v>52.989636009999998</v>
      </c>
      <c r="H13">
        <v>37.742260000000002</v>
      </c>
      <c r="I13">
        <v>52.839959999999998</v>
      </c>
      <c r="K13">
        <f t="shared" si="4"/>
        <v>3774.2260000000001</v>
      </c>
      <c r="L13">
        <f t="shared" si="5"/>
        <v>5283.9960000000001</v>
      </c>
      <c r="N13" t="str">
        <f>"{""x"":"&amp;K13&amp;",""y"":0.0,""z"":"&amp;L13&amp;"}"</f>
        <v>{"x":3774.226,"y":0.0,"z":5283.996}</v>
      </c>
    </row>
    <row r="14" spans="1:17" x14ac:dyDescent="0.2">
      <c r="A14" t="s">
        <v>34</v>
      </c>
      <c r="B14">
        <v>15.652475000000001</v>
      </c>
      <c r="C14">
        <v>1.654919</v>
      </c>
      <c r="E14">
        <v>38.790718570000003</v>
      </c>
      <c r="F14">
        <v>53.36075168</v>
      </c>
      <c r="H14">
        <v>40.563927</v>
      </c>
      <c r="I14">
        <v>53.849635999999997</v>
      </c>
      <c r="K14">
        <f t="shared" si="4"/>
        <v>4056.3926999999999</v>
      </c>
      <c r="L14">
        <f t="shared" si="5"/>
        <v>5384.9636</v>
      </c>
      <c r="N14" t="str">
        <f t="shared" si="3"/>
        <v>{"x":4056.3927,"y":0.0,"z":5384.9636}</v>
      </c>
    </row>
    <row r="15" spans="1:17" x14ac:dyDescent="0.2">
      <c r="A15" t="s">
        <v>64</v>
      </c>
      <c r="B15">
        <v>10.274172</v>
      </c>
      <c r="C15">
        <v>-2.5398420000000002</v>
      </c>
      <c r="E15">
        <v>40.498581270000003</v>
      </c>
      <c r="F15">
        <v>63.885876019999998</v>
      </c>
      <c r="K15">
        <f t="shared" si="4"/>
        <v>4049.8581270000004</v>
      </c>
      <c r="L15">
        <f t="shared" si="5"/>
        <v>6388.5876019999996</v>
      </c>
      <c r="N15" t="str">
        <f t="shared" si="3"/>
        <v>{"x":4049.858127,"y":0.0,"z":6388.587602}</v>
      </c>
    </row>
    <row r="17" spans="1:14" x14ac:dyDescent="0.2">
      <c r="A17" s="2" t="s">
        <v>79</v>
      </c>
      <c r="B17" s="2" t="s">
        <v>168</v>
      </c>
      <c r="E17">
        <f>E14</f>
        <v>38.790718570000003</v>
      </c>
      <c r="F17">
        <f>F14</f>
        <v>53.36075168</v>
      </c>
      <c r="H17">
        <f>H14</f>
        <v>40.563927</v>
      </c>
      <c r="I17">
        <f>I14</f>
        <v>53.849635999999997</v>
      </c>
      <c r="K17">
        <f t="shared" si="4"/>
        <v>4056.3926999999999</v>
      </c>
      <c r="L17">
        <f t="shared" si="4"/>
        <v>5384.9636</v>
      </c>
      <c r="N17" t="str">
        <f>"{""x"":"&amp;K17&amp;",""y"":150.0,""z"":"&amp;L17&amp;"}"</f>
        <v>{"x":4056.3927,"y":150.0,"z":5384.9636}</v>
      </c>
    </row>
    <row r="18" spans="1:14" x14ac:dyDescent="0.2">
      <c r="A18" s="2"/>
      <c r="B18" s="2"/>
    </row>
    <row r="19" spans="1:14" x14ac:dyDescent="0.2">
      <c r="A19" s="2" t="s">
        <v>80</v>
      </c>
      <c r="B19" s="2" t="s">
        <v>169</v>
      </c>
      <c r="E19">
        <f>E7</f>
        <v>41.425719399999998</v>
      </c>
      <c r="F19">
        <f>F7</f>
        <v>64.620628679999996</v>
      </c>
      <c r="K19">
        <f>IF(E19&lt;&gt;"",E19*100,#REF!*100)</f>
        <v>4142.5719399999998</v>
      </c>
      <c r="L19">
        <f>IF(F19&lt;&gt;"",F19*100,#REF!*100)</f>
        <v>6462.062868</v>
      </c>
      <c r="N19" t="str">
        <f>"{""x"":"&amp;K19&amp;",""y"":150.0,""z"":"&amp;L19&amp;"}"</f>
        <v>{"x":4142.57194,"y":150.0,"z":6462.062868}</v>
      </c>
    </row>
    <row r="21" spans="1:14" x14ac:dyDescent="0.2">
      <c r="A21" t="s">
        <v>147</v>
      </c>
      <c r="B21" s="15" t="s">
        <v>83</v>
      </c>
    </row>
    <row r="23" spans="1:14" x14ac:dyDescent="0.2">
      <c r="A23" t="s">
        <v>148</v>
      </c>
      <c r="B23" s="11" t="s">
        <v>86</v>
      </c>
    </row>
    <row r="25" spans="1:14" x14ac:dyDescent="0.2">
      <c r="A25" s="22" t="s">
        <v>76</v>
      </c>
    </row>
    <row r="26" spans="1:14" x14ac:dyDescent="0.2">
      <c r="A26" s="2" t="s">
        <v>71</v>
      </c>
      <c r="B26" s="19" t="s">
        <v>73</v>
      </c>
    </row>
    <row r="27" spans="1:14" x14ac:dyDescent="0.2">
      <c r="A27" s="2"/>
      <c r="B27" s="19" t="s">
        <v>74</v>
      </c>
    </row>
    <row r="35" spans="1:1" x14ac:dyDescent="0.2">
      <c r="A35" t="str">
        <f>"[["&amp;B4&amp;","&amp;C4&amp;"],["&amp;B5&amp;","&amp;C5&amp;"],["&amp;B6&amp;","&amp;C6&amp;"],["&amp;B7&amp;","&amp;C7&amp;"],["&amp;B8&amp;","&amp;C8&amp;"]]"</f>
        <v>[[1.152195,-4.237386],[2.301533,-3.476159],[3.222605,-3.361205],[9.144842,-2.892064],[,]]</v>
      </c>
    </row>
    <row r="36" spans="1:1" x14ac:dyDescent="0.2">
      <c r="A36" t="str">
        <f>"[["&amp;B11&amp;","&amp;C11&amp;"],["&amp;B12&amp;","&amp;C12&amp;"],["&amp;B13&amp;","&amp;C13&amp;"],["&amp;B14&amp;","&amp;C14&amp;"],["&amp;B15&amp;","&amp;C15&amp;"]]"</f>
        <v>[[17.385862,1.698215],[17.475872,1.822779],[16.29847,1.803696],[15.652475,1.654919],[10.274172,-2.539842]]</v>
      </c>
    </row>
  </sheetData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9C89F-C544-2246-8D86-B20DFED99AD1}">
  <dimension ref="A1:N36"/>
  <sheetViews>
    <sheetView topLeftCell="A3" workbookViewId="0">
      <selection activeCell="N11" sqref="N11"/>
    </sheetView>
  </sheetViews>
  <sheetFormatPr baseColWidth="10" defaultRowHeight="16" x14ac:dyDescent="0.2"/>
  <sheetData>
    <row r="1" spans="1:14" x14ac:dyDescent="0.2">
      <c r="A1" s="20"/>
    </row>
    <row r="2" spans="1:14" x14ac:dyDescent="0.2">
      <c r="A2" s="21" t="s">
        <v>75</v>
      </c>
      <c r="B2" s="2"/>
      <c r="C2" s="2"/>
      <c r="D2" s="2"/>
      <c r="E2" s="22" t="s">
        <v>77</v>
      </c>
      <c r="F2" s="2"/>
      <c r="G2" s="2"/>
      <c r="H2" s="22" t="s">
        <v>78</v>
      </c>
      <c r="I2" s="2"/>
      <c r="J2" s="2"/>
      <c r="K2" s="22" t="s">
        <v>111</v>
      </c>
      <c r="L2" s="2"/>
      <c r="M2" s="2"/>
      <c r="N2" s="22" t="s">
        <v>112</v>
      </c>
    </row>
    <row r="3" spans="1:14" x14ac:dyDescent="0.2">
      <c r="A3" t="s">
        <v>144</v>
      </c>
    </row>
    <row r="4" spans="1:14" x14ac:dyDescent="0.2">
      <c r="A4" t="s">
        <v>56</v>
      </c>
      <c r="B4">
        <v>0.392984</v>
      </c>
      <c r="C4">
        <v>-3.6965300000000001</v>
      </c>
      <c r="H4">
        <v>47.712727000000001</v>
      </c>
      <c r="I4">
        <v>68.368459999999999</v>
      </c>
      <c r="K4">
        <f>IF(H4&lt;&gt;"",H4*100,E4*100)</f>
        <v>4771.2727000000004</v>
      </c>
      <c r="L4">
        <f>IF(I4&lt;&gt;"",I4*100,F4*100)</f>
        <v>6836.8459999999995</v>
      </c>
      <c r="N4" t="str">
        <f>"{""x"":"&amp;K4&amp;",""y"":0.0,""z"":"&amp;L4&amp;"}"</f>
        <v>{"x":4771.2727,"y":0.0,"z":6836.846}</v>
      </c>
    </row>
    <row r="5" spans="1:14" x14ac:dyDescent="0.2">
      <c r="A5" t="s">
        <v>58</v>
      </c>
      <c r="B5">
        <v>3.0522649999999998</v>
      </c>
      <c r="C5">
        <v>-3.448108</v>
      </c>
      <c r="E5">
        <v>46.007920720000001</v>
      </c>
      <c r="F5">
        <v>67.561957219999996</v>
      </c>
      <c r="K5">
        <f t="shared" ref="K5:L8" si="0">IF(H5&lt;&gt;"",H5*100,E5*100)</f>
        <v>4600.7920720000002</v>
      </c>
      <c r="L5">
        <f t="shared" si="0"/>
        <v>6756.1957219999995</v>
      </c>
      <c r="N5" t="str">
        <f t="shared" ref="N5:N8" si="1">"{""x"":"&amp;K5&amp;",""y"":0.0,""z"":"&amp;L5&amp;"}"</f>
        <v>{"x":4600.792072,"y":0.0,"z":6756.195722}</v>
      </c>
    </row>
    <row r="6" spans="1:14" x14ac:dyDescent="0.2">
      <c r="A6" t="s">
        <v>60</v>
      </c>
      <c r="B6">
        <v>4.46835</v>
      </c>
      <c r="C6">
        <v>-3.3311570000000001</v>
      </c>
      <c r="E6">
        <v>44.728608059999999</v>
      </c>
      <c r="F6">
        <v>66.943626100000003</v>
      </c>
      <c r="K6">
        <f t="shared" si="0"/>
        <v>4472.8608059999997</v>
      </c>
      <c r="L6">
        <f t="shared" si="0"/>
        <v>6694.3626100000001</v>
      </c>
      <c r="N6" t="str">
        <f>"{""x"":"&amp;K6&amp;",""y"":0.0,""z"":"&amp;L6&amp;"}"</f>
        <v>{"x":4472.860806,"y":0.0,"z":6694.36261}</v>
      </c>
    </row>
    <row r="7" spans="1:14" x14ac:dyDescent="0.2">
      <c r="A7" t="s">
        <v>113</v>
      </c>
      <c r="B7">
        <v>8.9308820000000004</v>
      </c>
      <c r="C7">
        <v>-2.877767</v>
      </c>
      <c r="E7">
        <v>40.727596300000002</v>
      </c>
      <c r="F7">
        <v>64.915903420000006</v>
      </c>
      <c r="K7">
        <f t="shared" si="0"/>
        <v>4072.75963</v>
      </c>
      <c r="L7">
        <f t="shared" si="0"/>
        <v>6491.5903420000004</v>
      </c>
      <c r="N7" t="str">
        <f t="shared" si="1"/>
        <v>{"x":4072.75963,"y":0.0,"z":6491.590342}</v>
      </c>
    </row>
    <row r="8" spans="1:14" x14ac:dyDescent="0.2">
      <c r="H8">
        <v>42.673492000000003</v>
      </c>
      <c r="I8">
        <v>65.92165</v>
      </c>
      <c r="K8">
        <f t="shared" si="0"/>
        <v>4267.3492000000006</v>
      </c>
      <c r="L8">
        <f t="shared" si="0"/>
        <v>6592.165</v>
      </c>
      <c r="N8" s="14" t="str">
        <f t="shared" si="1"/>
        <v>{"x":4267.3492,"y":0.0,"z":6592.165}</v>
      </c>
    </row>
    <row r="10" spans="1:14" x14ac:dyDescent="0.2">
      <c r="A10" t="s">
        <v>143</v>
      </c>
    </row>
    <row r="11" spans="1:14" x14ac:dyDescent="0.2">
      <c r="A11" t="s">
        <v>56</v>
      </c>
      <c r="B11">
        <v>17.787614999999999</v>
      </c>
      <c r="C11">
        <v>1.7366699999999999</v>
      </c>
      <c r="E11">
        <v>36.105532349999997</v>
      </c>
      <c r="F11">
        <v>52.279586909999999</v>
      </c>
      <c r="H11">
        <v>34.699170000000002</v>
      </c>
      <c r="I11">
        <v>51.606915000000001</v>
      </c>
      <c r="K11">
        <f t="shared" ref="K11:L15" si="2">IF(H11&lt;&gt;"",H11*100,E11*100)</f>
        <v>3469.9170000000004</v>
      </c>
      <c r="L11">
        <f t="shared" si="2"/>
        <v>5160.6914999999999</v>
      </c>
      <c r="N11" t="str">
        <f t="shared" ref="N11:N15" si="3">"{""x"":"&amp;K11&amp;",""y"":0.0,""z"":"&amp;L11&amp;"}"</f>
        <v>{"x":3469.917,"y":0.0,"z":5160.6915}</v>
      </c>
    </row>
    <row r="12" spans="1:14" x14ac:dyDescent="0.2">
      <c r="A12" t="s">
        <v>58</v>
      </c>
      <c r="B12">
        <v>17.329429999999999</v>
      </c>
      <c r="C12">
        <v>1.7889219999999999</v>
      </c>
      <c r="E12">
        <v>36.551859479999997</v>
      </c>
      <c r="F12">
        <v>52.395586299999998</v>
      </c>
      <c r="K12">
        <f t="shared" si="2"/>
        <v>3655.1859479999998</v>
      </c>
      <c r="L12">
        <f t="shared" si="2"/>
        <v>5239.5586299999995</v>
      </c>
      <c r="N12" t="str">
        <f t="shared" si="3"/>
        <v>{"x":3655.185948,"y":0.0,"z":5239.55863}</v>
      </c>
    </row>
    <row r="13" spans="1:14" x14ac:dyDescent="0.2">
      <c r="A13" t="s">
        <v>60</v>
      </c>
      <c r="B13">
        <v>16.575600000000001</v>
      </c>
      <c r="C13">
        <v>1.72176</v>
      </c>
      <c r="E13">
        <v>37.231117159999997</v>
      </c>
      <c r="F13">
        <v>52.729321839999997</v>
      </c>
      <c r="K13">
        <f t="shared" si="2"/>
        <v>3723.1117159999994</v>
      </c>
      <c r="L13">
        <f t="shared" si="2"/>
        <v>5272.9321839999993</v>
      </c>
      <c r="N13" t="str">
        <f t="shared" si="3"/>
        <v>{"x":3723.111716,"y":0.0,"z":5272.932184}</v>
      </c>
    </row>
    <row r="14" spans="1:14" x14ac:dyDescent="0.2">
      <c r="A14" t="s">
        <v>34</v>
      </c>
      <c r="B14">
        <v>15.148338000000001</v>
      </c>
      <c r="C14">
        <v>1.6659889999999999</v>
      </c>
      <c r="E14">
        <v>38.542858619999997</v>
      </c>
      <c r="F14">
        <v>53.294584219999997</v>
      </c>
      <c r="K14">
        <f t="shared" si="2"/>
        <v>3854.2858619999997</v>
      </c>
      <c r="L14">
        <f t="shared" si="2"/>
        <v>5329.4584219999997</v>
      </c>
      <c r="N14" t="str">
        <f t="shared" si="3"/>
        <v>{"x":3854.285862,"y":0.0,"z":5329.458422}</v>
      </c>
    </row>
    <row r="15" spans="1:14" x14ac:dyDescent="0.2">
      <c r="A15" t="s">
        <v>64</v>
      </c>
      <c r="B15">
        <v>10.846037000000001</v>
      </c>
      <c r="C15">
        <v>-2.2190560000000001</v>
      </c>
      <c r="E15">
        <v>39.177403920000003</v>
      </c>
      <c r="F15">
        <v>63.61259132</v>
      </c>
      <c r="H15">
        <v>40.017229999999998</v>
      </c>
      <c r="I15">
        <v>63.536149999999999</v>
      </c>
      <c r="K15">
        <f t="shared" si="2"/>
        <v>4001.723</v>
      </c>
      <c r="L15">
        <f t="shared" si="2"/>
        <v>6353.6149999999998</v>
      </c>
      <c r="N15" t="str">
        <f t="shared" si="3"/>
        <v>{"x":4001.723,"y":0.0,"z":6353.615}</v>
      </c>
    </row>
    <row r="17" spans="1:14" x14ac:dyDescent="0.2">
      <c r="A17" s="2" t="s">
        <v>79</v>
      </c>
      <c r="B17" s="2" t="s">
        <v>170</v>
      </c>
      <c r="H17">
        <f>E14</f>
        <v>38.542858619999997</v>
      </c>
      <c r="I17">
        <f>F14</f>
        <v>53.294584219999997</v>
      </c>
      <c r="K17">
        <f>IF(H17&lt;&gt;"",H17*100,E17*100)</f>
        <v>3854.2858619999997</v>
      </c>
      <c r="L17">
        <f>IF(I17&lt;&gt;"",I17*100,F17*100)</f>
        <v>5329.4584219999997</v>
      </c>
      <c r="N17" t="str">
        <f>"{""x"":"&amp;K17&amp;",""y"":150.0,""z"":"&amp;L17&amp;"}"</f>
        <v>{"x":3854.285862,"y":150.0,"z":5329.458422}</v>
      </c>
    </row>
    <row r="18" spans="1:14" x14ac:dyDescent="0.2">
      <c r="A18" s="2"/>
      <c r="B18" s="2"/>
    </row>
    <row r="19" spans="1:14" x14ac:dyDescent="0.2">
      <c r="A19" s="2" t="s">
        <v>80</v>
      </c>
      <c r="B19" s="2" t="s">
        <v>171</v>
      </c>
      <c r="H19">
        <f>E7</f>
        <v>40.727596300000002</v>
      </c>
      <c r="I19">
        <f>F7</f>
        <v>64.915903420000006</v>
      </c>
      <c r="K19">
        <f>IF(H19&lt;&gt;"",H19*100,E19*100)</f>
        <v>4072.75963</v>
      </c>
      <c r="L19">
        <f>IF(I19&lt;&gt;"",I19*100,F19*100)</f>
        <v>6491.5903420000004</v>
      </c>
      <c r="N19" t="str">
        <f>"{""x"":"&amp;K19&amp;",""y"":150.0,""z"":"&amp;L19&amp;"}"</f>
        <v>{"x":4072.75963,"y":150.0,"z":6491.590342}</v>
      </c>
    </row>
    <row r="21" spans="1:14" x14ac:dyDescent="0.2">
      <c r="A21" t="s">
        <v>147</v>
      </c>
      <c r="B21" s="17" t="s">
        <v>89</v>
      </c>
    </row>
    <row r="23" spans="1:14" x14ac:dyDescent="0.2">
      <c r="A23" t="s">
        <v>148</v>
      </c>
      <c r="B23" s="11" t="s">
        <v>86</v>
      </c>
    </row>
    <row r="25" spans="1:14" x14ac:dyDescent="0.2">
      <c r="A25" s="22" t="s">
        <v>76</v>
      </c>
    </row>
    <row r="26" spans="1:14" x14ac:dyDescent="0.2">
      <c r="A26" s="2" t="s">
        <v>71</v>
      </c>
      <c r="B26" s="19" t="s">
        <v>73</v>
      </c>
    </row>
    <row r="27" spans="1:14" x14ac:dyDescent="0.2">
      <c r="A27" s="2"/>
      <c r="B27" s="19" t="s">
        <v>74</v>
      </c>
    </row>
    <row r="35" spans="1:1" x14ac:dyDescent="0.2">
      <c r="A35" t="str">
        <f>"[["&amp;B4&amp;","&amp;C4&amp;"],["&amp;B5&amp;","&amp;C5&amp;"],["&amp;B6&amp;","&amp;C6&amp;"],["&amp;B7&amp;","&amp;C7&amp;"],["&amp;B8&amp;","&amp;C8&amp;"]]"</f>
        <v>[[0.392984,-3.69653],[3.052265,-3.448108],[4.46835,-3.331157],[8.930882,-2.877767],[,]]</v>
      </c>
    </row>
    <row r="36" spans="1:1" x14ac:dyDescent="0.2">
      <c r="A36" t="str">
        <f>"[["&amp;B11&amp;","&amp;C11&amp;"],["&amp;B12&amp;","&amp;C12&amp;"],["&amp;B13&amp;","&amp;C13&amp;"],["&amp;B14&amp;","&amp;C14&amp;"],["&amp;B15&amp;","&amp;C15&amp;"]]"</f>
        <v>[[17.787615,1.73667],[17.32943,1.788922],[16.5756,1.72176],[15.148338,1.665989],[10.846037,-2.219056]]</v>
      </c>
    </row>
  </sheetData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766DE-75B1-3B48-B00C-A7B5F4EEC829}">
  <dimension ref="A1:N36"/>
  <sheetViews>
    <sheetView workbookViewId="0">
      <selection activeCell="B23" sqref="B23"/>
    </sheetView>
  </sheetViews>
  <sheetFormatPr baseColWidth="10" defaultRowHeight="16" x14ac:dyDescent="0.2"/>
  <sheetData>
    <row r="1" spans="1:14" x14ac:dyDescent="0.2">
      <c r="A1" s="20"/>
    </row>
    <row r="2" spans="1:14" x14ac:dyDescent="0.2">
      <c r="A2" s="21" t="s">
        <v>75</v>
      </c>
      <c r="B2" s="2"/>
      <c r="C2" s="2"/>
      <c r="D2" s="2"/>
      <c r="E2" s="22" t="s">
        <v>77</v>
      </c>
      <c r="F2" s="2"/>
      <c r="G2" s="2"/>
      <c r="H2" s="22" t="s">
        <v>78</v>
      </c>
      <c r="I2" s="2"/>
      <c r="J2" s="2"/>
      <c r="K2" s="22" t="s">
        <v>111</v>
      </c>
      <c r="L2" s="2"/>
      <c r="M2" s="2"/>
      <c r="N2" s="22" t="s">
        <v>112</v>
      </c>
    </row>
    <row r="3" spans="1:14" x14ac:dyDescent="0.2">
      <c r="A3" t="s">
        <v>144</v>
      </c>
    </row>
    <row r="4" spans="1:14" x14ac:dyDescent="0.2">
      <c r="A4" t="s">
        <v>56</v>
      </c>
      <c r="B4">
        <v>0.656366</v>
      </c>
      <c r="C4">
        <v>-3.6829130000000001</v>
      </c>
      <c r="E4">
        <v>48.4</v>
      </c>
      <c r="F4">
        <v>68.75</v>
      </c>
      <c r="K4">
        <f>IF(H4&lt;&gt;"",H4*100,E4*100)</f>
        <v>4840</v>
      </c>
      <c r="L4">
        <f>IF(I4&lt;&gt;"",I4*100,F4*100)</f>
        <v>6875</v>
      </c>
      <c r="N4" t="str">
        <f>"{""x"":"&amp;K4&amp;",""y"":0.0,""z"":"&amp;L4&amp;"}"</f>
        <v>{"x":4840,"y":0.0,"z":6875}</v>
      </c>
    </row>
    <row r="5" spans="1:14" x14ac:dyDescent="0.2">
      <c r="A5" t="s">
        <v>58</v>
      </c>
      <c r="B5">
        <v>0.98128099999999996</v>
      </c>
      <c r="C5">
        <v>-3.5024670000000002</v>
      </c>
      <c r="E5">
        <v>48.161703430000003</v>
      </c>
      <c r="F5">
        <v>68.464789089999996</v>
      </c>
      <c r="K5">
        <f t="shared" ref="K5:L8" si="0">IF(H5&lt;&gt;"",H5*100,E5*100)</f>
        <v>4816.1703430000007</v>
      </c>
      <c r="L5">
        <f t="shared" si="0"/>
        <v>6846.4789089999995</v>
      </c>
      <c r="N5" t="str">
        <f t="shared" ref="N5:N8" si="1">"{""x"":"&amp;K5&amp;",""y"":0.0,""z"":"&amp;L5&amp;"}"</f>
        <v>{"x":4816.170343,"y":0.0,"z":6846.478909}</v>
      </c>
    </row>
    <row r="6" spans="1:14" x14ac:dyDescent="0.2">
      <c r="A6" t="s">
        <v>60</v>
      </c>
      <c r="B6">
        <v>2.4962659999999999</v>
      </c>
      <c r="C6">
        <v>-3.3824860000000001</v>
      </c>
      <c r="E6">
        <v>46.791195500000001</v>
      </c>
      <c r="F6">
        <v>67.808067699999995</v>
      </c>
      <c r="K6">
        <f t="shared" si="0"/>
        <v>4679.1195500000003</v>
      </c>
      <c r="L6">
        <f t="shared" si="0"/>
        <v>6780.8067699999992</v>
      </c>
      <c r="N6" t="str">
        <f t="shared" si="1"/>
        <v>{"x":4679.11955,"y":0.0,"z":6780.80677}</v>
      </c>
    </row>
    <row r="7" spans="1:14" x14ac:dyDescent="0.2">
      <c r="A7" t="s">
        <v>34</v>
      </c>
      <c r="B7">
        <v>5.4051799999999997</v>
      </c>
      <c r="C7">
        <v>-3.3179349999999999</v>
      </c>
      <c r="E7">
        <v>44.100063349999999</v>
      </c>
      <c r="F7">
        <v>66.70183299</v>
      </c>
      <c r="K7">
        <f t="shared" si="0"/>
        <v>4410.006335</v>
      </c>
      <c r="L7">
        <f t="shared" si="0"/>
        <v>6670.1832990000003</v>
      </c>
      <c r="N7" t="str">
        <f>"{""x"":"&amp;K7&amp;",""y"":0.0,""z"":"&amp;L7&amp;"}"</f>
        <v>{"x":4410.006335,"y":0.0,"z":6670.183299}</v>
      </c>
    </row>
    <row r="8" spans="1:14" x14ac:dyDescent="0.2">
      <c r="A8" t="s">
        <v>64</v>
      </c>
      <c r="B8">
        <v>10.839934</v>
      </c>
      <c r="C8">
        <v>1.6184160000000001</v>
      </c>
      <c r="E8">
        <v>42.83426463</v>
      </c>
      <c r="F8">
        <v>54.872575840000003</v>
      </c>
      <c r="K8">
        <f t="shared" si="0"/>
        <v>4283.4264629999998</v>
      </c>
      <c r="L8">
        <f t="shared" si="0"/>
        <v>5487.257584</v>
      </c>
      <c r="N8" t="str">
        <f t="shared" si="1"/>
        <v>{"x":4283.426463,"y":0.0,"z":5487.257584}</v>
      </c>
    </row>
    <row r="10" spans="1:14" x14ac:dyDescent="0.2">
      <c r="A10" t="s">
        <v>143</v>
      </c>
    </row>
    <row r="11" spans="1:14" x14ac:dyDescent="0.2">
      <c r="A11" t="s">
        <v>56</v>
      </c>
      <c r="B11">
        <v>18.443027000000001</v>
      </c>
      <c r="C11">
        <v>1.555633</v>
      </c>
      <c r="E11">
        <v>35.71714849</v>
      </c>
      <c r="F11">
        <v>52.19720246</v>
      </c>
      <c r="H11">
        <v>35.088504999999998</v>
      </c>
      <c r="I11">
        <v>51.582324999999997</v>
      </c>
      <c r="K11">
        <f t="shared" ref="K11:L15" si="2">IF(H11&lt;&gt;"",H11*100,E11*100)</f>
        <v>3508.8504999999996</v>
      </c>
      <c r="L11">
        <f t="shared" si="2"/>
        <v>5158.2325000000001</v>
      </c>
      <c r="N11" t="str">
        <f t="shared" ref="N11:N15" si="3">"{""x"":"&amp;K11&amp;",""y"":0.0,""z"":"&amp;L11&amp;"}"</f>
        <v>{"x":3508.8505,"y":0.0,"z":5158.2325}</v>
      </c>
    </row>
    <row r="12" spans="1:14" x14ac:dyDescent="0.2">
      <c r="A12" t="s">
        <v>58</v>
      </c>
      <c r="B12">
        <v>16.952555</v>
      </c>
      <c r="C12">
        <v>1.59968</v>
      </c>
      <c r="E12">
        <v>37.12376502</v>
      </c>
      <c r="F12">
        <v>52.692052789999998</v>
      </c>
      <c r="K12">
        <f t="shared" si="2"/>
        <v>3712.3765020000001</v>
      </c>
      <c r="L12">
        <f t="shared" si="2"/>
        <v>5269.2052789999998</v>
      </c>
      <c r="N12" t="str">
        <f t="shared" si="3"/>
        <v>{"x":3712.376502,"y":0.0,"z":5269.205279}</v>
      </c>
    </row>
    <row r="13" spans="1:14" x14ac:dyDescent="0.2">
      <c r="A13" t="s">
        <v>60</v>
      </c>
      <c r="B13">
        <v>16.145745999999999</v>
      </c>
      <c r="C13">
        <v>1.5926169999999999</v>
      </c>
      <c r="E13">
        <v>37.874068749999999</v>
      </c>
      <c r="F13">
        <v>52.988759649999999</v>
      </c>
      <c r="K13">
        <f t="shared" si="2"/>
        <v>3787.4068750000001</v>
      </c>
      <c r="L13">
        <f t="shared" si="2"/>
        <v>5298.8759650000002</v>
      </c>
      <c r="N13" t="str">
        <f>"{""x"":"&amp;K13&amp;",""y"":0.0,""z"":"&amp;L13&amp;"}"</f>
        <v>{"x":3787.406875,"y":0.0,"z":5298.875965}</v>
      </c>
    </row>
    <row r="14" spans="1:14" x14ac:dyDescent="0.2">
      <c r="A14" t="s">
        <v>113</v>
      </c>
      <c r="B14">
        <v>11.499661</v>
      </c>
      <c r="C14">
        <v>1.905481</v>
      </c>
      <c r="E14">
        <v>42.321889409999997</v>
      </c>
      <c r="F14">
        <v>54.367484099999999</v>
      </c>
      <c r="K14">
        <f t="shared" si="2"/>
        <v>4232.1889409999994</v>
      </c>
      <c r="L14">
        <f t="shared" si="2"/>
        <v>5436.7484100000001</v>
      </c>
      <c r="N14" t="str">
        <f t="shared" si="3"/>
        <v>{"x":4232.188941,"y":0.0,"z":5436.74841}</v>
      </c>
    </row>
    <row r="15" spans="1:14" x14ac:dyDescent="0.2">
      <c r="K15">
        <f t="shared" si="2"/>
        <v>0</v>
      </c>
      <c r="L15">
        <f t="shared" si="2"/>
        <v>0</v>
      </c>
      <c r="N15" t="str">
        <f t="shared" si="3"/>
        <v>{"x":0,"y":0.0,"z":0}</v>
      </c>
    </row>
    <row r="17" spans="1:14" x14ac:dyDescent="0.2">
      <c r="A17" s="2" t="s">
        <v>79</v>
      </c>
      <c r="B17" s="2" t="s">
        <v>172</v>
      </c>
      <c r="E17">
        <f>E14</f>
        <v>42.321889409999997</v>
      </c>
      <c r="F17">
        <f>F14</f>
        <v>54.367484099999999</v>
      </c>
      <c r="K17">
        <f>IF(H17&lt;&gt;"",H17*100,E17*100)</f>
        <v>4232.1889409999994</v>
      </c>
      <c r="L17">
        <f>IF(I17&lt;&gt;"",I17*100,F17*100)</f>
        <v>5436.7484100000001</v>
      </c>
      <c r="N17" t="str">
        <f>"{""x"":"&amp;K17&amp;",""y"":150.0,""z"":"&amp;L17&amp;"}"</f>
        <v>{"x":4232.188941,"y":150.0,"z":5436.74841}</v>
      </c>
    </row>
    <row r="18" spans="1:14" x14ac:dyDescent="0.2">
      <c r="A18" s="2"/>
      <c r="B18" s="2"/>
    </row>
    <row r="19" spans="1:14" x14ac:dyDescent="0.2">
      <c r="A19" s="2" t="s">
        <v>80</v>
      </c>
      <c r="B19" s="2" t="s">
        <v>173</v>
      </c>
      <c r="E19">
        <f>E7</f>
        <v>44.100063349999999</v>
      </c>
      <c r="F19">
        <f>F7</f>
        <v>66.70183299</v>
      </c>
      <c r="K19">
        <f>IF(H19&lt;&gt;"",H19*100,E19*100)</f>
        <v>4410.006335</v>
      </c>
      <c r="L19">
        <f>IF(I19&lt;&gt;"",I19*100,F19*100)</f>
        <v>6670.1832990000003</v>
      </c>
      <c r="N19" t="str">
        <f>"{""x"":"&amp;K19&amp;",""y"":150.0,""z"":"&amp;L19&amp;"}"</f>
        <v>{"x":4410.006335,"y":150.0,"z":6670.183299}</v>
      </c>
    </row>
    <row r="21" spans="1:14" x14ac:dyDescent="0.2">
      <c r="A21" t="s">
        <v>147</v>
      </c>
      <c r="B21" s="28" t="s">
        <v>91</v>
      </c>
    </row>
    <row r="23" spans="1:14" x14ac:dyDescent="0.2">
      <c r="A23" t="s">
        <v>148</v>
      </c>
      <c r="B23" s="27" t="s">
        <v>84</v>
      </c>
    </row>
    <row r="25" spans="1:14" x14ac:dyDescent="0.2">
      <c r="A25" s="22" t="s">
        <v>76</v>
      </c>
    </row>
    <row r="26" spans="1:14" x14ac:dyDescent="0.2">
      <c r="A26" s="2" t="s">
        <v>71</v>
      </c>
      <c r="B26" s="19" t="s">
        <v>73</v>
      </c>
    </row>
    <row r="27" spans="1:14" x14ac:dyDescent="0.2">
      <c r="A27" s="2"/>
      <c r="B27" s="19" t="s">
        <v>74</v>
      </c>
    </row>
    <row r="35" spans="1:1" x14ac:dyDescent="0.2">
      <c r="A35" t="str">
        <f>"[["&amp;B4&amp;","&amp;C4&amp;"],["&amp;B5&amp;","&amp;C5&amp;"],["&amp;B6&amp;","&amp;C6&amp;"],["&amp;B7&amp;","&amp;C7&amp;"],["&amp;B8&amp;","&amp;C8&amp;"]]"</f>
        <v>[[0.656366,-3.682913],[0.981281,-3.502467],[2.496266,-3.382486],[5.40518,-3.317935],[10.839934,1.618416]]</v>
      </c>
    </row>
    <row r="36" spans="1:1" x14ac:dyDescent="0.2">
      <c r="A36" t="str">
        <f>"[["&amp;B11&amp;","&amp;C11&amp;"],["&amp;B12&amp;","&amp;C12&amp;"],["&amp;B13&amp;","&amp;C13&amp;"],["&amp;B14&amp;","&amp;C14&amp;"],["&amp;B15&amp;","&amp;C15&amp;"]]"</f>
        <v>[[18.443027,1.555633],[16.952555,1.59968],[16.145746,1.592617],[11.499661,1.905481],[,]]</v>
      </c>
    </row>
  </sheetData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3958B-FDA4-0946-BD47-E6E78CA929DD}">
  <dimension ref="A1:Q36"/>
  <sheetViews>
    <sheetView workbookViewId="0">
      <selection activeCell="F5" sqref="F5"/>
    </sheetView>
  </sheetViews>
  <sheetFormatPr baseColWidth="10" defaultRowHeight="16" x14ac:dyDescent="0.2"/>
  <sheetData>
    <row r="1" spans="1:17" x14ac:dyDescent="0.2">
      <c r="A1" s="20"/>
    </row>
    <row r="2" spans="1:17" x14ac:dyDescent="0.2">
      <c r="A2" s="21" t="s">
        <v>75</v>
      </c>
      <c r="B2" s="2"/>
      <c r="C2" s="2"/>
      <c r="D2" s="2"/>
      <c r="E2" s="22" t="s">
        <v>77</v>
      </c>
      <c r="F2" s="2"/>
      <c r="G2" s="2"/>
      <c r="H2" s="22" t="s">
        <v>78</v>
      </c>
      <c r="I2" s="2"/>
      <c r="J2" s="2"/>
      <c r="K2" s="22" t="s">
        <v>111</v>
      </c>
      <c r="L2" s="2"/>
      <c r="M2" s="2"/>
      <c r="N2" s="22" t="s">
        <v>112</v>
      </c>
    </row>
    <row r="3" spans="1:17" x14ac:dyDescent="0.2">
      <c r="A3" t="s">
        <v>144</v>
      </c>
    </row>
    <row r="4" spans="1:17" x14ac:dyDescent="0.2">
      <c r="A4" t="s">
        <v>56</v>
      </c>
      <c r="B4">
        <v>1.806684</v>
      </c>
      <c r="C4">
        <v>-4.3689619999999998</v>
      </c>
      <c r="H4">
        <v>46.849888</v>
      </c>
      <c r="I4">
        <v>67.945570000000004</v>
      </c>
      <c r="K4">
        <f>IF(H4&lt;&gt;"",H4*100,E4*100)</f>
        <v>4684.9888000000001</v>
      </c>
      <c r="L4">
        <f>IF(I4&lt;&gt;"",I4*100,F4*100)</f>
        <v>6794.5570000000007</v>
      </c>
      <c r="N4" t="str">
        <f>"{""x"":"&amp;K4&amp;",""y"":0.0,""z"":"&amp;L4&amp;"}"</f>
        <v>{"x":4684.9888,"y":0.0,"z":6794.557}</v>
      </c>
    </row>
    <row r="5" spans="1:17" x14ac:dyDescent="0.2">
      <c r="A5" t="s">
        <v>58</v>
      </c>
      <c r="B5">
        <v>6.3219909999999997</v>
      </c>
      <c r="C5">
        <v>-3.999911</v>
      </c>
      <c r="E5">
        <v>44.31941621</v>
      </c>
      <c r="F5">
        <v>66.781998000000002</v>
      </c>
      <c r="K5">
        <f t="shared" ref="K5:L8" si="0">IF(H5&lt;&gt;"",H5*100,E5*100)</f>
        <v>4431.9416209999999</v>
      </c>
      <c r="L5">
        <f t="shared" si="0"/>
        <v>6678.1998000000003</v>
      </c>
      <c r="N5" t="str">
        <f>"{""x"":"&amp;K5&amp;",""y"":0.0,""z"":"&amp;L5&amp;"}"</f>
        <v>{"x":4431.941621,"y":0.0,"z":6678.1998}</v>
      </c>
    </row>
    <row r="6" spans="1:17" x14ac:dyDescent="0.2">
      <c r="A6" t="s">
        <v>60</v>
      </c>
      <c r="B6">
        <v>8.1431989999999992</v>
      </c>
      <c r="C6">
        <v>-3.9617089999999999</v>
      </c>
      <c r="E6">
        <v>42.633761309999997</v>
      </c>
      <c r="F6">
        <v>66.091472449999998</v>
      </c>
      <c r="K6">
        <f t="shared" si="0"/>
        <v>4263.376131</v>
      </c>
      <c r="L6">
        <f t="shared" si="0"/>
        <v>6609.1472450000001</v>
      </c>
      <c r="N6" t="str">
        <f>"{""x"":"&amp;K6&amp;",""y"":0.0,""z"":"&amp;L6&amp;"}"</f>
        <v>{"x":4263.376131,"y":0.0,"z":6609.147245}</v>
      </c>
    </row>
    <row r="7" spans="1:17" x14ac:dyDescent="0.2">
      <c r="A7" t="s">
        <v>34</v>
      </c>
      <c r="B7">
        <v>9.9526699999999995</v>
      </c>
      <c r="C7">
        <v>-3.9354830000000001</v>
      </c>
      <c r="E7">
        <v>40.954751960000003</v>
      </c>
      <c r="F7">
        <v>65.416342310000005</v>
      </c>
      <c r="K7">
        <f t="shared" si="0"/>
        <v>4095.4751960000003</v>
      </c>
      <c r="L7">
        <f t="shared" si="0"/>
        <v>6541.634231</v>
      </c>
      <c r="N7" t="str">
        <f>"{""x"":"&amp;K7&amp;",""y"":0.0,""z"":"&amp;L7&amp;"}"</f>
        <v>{"x":4095.475196,"y":0.0,"z":6541.634231}</v>
      </c>
    </row>
    <row r="8" spans="1:17" x14ac:dyDescent="0.2">
      <c r="A8" t="s">
        <v>64</v>
      </c>
      <c r="B8">
        <v>17.222712999999999</v>
      </c>
      <c r="C8">
        <v>1.8082370000000001</v>
      </c>
      <c r="E8">
        <v>37.951790410000001</v>
      </c>
      <c r="F8">
        <v>52.991062190000001</v>
      </c>
      <c r="K8">
        <f t="shared" si="0"/>
        <v>3795.1790410000003</v>
      </c>
      <c r="L8">
        <f t="shared" si="0"/>
        <v>5299.1062190000002</v>
      </c>
      <c r="N8" t="str">
        <f t="shared" ref="N8" si="1">"{""x"":"&amp;K8&amp;",""y"":0.0,""z"":"&amp;L8&amp;"}"</f>
        <v>{"x":3795.179041,"y":0.0,"z":5299.106219}</v>
      </c>
    </row>
    <row r="10" spans="1:17" x14ac:dyDescent="0.2">
      <c r="A10" t="s">
        <v>143</v>
      </c>
    </row>
    <row r="11" spans="1:17" x14ac:dyDescent="0.2">
      <c r="A11" t="s">
        <v>56</v>
      </c>
      <c r="B11">
        <v>27.496759000000001</v>
      </c>
      <c r="C11">
        <v>2.080886</v>
      </c>
      <c r="E11">
        <v>28.462991169999999</v>
      </c>
      <c r="F11">
        <v>49.042258859999997</v>
      </c>
      <c r="K11">
        <f>IF(H11&lt;&gt;"",H11*100,E11*100)</f>
        <v>2846.299117</v>
      </c>
      <c r="L11">
        <f t="shared" ref="K11:L15" si="2">IF(I11&lt;&gt;"",I11*100,F11*100)</f>
        <v>4904.2258859999993</v>
      </c>
      <c r="N11" t="str">
        <f>"{""x"":"&amp;K11&amp;",""y"":0.0,""z"":"&amp;L11&amp;"}"</f>
        <v>{"x":2846.299117,"y":0.0,"z":4904.225886}</v>
      </c>
    </row>
    <row r="12" spans="1:17" x14ac:dyDescent="0.2">
      <c r="A12" t="s">
        <v>58</v>
      </c>
      <c r="B12">
        <v>26.391905000000001</v>
      </c>
      <c r="C12">
        <v>2.2291129999999999</v>
      </c>
      <c r="E12">
        <v>29.547244320000001</v>
      </c>
      <c r="F12">
        <v>49.301235149999997</v>
      </c>
      <c r="K12">
        <f>IF(H12&lt;&gt;"",H12*100,E12*100)</f>
        <v>2954.724432</v>
      </c>
      <c r="L12">
        <f t="shared" si="2"/>
        <v>4930.1235149999993</v>
      </c>
      <c r="N12" t="str">
        <f t="shared" ref="N12:N14" si="3">"{""x"":"&amp;K12&amp;",""y"":0.0,""z"":"&amp;L12&amp;"}"</f>
        <v>{"x":2954.724432,"y":0.0,"z":4930.123515}</v>
      </c>
    </row>
    <row r="13" spans="1:17" x14ac:dyDescent="0.2">
      <c r="A13" t="s">
        <v>60</v>
      </c>
      <c r="B13">
        <v>25.040603999999998</v>
      </c>
      <c r="C13">
        <v>2.2122820000000001</v>
      </c>
      <c r="E13">
        <v>30.80210786</v>
      </c>
      <c r="F13">
        <v>49.802847720000003</v>
      </c>
      <c r="K13">
        <f>IF(H13&lt;&gt;"",H13*100,E13*100)</f>
        <v>3080.2107860000001</v>
      </c>
      <c r="L13">
        <f t="shared" si="2"/>
        <v>4980.284772</v>
      </c>
      <c r="N13" t="str">
        <f t="shared" si="3"/>
        <v>{"x":3080.210786,"y":0.0,"z":4980.284772}</v>
      </c>
    </row>
    <row r="14" spans="1:17" x14ac:dyDescent="0.2">
      <c r="A14" t="s">
        <v>113</v>
      </c>
      <c r="B14">
        <v>18.373034000000001</v>
      </c>
      <c r="C14">
        <v>2.370857</v>
      </c>
      <c r="E14">
        <v>37.080721240000003</v>
      </c>
      <c r="F14">
        <v>52.05243651</v>
      </c>
      <c r="K14">
        <f>IF(H14&lt;&gt;"",H14*100,E14*100)</f>
        <v>3708.0721240000003</v>
      </c>
      <c r="L14">
        <f t="shared" si="2"/>
        <v>5205.2436509999998</v>
      </c>
      <c r="N14" t="str">
        <f t="shared" si="3"/>
        <v>{"x":3708.072124,"y":0.0,"z":5205.243651}</v>
      </c>
    </row>
    <row r="15" spans="1:17" x14ac:dyDescent="0.2">
      <c r="H15">
        <v>32.64602</v>
      </c>
      <c r="I15">
        <v>50.534877999999999</v>
      </c>
      <c r="K15">
        <f t="shared" si="2"/>
        <v>3264.6019999999999</v>
      </c>
      <c r="L15">
        <f t="shared" si="2"/>
        <v>5053.4877999999999</v>
      </c>
      <c r="N15" s="14" t="str">
        <f>"{""x"":"&amp;K15&amp;",""y"":0.0,""z"":"&amp;L15&amp;"}"</f>
        <v>{"x":3264.602,"y":0.0,"z":5053.4878}</v>
      </c>
      <c r="Q15" t="s">
        <v>162</v>
      </c>
    </row>
    <row r="17" spans="1:14" x14ac:dyDescent="0.2">
      <c r="A17" s="2" t="s">
        <v>174</v>
      </c>
      <c r="B17" s="2" t="s">
        <v>176</v>
      </c>
      <c r="H17">
        <f>E14</f>
        <v>37.080721240000003</v>
      </c>
      <c r="I17">
        <f>F14</f>
        <v>52.05243651</v>
      </c>
      <c r="K17">
        <f>IF(H17&lt;&gt;"",H17*100,E17*100)</f>
        <v>3708.0721240000003</v>
      </c>
      <c r="L17">
        <f>IF(I17&lt;&gt;"",I17*100,F17*100)</f>
        <v>5205.2436509999998</v>
      </c>
      <c r="N17" t="str">
        <f>"{""x"":"&amp;K17&amp;",""y"":150.0,""z"":"&amp;L17&amp;"}"</f>
        <v>{"x":3708.072124,"y":150.0,"z":5205.243651}</v>
      </c>
    </row>
    <row r="18" spans="1:14" x14ac:dyDescent="0.2">
      <c r="A18" s="2"/>
      <c r="B18" s="2"/>
    </row>
    <row r="19" spans="1:14" x14ac:dyDescent="0.2">
      <c r="A19" s="2" t="s">
        <v>175</v>
      </c>
      <c r="B19" s="2" t="s">
        <v>177</v>
      </c>
      <c r="H19">
        <f>E7</f>
        <v>40.954751960000003</v>
      </c>
      <c r="I19">
        <f>F7</f>
        <v>65.416342310000005</v>
      </c>
      <c r="K19">
        <f>IF(H19&lt;&gt;"",H19*100,E19*100)</f>
        <v>4095.4751960000003</v>
      </c>
      <c r="L19">
        <f>IF(I19&lt;&gt;"",I19*100,F19*100)</f>
        <v>6541.634231</v>
      </c>
      <c r="N19" t="str">
        <f>"{""x"":"&amp;K19&amp;",""y"":150.0,""z"":"&amp;L19&amp;"}"</f>
        <v>{"x":4095.475196,"y":150.0,"z":6541.634231}</v>
      </c>
    </row>
    <row r="21" spans="1:14" x14ac:dyDescent="0.2">
      <c r="A21" t="s">
        <v>147</v>
      </c>
      <c r="B21" s="11" t="s">
        <v>86</v>
      </c>
    </row>
    <row r="23" spans="1:14" x14ac:dyDescent="0.2">
      <c r="A23" t="s">
        <v>148</v>
      </c>
      <c r="B23" s="12" t="s">
        <v>90</v>
      </c>
    </row>
    <row r="25" spans="1:14" x14ac:dyDescent="0.2">
      <c r="A25" s="22" t="s">
        <v>76</v>
      </c>
    </row>
    <row r="26" spans="1:14" x14ac:dyDescent="0.2">
      <c r="A26" s="2" t="s">
        <v>71</v>
      </c>
      <c r="B26" s="19" t="s">
        <v>73</v>
      </c>
    </row>
    <row r="27" spans="1:14" x14ac:dyDescent="0.2">
      <c r="A27" s="2"/>
      <c r="B27" s="19" t="s">
        <v>74</v>
      </c>
    </row>
    <row r="35" spans="1:1" x14ac:dyDescent="0.2">
      <c r="A35" t="str">
        <f>"[["&amp;B4&amp;","&amp;C4&amp;"],["&amp;B5&amp;","&amp;C5&amp;"],["&amp;B6&amp;","&amp;C6&amp;"],["&amp;B7&amp;","&amp;C7&amp;"],["&amp;B8&amp;","&amp;C8&amp;"]]"</f>
        <v>[[1.806684,-4.368962],[6.321991,-3.999911],[8.143199,-3.961709],[9.95267,-3.935483],[17.222713,1.808237]]</v>
      </c>
    </row>
    <row r="36" spans="1:1" x14ac:dyDescent="0.2">
      <c r="A36" t="str">
        <f>"[["&amp;B11&amp;","&amp;C11&amp;"],["&amp;B12&amp;","&amp;C12&amp;"],["&amp;B13&amp;","&amp;C13&amp;"],["&amp;B14&amp;","&amp;C14&amp;"],["&amp;B15&amp;","&amp;C15&amp;"]]"</f>
        <v>[[27.496759,2.080886],[26.391905,2.229113],[25.040604,2.212282],[18.373034,2.370857],[,]]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1A846-B7B4-F946-AD98-542FFD2CB38E}">
  <dimension ref="A1:O44"/>
  <sheetViews>
    <sheetView topLeftCell="A11" workbookViewId="0">
      <selection activeCell="A31" activeCellId="1" sqref="A34 A31"/>
    </sheetView>
  </sheetViews>
  <sheetFormatPr baseColWidth="10" defaultRowHeight="16" x14ac:dyDescent="0.2"/>
  <sheetData>
    <row r="1" spans="1:15" x14ac:dyDescent="0.2">
      <c r="A1" t="s">
        <v>36</v>
      </c>
      <c r="C1" s="1" t="e">
        <f>COUNTIF('Sheet 1'!#REF!,"=x")</f>
        <v>#REF!</v>
      </c>
      <c r="D1">
        <f>COUNTIF('Sheet 1'!A:A,"&gt;0")</f>
        <v>28</v>
      </c>
    </row>
    <row r="3" spans="1:15" x14ac:dyDescent="0.2">
      <c r="B3" t="s">
        <v>32</v>
      </c>
      <c r="C3" t="s">
        <v>33</v>
      </c>
    </row>
    <row r="4" spans="1:15" x14ac:dyDescent="0.2">
      <c r="A4" t="s">
        <v>3</v>
      </c>
      <c r="B4" t="e">
        <f>COUNTIFS('Sheet 1'!B3:B51,"=m",'Sheet 1'!I3:I51,"=m",'Sheet 1'!#REF!,"=x")</f>
        <v>#REF!</v>
      </c>
      <c r="C4" t="e">
        <f>COUNTIFS('Sheet 1'!E3:E51,"=m",'Sheet 1'!I3:I51,"=m",'Sheet 1'!#REF!,"=x")</f>
        <v>#REF!</v>
      </c>
      <c r="D4" s="1" t="e">
        <f>B4+C4</f>
        <v>#REF!</v>
      </c>
    </row>
    <row r="5" spans="1:15" x14ac:dyDescent="0.2">
      <c r="A5" t="s">
        <v>9</v>
      </c>
      <c r="B5" t="e">
        <f>COUNTIFS('Sheet 1'!B3:B51,"=f",'Sheet 1'!I3:I51,"=f",'Sheet 1'!#REF!,"=x")</f>
        <v>#REF!</v>
      </c>
      <c r="C5" t="e">
        <f>COUNTIFS('Sheet 1'!E3:E51,"=f",'Sheet 1'!I3:I51,"=f",'Sheet 1'!#REF!,"=x")</f>
        <v>#REF!</v>
      </c>
      <c r="D5" s="1" t="e">
        <f>B5+C5</f>
        <v>#REF!</v>
      </c>
    </row>
    <row r="6" spans="1:15" x14ac:dyDescent="0.2">
      <c r="B6" s="1" t="e">
        <f>B5+B4</f>
        <v>#REF!</v>
      </c>
      <c r="C6" s="1" t="e">
        <f>C5+C4</f>
        <v>#REF!</v>
      </c>
      <c r="D6" s="1" t="e">
        <f>C6+B6</f>
        <v>#REF!</v>
      </c>
    </row>
    <row r="9" spans="1:15" x14ac:dyDescent="0.2">
      <c r="I9" s="1" t="s">
        <v>34</v>
      </c>
      <c r="O9" s="1" t="s">
        <v>35</v>
      </c>
    </row>
    <row r="10" spans="1:15" x14ac:dyDescent="0.2">
      <c r="C10" t="s">
        <v>39</v>
      </c>
      <c r="E10" t="s">
        <v>37</v>
      </c>
      <c r="G10" t="s">
        <v>38</v>
      </c>
      <c r="I10" s="1"/>
      <c r="K10" t="s">
        <v>37</v>
      </c>
      <c r="M10" t="s">
        <v>38</v>
      </c>
      <c r="O10" s="1"/>
    </row>
    <row r="11" spans="1:15" x14ac:dyDescent="0.2">
      <c r="E11" t="s">
        <v>3</v>
      </c>
      <c r="F11" t="s">
        <v>9</v>
      </c>
      <c r="G11" t="s">
        <v>3</v>
      </c>
      <c r="H11" t="s">
        <v>9</v>
      </c>
      <c r="I11" s="1"/>
      <c r="K11" t="s">
        <v>3</v>
      </c>
      <c r="L11" t="s">
        <v>9</v>
      </c>
      <c r="M11" t="s">
        <v>3</v>
      </c>
      <c r="N11" t="s">
        <v>9</v>
      </c>
      <c r="O11" s="1"/>
    </row>
    <row r="12" spans="1:15" x14ac:dyDescent="0.2">
      <c r="A12" s="11" t="s">
        <v>14</v>
      </c>
      <c r="C12" s="1" t="e">
        <f>I12+O12</f>
        <v>#REF!</v>
      </c>
      <c r="E12" t="e">
        <f>COUNTIFS('Sheet 1'!$D$3:$D$42,"="&amp;$A12,'Sheet 1'!#REF!,"=x",'Sheet 1'!$B$3:$B$42,"="&amp;E$11,'Sheet 1'!$I$3:$I$42,"="&amp;E$11)</f>
        <v>#REF!</v>
      </c>
      <c r="F12" t="e">
        <f>COUNTIFS('Sheet 1'!$D$3:$D$42,"="&amp;$A12,'Sheet 1'!#REF!,"=x",'Sheet 1'!$B$3:$B$42,"="&amp;F$11,'Sheet 1'!$I$3:$I$42,"="&amp;F$11)</f>
        <v>#REF!</v>
      </c>
      <c r="G12" t="e">
        <f>COUNTIFS('Sheet 1'!$G$3:$G$42,"="&amp;$A12,'Sheet 1'!#REF!,"=x",'Sheet 1'!$E$3:$E$42,"="&amp;G$11,'Sheet 1'!$I$3:$I$42,"="&amp;G$11)</f>
        <v>#REF!</v>
      </c>
      <c r="H12" t="e">
        <f>COUNTIFS('Sheet 1'!$G$3:$G$42,"="&amp;$A12,'Sheet 1'!#REF!,"=x",'Sheet 1'!$E$3:$E$42,"="&amp;H$11,'Sheet 1'!$I$3:$I$42,"="&amp;H$11)</f>
        <v>#REF!</v>
      </c>
      <c r="I12" s="1" t="e">
        <f>SUM(E12:H12)</f>
        <v>#REF!</v>
      </c>
      <c r="K12" t="e">
        <f>COUNTIFS('Sheet 1'!$D$3:$D$42,"="&amp;$A12,'Sheet 1'!#REF!,"=x",'Sheet 1'!$B$3:$B$42,"="&amp;K$11)-E12</f>
        <v>#REF!</v>
      </c>
      <c r="L12" t="e">
        <f>COUNTIFS('Sheet 1'!$D$3:$D$42,"="&amp;$A12,'Sheet 1'!#REF!,"=x",'Sheet 1'!$B$3:$B$42,"="&amp;L$11)-F12</f>
        <v>#REF!</v>
      </c>
      <c r="M12" t="e">
        <f>COUNTIFS('Sheet 1'!$G$3:$G$42,"="&amp;$A12,'Sheet 1'!#REF!,"=x",'Sheet 1'!$E$3:$E$42,"="&amp;M$11)-G12</f>
        <v>#REF!</v>
      </c>
      <c r="N12" t="e">
        <f>COUNTIFS('Sheet 1'!$G$3:$G$42,"="&amp;$A12,'Sheet 1'!#REF!,"=x",'Sheet 1'!$E$3:$E$42,"="&amp;N$11)-H12</f>
        <v>#REF!</v>
      </c>
      <c r="O12" s="1" t="e">
        <f>SUM(K12:N12)</f>
        <v>#REF!</v>
      </c>
    </row>
    <row r="13" spans="1:15" x14ac:dyDescent="0.2">
      <c r="A13" s="12" t="s">
        <v>19</v>
      </c>
      <c r="C13" s="1" t="e">
        <f t="shared" ref="C13:C19" si="0">I13+O13</f>
        <v>#REF!</v>
      </c>
      <c r="E13" t="e">
        <f>COUNTIFS('Sheet 1'!$D$3:$D$42,"="&amp;$A13,'Sheet 1'!#REF!,"=x",'Sheet 1'!$B$3:$B$42,"="&amp;E$11,'Sheet 1'!$I$3:$I$42,"="&amp;E$11)</f>
        <v>#REF!</v>
      </c>
      <c r="F13" t="e">
        <f>COUNTIFS('Sheet 1'!$D$3:$D$42,"="&amp;$A13,'Sheet 1'!#REF!,"=x",'Sheet 1'!$B$3:$B$42,"="&amp;F$11,'Sheet 1'!$I$3:$I$42,"="&amp;F$11)</f>
        <v>#REF!</v>
      </c>
      <c r="G13" t="e">
        <f>COUNTIFS('Sheet 1'!$G$3:$G$42,"="&amp;$A13,'Sheet 1'!#REF!,"=x",'Sheet 1'!$E$3:$E$42,"="&amp;G$11,'Sheet 1'!$I$3:$I$42,"="&amp;G$11)</f>
        <v>#REF!</v>
      </c>
      <c r="H13" t="e">
        <f>COUNTIFS('Sheet 1'!$G$3:$G$42,"="&amp;$A13,'Sheet 1'!#REF!,"=x",'Sheet 1'!$E$3:$E$42,"="&amp;H$11,'Sheet 1'!$I$3:$I$42,"="&amp;H$11)</f>
        <v>#REF!</v>
      </c>
      <c r="I13" s="1" t="e">
        <f t="shared" ref="I13:I19" si="1">SUM(E13:H13)</f>
        <v>#REF!</v>
      </c>
      <c r="K13" t="e">
        <f>COUNTIFS('Sheet 1'!$D$3:$D$42,"="&amp;$A13,'Sheet 1'!#REF!,"=x",'Sheet 1'!$B$3:$B$42,"="&amp;K$11)-E13</f>
        <v>#REF!</v>
      </c>
      <c r="L13" t="e">
        <f>COUNTIFS('Sheet 1'!$D$3:$D$42,"="&amp;$A13,'Sheet 1'!#REF!,"=x",'Sheet 1'!$B$3:$B$42,"="&amp;L$11)-F13</f>
        <v>#REF!</v>
      </c>
      <c r="M13" t="e">
        <f>COUNTIFS('Sheet 1'!$G$3:$G$42,"="&amp;$A13,'Sheet 1'!#REF!,"=x",'Sheet 1'!$E$3:$E$42,"="&amp;M$11)-G13</f>
        <v>#REF!</v>
      </c>
      <c r="N13" t="e">
        <f>COUNTIFS('Sheet 1'!$G$3:$G$42,"="&amp;$A13,'Sheet 1'!#REF!,"=x",'Sheet 1'!$E$3:$E$42,"="&amp;N$11)-H13</f>
        <v>#REF!</v>
      </c>
      <c r="O13" s="1" t="e">
        <f t="shared" ref="O13:O19" si="2">SUM(K13:N13)</f>
        <v>#REF!</v>
      </c>
    </row>
    <row r="14" spans="1:15" x14ac:dyDescent="0.2">
      <c r="A14" s="13" t="s">
        <v>13</v>
      </c>
      <c r="C14" s="1" t="e">
        <f t="shared" si="0"/>
        <v>#REF!</v>
      </c>
      <c r="E14" t="e">
        <f>COUNTIFS('Sheet 1'!$D$3:$D$42,"="&amp;$A14,'Sheet 1'!#REF!,"=x",'Sheet 1'!$B$3:$B$42,"="&amp;E$11,'Sheet 1'!$I$3:$I$42,"="&amp;E$11)</f>
        <v>#REF!</v>
      </c>
      <c r="F14" t="e">
        <f>COUNTIFS('Sheet 1'!$D$3:$D$42,"="&amp;$A14,'Sheet 1'!#REF!,"=x",'Sheet 1'!$B$3:$B$42,"="&amp;F$11,'Sheet 1'!$I$3:$I$42,"="&amp;F$11)</f>
        <v>#REF!</v>
      </c>
      <c r="G14" t="e">
        <f>COUNTIFS('Sheet 1'!$G$3:$G$42,"="&amp;$A14,'Sheet 1'!#REF!,"=x",'Sheet 1'!$E$3:$E$42,"="&amp;G$11,'Sheet 1'!$I$3:$I$42,"="&amp;G$11)</f>
        <v>#REF!</v>
      </c>
      <c r="H14" t="e">
        <f>COUNTIFS('Sheet 1'!$G$3:$G$42,"="&amp;$A14,'Sheet 1'!#REF!,"=x",'Sheet 1'!$E$3:$E$42,"="&amp;H$11,'Sheet 1'!$I$3:$I$42,"="&amp;H$11)</f>
        <v>#REF!</v>
      </c>
      <c r="I14" s="1" t="e">
        <f t="shared" si="1"/>
        <v>#REF!</v>
      </c>
      <c r="K14" t="e">
        <f>COUNTIFS('Sheet 1'!$D$3:$D$42,"="&amp;$A14,'Sheet 1'!#REF!,"=x",'Sheet 1'!$B$3:$B$42,"="&amp;K$11)-E14</f>
        <v>#REF!</v>
      </c>
      <c r="L14" t="e">
        <f>COUNTIFS('Sheet 1'!$D$3:$D$42,"="&amp;$A14,'Sheet 1'!#REF!,"=x",'Sheet 1'!$B$3:$B$42,"="&amp;L$11)-F14</f>
        <v>#REF!</v>
      </c>
      <c r="M14" t="e">
        <f>COUNTIFS('Sheet 1'!$G$3:$G$42,"="&amp;$A14,'Sheet 1'!#REF!,"=x",'Sheet 1'!$E$3:$E$42,"="&amp;M$11)-G14</f>
        <v>#REF!</v>
      </c>
      <c r="N14" t="e">
        <f>COUNTIFS('Sheet 1'!$G$3:$G$42,"="&amp;$A14,'Sheet 1'!#REF!,"=x",'Sheet 1'!$E$3:$E$42,"="&amp;N$11)-H14</f>
        <v>#REF!</v>
      </c>
      <c r="O14" s="1" t="e">
        <f t="shared" si="2"/>
        <v>#REF!</v>
      </c>
    </row>
    <row r="15" spans="1:15" x14ac:dyDescent="0.2">
      <c r="A15" s="14" t="s">
        <v>15</v>
      </c>
      <c r="C15" s="1" t="e">
        <f t="shared" si="0"/>
        <v>#REF!</v>
      </c>
      <c r="E15" t="e">
        <f>COUNTIFS('Sheet 1'!$D$3:$D$42,"="&amp;$A15,'Sheet 1'!#REF!,"=x",'Sheet 1'!$B$3:$B$42,"="&amp;E$11,'Sheet 1'!$I$3:$I$42,"="&amp;E$11)</f>
        <v>#REF!</v>
      </c>
      <c r="F15" t="e">
        <f>COUNTIFS('Sheet 1'!$D$3:$D$42,"="&amp;$A15,'Sheet 1'!#REF!,"=x",'Sheet 1'!$B$3:$B$42,"="&amp;F$11,'Sheet 1'!$I$3:$I$42,"="&amp;F$11)</f>
        <v>#REF!</v>
      </c>
      <c r="G15" t="e">
        <f>COUNTIFS('Sheet 1'!$G$3:$G$42,"="&amp;$A15,'Sheet 1'!#REF!,"=x",'Sheet 1'!$E$3:$E$42,"="&amp;G$11,'Sheet 1'!$I$3:$I$42,"="&amp;G$11)</f>
        <v>#REF!</v>
      </c>
      <c r="H15" t="e">
        <f>COUNTIFS('Sheet 1'!$G$3:$G$42,"="&amp;$A15,'Sheet 1'!#REF!,"=x",'Sheet 1'!$E$3:$E$42,"="&amp;H$11,'Sheet 1'!$I$3:$I$42,"="&amp;H$11)</f>
        <v>#REF!</v>
      </c>
      <c r="I15" s="1" t="e">
        <f t="shared" si="1"/>
        <v>#REF!</v>
      </c>
      <c r="K15" t="e">
        <f>COUNTIFS('Sheet 1'!$D$3:$D$42,"="&amp;$A15,'Sheet 1'!#REF!,"=x",'Sheet 1'!$B$3:$B$42,"="&amp;K$11)-E15</f>
        <v>#REF!</v>
      </c>
      <c r="L15" t="e">
        <f>COUNTIFS('Sheet 1'!$D$3:$D$42,"="&amp;$A15,'Sheet 1'!#REF!,"=x",'Sheet 1'!$B$3:$B$42,"="&amp;L$11)-F15</f>
        <v>#REF!</v>
      </c>
      <c r="M15" t="e">
        <f>COUNTIFS('Sheet 1'!$G$3:$G$42,"="&amp;$A15,'Sheet 1'!#REF!,"=x",'Sheet 1'!$E$3:$E$42,"="&amp;M$11)-G15</f>
        <v>#REF!</v>
      </c>
      <c r="N15" t="e">
        <f>COUNTIFS('Sheet 1'!$G$3:$G$42,"="&amp;$A15,'Sheet 1'!#REF!,"=x",'Sheet 1'!$E$3:$E$42,"="&amp;N$11)-H15</f>
        <v>#REF!</v>
      </c>
      <c r="O15" s="1" t="e">
        <f t="shared" si="2"/>
        <v>#REF!</v>
      </c>
    </row>
    <row r="16" spans="1:15" x14ac:dyDescent="0.2">
      <c r="A16" s="15" t="s">
        <v>16</v>
      </c>
      <c r="C16" s="1" t="e">
        <f t="shared" si="0"/>
        <v>#REF!</v>
      </c>
      <c r="E16" t="e">
        <f>COUNTIFS('Sheet 1'!$D$3:$D$42,"="&amp;$A16,'Sheet 1'!#REF!,"=x",'Sheet 1'!$B$3:$B$42,"="&amp;E$11,'Sheet 1'!$I$3:$I$42,"="&amp;E$11)</f>
        <v>#REF!</v>
      </c>
      <c r="F16" t="e">
        <f>COUNTIFS('Sheet 1'!$D$3:$D$42,"="&amp;$A16,'Sheet 1'!#REF!,"=x",'Sheet 1'!$B$3:$B$42,"="&amp;F$11,'Sheet 1'!$I$3:$I$42,"="&amp;F$11)</f>
        <v>#REF!</v>
      </c>
      <c r="G16" t="e">
        <f>COUNTIFS('Sheet 1'!$G$3:$G$42,"="&amp;$A16,'Sheet 1'!#REF!,"=x",'Sheet 1'!$E$3:$E$42,"="&amp;G$11,'Sheet 1'!$I$3:$I$42,"="&amp;G$11)</f>
        <v>#REF!</v>
      </c>
      <c r="H16" t="e">
        <f>COUNTIFS('Sheet 1'!$G$3:$G$42,"="&amp;$A16,'Sheet 1'!#REF!,"=x",'Sheet 1'!$E$3:$E$42,"="&amp;H$11,'Sheet 1'!$I$3:$I$42,"="&amp;H$11)</f>
        <v>#REF!</v>
      </c>
      <c r="I16" s="1" t="e">
        <f t="shared" si="1"/>
        <v>#REF!</v>
      </c>
      <c r="K16" t="e">
        <f>COUNTIFS('Sheet 1'!$D$3:$D$42,"="&amp;$A16,'Sheet 1'!#REF!,"=x",'Sheet 1'!$B$3:$B$42,"="&amp;K$11)-E16</f>
        <v>#REF!</v>
      </c>
      <c r="L16" t="e">
        <f>COUNTIFS('Sheet 1'!$D$3:$D$42,"="&amp;$A16,'Sheet 1'!#REF!,"=x",'Sheet 1'!$B$3:$B$42,"="&amp;L$11)-F16</f>
        <v>#REF!</v>
      </c>
      <c r="M16" t="e">
        <f>COUNTIFS('Sheet 1'!$G$3:$G$42,"="&amp;$A16,'Sheet 1'!#REF!,"=x",'Sheet 1'!$E$3:$E$42,"="&amp;M$11)-G16</f>
        <v>#REF!</v>
      </c>
      <c r="N16" t="e">
        <f>COUNTIFS('Sheet 1'!$G$3:$G$42,"="&amp;$A16,'Sheet 1'!#REF!,"=x",'Sheet 1'!$E$3:$E$42,"="&amp;N$11)-H16</f>
        <v>#REF!</v>
      </c>
      <c r="O16" s="1" t="e">
        <f t="shared" si="2"/>
        <v>#REF!</v>
      </c>
    </row>
    <row r="17" spans="1:15" x14ac:dyDescent="0.2">
      <c r="A17" s="16" t="s">
        <v>20</v>
      </c>
      <c r="C17" s="1" t="e">
        <f t="shared" si="0"/>
        <v>#REF!</v>
      </c>
      <c r="E17" t="e">
        <f>COUNTIFS('Sheet 1'!$D$3:$D$42,"="&amp;$A17,'Sheet 1'!#REF!,"=x",'Sheet 1'!$B$3:$B$42,"="&amp;E$11,'Sheet 1'!$I$3:$I$42,"="&amp;E$11)</f>
        <v>#REF!</v>
      </c>
      <c r="F17" t="e">
        <f>COUNTIFS('Sheet 1'!$D$3:$D$42,"="&amp;$A17,'Sheet 1'!#REF!,"=x",'Sheet 1'!$B$3:$B$42,"="&amp;F$11,'Sheet 1'!$I$3:$I$42,"="&amp;F$11)</f>
        <v>#REF!</v>
      </c>
      <c r="G17" t="e">
        <f>COUNTIFS('Sheet 1'!$G$3:$G$42,"="&amp;$A17,'Sheet 1'!#REF!,"=x",'Sheet 1'!$E$3:$E$42,"="&amp;G$11,'Sheet 1'!$I$3:$I$42,"="&amp;G$11)</f>
        <v>#REF!</v>
      </c>
      <c r="H17" t="e">
        <f>COUNTIFS('Sheet 1'!$G$3:$G$42,"="&amp;$A17,'Sheet 1'!#REF!,"=x",'Sheet 1'!$E$3:$E$42,"="&amp;H$11,'Sheet 1'!$I$3:$I$42,"="&amp;H$11)</f>
        <v>#REF!</v>
      </c>
      <c r="I17" s="1" t="e">
        <f t="shared" si="1"/>
        <v>#REF!</v>
      </c>
      <c r="K17" t="e">
        <f>COUNTIFS('Sheet 1'!$D$3:$D$42,"="&amp;$A17,'Sheet 1'!#REF!,"=x",'Sheet 1'!$B$3:$B$42,"="&amp;K$11)-E17</f>
        <v>#REF!</v>
      </c>
      <c r="L17" t="e">
        <f>COUNTIFS('Sheet 1'!$D$3:$D$42,"="&amp;$A17,'Sheet 1'!#REF!,"=x",'Sheet 1'!$B$3:$B$42,"="&amp;L$11)-F17</f>
        <v>#REF!</v>
      </c>
      <c r="M17" t="e">
        <f>COUNTIFS('Sheet 1'!$G$3:$G$42,"="&amp;$A17,'Sheet 1'!#REF!,"=x",'Sheet 1'!$E$3:$E$42,"="&amp;M$11)-G17</f>
        <v>#REF!</v>
      </c>
      <c r="N17" t="e">
        <f>COUNTIFS('Sheet 1'!$G$3:$G$42,"="&amp;$A17,'Sheet 1'!#REF!,"=x",'Sheet 1'!$E$3:$E$42,"="&amp;N$11)-H17</f>
        <v>#REF!</v>
      </c>
      <c r="O17" s="1" t="e">
        <f t="shared" si="2"/>
        <v>#REF!</v>
      </c>
    </row>
    <row r="18" spans="1:15" x14ac:dyDescent="0.2">
      <c r="A18" s="17" t="s">
        <v>10</v>
      </c>
      <c r="C18" s="1" t="e">
        <f t="shared" si="0"/>
        <v>#REF!</v>
      </c>
      <c r="E18" t="e">
        <f>COUNTIFS('Sheet 1'!$C$3:$C$42,"="&amp;$A18,'Sheet 1'!#REF!,"=x",'Sheet 1'!$B$3:$B$42,"="&amp;E$11,'Sheet 1'!$I$3:$I$42,"="&amp;E$11)</f>
        <v>#REF!</v>
      </c>
      <c r="F18" t="e">
        <f>COUNTIFS('Sheet 1'!$C$3:$C$42,"="&amp;$A18,'Sheet 1'!#REF!,"=x",'Sheet 1'!$B$3:$B$42,"="&amp;F$11,'Sheet 1'!$I$3:$I$42,"="&amp;F$11)</f>
        <v>#REF!</v>
      </c>
      <c r="G18" t="e">
        <f>COUNTIFS('Sheet 1'!$F$3:$F$42,"="&amp;$A18,'Sheet 1'!#REF!,"=x",'Sheet 1'!$E$3:$E$42,"="&amp;G$11,'Sheet 1'!$I$3:$I$42,"="&amp;G$11)</f>
        <v>#REF!</v>
      </c>
      <c r="H18" t="e">
        <f>COUNTIFS('Sheet 1'!$F$3:$F$42,"="&amp;$A18,'Sheet 1'!#REF!,"=x",'Sheet 1'!$E$3:$E$42,"="&amp;H$11,'Sheet 1'!$I$3:$I$42,"="&amp;H$11)</f>
        <v>#REF!</v>
      </c>
      <c r="I18" s="1" t="e">
        <f t="shared" si="1"/>
        <v>#REF!</v>
      </c>
      <c r="K18" t="e">
        <f>COUNTIFS('Sheet 1'!$C$3:$C$51,"="&amp;$A18,'Sheet 1'!#REF!,"=x",'Sheet 1'!$B$3:$B$51,"="&amp;K$11)-E18</f>
        <v>#REF!</v>
      </c>
      <c r="L18" t="e">
        <f>COUNTIFS('Sheet 1'!$C$3:$C$51,"="&amp;$A18,'Sheet 1'!#REF!,"=x",'Sheet 1'!$B$3:$B$51,"="&amp;L$11)-F18</f>
        <v>#REF!</v>
      </c>
      <c r="M18" t="e">
        <f>COUNTIFS('Sheet 1'!$F$3:$F$51,"="&amp;$A18,'Sheet 1'!#REF!,"=x",'Sheet 1'!$E$3:$E$51,"="&amp;M$11)-G18</f>
        <v>#REF!</v>
      </c>
      <c r="N18" t="e">
        <f>COUNTIFS('Sheet 1'!$F$3:$F$51,"="&amp;$A18,'Sheet 1'!#REF!,"=x",'Sheet 1'!$E$3:$E$51,"="&amp;N$11)-H18</f>
        <v>#REF!</v>
      </c>
      <c r="O18" s="1" t="e">
        <f t="shared" si="2"/>
        <v>#REF!</v>
      </c>
    </row>
    <row r="19" spans="1:15" x14ac:dyDescent="0.2">
      <c r="A19" s="18" t="s">
        <v>21</v>
      </c>
      <c r="C19" s="1" t="e">
        <f t="shared" si="0"/>
        <v>#REF!</v>
      </c>
      <c r="E19" t="e">
        <f>COUNTIFS('Sheet 1'!$C$3:$C$42,"="&amp;$A19,'Sheet 1'!#REF!,"=x",'Sheet 1'!$B$3:$B$42,"="&amp;E$11,'Sheet 1'!$I$3:$I$42,"="&amp;E$11)</f>
        <v>#REF!</v>
      </c>
      <c r="F19" t="e">
        <f>COUNTIFS('Sheet 1'!$C$3:$C$42,"="&amp;$A19,'Sheet 1'!#REF!,"=x",'Sheet 1'!$B$3:$B$42,"="&amp;F$11,'Sheet 1'!$I$3:$I$42,"="&amp;F$11)</f>
        <v>#REF!</v>
      </c>
      <c r="G19" t="e">
        <f>COUNTIFS('Sheet 1'!$F$3:$F$42,"="&amp;$A19,'Sheet 1'!#REF!,"=x",'Sheet 1'!$E$3:$E$42,"="&amp;G$11,'Sheet 1'!$I$3:$I$42,"="&amp;G$11)</f>
        <v>#REF!</v>
      </c>
      <c r="H19" t="e">
        <f>COUNTIFS('Sheet 1'!$F$3:$F$42,"="&amp;$A19,'Sheet 1'!#REF!,"=x",'Sheet 1'!$E$3:$E$42,"="&amp;H$11,'Sheet 1'!$I$3:$I$42,"="&amp;H$11)</f>
        <v>#REF!</v>
      </c>
      <c r="I19" s="1" t="e">
        <f t="shared" si="1"/>
        <v>#REF!</v>
      </c>
      <c r="K19" t="e">
        <f>COUNTIFS('Sheet 1'!$C$3:$C$51,"="&amp;$A19,'Sheet 1'!#REF!,"=x",'Sheet 1'!$B$3:$B$51,"="&amp;K$11)-E19</f>
        <v>#REF!</v>
      </c>
      <c r="L19" t="e">
        <f>COUNTIFS('Sheet 1'!$C$3:$C$51,"="&amp;$A19,'Sheet 1'!#REF!,"=x",'Sheet 1'!$B$3:$B$51,"="&amp;L$11)-F19</f>
        <v>#REF!</v>
      </c>
      <c r="M19" t="e">
        <f>COUNTIFS('Sheet 1'!$F$3:$F$51,"="&amp;$A19,'Sheet 1'!#REF!,"=x",'Sheet 1'!$E$3:$E$51,"="&amp;M$11)-G19</f>
        <v>#REF!</v>
      </c>
      <c r="N19" t="e">
        <f>COUNTIFS('Sheet 1'!$F$3:$F$51,"="&amp;$A19,'Sheet 1'!#REF!,"=x",'Sheet 1'!$E$3:$E$51,"="&amp;N$11)-H19</f>
        <v>#REF!</v>
      </c>
      <c r="O19" s="1" t="e">
        <f t="shared" si="2"/>
        <v>#REF!</v>
      </c>
    </row>
    <row r="20" spans="1:15" x14ac:dyDescent="0.2">
      <c r="A20" s="2"/>
      <c r="C20" s="1"/>
      <c r="I20" s="1"/>
      <c r="O20" s="1"/>
    </row>
    <row r="22" spans="1:15" x14ac:dyDescent="0.2">
      <c r="C22" t="e">
        <f>SUM(C12:C20)</f>
        <v>#REF!</v>
      </c>
    </row>
    <row r="27" spans="1:15" x14ac:dyDescent="0.2">
      <c r="A27" s="16" t="s">
        <v>92</v>
      </c>
      <c r="D27" t="s">
        <v>95</v>
      </c>
    </row>
    <row r="28" spans="1:15" x14ac:dyDescent="0.2">
      <c r="A28" s="15" t="s">
        <v>83</v>
      </c>
      <c r="D28" t="s">
        <v>99</v>
      </c>
    </row>
    <row r="30" spans="1:15" x14ac:dyDescent="0.2">
      <c r="A30" s="13" t="s">
        <v>84</v>
      </c>
      <c r="D30" t="s">
        <v>97</v>
      </c>
    </row>
    <row r="31" spans="1:15" x14ac:dyDescent="0.2">
      <c r="A31" s="14" t="s">
        <v>91</v>
      </c>
      <c r="D31" t="s">
        <v>98</v>
      </c>
    </row>
    <row r="33" spans="1:4" x14ac:dyDescent="0.2">
      <c r="A33" s="11" t="s">
        <v>86</v>
      </c>
      <c r="D33" t="s">
        <v>94</v>
      </c>
    </row>
    <row r="34" spans="1:4" x14ac:dyDescent="0.2">
      <c r="A34" s="12" t="s">
        <v>90</v>
      </c>
      <c r="D34" t="s">
        <v>93</v>
      </c>
    </row>
    <row r="36" spans="1:4" x14ac:dyDescent="0.2">
      <c r="A36" s="17" t="s">
        <v>89</v>
      </c>
      <c r="D36" t="s">
        <v>96</v>
      </c>
    </row>
    <row r="37" spans="1:4" x14ac:dyDescent="0.2">
      <c r="A37" s="18" t="s">
        <v>85</v>
      </c>
      <c r="D37" t="s">
        <v>21</v>
      </c>
    </row>
    <row r="43" spans="1:4" x14ac:dyDescent="0.2">
      <c r="A43" t="s">
        <v>87</v>
      </c>
    </row>
    <row r="44" spans="1:4" x14ac:dyDescent="0.2">
      <c r="A44" t="s">
        <v>88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4A730-1F3B-2D42-90B6-E23F6F9263E1}">
  <dimension ref="A1:Q36"/>
  <sheetViews>
    <sheetView workbookViewId="0">
      <selection activeCell="B21" sqref="B21"/>
    </sheetView>
  </sheetViews>
  <sheetFormatPr baseColWidth="10" defaultRowHeight="16" x14ac:dyDescent="0.2"/>
  <sheetData>
    <row r="1" spans="1:17" x14ac:dyDescent="0.2">
      <c r="A1" s="20"/>
    </row>
    <row r="2" spans="1:17" x14ac:dyDescent="0.2">
      <c r="A2" s="21" t="s">
        <v>75</v>
      </c>
      <c r="B2" s="2"/>
      <c r="C2" s="2"/>
      <c r="D2" s="2"/>
      <c r="E2" s="22" t="s">
        <v>77</v>
      </c>
      <c r="F2" s="2"/>
      <c r="G2" s="2"/>
      <c r="H2" s="22" t="s">
        <v>78</v>
      </c>
      <c r="I2" s="2"/>
      <c r="J2" s="2"/>
      <c r="K2" s="22" t="s">
        <v>111</v>
      </c>
      <c r="L2" s="2"/>
      <c r="M2" s="2"/>
      <c r="N2" s="22" t="s">
        <v>112</v>
      </c>
    </row>
    <row r="3" spans="1:17" x14ac:dyDescent="0.2">
      <c r="A3" t="s">
        <v>144</v>
      </c>
    </row>
    <row r="4" spans="1:17" x14ac:dyDescent="0.2">
      <c r="A4" t="s">
        <v>56</v>
      </c>
      <c r="B4">
        <v>1.5308679999999999</v>
      </c>
      <c r="C4">
        <v>-4.2363369999999998</v>
      </c>
      <c r="H4">
        <v>49.272056999999997</v>
      </c>
      <c r="I4">
        <v>69.470566000000005</v>
      </c>
      <c r="K4">
        <f>IF(H4&lt;&gt;"",H4*100,E4*100)</f>
        <v>4927.2056999999995</v>
      </c>
      <c r="L4">
        <f>IF(I4&lt;&gt;"",I4*100,F4*100)</f>
        <v>6947.0566000000008</v>
      </c>
      <c r="N4" t="str">
        <f>"{""x"":"&amp;K4&amp;",""y"":0.0,""z"":"&amp;L4&amp;"}"</f>
        <v>{"x":4927.2057,"y":0.0,"z":6947.0566}</v>
      </c>
    </row>
    <row r="5" spans="1:17" x14ac:dyDescent="0.2">
      <c r="A5" t="s">
        <v>58</v>
      </c>
      <c r="B5">
        <v>4.4079119999999996</v>
      </c>
      <c r="C5">
        <v>-4.3513520000000003</v>
      </c>
      <c r="E5">
        <v>45.67403693</v>
      </c>
      <c r="F5">
        <v>67.822780519999995</v>
      </c>
      <c r="K5">
        <f t="shared" ref="K5:L8" si="0">IF(H5&lt;&gt;"",H5*100,E5*100)</f>
        <v>4567.4036930000002</v>
      </c>
      <c r="L5">
        <f t="shared" si="0"/>
        <v>6782.2780519999997</v>
      </c>
      <c r="N5" t="str">
        <f t="shared" ref="N5:N8" si="1">"{""x"":"&amp;K5&amp;",""y"":0.0,""z"":"&amp;L5&amp;"}"</f>
        <v>{"x":4567.403693,"y":0.0,"z":6782.278052}</v>
      </c>
    </row>
    <row r="6" spans="1:17" x14ac:dyDescent="0.2">
      <c r="A6" t="s">
        <v>60</v>
      </c>
      <c r="B6">
        <v>6.3877990000000002</v>
      </c>
      <c r="C6">
        <v>-4.1583199999999998</v>
      </c>
      <c r="E6">
        <v>43.895991209999998</v>
      </c>
      <c r="F6">
        <v>66.930722619999997</v>
      </c>
      <c r="K6">
        <f t="shared" si="0"/>
        <v>4389.5991210000002</v>
      </c>
      <c r="L6">
        <f t="shared" si="0"/>
        <v>6693.0722619999997</v>
      </c>
      <c r="N6" t="str">
        <f t="shared" si="1"/>
        <v>{"x":4389.599121,"y":0.0,"z":6693.072262}</v>
      </c>
    </row>
    <row r="7" spans="1:17" x14ac:dyDescent="0.2">
      <c r="A7" t="s">
        <v>34</v>
      </c>
      <c r="B7">
        <v>7.5822900000000004</v>
      </c>
      <c r="C7">
        <v>-3.946231</v>
      </c>
      <c r="E7">
        <v>42.857660840000001</v>
      </c>
      <c r="F7">
        <v>66.303298889999994</v>
      </c>
      <c r="K7">
        <f t="shared" si="0"/>
        <v>4285.7660839999999</v>
      </c>
      <c r="L7">
        <f t="shared" si="0"/>
        <v>6630.3298889999996</v>
      </c>
      <c r="N7" t="str">
        <f t="shared" si="1"/>
        <v>{"x":4285.766084,"y":0.0,"z":6630.329889}</v>
      </c>
    </row>
    <row r="8" spans="1:17" x14ac:dyDescent="0.2">
      <c r="A8" t="s">
        <v>64</v>
      </c>
      <c r="B8">
        <v>14.92221</v>
      </c>
      <c r="C8">
        <v>1.8950469999999999</v>
      </c>
      <c r="E8">
        <v>39.841050940000002</v>
      </c>
      <c r="F8">
        <v>53.719108939999998</v>
      </c>
      <c r="K8">
        <f t="shared" si="0"/>
        <v>3984.1050940000005</v>
      </c>
      <c r="L8">
        <f t="shared" si="0"/>
        <v>5371.9108939999996</v>
      </c>
      <c r="N8" t="str">
        <f t="shared" si="1"/>
        <v>{"x":3984.105094,"y":0.0,"z":5371.910894}</v>
      </c>
    </row>
    <row r="10" spans="1:17" x14ac:dyDescent="0.2">
      <c r="A10" t="s">
        <v>143</v>
      </c>
    </row>
    <row r="11" spans="1:17" x14ac:dyDescent="0.2">
      <c r="A11" t="s">
        <v>56</v>
      </c>
      <c r="B11">
        <v>29.395365000000002</v>
      </c>
      <c r="C11">
        <v>2.133092</v>
      </c>
      <c r="E11">
        <v>26.421567979999999</v>
      </c>
      <c r="F11">
        <v>48.292659090000001</v>
      </c>
      <c r="K11">
        <f t="shared" ref="K11:L15" si="2">IF(H11&lt;&gt;"",H11*100,E11*100)</f>
        <v>2642.156798</v>
      </c>
      <c r="L11">
        <f t="shared" si="2"/>
        <v>4829.2659089999997</v>
      </c>
      <c r="N11" t="str">
        <f t="shared" ref="N11:N15" si="3">"{""x"":"&amp;K11&amp;",""y"":0.0,""z"":"&amp;L11&amp;"}"</f>
        <v>{"x":2642.156798,"y":0.0,"z":4829.265909}</v>
      </c>
    </row>
    <row r="12" spans="1:17" x14ac:dyDescent="0.2">
      <c r="A12" t="s">
        <v>58</v>
      </c>
      <c r="B12">
        <v>27.355743</v>
      </c>
      <c r="C12">
        <v>2.2327689999999998</v>
      </c>
      <c r="E12">
        <v>28.36060689</v>
      </c>
      <c r="F12">
        <v>48.933066400000001</v>
      </c>
      <c r="K12">
        <f t="shared" si="2"/>
        <v>2836.0606889999999</v>
      </c>
      <c r="L12">
        <f t="shared" si="2"/>
        <v>4893.3066399999998</v>
      </c>
      <c r="N12" t="str">
        <f t="shared" si="3"/>
        <v>{"x":2836.060689,"y":0.0,"z":4893.30664}</v>
      </c>
    </row>
    <row r="13" spans="1:17" x14ac:dyDescent="0.2">
      <c r="A13" t="s">
        <v>60</v>
      </c>
      <c r="B13">
        <v>26.400680999999999</v>
      </c>
      <c r="C13">
        <v>2.241374</v>
      </c>
      <c r="E13">
        <v>29.254881309999998</v>
      </c>
      <c r="F13">
        <v>49.26846278</v>
      </c>
      <c r="K13">
        <f t="shared" si="2"/>
        <v>2925.4881309999996</v>
      </c>
      <c r="L13">
        <f t="shared" si="2"/>
        <v>4926.846278</v>
      </c>
      <c r="N13" t="str">
        <f t="shared" si="3"/>
        <v>{"x":2925.488131,"y":0.0,"z":4926.846278}</v>
      </c>
    </row>
    <row r="14" spans="1:17" x14ac:dyDescent="0.2">
      <c r="A14" t="s">
        <v>113</v>
      </c>
      <c r="B14">
        <v>15.219116</v>
      </c>
      <c r="C14">
        <v>2.436734</v>
      </c>
      <c r="E14">
        <v>39.758786710000003</v>
      </c>
      <c r="F14">
        <v>53.106891189999999</v>
      </c>
      <c r="K14">
        <f t="shared" si="2"/>
        <v>3975.8786710000004</v>
      </c>
      <c r="L14">
        <f t="shared" si="2"/>
        <v>5310.6891189999997</v>
      </c>
      <c r="N14" t="str">
        <f>"{""x"":"&amp;K14&amp;",""y"":0.0,""z"":"&amp;L14&amp;"}"</f>
        <v>{"x":3975.878671,"y":0.0,"z":5310.689119}</v>
      </c>
    </row>
    <row r="15" spans="1:17" x14ac:dyDescent="0.2">
      <c r="H15">
        <v>30.969892999999999</v>
      </c>
      <c r="I15">
        <v>50.058210000000003</v>
      </c>
      <c r="K15">
        <f t="shared" si="2"/>
        <v>3096.9892999999997</v>
      </c>
      <c r="L15">
        <f t="shared" si="2"/>
        <v>5005.8209999999999</v>
      </c>
      <c r="N15" s="14" t="str">
        <f t="shared" si="3"/>
        <v>{"x":3096.9893,"y":0.0,"z":5005.821}</v>
      </c>
      <c r="Q15" t="s">
        <v>162</v>
      </c>
    </row>
    <row r="17" spans="1:14" x14ac:dyDescent="0.2">
      <c r="A17" s="2" t="s">
        <v>174</v>
      </c>
      <c r="B17" s="2" t="s">
        <v>176</v>
      </c>
      <c r="H17">
        <f>E14</f>
        <v>39.758786710000003</v>
      </c>
      <c r="I17">
        <f>F14</f>
        <v>53.106891189999999</v>
      </c>
      <c r="K17">
        <f>IF(H17&lt;&gt;"",H17*100,E17*100)</f>
        <v>3975.8786710000004</v>
      </c>
      <c r="L17">
        <f>IF(I17&lt;&gt;"",I17*100,F17*100)</f>
        <v>5310.6891189999997</v>
      </c>
      <c r="N17" t="str">
        <f>"{""x"":"&amp;K17&amp;",""y"":150.0,""z"":"&amp;L17&amp;"}"</f>
        <v>{"x":3975.878671,"y":150.0,"z":5310.689119}</v>
      </c>
    </row>
    <row r="18" spans="1:14" x14ac:dyDescent="0.2">
      <c r="A18" s="2"/>
      <c r="B18" s="2"/>
    </row>
    <row r="19" spans="1:14" x14ac:dyDescent="0.2">
      <c r="A19" s="2" t="s">
        <v>175</v>
      </c>
      <c r="B19" s="2" t="s">
        <v>177</v>
      </c>
      <c r="H19">
        <f>E7</f>
        <v>42.857660840000001</v>
      </c>
      <c r="I19">
        <f>F7</f>
        <v>66.303298889999994</v>
      </c>
      <c r="K19">
        <f>IF(H19&lt;&gt;"",H19*100,E19*100)</f>
        <v>4285.7660839999999</v>
      </c>
      <c r="L19">
        <f>IF(I19&lt;&gt;"",I19*100,F19*100)</f>
        <v>6630.3298889999996</v>
      </c>
      <c r="N19" t="str">
        <f>"{""x"":"&amp;K19&amp;",""y"":150.0,""z"":"&amp;L19&amp;"}"</f>
        <v>{"x":4285.766084,"y":150.0,"z":6630.329889}</v>
      </c>
    </row>
    <row r="21" spans="1:14" x14ac:dyDescent="0.2">
      <c r="A21" t="s">
        <v>147</v>
      </c>
      <c r="B21" s="11" t="s">
        <v>86</v>
      </c>
    </row>
    <row r="23" spans="1:14" x14ac:dyDescent="0.2">
      <c r="A23" t="s">
        <v>148</v>
      </c>
      <c r="B23" s="11" t="s">
        <v>86</v>
      </c>
    </row>
    <row r="25" spans="1:14" x14ac:dyDescent="0.2">
      <c r="A25" s="22" t="s">
        <v>76</v>
      </c>
    </row>
    <row r="26" spans="1:14" x14ac:dyDescent="0.2">
      <c r="A26" s="2" t="s">
        <v>71</v>
      </c>
      <c r="B26" s="19" t="s">
        <v>73</v>
      </c>
    </row>
    <row r="27" spans="1:14" x14ac:dyDescent="0.2">
      <c r="A27" s="2"/>
      <c r="B27" s="19" t="s">
        <v>74</v>
      </c>
    </row>
    <row r="35" spans="1:1" x14ac:dyDescent="0.2">
      <c r="A35" t="str">
        <f>"[["&amp;B4&amp;","&amp;C4&amp;"],["&amp;B5&amp;","&amp;C5&amp;"],["&amp;B6&amp;","&amp;C6&amp;"],["&amp;B7&amp;","&amp;C7&amp;"],["&amp;B8&amp;","&amp;C8&amp;"]]"</f>
        <v>[[1.530868,-4.236337],[4.407912,-4.351352],[6.387799,-4.15832],[7.58229,-3.946231],[14.92221,1.895047]]</v>
      </c>
    </row>
    <row r="36" spans="1:1" x14ac:dyDescent="0.2">
      <c r="A36" t="str">
        <f>"[["&amp;B11&amp;","&amp;C11&amp;"],["&amp;B12&amp;","&amp;C12&amp;"],["&amp;B13&amp;","&amp;C13&amp;"],["&amp;B14&amp;","&amp;C14&amp;"],["&amp;B15&amp;","&amp;C15&amp;"]]"</f>
        <v>[[29.395365,2.133092],[27.355743,2.232769],[26.400681,2.241374],[15.219116,2.436734],[,]]</v>
      </c>
    </row>
  </sheetData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48902-5F56-CE45-ADE1-3922233BCF1E}">
  <dimension ref="A1:Q36"/>
  <sheetViews>
    <sheetView workbookViewId="0">
      <selection activeCell="B17" sqref="B17:I19"/>
    </sheetView>
  </sheetViews>
  <sheetFormatPr baseColWidth="10" defaultRowHeight="16" x14ac:dyDescent="0.2"/>
  <sheetData>
    <row r="1" spans="1:17" x14ac:dyDescent="0.2">
      <c r="A1" s="20"/>
    </row>
    <row r="2" spans="1:17" x14ac:dyDescent="0.2">
      <c r="A2" s="21" t="s">
        <v>75</v>
      </c>
      <c r="B2" s="2"/>
      <c r="C2" s="2"/>
      <c r="D2" s="2"/>
      <c r="E2" s="22" t="s">
        <v>77</v>
      </c>
      <c r="F2" s="2"/>
      <c r="G2" s="2"/>
      <c r="H2" s="22" t="s">
        <v>78</v>
      </c>
      <c r="I2" s="2"/>
      <c r="J2" s="2"/>
      <c r="K2" s="22" t="s">
        <v>111</v>
      </c>
      <c r="L2" s="2"/>
      <c r="M2" s="2"/>
      <c r="N2" s="22" t="s">
        <v>112</v>
      </c>
    </row>
    <row r="3" spans="1:17" x14ac:dyDescent="0.2">
      <c r="A3" t="s">
        <v>144</v>
      </c>
    </row>
    <row r="4" spans="1:17" x14ac:dyDescent="0.2">
      <c r="A4" t="s">
        <v>56</v>
      </c>
      <c r="B4">
        <v>1.734224</v>
      </c>
      <c r="C4">
        <v>-4.4242610000000004</v>
      </c>
      <c r="H4">
        <v>50.520049999999998</v>
      </c>
      <c r="I4">
        <v>69.561310000000006</v>
      </c>
      <c r="K4">
        <f>IF(H4&lt;&gt;"",H4*100,E4*100)</f>
        <v>5052.0050000000001</v>
      </c>
      <c r="L4">
        <f>IF(I4&lt;&gt;"",I4*100,F4*100)</f>
        <v>6956.1310000000003</v>
      </c>
      <c r="N4" t="str">
        <f>"{""x"":"&amp;K4&amp;",""y"":0.0,""z"":"&amp;L4&amp;"}"</f>
        <v>{"x":5052.005,"y":0.0,"z":6956.131}</v>
      </c>
    </row>
    <row r="5" spans="1:17" x14ac:dyDescent="0.2">
      <c r="A5" t="s">
        <v>58</v>
      </c>
      <c r="B5">
        <v>5.5078279999999999</v>
      </c>
      <c r="C5">
        <v>-4.101763</v>
      </c>
      <c r="E5">
        <v>46.593908720000002</v>
      </c>
      <c r="F5">
        <v>67.604128329999995</v>
      </c>
      <c r="K5">
        <f t="shared" ref="K5:L8" si="0">IF(H5&lt;&gt;"",H5*100,E5*100)</f>
        <v>4659.3908719999999</v>
      </c>
      <c r="L5">
        <f t="shared" si="0"/>
        <v>6760.4128329999994</v>
      </c>
      <c r="N5" t="str">
        <f t="shared" ref="N5:N8" si="1">"{""x"":"&amp;K5&amp;",""y"":0.0,""z"":"&amp;L5&amp;"}"</f>
        <v>{"x":4659.390872,"y":0.0,"z":6760.412833}</v>
      </c>
    </row>
    <row r="6" spans="1:17" x14ac:dyDescent="0.2">
      <c r="A6" t="s">
        <v>60</v>
      </c>
      <c r="B6">
        <v>6.9054679999999999</v>
      </c>
      <c r="C6">
        <v>-3.9621930000000001</v>
      </c>
      <c r="E6">
        <v>45.339940769999998</v>
      </c>
      <c r="F6">
        <v>66.971323679999998</v>
      </c>
      <c r="K6">
        <f t="shared" si="0"/>
        <v>4533.9940769999994</v>
      </c>
      <c r="L6">
        <f t="shared" si="0"/>
        <v>6697.1323679999996</v>
      </c>
      <c r="N6" t="str">
        <f t="shared" si="1"/>
        <v>{"x":4533.994077,"y":0.0,"z":6697.132368}</v>
      </c>
    </row>
    <row r="7" spans="1:17" x14ac:dyDescent="0.2">
      <c r="A7" t="s">
        <v>34</v>
      </c>
      <c r="B7">
        <v>8.8502869999999998</v>
      </c>
      <c r="C7">
        <v>-3.9397609999999998</v>
      </c>
      <c r="E7">
        <v>43.533272259999997</v>
      </c>
      <c r="F7">
        <v>66.251064679999999</v>
      </c>
      <c r="K7">
        <f t="shared" si="0"/>
        <v>4353.3272259999994</v>
      </c>
      <c r="L7">
        <f t="shared" si="0"/>
        <v>6625.1064679999999</v>
      </c>
      <c r="N7" t="str">
        <f>"{""x"":"&amp;K7&amp;",""y"":0.0,""z"":"&amp;L7&amp;"}"</f>
        <v>{"x":4353.327226,"y":0.0,"z":6625.106468}</v>
      </c>
    </row>
    <row r="8" spans="1:17" x14ac:dyDescent="0.2">
      <c r="A8" t="s">
        <v>64</v>
      </c>
      <c r="B8">
        <v>16.341660999999998</v>
      </c>
      <c r="C8">
        <v>2.0151880000000002</v>
      </c>
      <c r="E8">
        <v>40.270455050000002</v>
      </c>
      <c r="F8">
        <v>53.884584400000001</v>
      </c>
      <c r="K8">
        <f t="shared" si="0"/>
        <v>4027.045505</v>
      </c>
      <c r="L8">
        <f t="shared" si="0"/>
        <v>5388.4584400000003</v>
      </c>
      <c r="N8" t="str">
        <f t="shared" si="1"/>
        <v>{"x":4027.045505,"y":0.0,"z":5388.45844}</v>
      </c>
    </row>
    <row r="10" spans="1:17" x14ac:dyDescent="0.2">
      <c r="A10" t="s">
        <v>143</v>
      </c>
    </row>
    <row r="11" spans="1:17" x14ac:dyDescent="0.2">
      <c r="A11" t="s">
        <v>56</v>
      </c>
      <c r="B11">
        <v>31.462889000000001</v>
      </c>
      <c r="C11">
        <v>2.1059420000000002</v>
      </c>
      <c r="E11">
        <v>26.193283520000001</v>
      </c>
      <c r="F11">
        <v>48.362536390000002</v>
      </c>
      <c r="K11">
        <f t="shared" ref="K11:L15" si="2">IF(H11&lt;&gt;"",H11*100,E11*100)</f>
        <v>2619.328352</v>
      </c>
      <c r="L11">
        <f t="shared" si="2"/>
        <v>4836.2536390000005</v>
      </c>
      <c r="N11" t="str">
        <f t="shared" ref="N11:N15" si="3">"{""x"":"&amp;K11&amp;",""y"":0.0,""z"":"&amp;L11&amp;"}"</f>
        <v>{"x":2619.328352,"y":0.0,"z":4836.253639}</v>
      </c>
    </row>
    <row r="12" spans="1:17" x14ac:dyDescent="0.2">
      <c r="A12" t="s">
        <v>58</v>
      </c>
      <c r="B12">
        <v>29.424177</v>
      </c>
      <c r="C12">
        <v>2.1734840000000002</v>
      </c>
      <c r="E12">
        <v>28.119918040000002</v>
      </c>
      <c r="F12">
        <v>49.03260204</v>
      </c>
      <c r="K12">
        <f t="shared" si="2"/>
        <v>2811.9918040000002</v>
      </c>
      <c r="L12">
        <f t="shared" si="2"/>
        <v>4903.2602040000002</v>
      </c>
      <c r="N12" t="str">
        <f t="shared" si="3"/>
        <v>{"x":2811.991804,"y":0.0,"z":4903.260204}</v>
      </c>
    </row>
    <row r="13" spans="1:17" x14ac:dyDescent="0.2">
      <c r="A13" t="s">
        <v>60</v>
      </c>
      <c r="B13">
        <v>27.496759000000001</v>
      </c>
      <c r="C13">
        <v>2.080886</v>
      </c>
      <c r="E13">
        <v>29.88511883</v>
      </c>
      <c r="F13">
        <v>49.812076670000003</v>
      </c>
      <c r="K13">
        <f t="shared" si="2"/>
        <v>2988.5118830000001</v>
      </c>
      <c r="L13">
        <f t="shared" si="2"/>
        <v>4981.2076670000006</v>
      </c>
      <c r="N13" t="str">
        <f t="shared" si="3"/>
        <v>{"x":2988.511883,"y":0.0,"z":4981.207667}</v>
      </c>
    </row>
    <row r="14" spans="1:17" x14ac:dyDescent="0.2">
      <c r="A14" t="s">
        <v>113</v>
      </c>
      <c r="B14">
        <v>17.230577</v>
      </c>
      <c r="C14">
        <v>2.469157</v>
      </c>
      <c r="E14">
        <v>39.604236880000002</v>
      </c>
      <c r="F14">
        <v>53.141339590000001</v>
      </c>
      <c r="K14">
        <f t="shared" si="2"/>
        <v>3960.4236880000003</v>
      </c>
      <c r="L14">
        <f t="shared" si="2"/>
        <v>5314.1339589999998</v>
      </c>
      <c r="N14" t="str">
        <f>"{""x"":"&amp;K14&amp;",""y"":0.0,""z"":"&amp;L14&amp;"}"</f>
        <v>{"x":3960.423688,"y":0.0,"z":5314.133959}</v>
      </c>
    </row>
    <row r="15" spans="1:17" x14ac:dyDescent="0.2">
      <c r="H15">
        <v>31.92726</v>
      </c>
      <c r="I15">
        <v>50.418213000000002</v>
      </c>
      <c r="K15">
        <f t="shared" si="2"/>
        <v>3192.7260000000001</v>
      </c>
      <c r="L15">
        <f t="shared" si="2"/>
        <v>5041.8213000000005</v>
      </c>
      <c r="N15" s="14" t="str">
        <f t="shared" si="3"/>
        <v>{"x":3192.726,"y":0.0,"z":5041.8213}</v>
      </c>
      <c r="Q15" t="s">
        <v>162</v>
      </c>
    </row>
    <row r="17" spans="1:14" x14ac:dyDescent="0.2">
      <c r="A17" s="2" t="s">
        <v>174</v>
      </c>
      <c r="B17" s="2" t="s">
        <v>176</v>
      </c>
      <c r="H17">
        <f>E14</f>
        <v>39.604236880000002</v>
      </c>
      <c r="I17">
        <f>F14</f>
        <v>53.141339590000001</v>
      </c>
      <c r="K17">
        <f>IF(H17&lt;&gt;"",H17*100,E17*100)</f>
        <v>3960.4236880000003</v>
      </c>
      <c r="L17">
        <f>IF(I17&lt;&gt;"",I17*100,F17*100)</f>
        <v>5314.1339589999998</v>
      </c>
      <c r="N17" t="str">
        <f>"{""x"":"&amp;K17&amp;",""y"":150.0,""z"":"&amp;L17&amp;"}"</f>
        <v>{"x":3960.423688,"y":150.0,"z":5314.133959}</v>
      </c>
    </row>
    <row r="18" spans="1:14" x14ac:dyDescent="0.2">
      <c r="A18" s="2"/>
      <c r="B18" s="2"/>
    </row>
    <row r="19" spans="1:14" x14ac:dyDescent="0.2">
      <c r="A19" s="2" t="s">
        <v>175</v>
      </c>
      <c r="B19" s="2" t="s">
        <v>177</v>
      </c>
      <c r="H19">
        <f>E7</f>
        <v>43.533272259999997</v>
      </c>
      <c r="I19">
        <f>F7</f>
        <v>66.251064679999999</v>
      </c>
      <c r="K19">
        <f>IF(H19&lt;&gt;"",H19*100,E19*100)</f>
        <v>4353.3272259999994</v>
      </c>
      <c r="L19">
        <f>IF(I19&lt;&gt;"",I19*100,F19*100)</f>
        <v>6625.1064679999999</v>
      </c>
      <c r="N19" t="str">
        <f>"{""x"":"&amp;K19&amp;",""y"":150.0,""z"":"&amp;L19&amp;"}"</f>
        <v>{"x":4353.327226,"y":150.0,"z":6625.106468}</v>
      </c>
    </row>
    <row r="21" spans="1:14" x14ac:dyDescent="0.2">
      <c r="A21" t="s">
        <v>147</v>
      </c>
      <c r="B21" s="11" t="s">
        <v>86</v>
      </c>
    </row>
    <row r="23" spans="1:14" x14ac:dyDescent="0.2">
      <c r="A23" t="s">
        <v>148</v>
      </c>
      <c r="B23" s="13" t="s">
        <v>84</v>
      </c>
    </row>
    <row r="25" spans="1:14" x14ac:dyDescent="0.2">
      <c r="A25" s="22" t="s">
        <v>76</v>
      </c>
    </row>
    <row r="26" spans="1:14" x14ac:dyDescent="0.2">
      <c r="A26" s="2" t="s">
        <v>71</v>
      </c>
      <c r="B26" s="19" t="s">
        <v>73</v>
      </c>
    </row>
    <row r="27" spans="1:14" x14ac:dyDescent="0.2">
      <c r="A27" s="2"/>
      <c r="B27" s="19" t="s">
        <v>74</v>
      </c>
    </row>
    <row r="35" spans="1:1" x14ac:dyDescent="0.2">
      <c r="A35" t="str">
        <f>"[["&amp;B4&amp;","&amp;C4&amp;"],["&amp;B5&amp;","&amp;C5&amp;"],["&amp;B6&amp;","&amp;C6&amp;"],["&amp;B7&amp;","&amp;C7&amp;"],["&amp;B8&amp;","&amp;C8&amp;"]]"</f>
        <v>[[1.734224,-4.424261],[5.507828,-4.101763],[6.905468,-3.962193],[8.850287,-3.939761],[16.341661,2.015188]]</v>
      </c>
    </row>
    <row r="36" spans="1:1" x14ac:dyDescent="0.2">
      <c r="A36" t="str">
        <f>"[["&amp;B11&amp;","&amp;C11&amp;"],["&amp;B12&amp;","&amp;C12&amp;"],["&amp;B13&amp;","&amp;C13&amp;"],["&amp;B14&amp;","&amp;C14&amp;"],["&amp;B15&amp;","&amp;C15&amp;"]]"</f>
        <v>[[31.462889,2.105942],[29.424177,2.173484],[27.496759,2.080886],[17.230577,2.469157],[,]]</v>
      </c>
    </row>
  </sheetData>
  <pageMargins left="0.7" right="0.7" top="0.75" bottom="0.75" header="0.3" footer="0.3"/>
  <pageSetup paperSize="9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6BC39-5017-234D-9C1D-EB780CDD1554}">
  <dimension ref="A1:N36"/>
  <sheetViews>
    <sheetView workbookViewId="0">
      <selection activeCell="B23" sqref="B23"/>
    </sheetView>
  </sheetViews>
  <sheetFormatPr baseColWidth="10" defaultRowHeight="16" x14ac:dyDescent="0.2"/>
  <sheetData>
    <row r="1" spans="1:14" x14ac:dyDescent="0.2">
      <c r="A1" s="20"/>
    </row>
    <row r="2" spans="1:14" x14ac:dyDescent="0.2">
      <c r="A2" s="21" t="s">
        <v>75</v>
      </c>
      <c r="B2" s="2"/>
      <c r="C2" s="2"/>
      <c r="D2" s="2"/>
      <c r="E2" s="22" t="s">
        <v>77</v>
      </c>
      <c r="F2" s="2"/>
      <c r="G2" s="2"/>
      <c r="H2" s="22" t="s">
        <v>78</v>
      </c>
      <c r="I2" s="2"/>
      <c r="J2" s="2"/>
      <c r="K2" s="22" t="s">
        <v>111</v>
      </c>
      <c r="L2" s="2"/>
      <c r="M2" s="2"/>
      <c r="N2" s="22" t="s">
        <v>112</v>
      </c>
    </row>
    <row r="3" spans="1:14" x14ac:dyDescent="0.2">
      <c r="A3" t="s">
        <v>144</v>
      </c>
    </row>
    <row r="4" spans="1:14" x14ac:dyDescent="0.2">
      <c r="A4" t="s">
        <v>56</v>
      </c>
      <c r="B4">
        <v>1.732856</v>
      </c>
      <c r="C4">
        <v>-4.253482</v>
      </c>
      <c r="H4">
        <v>50.428080000000001</v>
      </c>
      <c r="I4">
        <v>69.575490000000002</v>
      </c>
      <c r="K4">
        <f>IF(H4&lt;&gt;"",H4*100,E4*100)</f>
        <v>5042.808</v>
      </c>
      <c r="L4">
        <f>IF(I4&lt;&gt;"",I4*100,F4*100)</f>
        <v>6957.549</v>
      </c>
      <c r="N4" t="str">
        <f>"{""x"":"&amp;K4&amp;",""y"":0.0,""z"":"&amp;L4&amp;"}"</f>
        <v>{"x":5042.808,"y":0.0,"z":6957.549}</v>
      </c>
    </row>
    <row r="5" spans="1:14" x14ac:dyDescent="0.2">
      <c r="A5" t="s">
        <v>58</v>
      </c>
      <c r="B5">
        <v>5.0351559999999997</v>
      </c>
      <c r="C5">
        <v>-4.3844649999999996</v>
      </c>
      <c r="E5">
        <v>46.870623430000002</v>
      </c>
      <c r="F5">
        <v>68.196750850000001</v>
      </c>
      <c r="K5">
        <f t="shared" ref="K5:L8" si="0">IF(H5&lt;&gt;"",H5*100,E5*100)</f>
        <v>4687.0623430000005</v>
      </c>
      <c r="L5">
        <f t="shared" si="0"/>
        <v>6819.6750849999999</v>
      </c>
      <c r="N5" t="str">
        <f t="shared" ref="N5:N8" si="1">"{""x"":"&amp;K5&amp;",""y"":0.0,""z"":"&amp;L5&amp;"}"</f>
        <v>{"x":4687.062343,"y":0.0,"z":6819.675085}</v>
      </c>
    </row>
    <row r="6" spans="1:14" x14ac:dyDescent="0.2">
      <c r="A6" t="s">
        <v>60</v>
      </c>
      <c r="B6">
        <v>6.5900109999999996</v>
      </c>
      <c r="C6">
        <v>-4.3957139999999999</v>
      </c>
      <c r="E6">
        <v>45.415723989999996</v>
      </c>
      <c r="F6">
        <v>67.648145139999997</v>
      </c>
      <c r="K6">
        <f t="shared" si="0"/>
        <v>4541.5723989999997</v>
      </c>
      <c r="L6">
        <f t="shared" si="0"/>
        <v>6764.8145139999997</v>
      </c>
      <c r="N6" t="str">
        <f t="shared" si="1"/>
        <v>{"x":4541.572399,"y":0.0,"z":6764.814514}</v>
      </c>
    </row>
    <row r="7" spans="1:14" x14ac:dyDescent="0.2">
      <c r="A7" t="s">
        <v>34</v>
      </c>
      <c r="B7">
        <v>7.8556499999999998</v>
      </c>
      <c r="C7">
        <v>-3.9572630000000002</v>
      </c>
      <c r="E7">
        <v>44.392400879999997</v>
      </c>
      <c r="F7">
        <v>66.783916489999996</v>
      </c>
      <c r="K7">
        <f t="shared" si="0"/>
        <v>4439.2400879999996</v>
      </c>
      <c r="L7">
        <f t="shared" si="0"/>
        <v>6678.3916489999992</v>
      </c>
      <c r="N7" t="str">
        <f>"{""x"":"&amp;K7&amp;",""y"":0.0,""z"":"&amp;L7&amp;"}"</f>
        <v>{"x":4439.240088,"y":0.0,"z":6678.391649}</v>
      </c>
    </row>
    <row r="8" spans="1:14" x14ac:dyDescent="0.2">
      <c r="A8" t="s">
        <v>64</v>
      </c>
      <c r="B8">
        <v>14.784110999999999</v>
      </c>
      <c r="C8">
        <v>1.967292</v>
      </c>
      <c r="E8">
        <v>41.722547759999998</v>
      </c>
      <c r="F8">
        <v>54.444163860000003</v>
      </c>
      <c r="K8">
        <f t="shared" si="0"/>
        <v>4172.2547759999998</v>
      </c>
      <c r="L8">
        <f t="shared" si="0"/>
        <v>5444.4163860000008</v>
      </c>
      <c r="N8" t="str">
        <f t="shared" si="1"/>
        <v>{"x":4172.254776,"y":0.0,"z":5444.416386}</v>
      </c>
    </row>
    <row r="10" spans="1:14" x14ac:dyDescent="0.2">
      <c r="A10" t="s">
        <v>143</v>
      </c>
    </row>
    <row r="11" spans="1:14" x14ac:dyDescent="0.2">
      <c r="A11" t="s">
        <v>56</v>
      </c>
      <c r="B11">
        <v>30.891296000000001</v>
      </c>
      <c r="C11">
        <v>2.1761919999999999</v>
      </c>
      <c r="E11">
        <v>26.767851050000001</v>
      </c>
      <c r="F11">
        <v>48.457337160000002</v>
      </c>
      <c r="K11">
        <f t="shared" ref="K11:L15" si="2">IF(H11&lt;&gt;"",H11*100,E11*100)</f>
        <v>2676.7851049999999</v>
      </c>
      <c r="L11">
        <f t="shared" si="2"/>
        <v>4845.7337159999997</v>
      </c>
      <c r="N11" t="str">
        <f t="shared" ref="N11:N15" si="3">"{""x"":"&amp;K11&amp;",""y"":0.0,""z"":"&amp;L11&amp;"}"</f>
        <v>{"x":2676.785105,"y":0.0,"z":4845.733716}</v>
      </c>
    </row>
    <row r="12" spans="1:14" x14ac:dyDescent="0.2">
      <c r="A12" t="s">
        <v>58</v>
      </c>
      <c r="B12">
        <v>28.823035999999998</v>
      </c>
      <c r="C12">
        <v>2.1062219999999998</v>
      </c>
      <c r="E12">
        <v>28.672609940000001</v>
      </c>
      <c r="F12">
        <v>49.266341969999999</v>
      </c>
      <c r="K12">
        <f t="shared" si="2"/>
        <v>2867.2609940000002</v>
      </c>
      <c r="L12">
        <f t="shared" si="2"/>
        <v>4926.6341970000003</v>
      </c>
      <c r="N12" t="str">
        <f t="shared" si="3"/>
        <v>{"x":2867.260994,"y":0.0,"z":4926.634197}</v>
      </c>
    </row>
    <row r="13" spans="1:14" x14ac:dyDescent="0.2">
      <c r="A13" t="s">
        <v>60</v>
      </c>
      <c r="B13">
        <v>27.337671</v>
      </c>
      <c r="C13">
        <v>2.2074950000000002</v>
      </c>
      <c r="E13">
        <v>30.095038670000001</v>
      </c>
      <c r="F13">
        <v>49.705957609999999</v>
      </c>
      <c r="K13">
        <f t="shared" si="2"/>
        <v>3009.5038669999999</v>
      </c>
      <c r="L13">
        <f t="shared" si="2"/>
        <v>4970.5957609999996</v>
      </c>
      <c r="N13" t="str">
        <f t="shared" si="3"/>
        <v>{"x":3009.503867,"y":0.0,"z":4970.595761}</v>
      </c>
    </row>
    <row r="14" spans="1:14" x14ac:dyDescent="0.2">
      <c r="A14" t="s">
        <v>113</v>
      </c>
      <c r="B14">
        <v>15.569799</v>
      </c>
      <c r="C14">
        <v>2.5209100000000002</v>
      </c>
      <c r="E14">
        <v>41.188485190000002</v>
      </c>
      <c r="F14">
        <v>53.645054549999998</v>
      </c>
      <c r="K14">
        <f t="shared" si="2"/>
        <v>4118.8485190000001</v>
      </c>
      <c r="L14">
        <f t="shared" si="2"/>
        <v>5364.5054549999995</v>
      </c>
      <c r="N14" t="str">
        <f t="shared" si="3"/>
        <v>{"x":4118.848519,"y":0.0,"z":5364.505455}</v>
      </c>
    </row>
    <row r="15" spans="1:14" x14ac:dyDescent="0.2">
      <c r="H15">
        <v>31.92726</v>
      </c>
      <c r="I15">
        <v>50.418213000000002</v>
      </c>
      <c r="K15">
        <f t="shared" si="2"/>
        <v>3192.7260000000001</v>
      </c>
      <c r="L15">
        <f t="shared" si="2"/>
        <v>5041.8213000000005</v>
      </c>
      <c r="N15" s="14" t="str">
        <f t="shared" si="3"/>
        <v>{"x":3192.726,"y":0.0,"z":5041.8213}</v>
      </c>
    </row>
    <row r="17" spans="1:14" x14ac:dyDescent="0.2">
      <c r="A17" s="2" t="s">
        <v>174</v>
      </c>
      <c r="B17" s="2" t="s">
        <v>176</v>
      </c>
      <c r="H17">
        <f>E14</f>
        <v>41.188485190000002</v>
      </c>
      <c r="I17">
        <f>F14</f>
        <v>53.645054549999998</v>
      </c>
      <c r="K17">
        <f>IF(H17&lt;&gt;"",H17*100,E17*100)</f>
        <v>4118.8485190000001</v>
      </c>
      <c r="L17">
        <f>IF(I17&lt;&gt;"",I17*100,F17*100)</f>
        <v>5364.5054549999995</v>
      </c>
      <c r="N17" t="str">
        <f>"{""x"":"&amp;K17&amp;",""y"":150.0,""z"":"&amp;L17&amp;"}"</f>
        <v>{"x":4118.848519,"y":150.0,"z":5364.505455}</v>
      </c>
    </row>
    <row r="18" spans="1:14" x14ac:dyDescent="0.2">
      <c r="A18" s="2"/>
      <c r="B18" s="2"/>
    </row>
    <row r="19" spans="1:14" x14ac:dyDescent="0.2">
      <c r="A19" s="2" t="s">
        <v>175</v>
      </c>
      <c r="B19" s="2" t="s">
        <v>177</v>
      </c>
      <c r="H19">
        <f>E7</f>
        <v>44.392400879999997</v>
      </c>
      <c r="I19">
        <f>F7</f>
        <v>66.783916489999996</v>
      </c>
      <c r="K19">
        <f>IF(H19&lt;&gt;"",H19*100,E19*100)</f>
        <v>4439.2400879999996</v>
      </c>
      <c r="L19">
        <f>IF(I19&lt;&gt;"",I19*100,F19*100)</f>
        <v>6678.3916489999992</v>
      </c>
      <c r="N19" t="str">
        <f>"{""x"":"&amp;K19&amp;",""y"":150.0,""z"":"&amp;L19&amp;"}"</f>
        <v>{"x":4439.240088,"y":150.0,"z":6678.391649}</v>
      </c>
    </row>
    <row r="21" spans="1:14" x14ac:dyDescent="0.2">
      <c r="A21" t="s">
        <v>147</v>
      </c>
      <c r="B21" s="13" t="s">
        <v>84</v>
      </c>
    </row>
    <row r="23" spans="1:14" x14ac:dyDescent="0.2">
      <c r="A23" t="s">
        <v>148</v>
      </c>
      <c r="B23" s="12" t="s">
        <v>90</v>
      </c>
    </row>
    <row r="25" spans="1:14" x14ac:dyDescent="0.2">
      <c r="A25" s="22" t="s">
        <v>76</v>
      </c>
    </row>
    <row r="26" spans="1:14" x14ac:dyDescent="0.2">
      <c r="A26" s="2" t="s">
        <v>71</v>
      </c>
      <c r="B26" s="19" t="s">
        <v>73</v>
      </c>
    </row>
    <row r="27" spans="1:14" x14ac:dyDescent="0.2">
      <c r="A27" s="2"/>
      <c r="B27" s="19" t="s">
        <v>74</v>
      </c>
    </row>
    <row r="35" spans="1:1" x14ac:dyDescent="0.2">
      <c r="A35" t="str">
        <f>"[["&amp;B4&amp;","&amp;C4&amp;"],["&amp;B5&amp;","&amp;C5&amp;"],["&amp;B6&amp;","&amp;C6&amp;"],["&amp;B7&amp;","&amp;C7&amp;"],["&amp;B8&amp;","&amp;C8&amp;"]]"</f>
        <v>[[1.732856,-4.253482],[5.035156,-4.384465],[6.590011,-4.395714],[7.85565,-3.957263],[14.784111,1.967292]]</v>
      </c>
    </row>
    <row r="36" spans="1:1" x14ac:dyDescent="0.2">
      <c r="A36" t="str">
        <f>"[["&amp;B11&amp;","&amp;C11&amp;"],["&amp;B12&amp;","&amp;C12&amp;"],["&amp;B13&amp;","&amp;C13&amp;"],["&amp;B14&amp;","&amp;C14&amp;"],["&amp;B15&amp;","&amp;C15&amp;"]]"</f>
        <v>[[30.891296,2.176192],[28.823036,2.106222],[27.337671,2.207495],[15.569799,2.52091],[,]]</v>
      </c>
    </row>
  </sheetData>
  <pageMargins left="0.7" right="0.7" top="0.75" bottom="0.75" header="0.3" footer="0.3"/>
  <pageSetup paperSize="9"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08B42-596C-5A4C-8755-3565CCD1B7A5}">
  <dimension ref="A1:S34"/>
  <sheetViews>
    <sheetView workbookViewId="0">
      <selection activeCell="H20" sqref="H20"/>
    </sheetView>
  </sheetViews>
  <sheetFormatPr baseColWidth="10" defaultRowHeight="16" x14ac:dyDescent="0.2"/>
  <sheetData>
    <row r="1" spans="1:19" x14ac:dyDescent="0.2">
      <c r="A1" s="20"/>
    </row>
    <row r="2" spans="1:19" x14ac:dyDescent="0.2">
      <c r="A2" s="21" t="s">
        <v>75</v>
      </c>
      <c r="B2" s="2"/>
      <c r="C2" s="2"/>
      <c r="D2" s="2"/>
      <c r="E2" s="22" t="s">
        <v>77</v>
      </c>
      <c r="F2" s="2"/>
      <c r="G2" s="2"/>
      <c r="H2" s="22" t="s">
        <v>78</v>
      </c>
      <c r="I2" s="2"/>
      <c r="J2" s="2"/>
      <c r="K2" s="22" t="s">
        <v>111</v>
      </c>
      <c r="L2" s="2"/>
      <c r="M2" s="2"/>
      <c r="N2" s="22" t="s">
        <v>112</v>
      </c>
    </row>
    <row r="3" spans="1:19" x14ac:dyDescent="0.2">
      <c r="A3" t="s">
        <v>144</v>
      </c>
    </row>
    <row r="4" spans="1:19" x14ac:dyDescent="0.2">
      <c r="A4" t="s">
        <v>56</v>
      </c>
      <c r="B4">
        <v>15.104486</v>
      </c>
      <c r="C4">
        <v>-2.6978800000000001</v>
      </c>
      <c r="H4">
        <v>35.618332000000002</v>
      </c>
      <c r="I4">
        <v>62.559643000000001</v>
      </c>
      <c r="K4">
        <f>IF(H4&lt;&gt;"",H4*100,E4*100)</f>
        <v>3561.8332</v>
      </c>
      <c r="L4">
        <f>IF(I4&lt;&gt;"",I4*100,F4*100)</f>
        <v>6255.9643000000005</v>
      </c>
      <c r="N4" t="str">
        <f>"{""x"":"&amp;K4&amp;",""y"":0.0,""z"":"&amp;L4&amp;"}"</f>
        <v>{"x":3561.8332,"y":0.0,"z":6255.9643}</v>
      </c>
    </row>
    <row r="5" spans="1:19" x14ac:dyDescent="0.2">
      <c r="A5" t="s">
        <v>58</v>
      </c>
      <c r="B5">
        <v>14.255675</v>
      </c>
      <c r="C5">
        <v>-2.4642010000000001</v>
      </c>
      <c r="H5">
        <v>37.959769999999999</v>
      </c>
      <c r="I5">
        <v>63.649419999999999</v>
      </c>
      <c r="K5">
        <f t="shared" ref="K5:L8" si="0">IF(H5&lt;&gt;"",H5*100,E5*100)</f>
        <v>3795.9769999999999</v>
      </c>
      <c r="L5">
        <f t="shared" si="0"/>
        <v>6364.942</v>
      </c>
      <c r="N5" t="str">
        <f t="shared" ref="N5:N8" si="1">"{""x"":"&amp;K5&amp;",""y"":0.0,""z"":"&amp;L5&amp;"}"</f>
        <v>{"x":3795.977,"y":0.0,"z":6364.942}</v>
      </c>
    </row>
    <row r="6" spans="1:19" x14ac:dyDescent="0.2">
      <c r="A6" t="s">
        <v>60</v>
      </c>
      <c r="B6">
        <v>13.017889</v>
      </c>
      <c r="C6">
        <v>-2.427295</v>
      </c>
      <c r="H6">
        <v>39.128033000000002</v>
      </c>
      <c r="I6">
        <v>64.060074</v>
      </c>
      <c r="K6">
        <f t="shared" si="0"/>
        <v>3912.8033</v>
      </c>
      <c r="L6">
        <f t="shared" si="0"/>
        <v>6406.0074000000004</v>
      </c>
      <c r="N6" t="str">
        <f t="shared" si="1"/>
        <v>{"x":3912.8033,"y":0.0,"z":6406.0074}</v>
      </c>
    </row>
    <row r="7" spans="1:19" x14ac:dyDescent="0.2">
      <c r="A7" t="s">
        <v>34</v>
      </c>
      <c r="B7">
        <v>12.600846000000001</v>
      </c>
      <c r="C7">
        <v>-2.706515</v>
      </c>
      <c r="H7">
        <v>40.617843999999998</v>
      </c>
      <c r="I7">
        <v>64.855159999999998</v>
      </c>
      <c r="K7">
        <f t="shared" si="0"/>
        <v>4061.7844</v>
      </c>
      <c r="L7">
        <f t="shared" si="0"/>
        <v>6485.5159999999996</v>
      </c>
      <c r="N7" t="str">
        <f>"{""x"":"&amp;K7&amp;",""y"":0.0,""z"":"&amp;L7&amp;"}"</f>
        <v>{"x":4061.7844,"y":0.0,"z":6485.516}</v>
      </c>
    </row>
    <row r="8" spans="1:19" x14ac:dyDescent="0.2">
      <c r="A8" t="s">
        <v>64</v>
      </c>
      <c r="B8">
        <v>10.403636000000001</v>
      </c>
      <c r="C8">
        <v>2.162458</v>
      </c>
      <c r="H8">
        <v>48.877934000000003</v>
      </c>
      <c r="I8">
        <v>57.387614999999997</v>
      </c>
      <c r="K8">
        <f t="shared" si="0"/>
        <v>4887.7934000000005</v>
      </c>
      <c r="L8">
        <f t="shared" si="0"/>
        <v>5738.7614999999996</v>
      </c>
      <c r="N8" t="str">
        <f t="shared" si="1"/>
        <v>{"x":4887.7934,"y":0.0,"z":5738.7615}</v>
      </c>
    </row>
    <row r="10" spans="1:19" x14ac:dyDescent="0.2">
      <c r="A10" t="s">
        <v>143</v>
      </c>
    </row>
    <row r="11" spans="1:19" x14ac:dyDescent="0.2">
      <c r="A11" t="s">
        <v>203</v>
      </c>
      <c r="H11">
        <v>50.943474000000002</v>
      </c>
      <c r="I11">
        <v>56.513016</v>
      </c>
      <c r="K11">
        <f t="shared" ref="K11:L15" si="2">IF(H11&lt;&gt;"",H11*100,E11*100)</f>
        <v>5094.3474000000006</v>
      </c>
      <c r="L11">
        <f t="shared" si="2"/>
        <v>5651.3015999999998</v>
      </c>
      <c r="N11" t="str">
        <f t="shared" ref="N11:N15" si="3">"{""x"":"&amp;K11&amp;",""y"":0.0,""z"":"&amp;L11&amp;"}"</f>
        <v>{"x":5094.3474,"y":0.0,"z":5651.3016}</v>
      </c>
      <c r="Q11" t="s">
        <v>200</v>
      </c>
      <c r="S11" t="s">
        <v>206</v>
      </c>
    </row>
    <row r="12" spans="1:19" x14ac:dyDescent="0.2">
      <c r="K12">
        <f t="shared" si="2"/>
        <v>0</v>
      </c>
      <c r="L12">
        <f t="shared" si="2"/>
        <v>0</v>
      </c>
      <c r="N12" t="str">
        <f t="shared" si="3"/>
        <v>{"x":0,"y":0.0,"z":0}</v>
      </c>
      <c r="Q12" t="s">
        <v>200</v>
      </c>
    </row>
    <row r="13" spans="1:19" x14ac:dyDescent="0.2">
      <c r="A13" t="s">
        <v>204</v>
      </c>
      <c r="H13">
        <v>51.701912</v>
      </c>
      <c r="I13">
        <v>56.63494</v>
      </c>
      <c r="K13">
        <f t="shared" si="2"/>
        <v>5170.1912000000002</v>
      </c>
      <c r="L13">
        <f t="shared" si="2"/>
        <v>5663.4939999999997</v>
      </c>
      <c r="N13" t="str">
        <f t="shared" si="3"/>
        <v>{"x":5170.1912,"y":0.0,"z":5663.494}</v>
      </c>
      <c r="Q13" t="s">
        <v>201</v>
      </c>
    </row>
    <row r="14" spans="1:19" x14ac:dyDescent="0.2">
      <c r="A14" t="s">
        <v>205</v>
      </c>
      <c r="H14">
        <v>51.710068</v>
      </c>
      <c r="I14">
        <v>56.987960000000001</v>
      </c>
      <c r="K14">
        <f t="shared" si="2"/>
        <v>5171.0068000000001</v>
      </c>
      <c r="L14">
        <f t="shared" si="2"/>
        <v>5698.7960000000003</v>
      </c>
      <c r="N14" t="str">
        <f t="shared" si="3"/>
        <v>{"x":5171.0068,"y":0.0,"z":5698.796}</v>
      </c>
      <c r="Q14" t="s">
        <v>202</v>
      </c>
    </row>
    <row r="15" spans="1:19" x14ac:dyDescent="0.2">
      <c r="A15" t="s">
        <v>113</v>
      </c>
      <c r="H15">
        <v>50.567610000000002</v>
      </c>
      <c r="I15">
        <v>57.265749999999997</v>
      </c>
      <c r="K15">
        <f t="shared" si="2"/>
        <v>5056.7610000000004</v>
      </c>
      <c r="L15">
        <f t="shared" si="2"/>
        <v>5726.5749999999998</v>
      </c>
      <c r="N15" t="str">
        <f t="shared" si="3"/>
        <v>{"x":5056.761,"y":0.0,"z":5726.575}</v>
      </c>
      <c r="S15" t="s">
        <v>207</v>
      </c>
    </row>
    <row r="17" spans="1:14" x14ac:dyDescent="0.2">
      <c r="A17" s="31" t="s">
        <v>175</v>
      </c>
      <c r="B17" s="2"/>
      <c r="K17">
        <f>IF(H17&lt;&gt;"",H17*100,E17*100)</f>
        <v>0</v>
      </c>
      <c r="L17">
        <f>IF(I17&lt;&gt;"",I17*100,F17*100)</f>
        <v>0</v>
      </c>
      <c r="N17" t="str">
        <f>"{""x"":"&amp;K17&amp;",""y"":150.0,""z"":"&amp;L17&amp;"}"</f>
        <v>{"x":0,"y":150.0,"z":0}</v>
      </c>
    </row>
    <row r="18" spans="1:14" x14ac:dyDescent="0.2">
      <c r="H18">
        <f>H7</f>
        <v>40.617843999999998</v>
      </c>
      <c r="I18">
        <f>I7</f>
        <v>64.855159999999998</v>
      </c>
      <c r="K18">
        <f>IF(H18&lt;&gt;"",H18*100,E18*100)</f>
        <v>4061.7844</v>
      </c>
      <c r="L18">
        <f>IF(I18&lt;&gt;"",I18*100,F18*100)</f>
        <v>6485.5159999999996</v>
      </c>
      <c r="N18" t="str">
        <f>"{""x"":"&amp;K18&amp;",""y"":150.0,""z"":"&amp;L18&amp;"}"</f>
        <v>{"x":4061.7844,"y":150.0,"z":6485.516}</v>
      </c>
    </row>
    <row r="20" spans="1:14" x14ac:dyDescent="0.2">
      <c r="A20" s="31" t="s">
        <v>174</v>
      </c>
      <c r="B20" t="s">
        <v>172</v>
      </c>
      <c r="H20">
        <f>H15</f>
        <v>50.567610000000002</v>
      </c>
      <c r="I20">
        <f>I15</f>
        <v>57.265749999999997</v>
      </c>
      <c r="K20">
        <f>IF(H20&lt;&gt;"",H20*100,E20*100)</f>
        <v>5056.7610000000004</v>
      </c>
      <c r="L20">
        <f>IF(I20&lt;&gt;"",I20*100,F20*100)</f>
        <v>5726.5749999999998</v>
      </c>
      <c r="N20" t="str">
        <f>"{""x"":"&amp;K20&amp;",""y"":150.0,""z"":"&amp;L20&amp;"}"</f>
        <v>{"x":5056.761,"y":150.0,"z":5726.575}</v>
      </c>
    </row>
    <row r="22" spans="1:14" x14ac:dyDescent="0.2">
      <c r="A22" t="s">
        <v>147</v>
      </c>
      <c r="B22" s="13" t="s">
        <v>84</v>
      </c>
    </row>
    <row r="24" spans="1:14" x14ac:dyDescent="0.2">
      <c r="A24" t="s">
        <v>148</v>
      </c>
      <c r="B24" s="11" t="s">
        <v>86</v>
      </c>
    </row>
    <row r="26" spans="1:14" x14ac:dyDescent="0.2">
      <c r="A26" s="22" t="s">
        <v>76</v>
      </c>
    </row>
    <row r="27" spans="1:14" x14ac:dyDescent="0.2">
      <c r="A27" s="2" t="s">
        <v>71</v>
      </c>
      <c r="B27" s="19" t="s">
        <v>73</v>
      </c>
    </row>
    <row r="28" spans="1:14" x14ac:dyDescent="0.2">
      <c r="A28" s="2"/>
      <c r="B28" s="19" t="s">
        <v>74</v>
      </c>
    </row>
    <row r="33" spans="1:1" x14ac:dyDescent="0.2">
      <c r="A33" t="str">
        <f>"[["&amp;B4&amp;","&amp;C4&amp;"],["&amp;B5&amp;","&amp;C5&amp;"],["&amp;B6&amp;","&amp;C6&amp;"],["&amp;B7&amp;","&amp;C7&amp;"],["&amp;B8&amp;","&amp;C8&amp;"]]"</f>
        <v>[[15.104486,-2.69788],[14.255675,-2.464201],[13.017889,-2.427295],[12.600846,-2.706515],[10.403636,2.162458]]</v>
      </c>
    </row>
    <row r="34" spans="1:1" x14ac:dyDescent="0.2">
      <c r="A34" t="str">
        <f>"[["&amp;B11&amp;","&amp;C11&amp;"],["&amp;B12&amp;","&amp;C12&amp;"],["&amp;B13&amp;","&amp;C13&amp;"],["&amp;B14&amp;","&amp;C14&amp;"],["&amp;B15&amp;","&amp;C15&amp;"]]"</f>
        <v>[[,],[,],[,],[,],[,]]</v>
      </c>
    </row>
  </sheetData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544FC-B649-E74B-9240-BFDEDD60566F}">
  <dimension ref="A1:Q36"/>
  <sheetViews>
    <sheetView workbookViewId="0">
      <selection activeCell="F26" sqref="F26"/>
    </sheetView>
  </sheetViews>
  <sheetFormatPr baseColWidth="10" defaultRowHeight="16" x14ac:dyDescent="0.2"/>
  <sheetData>
    <row r="1" spans="1:17" x14ac:dyDescent="0.2">
      <c r="A1" s="20"/>
    </row>
    <row r="2" spans="1:17" x14ac:dyDescent="0.2">
      <c r="A2" s="21" t="s">
        <v>75</v>
      </c>
      <c r="B2" s="2"/>
      <c r="C2" s="2"/>
      <c r="D2" s="2"/>
      <c r="E2" s="22" t="s">
        <v>77</v>
      </c>
      <c r="F2" s="2"/>
      <c r="G2" s="2"/>
      <c r="H2" s="22" t="s">
        <v>78</v>
      </c>
      <c r="I2" s="2"/>
      <c r="J2" s="2"/>
      <c r="K2" s="22" t="s">
        <v>111</v>
      </c>
      <c r="L2" s="2"/>
      <c r="M2" s="2"/>
      <c r="N2" s="22" t="s">
        <v>112</v>
      </c>
    </row>
    <row r="3" spans="1:17" x14ac:dyDescent="0.2">
      <c r="A3" t="s">
        <v>144</v>
      </c>
    </row>
    <row r="4" spans="1:17" x14ac:dyDescent="0.2">
      <c r="A4" t="s">
        <v>56</v>
      </c>
      <c r="B4">
        <v>15.218525</v>
      </c>
      <c r="C4">
        <v>-2.725066</v>
      </c>
      <c r="H4">
        <v>35.882556999999998</v>
      </c>
      <c r="I4">
        <v>62.708855</v>
      </c>
      <c r="K4">
        <f>IF(H4&lt;&gt;"",H4*100,E4*100)</f>
        <v>3588.2556999999997</v>
      </c>
      <c r="L4">
        <f>IF(I4&lt;&gt;"",I4*100,F4*100)</f>
        <v>6270.8855000000003</v>
      </c>
      <c r="N4" t="str">
        <f>"{""x"":"&amp;K4&amp;",""y"":0.0,""z"":"&amp;L4&amp;"}"</f>
        <v>{"x":3588.2557,"y":0.0,"z":6270.8855}</v>
      </c>
    </row>
    <row r="5" spans="1:17" x14ac:dyDescent="0.2">
      <c r="A5" t="s">
        <v>58</v>
      </c>
      <c r="B5">
        <v>14.366656000000001</v>
      </c>
      <c r="C5">
        <v>-2.4799869999999999</v>
      </c>
      <c r="E5">
        <v>37.966722220000001</v>
      </c>
      <c r="F5">
        <v>63.63988492</v>
      </c>
      <c r="K5">
        <f t="shared" ref="K5:L8" si="0">IF(H5&lt;&gt;"",H5*100,E5*100)</f>
        <v>3796.6722220000001</v>
      </c>
      <c r="L5">
        <f t="shared" si="0"/>
        <v>6363.9884920000004</v>
      </c>
      <c r="N5" t="str">
        <f>"{""x"":"&amp;K5&amp;",""y"":0.0,""z"":"&amp;L5&amp;"}"</f>
        <v>{"x":3796.672222,"y":0.0,"z":6363.988492}</v>
      </c>
    </row>
    <row r="6" spans="1:17" x14ac:dyDescent="0.2">
      <c r="A6" t="s">
        <v>60</v>
      </c>
      <c r="B6">
        <v>13.741436</v>
      </c>
      <c r="C6">
        <v>-2.5161020000000001</v>
      </c>
      <c r="E6">
        <v>38.537136340000004</v>
      </c>
      <c r="F6">
        <v>63.898403909999999</v>
      </c>
      <c r="K6">
        <f t="shared" si="0"/>
        <v>3853.7136340000002</v>
      </c>
      <c r="L6">
        <f t="shared" si="0"/>
        <v>6389.8403909999997</v>
      </c>
      <c r="N6" t="str">
        <f t="shared" ref="N6:N8" si="1">"{""x"":"&amp;K6&amp;",""y"":0.0,""z"":"&amp;L6&amp;"}"</f>
        <v>{"x":3853.713634,"y":0.0,"z":6389.840391}</v>
      </c>
    </row>
    <row r="7" spans="1:17" x14ac:dyDescent="0.2">
      <c r="A7" t="s">
        <v>113</v>
      </c>
      <c r="B7">
        <v>9.4525679999999994</v>
      </c>
      <c r="C7">
        <v>-2.8926319999999999</v>
      </c>
      <c r="E7">
        <v>42.403737759999999</v>
      </c>
      <c r="F7">
        <v>65.791960630000005</v>
      </c>
      <c r="K7">
        <f t="shared" si="0"/>
        <v>4240.3737759999995</v>
      </c>
      <c r="L7">
        <f t="shared" si="0"/>
        <v>6579.1960630000003</v>
      </c>
      <c r="N7" t="str">
        <f t="shared" si="1"/>
        <v>{"x":4240.373776,"y":0.0,"z":6579.196063}</v>
      </c>
    </row>
    <row r="8" spans="1:17" x14ac:dyDescent="0.2">
      <c r="H8">
        <v>39.842742999999999</v>
      </c>
      <c r="I8">
        <v>64.542205999999993</v>
      </c>
      <c r="K8">
        <f t="shared" si="0"/>
        <v>3984.2743</v>
      </c>
      <c r="L8">
        <f t="shared" si="0"/>
        <v>6454.2205999999996</v>
      </c>
      <c r="N8" s="14" t="str">
        <f t="shared" si="1"/>
        <v>{"x":3984.2743,"y":0.0,"z":6454.2206}</v>
      </c>
      <c r="Q8" t="s">
        <v>208</v>
      </c>
    </row>
    <row r="10" spans="1:17" x14ac:dyDescent="0.2">
      <c r="A10" t="s">
        <v>143</v>
      </c>
    </row>
    <row r="11" spans="1:17" x14ac:dyDescent="0.2">
      <c r="A11" t="s">
        <v>56</v>
      </c>
      <c r="B11">
        <v>7.8657490000000001</v>
      </c>
      <c r="C11">
        <v>2.2239409999999999</v>
      </c>
      <c r="H11">
        <v>51.687201999999999</v>
      </c>
      <c r="I11">
        <v>56.125552999999996</v>
      </c>
      <c r="K11">
        <f t="shared" ref="K11:L15" si="2">IF(H11&lt;&gt;"",H11*100,E11*100)</f>
        <v>5168.7201999999997</v>
      </c>
      <c r="L11">
        <f t="shared" si="2"/>
        <v>5612.5553</v>
      </c>
      <c r="N11" t="str">
        <f t="shared" ref="N11:N15" si="3">"{""x"":"&amp;K11&amp;",""y"":0.0,""z"":"&amp;L11&amp;"}"</f>
        <v>{"x":5168.7202,"y":0.0,"z":5612.5553}</v>
      </c>
    </row>
    <row r="12" spans="1:17" x14ac:dyDescent="0.2">
      <c r="A12" t="s">
        <v>58</v>
      </c>
      <c r="B12">
        <v>8.0774010000000001</v>
      </c>
      <c r="C12">
        <v>2.351658</v>
      </c>
      <c r="H12">
        <v>51.701912</v>
      </c>
      <c r="I12">
        <v>56.63494</v>
      </c>
      <c r="K12">
        <f t="shared" si="2"/>
        <v>5170.1912000000002</v>
      </c>
      <c r="L12">
        <f t="shared" si="2"/>
        <v>5663.4939999999997</v>
      </c>
      <c r="N12" t="str">
        <f t="shared" si="3"/>
        <v>{"x":5170.1912,"y":0.0,"z":5663.494}</v>
      </c>
    </row>
    <row r="13" spans="1:17" x14ac:dyDescent="0.2">
      <c r="A13" t="s">
        <v>60</v>
      </c>
      <c r="B13">
        <v>7.8242820000000002</v>
      </c>
      <c r="C13">
        <v>2.113483</v>
      </c>
      <c r="H13">
        <v>51.710068</v>
      </c>
      <c r="I13">
        <v>56.987960000000001</v>
      </c>
      <c r="K13">
        <f t="shared" si="2"/>
        <v>5171.0068000000001</v>
      </c>
      <c r="L13">
        <f t="shared" si="2"/>
        <v>5698.7960000000003</v>
      </c>
      <c r="N13" t="str">
        <f t="shared" si="3"/>
        <v>{"x":5171.0068,"y":0.0,"z":5698.796}</v>
      </c>
    </row>
    <row r="14" spans="1:17" x14ac:dyDescent="0.2">
      <c r="A14" t="s">
        <v>34</v>
      </c>
      <c r="B14">
        <v>8.138935</v>
      </c>
      <c r="C14">
        <v>1.93116</v>
      </c>
      <c r="H14">
        <v>49.453760000000003</v>
      </c>
      <c r="I14">
        <v>56.336309999999997</v>
      </c>
      <c r="K14">
        <f t="shared" si="2"/>
        <v>4945.3760000000002</v>
      </c>
      <c r="L14">
        <f t="shared" si="2"/>
        <v>5633.6309999999994</v>
      </c>
      <c r="N14" t="str">
        <f t="shared" si="3"/>
        <v>{"x":4945.376,"y":0.0,"z":5633.631}</v>
      </c>
    </row>
    <row r="15" spans="1:17" x14ac:dyDescent="0.2">
      <c r="A15" t="s">
        <v>64</v>
      </c>
      <c r="B15">
        <v>9.1477620000000002</v>
      </c>
      <c r="C15">
        <v>-2.5793140000000001</v>
      </c>
      <c r="H15">
        <v>43.49174</v>
      </c>
      <c r="I15">
        <v>64.971580000000003</v>
      </c>
      <c r="K15">
        <f t="shared" si="2"/>
        <v>4349.174</v>
      </c>
      <c r="L15">
        <f t="shared" si="2"/>
        <v>6497.1580000000004</v>
      </c>
      <c r="N15" t="str">
        <f t="shared" si="3"/>
        <v>{"x":4349.174,"y":0.0,"z":6497.158}</v>
      </c>
    </row>
    <row r="17" spans="1:14" x14ac:dyDescent="0.2">
      <c r="A17" s="2" t="s">
        <v>174</v>
      </c>
      <c r="B17" s="2" t="s">
        <v>209</v>
      </c>
      <c r="H17">
        <f>H14</f>
        <v>49.453760000000003</v>
      </c>
      <c r="I17">
        <f>I14</f>
        <v>56.336309999999997</v>
      </c>
      <c r="K17">
        <f>IF(H17&lt;&gt;"",H17*100,E17*100)</f>
        <v>4945.3760000000002</v>
      </c>
      <c r="L17">
        <f>IF(I17&lt;&gt;"",I17*100,F17*100)</f>
        <v>5633.6309999999994</v>
      </c>
      <c r="N17" t="str">
        <f>"{""x"":"&amp;K17&amp;",""y"":150.0,""z"":"&amp;L17&amp;"}"</f>
        <v>{"x":4945.376,"y":150.0,"z":5633.631}</v>
      </c>
    </row>
    <row r="18" spans="1:14" x14ac:dyDescent="0.2">
      <c r="A18" s="2"/>
      <c r="B18" s="2"/>
    </row>
    <row r="19" spans="1:14" x14ac:dyDescent="0.2">
      <c r="A19" s="2" t="s">
        <v>175</v>
      </c>
      <c r="B19" s="2"/>
      <c r="H19">
        <f>E6</f>
        <v>38.537136340000004</v>
      </c>
      <c r="I19">
        <f>F6</f>
        <v>63.898403909999999</v>
      </c>
      <c r="K19">
        <f>IF(H19&lt;&gt;"",H19*100,E19*100)</f>
        <v>3853.7136340000002</v>
      </c>
      <c r="L19">
        <f>IF(I19&lt;&gt;"",I19*100,F19*100)</f>
        <v>6389.8403909999997</v>
      </c>
      <c r="N19" t="str">
        <f>"{""x"":"&amp;K19&amp;",""y"":150.0,""z"":"&amp;L19&amp;"}"</f>
        <v>{"x":3853.713634,"y":150.0,"z":6389.840391}</v>
      </c>
    </row>
    <row r="20" spans="1:14" x14ac:dyDescent="0.2">
      <c r="H20">
        <f>E7</f>
        <v>42.403737759999999</v>
      </c>
      <c r="I20">
        <f>F7</f>
        <v>65.791960630000005</v>
      </c>
      <c r="K20">
        <f>IF(H20&lt;&gt;"",H20*100,E20*100)</f>
        <v>4240.3737759999995</v>
      </c>
      <c r="L20">
        <f>IF(I20&lt;&gt;"",I20*100,F20*100)</f>
        <v>6579.1960630000003</v>
      </c>
      <c r="N20" t="str">
        <f>"{""x"":"&amp;K20&amp;",""y"":150.0,""z"":"&amp;L20&amp;"}"</f>
        <v>{"x":4240.373776,"y":150.0,"z":6579.196063}</v>
      </c>
    </row>
    <row r="21" spans="1:14" x14ac:dyDescent="0.2">
      <c r="A21" t="s">
        <v>147</v>
      </c>
      <c r="B21" s="11" t="s">
        <v>86</v>
      </c>
    </row>
    <row r="23" spans="1:14" x14ac:dyDescent="0.2">
      <c r="A23" t="s">
        <v>148</v>
      </c>
      <c r="B23" s="13" t="s">
        <v>84</v>
      </c>
    </row>
    <row r="25" spans="1:14" x14ac:dyDescent="0.2">
      <c r="A25" s="22" t="s">
        <v>76</v>
      </c>
    </row>
    <row r="26" spans="1:14" x14ac:dyDescent="0.2">
      <c r="A26" s="2" t="s">
        <v>71</v>
      </c>
      <c r="B26" s="30" t="s">
        <v>178</v>
      </c>
    </row>
    <row r="27" spans="1:14" x14ac:dyDescent="0.2">
      <c r="A27" s="2"/>
      <c r="B27" s="30" t="s">
        <v>179</v>
      </c>
    </row>
    <row r="35" spans="1:1" x14ac:dyDescent="0.2">
      <c r="A35" t="str">
        <f>"[["&amp;B4&amp;","&amp;C4&amp;"],["&amp;B5&amp;","&amp;C5&amp;"],["&amp;B6&amp;","&amp;C6&amp;"],["&amp;B7&amp;","&amp;C7&amp;"],["&amp;B8&amp;","&amp;C8&amp;"]]"</f>
        <v>[[15.218525,-2.725066],[14.366656,-2.479987],[13.741436,-2.516102],[9.452568,-2.892632],[,]]</v>
      </c>
    </row>
    <row r="36" spans="1:1" x14ac:dyDescent="0.2">
      <c r="A36" t="str">
        <f>"[["&amp;B11&amp;","&amp;C11&amp;"],["&amp;B12&amp;","&amp;C12&amp;"],["&amp;B13&amp;","&amp;C13&amp;"],["&amp;B14&amp;","&amp;C14&amp;"],["&amp;B15&amp;","&amp;C15&amp;"]]"</f>
        <v>[[7.865749,2.223941],[8.077401,2.351658],[7.824282,2.113483],[8.138935,1.93116],[9.147762,-2.579314]]</v>
      </c>
    </row>
  </sheetData>
  <pageMargins left="0.7" right="0.7" top="0.75" bottom="0.75" header="0.3" footer="0.3"/>
  <pageSetup paperSize="9" orientation="portrait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A101D-68B8-7B4F-9D29-1AFECA8D6C32}">
  <dimension ref="A1:N36"/>
  <sheetViews>
    <sheetView tabSelected="1" workbookViewId="0">
      <selection activeCell="N6" sqref="N6"/>
    </sheetView>
  </sheetViews>
  <sheetFormatPr baseColWidth="10" defaultRowHeight="16" x14ac:dyDescent="0.2"/>
  <sheetData>
    <row r="1" spans="1:14" x14ac:dyDescent="0.2">
      <c r="A1" s="20"/>
    </row>
    <row r="2" spans="1:14" x14ac:dyDescent="0.2">
      <c r="A2" s="21" t="s">
        <v>75</v>
      </c>
      <c r="B2" s="2"/>
      <c r="C2" s="2"/>
      <c r="D2" s="2"/>
      <c r="E2" s="22" t="s">
        <v>77</v>
      </c>
      <c r="F2" s="2"/>
      <c r="G2" s="2"/>
      <c r="H2" s="22" t="s">
        <v>78</v>
      </c>
      <c r="I2" s="2"/>
      <c r="J2" s="2"/>
      <c r="K2" s="22" t="s">
        <v>111</v>
      </c>
      <c r="L2" s="2"/>
      <c r="M2" s="2"/>
      <c r="N2" s="22" t="s">
        <v>112</v>
      </c>
    </row>
    <row r="3" spans="1:14" x14ac:dyDescent="0.2">
      <c r="A3" t="s">
        <v>144</v>
      </c>
    </row>
    <row r="4" spans="1:14" x14ac:dyDescent="0.2">
      <c r="A4" t="s">
        <v>56</v>
      </c>
      <c r="B4">
        <v>18.004396</v>
      </c>
      <c r="C4">
        <v>-2.5953219999999999</v>
      </c>
      <c r="E4">
        <v>37.083705999999999</v>
      </c>
      <c r="F4">
        <v>63.562252000000001</v>
      </c>
      <c r="H4">
        <v>34.513205999999997</v>
      </c>
      <c r="I4">
        <v>62.747962999999999</v>
      </c>
      <c r="K4">
        <f>IF(H4&lt;&gt;"",H4*100,E4*100)</f>
        <v>3451.3205999999996</v>
      </c>
      <c r="L4">
        <f>IF(I4&lt;&gt;"",I4*100,F4*100)</f>
        <v>6274.7963</v>
      </c>
      <c r="N4" t="str">
        <f>"{""x"":"&amp;K4&amp;",""y"":0.0,""z"":"&amp;L4&amp;"}"</f>
        <v>{"x":3451.3206,"y":0.0,"z":6274.7963}</v>
      </c>
    </row>
    <row r="5" spans="1:14" x14ac:dyDescent="0.2">
      <c r="A5" t="s">
        <v>58</v>
      </c>
      <c r="B5">
        <v>15.512027</v>
      </c>
      <c r="C5">
        <v>-2.695125</v>
      </c>
      <c r="E5">
        <v>39.373478759999998</v>
      </c>
      <c r="F5">
        <v>64.551597520000001</v>
      </c>
      <c r="H5">
        <v>38.621250000000003</v>
      </c>
      <c r="I5">
        <v>64.300600000000003</v>
      </c>
      <c r="K5">
        <f t="shared" ref="K5:L8" si="0">IF(H5&lt;&gt;"",H5*100,E5*100)</f>
        <v>3862.1250000000005</v>
      </c>
      <c r="L5">
        <f t="shared" si="0"/>
        <v>6430.06</v>
      </c>
      <c r="N5" t="str">
        <f t="shared" ref="N5:N8" si="1">"{""x"":"&amp;K5&amp;",""y"":0.0,""z"":"&amp;L5&amp;"}"</f>
        <v>{"x":3862.125,"y":0.0,"z":6430.06}</v>
      </c>
    </row>
    <row r="6" spans="1:14" x14ac:dyDescent="0.2">
      <c r="A6" t="s">
        <v>60</v>
      </c>
      <c r="B6">
        <v>14.820368999999999</v>
      </c>
      <c r="C6">
        <v>-2.727293</v>
      </c>
      <c r="E6">
        <v>40.007306290000002</v>
      </c>
      <c r="F6">
        <v>64.830323609999994</v>
      </c>
      <c r="H6">
        <v>39.568882000000002</v>
      </c>
      <c r="I6">
        <v>64.704700000000003</v>
      </c>
      <c r="K6">
        <f t="shared" si="0"/>
        <v>3956.8882000000003</v>
      </c>
      <c r="L6">
        <f t="shared" si="0"/>
        <v>6470.47</v>
      </c>
      <c r="N6" t="str">
        <f t="shared" si="1"/>
        <v>{"x":3956.8882,"y":0.0,"z":6470.47}</v>
      </c>
    </row>
    <row r="7" spans="1:14" x14ac:dyDescent="0.2">
      <c r="A7" t="s">
        <v>34</v>
      </c>
      <c r="B7">
        <v>14.295451</v>
      </c>
      <c r="C7">
        <v>-2.5785269999999998</v>
      </c>
      <c r="E7">
        <v>40.55060778</v>
      </c>
      <c r="F7">
        <v>64.880260770000007</v>
      </c>
      <c r="H7">
        <v>40.923492000000003</v>
      </c>
      <c r="I7">
        <v>65.146545000000003</v>
      </c>
      <c r="K7">
        <f t="shared" si="0"/>
        <v>4092.3492000000001</v>
      </c>
      <c r="L7">
        <f t="shared" si="0"/>
        <v>6514.6545000000006</v>
      </c>
      <c r="N7" t="str">
        <f t="shared" si="1"/>
        <v>{"x":4092.3492,"y":0.0,"z":6514.6545}</v>
      </c>
    </row>
    <row r="8" spans="1:14" x14ac:dyDescent="0.2">
      <c r="A8" t="s">
        <v>64</v>
      </c>
      <c r="B8">
        <v>11.697393</v>
      </c>
      <c r="C8">
        <v>1.0301560000000001</v>
      </c>
      <c r="E8">
        <v>46.62807686</v>
      </c>
      <c r="F8">
        <v>56.334561950000001</v>
      </c>
      <c r="K8">
        <f t="shared" si="0"/>
        <v>4662.8076860000001</v>
      </c>
      <c r="L8">
        <f t="shared" si="0"/>
        <v>5633.4561949999998</v>
      </c>
      <c r="N8" t="str">
        <f t="shared" si="1"/>
        <v>{"x":4662.807686,"y":0.0,"z":5633.456195}</v>
      </c>
    </row>
    <row r="10" spans="1:14" x14ac:dyDescent="0.2">
      <c r="A10" t="s">
        <v>143</v>
      </c>
    </row>
    <row r="11" spans="1:14" x14ac:dyDescent="0.2">
      <c r="A11" t="s">
        <v>56</v>
      </c>
      <c r="B11">
        <v>11.373847</v>
      </c>
      <c r="C11">
        <v>2.1785399999999999</v>
      </c>
      <c r="H11">
        <v>50.358780000000003</v>
      </c>
      <c r="I11">
        <v>54.898724000000001</v>
      </c>
      <c r="K11">
        <f t="shared" ref="K11:L15" si="2">IF(H11&lt;&gt;"",H11*100,E11*100)</f>
        <v>5035.8780000000006</v>
      </c>
      <c r="L11">
        <f t="shared" si="2"/>
        <v>5489.8724000000002</v>
      </c>
      <c r="N11" t="str">
        <f t="shared" ref="N11:N15" si="3">"{""x"":"&amp;K11&amp;",""y"":0.0,""z"":"&amp;L11&amp;"}"</f>
        <v>{"x":5035.878,"y":0.0,"z":5489.8724}</v>
      </c>
    </row>
    <row r="12" spans="1:14" x14ac:dyDescent="0.2">
      <c r="A12" t="s">
        <v>58</v>
      </c>
      <c r="H12">
        <v>50.356437999999997</v>
      </c>
      <c r="I12">
        <v>55.539900000000003</v>
      </c>
      <c r="K12">
        <f t="shared" si="2"/>
        <v>5035.6437999999998</v>
      </c>
      <c r="L12">
        <f t="shared" si="2"/>
        <v>5553.9900000000007</v>
      </c>
      <c r="N12" t="str">
        <f t="shared" si="3"/>
        <v>{"x":5035.6438,"y":0.0,"z":5553.99}</v>
      </c>
    </row>
    <row r="13" spans="1:14" x14ac:dyDescent="0.2">
      <c r="A13" t="s">
        <v>60</v>
      </c>
      <c r="H13">
        <v>50.376040000000003</v>
      </c>
      <c r="I13">
        <v>56.039036000000003</v>
      </c>
      <c r="K13">
        <f t="shared" si="2"/>
        <v>5037.6040000000003</v>
      </c>
      <c r="L13">
        <f t="shared" si="2"/>
        <v>5603.9036000000006</v>
      </c>
      <c r="N13" t="str">
        <f t="shared" si="3"/>
        <v>{"x":5037.604,"y":0.0,"z":5603.9036}</v>
      </c>
    </row>
    <row r="14" spans="1:14" x14ac:dyDescent="0.2">
      <c r="A14" t="s">
        <v>113</v>
      </c>
      <c r="H14">
        <v>48.887099999999997</v>
      </c>
      <c r="I14">
        <v>56.136246</v>
      </c>
      <c r="K14">
        <f t="shared" si="2"/>
        <v>4888.71</v>
      </c>
      <c r="L14">
        <f t="shared" si="2"/>
        <v>5613.6246000000001</v>
      </c>
      <c r="N14" t="str">
        <f t="shared" si="3"/>
        <v>{"x":4888.71,"y":0.0,"z":5613.6246}</v>
      </c>
    </row>
    <row r="15" spans="1:14" x14ac:dyDescent="0.2">
      <c r="K15">
        <f t="shared" si="2"/>
        <v>0</v>
      </c>
      <c r="L15">
        <f t="shared" si="2"/>
        <v>0</v>
      </c>
      <c r="N15" t="str">
        <f t="shared" si="3"/>
        <v>{"x":0,"y":0.0,"z":0}</v>
      </c>
    </row>
    <row r="17" spans="1:14" x14ac:dyDescent="0.2">
      <c r="A17" s="2" t="s">
        <v>174</v>
      </c>
      <c r="B17" s="2" t="s">
        <v>172</v>
      </c>
      <c r="H17">
        <f>H14</f>
        <v>48.887099999999997</v>
      </c>
      <c r="I17">
        <f>I14</f>
        <v>56.136246</v>
      </c>
      <c r="K17">
        <f>IF(H17&lt;&gt;"",H17*100,E17*100)</f>
        <v>4888.71</v>
      </c>
      <c r="L17">
        <f>IF(I17&lt;&gt;"",I17*100,F17*100)</f>
        <v>5613.6246000000001</v>
      </c>
      <c r="N17" t="str">
        <f>"{""x"":"&amp;K17&amp;",""y"":150.0,""z"":"&amp;L17&amp;"}"</f>
        <v>{"x":4888.71,"y":150.0,"z":5613.6246}</v>
      </c>
    </row>
    <row r="18" spans="1:14" x14ac:dyDescent="0.2">
      <c r="A18" s="2"/>
      <c r="B18" s="2"/>
    </row>
    <row r="19" spans="1:14" x14ac:dyDescent="0.2">
      <c r="A19" s="2" t="s">
        <v>175</v>
      </c>
      <c r="B19" s="2" t="s">
        <v>173</v>
      </c>
      <c r="H19">
        <f>H7</f>
        <v>40.923492000000003</v>
      </c>
      <c r="I19">
        <f>I7</f>
        <v>65.146545000000003</v>
      </c>
      <c r="K19">
        <f>IF(H19&lt;&gt;"",H19*100,E19*100)</f>
        <v>4092.3492000000001</v>
      </c>
      <c r="L19">
        <f>IF(I19&lt;&gt;"",I19*100,F19*100)</f>
        <v>6514.6545000000006</v>
      </c>
      <c r="N19" t="str">
        <f>"{""x"":"&amp;K19&amp;",""y"":150.0,""z"":"&amp;L19&amp;"}"</f>
        <v>{"x":4092.3492,"y":150.0,"z":6514.6545}</v>
      </c>
    </row>
    <row r="21" spans="1:14" x14ac:dyDescent="0.2">
      <c r="A21" t="s">
        <v>147</v>
      </c>
      <c r="B21" s="12" t="s">
        <v>90</v>
      </c>
    </row>
    <row r="23" spans="1:14" x14ac:dyDescent="0.2">
      <c r="A23" t="s">
        <v>148</v>
      </c>
      <c r="B23" s="14" t="s">
        <v>91</v>
      </c>
    </row>
    <row r="25" spans="1:14" x14ac:dyDescent="0.2">
      <c r="A25" s="22" t="s">
        <v>76</v>
      </c>
    </row>
    <row r="26" spans="1:14" x14ac:dyDescent="0.2">
      <c r="A26" s="2" t="s">
        <v>71</v>
      </c>
      <c r="B26" s="19" t="s">
        <v>73</v>
      </c>
    </row>
    <row r="27" spans="1:14" x14ac:dyDescent="0.2">
      <c r="A27" s="2"/>
      <c r="B27" s="19" t="s">
        <v>74</v>
      </c>
    </row>
    <row r="30" spans="1:14" x14ac:dyDescent="0.2">
      <c r="A30" t="s">
        <v>190</v>
      </c>
      <c r="C30" t="s">
        <v>210</v>
      </c>
    </row>
    <row r="35" spans="1:1" x14ac:dyDescent="0.2">
      <c r="A35" t="str">
        <f>"[["&amp;B4&amp;","&amp;C4&amp;"],["&amp;B5&amp;","&amp;C5&amp;"],["&amp;B6&amp;","&amp;C6&amp;"],["&amp;B7&amp;","&amp;C7&amp;"],["&amp;B8&amp;","&amp;C8&amp;"]]"</f>
        <v>[[18.004396,-2.595322],[15.512027,-2.695125],[14.820369,-2.727293],[14.295451,-2.578527],[11.697393,1.030156]]</v>
      </c>
    </row>
    <row r="36" spans="1:1" x14ac:dyDescent="0.2">
      <c r="A36" t="str">
        <f>"[["&amp;B11&amp;","&amp;C11&amp;"],["&amp;B12&amp;","&amp;C12&amp;"],["&amp;B13&amp;","&amp;C13&amp;"],["&amp;B14&amp;","&amp;C14&amp;"],["&amp;B15&amp;","&amp;C15&amp;"]]"</f>
        <v>[[11.373847,2.17854],[,],[,],[,],[,]]</v>
      </c>
    </row>
  </sheetData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385BA-7DFE-A046-9D51-49040250253C}">
  <dimension ref="A1:Q36"/>
  <sheetViews>
    <sheetView workbookViewId="0">
      <selection activeCell="F26" sqref="F26"/>
    </sheetView>
  </sheetViews>
  <sheetFormatPr baseColWidth="10" defaultRowHeight="16" x14ac:dyDescent="0.2"/>
  <sheetData>
    <row r="1" spans="1:17" x14ac:dyDescent="0.2">
      <c r="A1" s="20"/>
    </row>
    <row r="2" spans="1:17" x14ac:dyDescent="0.2">
      <c r="A2" s="21" t="s">
        <v>75</v>
      </c>
      <c r="B2" s="2"/>
      <c r="C2" s="2"/>
      <c r="D2" s="2"/>
      <c r="E2" s="22" t="s">
        <v>77</v>
      </c>
      <c r="F2" s="2"/>
      <c r="G2" s="2"/>
      <c r="H2" s="22" t="s">
        <v>78</v>
      </c>
      <c r="I2" s="2"/>
      <c r="J2" s="2"/>
      <c r="K2" s="22" t="s">
        <v>111</v>
      </c>
      <c r="L2" s="2"/>
      <c r="M2" s="2"/>
      <c r="N2" s="22" t="s">
        <v>112</v>
      </c>
    </row>
    <row r="3" spans="1:17" x14ac:dyDescent="0.2">
      <c r="A3" t="s">
        <v>144</v>
      </c>
    </row>
    <row r="4" spans="1:17" x14ac:dyDescent="0.2">
      <c r="A4" t="s">
        <v>56</v>
      </c>
      <c r="B4">
        <v>2.3613780000000002</v>
      </c>
      <c r="C4">
        <v>-4.539479</v>
      </c>
      <c r="H4">
        <v>44.442467000000001</v>
      </c>
      <c r="I4">
        <v>66.387129999999999</v>
      </c>
      <c r="K4">
        <f>IF(H4&lt;&gt;"",H4*100,E4*100)</f>
        <v>4444.2466999999997</v>
      </c>
      <c r="L4">
        <f>IF(I4&lt;&gt;"",I4*100,F4*100)</f>
        <v>6638.7129999999997</v>
      </c>
      <c r="N4" t="str">
        <f>"{""x"":"&amp;K4&amp;",""y"":0.0,""z"":"&amp;L4&amp;"}"</f>
        <v>{"x":4444.2467,"y":0.0,"z":6638.713}</v>
      </c>
    </row>
    <row r="5" spans="1:17" x14ac:dyDescent="0.2">
      <c r="A5" t="s">
        <v>58</v>
      </c>
      <c r="B5">
        <v>5.4500650000000004</v>
      </c>
      <c r="C5">
        <v>-4.255795</v>
      </c>
      <c r="H5">
        <v>42.102269999999997</v>
      </c>
      <c r="I5">
        <v>65.086010000000002</v>
      </c>
      <c r="K5">
        <f t="shared" ref="K5:L8" si="0">IF(H5&lt;&gt;"",H5*100,E5*100)</f>
        <v>4210.2269999999999</v>
      </c>
      <c r="L5">
        <f t="shared" si="0"/>
        <v>6508.6010000000006</v>
      </c>
      <c r="N5" t="str">
        <f t="shared" ref="N5:N8" si="1">"{""x"":"&amp;K5&amp;",""y"":0.0,""z"":"&amp;L5&amp;"}"</f>
        <v>{"x":4210.227,"y":0.0,"z":6508.601}</v>
      </c>
    </row>
    <row r="6" spans="1:17" x14ac:dyDescent="0.2">
      <c r="A6" t="s">
        <v>60</v>
      </c>
      <c r="B6">
        <v>8.224361</v>
      </c>
      <c r="C6">
        <v>-4.0551620000000002</v>
      </c>
      <c r="E6">
        <v>40.127200940000002</v>
      </c>
      <c r="F6">
        <v>64.174378009999998</v>
      </c>
      <c r="K6">
        <f t="shared" si="0"/>
        <v>4012.7200940000002</v>
      </c>
      <c r="L6">
        <f t="shared" si="0"/>
        <v>6417.437801</v>
      </c>
      <c r="N6" t="str">
        <f t="shared" si="1"/>
        <v>{"x":4012.720094,"y":0.0,"z":6417.437801}</v>
      </c>
    </row>
    <row r="7" spans="1:17" x14ac:dyDescent="0.2">
      <c r="A7" t="s">
        <v>113</v>
      </c>
      <c r="B7">
        <v>14.540558000000001</v>
      </c>
      <c r="C7">
        <v>-4.0414349999999999</v>
      </c>
      <c r="E7">
        <v>34.238415240000002</v>
      </c>
      <c r="F7">
        <v>61.890360489999999</v>
      </c>
      <c r="K7">
        <f t="shared" si="0"/>
        <v>3423.8415240000004</v>
      </c>
      <c r="L7">
        <f t="shared" si="0"/>
        <v>6189.0360490000003</v>
      </c>
      <c r="N7" t="str">
        <f t="shared" si="1"/>
        <v>{"x":3423.841524,"y":0.0,"z":6189.036049}</v>
      </c>
    </row>
    <row r="8" spans="1:17" x14ac:dyDescent="0.2">
      <c r="H8">
        <v>38.57443</v>
      </c>
      <c r="I8">
        <v>63.515279999999997</v>
      </c>
      <c r="K8">
        <f t="shared" si="0"/>
        <v>3857.4429999999998</v>
      </c>
      <c r="L8">
        <f t="shared" si="0"/>
        <v>6351.5279999999993</v>
      </c>
      <c r="N8" s="14" t="str">
        <f t="shared" si="1"/>
        <v>{"x":3857.443,"y":0.0,"z":6351.528}</v>
      </c>
      <c r="Q8" t="s">
        <v>162</v>
      </c>
    </row>
    <row r="10" spans="1:17" x14ac:dyDescent="0.2">
      <c r="A10" t="s">
        <v>143</v>
      </c>
    </row>
    <row r="11" spans="1:17" x14ac:dyDescent="0.2">
      <c r="A11" t="s">
        <v>56</v>
      </c>
      <c r="B11">
        <v>4.1951850000000004</v>
      </c>
      <c r="C11">
        <v>2.7834750000000001</v>
      </c>
      <c r="H11">
        <v>47.357964000000003</v>
      </c>
      <c r="I11">
        <v>56.615833000000002</v>
      </c>
      <c r="K11">
        <f t="shared" ref="K11:L15" si="2">IF(H11&lt;&gt;"",H11*100,E11*100)</f>
        <v>4735.7964000000002</v>
      </c>
      <c r="L11">
        <f t="shared" si="2"/>
        <v>5661.5833000000002</v>
      </c>
      <c r="N11" t="str">
        <f t="shared" ref="N11:N15" si="3">"{""x"":"&amp;K11&amp;",""y"":0.0,""z"":"&amp;L11&amp;"}"</f>
        <v>{"x":4735.7964,"y":0.0,"z":5661.5833}</v>
      </c>
    </row>
    <row r="12" spans="1:17" x14ac:dyDescent="0.2">
      <c r="A12" t="s">
        <v>58</v>
      </c>
      <c r="B12">
        <v>12.309269</v>
      </c>
      <c r="C12">
        <v>2.7424200000000001</v>
      </c>
      <c r="H12">
        <v>42.51135</v>
      </c>
      <c r="I12">
        <v>54.382022999999997</v>
      </c>
      <c r="K12">
        <f t="shared" si="2"/>
        <v>4251.1350000000002</v>
      </c>
      <c r="L12">
        <f t="shared" si="2"/>
        <v>5438.2022999999999</v>
      </c>
      <c r="N12" t="str">
        <f t="shared" si="3"/>
        <v>{"x":4251.135,"y":0.0,"z":5438.2023}</v>
      </c>
    </row>
    <row r="13" spans="1:17" x14ac:dyDescent="0.2">
      <c r="A13" t="s">
        <v>60</v>
      </c>
      <c r="B13">
        <v>13.637689999999999</v>
      </c>
      <c r="C13">
        <v>2.4326370000000002</v>
      </c>
      <c r="H13">
        <v>40.312559999999998</v>
      </c>
      <c r="I13">
        <v>53.325443</v>
      </c>
      <c r="K13">
        <f t="shared" si="2"/>
        <v>4031.2559999999999</v>
      </c>
      <c r="L13">
        <f t="shared" si="2"/>
        <v>5332.5442999999996</v>
      </c>
      <c r="N13" t="str">
        <f t="shared" si="3"/>
        <v>{"x":4031.256,"y":0.0,"z":5332.5443}</v>
      </c>
    </row>
    <row r="14" spans="1:17" x14ac:dyDescent="0.2">
      <c r="A14" t="s">
        <v>34</v>
      </c>
      <c r="B14">
        <v>14.882042999999999</v>
      </c>
      <c r="C14">
        <v>2.2318989999999999</v>
      </c>
      <c r="H14">
        <v>38.897599999999997</v>
      </c>
      <c r="I14">
        <v>52.808537000000001</v>
      </c>
      <c r="K14">
        <f t="shared" si="2"/>
        <v>3889.7599999999998</v>
      </c>
      <c r="L14">
        <f t="shared" si="2"/>
        <v>5280.8536999999997</v>
      </c>
      <c r="N14" t="str">
        <f>"{""x"":"&amp;K14&amp;",""y"":0.0,""z"":"&amp;L14&amp;"}"</f>
        <v>{"x":3889.76,"y":0.0,"z":5280.8537}</v>
      </c>
    </row>
    <row r="15" spans="1:17" x14ac:dyDescent="0.2">
      <c r="A15" t="s">
        <v>64</v>
      </c>
      <c r="B15">
        <v>14.922950999999999</v>
      </c>
      <c r="C15">
        <v>-2.9493499999999999</v>
      </c>
      <c r="H15">
        <v>34.274296</v>
      </c>
      <c r="I15">
        <v>60.733817999999999</v>
      </c>
      <c r="K15">
        <f t="shared" si="2"/>
        <v>3427.4295999999999</v>
      </c>
      <c r="L15">
        <f t="shared" si="2"/>
        <v>6073.3818000000001</v>
      </c>
      <c r="N15" t="str">
        <f t="shared" si="3"/>
        <v>{"x":3427.4296,"y":0.0,"z":6073.3818}</v>
      </c>
    </row>
    <row r="17" spans="1:14" x14ac:dyDescent="0.2">
      <c r="A17" s="2" t="s">
        <v>174</v>
      </c>
      <c r="B17" s="2" t="s">
        <v>183</v>
      </c>
      <c r="H17">
        <f>H14</f>
        <v>38.897599999999997</v>
      </c>
      <c r="I17">
        <f>I14</f>
        <v>52.808537000000001</v>
      </c>
      <c r="K17">
        <f>IF(H17&lt;&gt;"",H17*100,E17*100)</f>
        <v>3889.7599999999998</v>
      </c>
      <c r="L17">
        <f>IF(I17&lt;&gt;"",I17*100,F17*100)</f>
        <v>5280.8536999999997</v>
      </c>
      <c r="N17" t="str">
        <f>"{""x"":"&amp;K17&amp;",""y"":150.0,""z"":"&amp;L17&amp;"}"</f>
        <v>{"x":3889.76,"y":150.0,"z":5280.8537}</v>
      </c>
    </row>
    <row r="18" spans="1:14" x14ac:dyDescent="0.2">
      <c r="A18" s="2"/>
      <c r="B18" s="2"/>
    </row>
    <row r="19" spans="1:14" x14ac:dyDescent="0.2">
      <c r="A19" s="2" t="s">
        <v>175</v>
      </c>
      <c r="B19" s="2" t="s">
        <v>184</v>
      </c>
      <c r="H19">
        <f>H8</f>
        <v>38.57443</v>
      </c>
      <c r="I19">
        <f>I8</f>
        <v>63.515279999999997</v>
      </c>
      <c r="K19">
        <f>IF(H19&lt;&gt;"",H19*100,E19*100)</f>
        <v>3857.4429999999998</v>
      </c>
      <c r="L19">
        <f>IF(I19&lt;&gt;"",I19*100,F19*100)</f>
        <v>6351.5279999999993</v>
      </c>
      <c r="N19" t="str">
        <f>"{""x"":"&amp;K19&amp;",""y"":150.0,""z"":"&amp;L19&amp;"}"</f>
        <v>{"x":3857.443,"y":150.0,"z":6351.528}</v>
      </c>
    </row>
    <row r="21" spans="1:14" x14ac:dyDescent="0.2">
      <c r="A21" t="s">
        <v>147</v>
      </c>
      <c r="B21" s="12" t="s">
        <v>90</v>
      </c>
    </row>
    <row r="23" spans="1:14" x14ac:dyDescent="0.2">
      <c r="A23" t="s">
        <v>148</v>
      </c>
      <c r="B23" s="11" t="s">
        <v>86</v>
      </c>
    </row>
    <row r="25" spans="1:14" x14ac:dyDescent="0.2">
      <c r="A25" s="22" t="s">
        <v>76</v>
      </c>
    </row>
    <row r="26" spans="1:14" x14ac:dyDescent="0.2">
      <c r="A26" s="2" t="s">
        <v>71</v>
      </c>
      <c r="B26" s="19" t="s">
        <v>73</v>
      </c>
    </row>
    <row r="27" spans="1:14" x14ac:dyDescent="0.2">
      <c r="A27" s="2"/>
      <c r="B27" s="19" t="s">
        <v>74</v>
      </c>
    </row>
    <row r="30" spans="1:14" x14ac:dyDescent="0.2">
      <c r="A30" t="s">
        <v>185</v>
      </c>
      <c r="C30" t="s">
        <v>186</v>
      </c>
    </row>
    <row r="35" spans="1:1" x14ac:dyDescent="0.2">
      <c r="A35" t="str">
        <f>"[["&amp;B4&amp;","&amp;C4&amp;"],["&amp;B5&amp;","&amp;C5&amp;"],["&amp;B6&amp;","&amp;C6&amp;"],["&amp;B7&amp;","&amp;C7&amp;"],["&amp;B8&amp;","&amp;C8&amp;"]]"</f>
        <v>[[2.361378,-4.539479],[5.450065,-4.255795],[8.224361,-4.055162],[14.540558,-4.041435],[,]]</v>
      </c>
    </row>
    <row r="36" spans="1:1" x14ac:dyDescent="0.2">
      <c r="A36" t="str">
        <f>"[["&amp;B11&amp;","&amp;C11&amp;"],["&amp;B12&amp;","&amp;C12&amp;"],["&amp;B13&amp;","&amp;C13&amp;"],["&amp;B14&amp;","&amp;C14&amp;"],["&amp;B15&amp;","&amp;C15&amp;"]]"</f>
        <v>[[4.195185,2.783475],[12.309269,2.74242],[13.63769,2.432637],[14.882043,2.231899],[14.922951,-2.94935]]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04363-BBAC-BC4B-B8B2-A97111C23ED8}">
  <dimension ref="A1:Q36"/>
  <sheetViews>
    <sheetView workbookViewId="0">
      <selection activeCell="N17" sqref="N17"/>
    </sheetView>
  </sheetViews>
  <sheetFormatPr baseColWidth="10" defaultRowHeight="16" x14ac:dyDescent="0.2"/>
  <sheetData>
    <row r="1" spans="1:17" x14ac:dyDescent="0.2">
      <c r="A1" s="20"/>
    </row>
    <row r="2" spans="1:17" x14ac:dyDescent="0.2">
      <c r="A2" s="21" t="s">
        <v>75</v>
      </c>
      <c r="B2" s="2"/>
      <c r="C2" s="2"/>
      <c r="D2" s="2"/>
      <c r="E2" s="22" t="s">
        <v>77</v>
      </c>
      <c r="F2" s="2"/>
      <c r="G2" s="2"/>
      <c r="H2" s="22" t="s">
        <v>78</v>
      </c>
      <c r="I2" s="2"/>
      <c r="J2" s="2"/>
      <c r="K2" s="22" t="s">
        <v>111</v>
      </c>
      <c r="L2" s="2"/>
      <c r="M2" s="2"/>
      <c r="N2" s="22" t="s">
        <v>112</v>
      </c>
    </row>
    <row r="3" spans="1:17" x14ac:dyDescent="0.2">
      <c r="A3" t="s">
        <v>144</v>
      </c>
    </row>
    <row r="4" spans="1:17" x14ac:dyDescent="0.2">
      <c r="A4" t="s">
        <v>56</v>
      </c>
      <c r="B4">
        <v>1.799383</v>
      </c>
      <c r="C4">
        <v>-3.666677</v>
      </c>
      <c r="E4">
        <v>42.838642</v>
      </c>
      <c r="F4">
        <v>65.708709999999996</v>
      </c>
      <c r="K4">
        <f>IF(H4&lt;&gt;"",H4*100,E4*100)</f>
        <v>4283.8642</v>
      </c>
      <c r="L4">
        <f>IF(I4&lt;&gt;"",I4*100,F4*100)</f>
        <v>6570.8709999999992</v>
      </c>
      <c r="N4" t="str">
        <f>"{""x"":"&amp;K4&amp;",""y"":0.0,""z"":"&amp;L4&amp;"}"</f>
        <v>{"x":4283.8642,"y":0.0,"z":6570.871}</v>
      </c>
    </row>
    <row r="5" spans="1:17" x14ac:dyDescent="0.2">
      <c r="A5" t="s">
        <v>58</v>
      </c>
      <c r="B5">
        <v>6.1090159999999996</v>
      </c>
      <c r="C5">
        <v>-3.4266960000000002</v>
      </c>
      <c r="E5">
        <v>38.903563550000001</v>
      </c>
      <c r="F5">
        <v>63.935102069999999</v>
      </c>
      <c r="K5">
        <f t="shared" ref="K5:L8" si="0">IF(H5&lt;&gt;"",H5*100,E5*100)</f>
        <v>3890.3563549999999</v>
      </c>
      <c r="L5">
        <f t="shared" si="0"/>
        <v>6393.5102070000003</v>
      </c>
      <c r="N5" t="str">
        <f t="shared" ref="N5:N8" si="1">"{""x"":"&amp;K5&amp;",""y"":0.0,""z"":"&amp;L5&amp;"}"</f>
        <v>{"x":3890.356355,"y":0.0,"z":6393.510207}</v>
      </c>
    </row>
    <row r="6" spans="1:17" x14ac:dyDescent="0.2">
      <c r="A6" t="s">
        <v>60</v>
      </c>
      <c r="B6">
        <v>6.8450329999999999</v>
      </c>
      <c r="C6">
        <v>-3.2815470000000002</v>
      </c>
      <c r="E6">
        <v>38.268970349999996</v>
      </c>
      <c r="F6">
        <v>63.535001180000002</v>
      </c>
      <c r="K6">
        <f t="shared" si="0"/>
        <v>3826.8970349999995</v>
      </c>
      <c r="L6">
        <f t="shared" si="0"/>
        <v>6353.5001179999999</v>
      </c>
      <c r="N6" t="str">
        <f t="shared" si="1"/>
        <v>{"x":3826.897035,"y":0.0,"z":6353.500118}</v>
      </c>
    </row>
    <row r="7" spans="1:17" x14ac:dyDescent="0.2">
      <c r="A7" t="s">
        <v>113</v>
      </c>
      <c r="B7">
        <v>10.563192000000001</v>
      </c>
      <c r="C7">
        <v>-3.2177530000000001</v>
      </c>
      <c r="E7">
        <v>34.822449450000001</v>
      </c>
      <c r="F7">
        <v>62.138480600000001</v>
      </c>
      <c r="K7">
        <f t="shared" si="0"/>
        <v>3482.2449449999999</v>
      </c>
      <c r="L7">
        <f t="shared" si="0"/>
        <v>6213.8480600000003</v>
      </c>
      <c r="N7" t="str">
        <f t="shared" si="1"/>
        <v>{"x":3482.244945,"y":0.0,"z":6213.84806}</v>
      </c>
    </row>
    <row r="8" spans="1:17" x14ac:dyDescent="0.2">
      <c r="H8">
        <v>36.831561999999998</v>
      </c>
      <c r="I8">
        <v>62.858789999999999</v>
      </c>
      <c r="K8">
        <f t="shared" si="0"/>
        <v>3683.1561999999999</v>
      </c>
      <c r="L8">
        <f t="shared" si="0"/>
        <v>6285.8789999999999</v>
      </c>
      <c r="N8" s="14" t="str">
        <f t="shared" si="1"/>
        <v>{"x":3683.1562,"y":0.0,"z":6285.879}</v>
      </c>
      <c r="Q8" t="s">
        <v>162</v>
      </c>
    </row>
    <row r="10" spans="1:17" x14ac:dyDescent="0.2">
      <c r="A10" t="s">
        <v>143</v>
      </c>
    </row>
    <row r="11" spans="1:17" x14ac:dyDescent="0.2">
      <c r="A11" t="s">
        <v>56</v>
      </c>
      <c r="B11">
        <v>5.9187589999999997</v>
      </c>
      <c r="C11">
        <v>2.311928</v>
      </c>
      <c r="H11">
        <v>45.225270000000002</v>
      </c>
      <c r="I11">
        <v>55.793976000000001</v>
      </c>
      <c r="K11">
        <f t="shared" ref="K11:L15" si="2">IF(H11&lt;&gt;"",H11*100,E11*100)</f>
        <v>4522.527</v>
      </c>
      <c r="L11">
        <f t="shared" si="2"/>
        <v>5579.3976000000002</v>
      </c>
      <c r="N11" t="str">
        <f t="shared" ref="N11:N14" si="3">"{""x"":"&amp;K11&amp;",""y"":0.0,""z"":"&amp;L11&amp;"}"</f>
        <v>{"x":4522.527,"y":0.0,"z":5579.3976}</v>
      </c>
    </row>
    <row r="12" spans="1:17" x14ac:dyDescent="0.2">
      <c r="A12" t="s">
        <v>58</v>
      </c>
      <c r="B12">
        <v>8.0531039999999994</v>
      </c>
      <c r="C12">
        <v>2.0415000000000001</v>
      </c>
      <c r="H12">
        <v>43.136443999999997</v>
      </c>
      <c r="I12">
        <v>55.278840000000002</v>
      </c>
      <c r="K12">
        <f t="shared" si="2"/>
        <v>4313.6444000000001</v>
      </c>
      <c r="L12">
        <f t="shared" si="2"/>
        <v>5527.884</v>
      </c>
      <c r="N12" t="str">
        <f t="shared" si="3"/>
        <v>{"x":4313.6444,"y":0.0,"z":5527.884}</v>
      </c>
    </row>
    <row r="13" spans="1:17" x14ac:dyDescent="0.2">
      <c r="A13" t="s">
        <v>60</v>
      </c>
      <c r="B13">
        <v>9.0129169999999998</v>
      </c>
      <c r="C13">
        <v>2.0917940000000002</v>
      </c>
      <c r="H13">
        <v>42.258920000000003</v>
      </c>
      <c r="I13">
        <v>54.886772000000001</v>
      </c>
      <c r="K13">
        <f t="shared" si="2"/>
        <v>4225.8920000000007</v>
      </c>
      <c r="L13">
        <f t="shared" si="2"/>
        <v>5488.6772000000001</v>
      </c>
      <c r="N13" t="str">
        <f t="shared" si="3"/>
        <v>{"x":4225.892,"y":0.0,"z":5488.6772}</v>
      </c>
    </row>
    <row r="14" spans="1:17" x14ac:dyDescent="0.2">
      <c r="A14" t="s">
        <v>34</v>
      </c>
      <c r="B14">
        <v>11.112752</v>
      </c>
      <c r="C14">
        <v>1.819726</v>
      </c>
      <c r="H14">
        <v>39.773589999999999</v>
      </c>
      <c r="I14">
        <v>53.651394000000003</v>
      </c>
      <c r="K14">
        <f t="shared" si="2"/>
        <v>3977.3589999999999</v>
      </c>
      <c r="L14">
        <f t="shared" si="2"/>
        <v>5365.1394</v>
      </c>
      <c r="N14" t="str">
        <f t="shared" si="3"/>
        <v>{"x":3977.359,"y":0.0,"z":5365.1394}</v>
      </c>
    </row>
    <row r="15" spans="1:17" x14ac:dyDescent="0.2">
      <c r="A15" t="s">
        <v>64</v>
      </c>
      <c r="B15">
        <v>11.252359</v>
      </c>
      <c r="C15">
        <v>-2.6464500000000002</v>
      </c>
      <c r="H15">
        <v>35.151694999999997</v>
      </c>
      <c r="I15">
        <v>61.238354000000001</v>
      </c>
      <c r="K15">
        <f t="shared" si="2"/>
        <v>3515.1694999999995</v>
      </c>
      <c r="L15">
        <f t="shared" si="2"/>
        <v>6123.8353999999999</v>
      </c>
      <c r="N15" t="str">
        <f>"{""x"":"&amp;K15&amp;",""y"":0.0,""z"":"&amp;L15&amp;"}"</f>
        <v>{"x":3515.1695,"y":0.0,"z":6123.8354}</v>
      </c>
    </row>
    <row r="17" spans="1:14" x14ac:dyDescent="0.2">
      <c r="A17" s="2" t="s">
        <v>174</v>
      </c>
      <c r="B17" s="2" t="s">
        <v>183</v>
      </c>
      <c r="H17">
        <f>H14</f>
        <v>39.773589999999999</v>
      </c>
      <c r="I17">
        <f>I14</f>
        <v>53.651394000000003</v>
      </c>
      <c r="K17">
        <f>IF(H17&lt;&gt;"",H17*100,E17*100)</f>
        <v>3977.3589999999999</v>
      </c>
      <c r="L17">
        <f>IF(I17&lt;&gt;"",I17*100,F17*100)</f>
        <v>5365.1394</v>
      </c>
      <c r="N17" t="str">
        <f>"{""x"":"&amp;K17&amp;",""y"":150.0,""z"":"&amp;L17&amp;"}"</f>
        <v>{"x":3977.359,"y":150.0,"z":5365.1394}</v>
      </c>
    </row>
    <row r="18" spans="1:14" x14ac:dyDescent="0.2">
      <c r="A18" s="2"/>
      <c r="B18" s="2"/>
    </row>
    <row r="19" spans="1:14" x14ac:dyDescent="0.2">
      <c r="A19" s="2" t="s">
        <v>175</v>
      </c>
      <c r="B19" s="2" t="s">
        <v>188</v>
      </c>
      <c r="H19">
        <f>H8</f>
        <v>36.831561999999998</v>
      </c>
      <c r="I19">
        <f>I8</f>
        <v>62.858789999999999</v>
      </c>
      <c r="K19">
        <f>IF(H19&lt;&gt;"",H19*100,E19*100)</f>
        <v>3683.1561999999999</v>
      </c>
      <c r="L19">
        <f>IF(I19&lt;&gt;"",I19*100,F19*100)</f>
        <v>6285.8789999999999</v>
      </c>
      <c r="N19" t="str">
        <f>"{""x"":"&amp;K19&amp;",""y"":150.0,""z"":"&amp;L19&amp;"}"</f>
        <v>{"x":3683.1562,"y":150.0,"z":6285.879}</v>
      </c>
    </row>
    <row r="20" spans="1:14" x14ac:dyDescent="0.2">
      <c r="H20">
        <f>E7</f>
        <v>34.822449450000001</v>
      </c>
      <c r="I20">
        <f>F7</f>
        <v>62.138480600000001</v>
      </c>
      <c r="K20">
        <f>IF(H20&lt;&gt;"",H20*100,E20*100)</f>
        <v>3482.2449449999999</v>
      </c>
      <c r="L20">
        <f>IF(I20&lt;&gt;"",I20*100,F20*100)</f>
        <v>6213.8480600000003</v>
      </c>
      <c r="N20" t="str">
        <f>"{""x"":"&amp;K20&amp;",""y"":150.0,""z"":"&amp;L20&amp;"}"</f>
        <v>{"x":3482.244945,"y":150.0,"z":6213.84806}</v>
      </c>
    </row>
    <row r="21" spans="1:14" x14ac:dyDescent="0.2">
      <c r="A21" t="s">
        <v>147</v>
      </c>
      <c r="B21" s="12" t="s">
        <v>90</v>
      </c>
    </row>
    <row r="23" spans="1:14" x14ac:dyDescent="0.2">
      <c r="A23" t="s">
        <v>148</v>
      </c>
      <c r="B23" s="13" t="s">
        <v>84</v>
      </c>
    </row>
    <row r="25" spans="1:14" x14ac:dyDescent="0.2">
      <c r="A25" s="22" t="s">
        <v>76</v>
      </c>
    </row>
    <row r="26" spans="1:14" x14ac:dyDescent="0.2">
      <c r="A26" s="2" t="s">
        <v>71</v>
      </c>
      <c r="B26" s="19" t="s">
        <v>73</v>
      </c>
    </row>
    <row r="27" spans="1:14" x14ac:dyDescent="0.2">
      <c r="A27" s="2"/>
      <c r="B27" s="19" t="s">
        <v>74</v>
      </c>
    </row>
    <row r="35" spans="1:1" x14ac:dyDescent="0.2">
      <c r="A35" t="str">
        <f>"[["&amp;B4&amp;","&amp;C4&amp;"],["&amp;B5&amp;","&amp;C5&amp;"],["&amp;B6&amp;","&amp;C6&amp;"],["&amp;B7&amp;","&amp;C7&amp;"],["&amp;B8&amp;","&amp;C8&amp;"]]"</f>
        <v>[[1.799383,-3.666677],[6.109016,-3.426696],[6.845033,-3.281547],[10.563192,-3.217753],[,]]</v>
      </c>
    </row>
    <row r="36" spans="1:1" x14ac:dyDescent="0.2">
      <c r="A36" t="str">
        <f>"[["&amp;B11&amp;","&amp;C11&amp;"],["&amp;B12&amp;","&amp;C12&amp;"],["&amp;B13&amp;","&amp;C13&amp;"],["&amp;B14&amp;","&amp;C14&amp;"],["&amp;B15&amp;","&amp;C15&amp;"]]"</f>
        <v>[[5.918759,2.311928],[8.053104,2.0415],[9.012917,2.091794],[11.112752,1.819726],[11.252359,-2.64645]]</v>
      </c>
    </row>
  </sheetData>
  <pageMargins left="0.7" right="0.7" top="0.75" bottom="0.75" header="0.3" footer="0.3"/>
  <pageSetup paperSize="9" orientation="portrait" horizontalDpi="0" verticalDpi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36A9A-49EE-2D4B-932E-C4943E9CFE28}">
  <dimension ref="A1:N36"/>
  <sheetViews>
    <sheetView workbookViewId="0">
      <selection activeCell="D26" sqref="D26"/>
    </sheetView>
  </sheetViews>
  <sheetFormatPr baseColWidth="10" defaultRowHeight="16" x14ac:dyDescent="0.2"/>
  <sheetData>
    <row r="1" spans="1:14" x14ac:dyDescent="0.2">
      <c r="A1" s="20"/>
    </row>
    <row r="2" spans="1:14" x14ac:dyDescent="0.2">
      <c r="A2" s="21" t="s">
        <v>75</v>
      </c>
      <c r="B2" s="2"/>
      <c r="C2" s="2"/>
      <c r="D2" s="2"/>
      <c r="E2" s="22" t="s">
        <v>77</v>
      </c>
      <c r="F2" s="2"/>
      <c r="G2" s="2"/>
      <c r="H2" s="22" t="s">
        <v>78</v>
      </c>
      <c r="I2" s="2"/>
      <c r="J2" s="2"/>
      <c r="K2" s="22" t="s">
        <v>111</v>
      </c>
      <c r="L2" s="2"/>
      <c r="M2" s="2"/>
      <c r="N2" s="22" t="s">
        <v>112</v>
      </c>
    </row>
    <row r="3" spans="1:14" x14ac:dyDescent="0.2">
      <c r="A3" t="s">
        <v>144</v>
      </c>
    </row>
    <row r="4" spans="1:14" x14ac:dyDescent="0.2">
      <c r="A4" t="s">
        <v>56</v>
      </c>
      <c r="B4">
        <v>4.3735150000000003</v>
      </c>
      <c r="C4">
        <v>-3.5807579999999999</v>
      </c>
      <c r="E4">
        <v>42.109439999999999</v>
      </c>
      <c r="F4">
        <v>65.607420000000005</v>
      </c>
      <c r="K4">
        <f>IF(H4&lt;&gt;"",H4*100,E4*100)</f>
        <v>4210.9439999999995</v>
      </c>
      <c r="L4">
        <f>IF(I4&lt;&gt;"",I4*100,F4*100)</f>
        <v>6560.7420000000002</v>
      </c>
      <c r="N4" t="str">
        <f>"{""x"":"&amp;K4&amp;",""y"":0.0,""z"":"&amp;L4&amp;"}"</f>
        <v>{"x":4210.944,"y":0.0,"z":6560.742}</v>
      </c>
    </row>
    <row r="5" spans="1:14" x14ac:dyDescent="0.2">
      <c r="A5" t="s">
        <v>58</v>
      </c>
      <c r="B5">
        <v>6.4442149999999998</v>
      </c>
      <c r="C5">
        <v>-3.5090690000000002</v>
      </c>
      <c r="E5">
        <v>40.203022439999998</v>
      </c>
      <c r="F5">
        <v>64.795933779999999</v>
      </c>
      <c r="K5">
        <f t="shared" ref="K5:L8" si="0">IF(H5&lt;&gt;"",H5*100,E5*100)</f>
        <v>4020.302244</v>
      </c>
      <c r="L5">
        <f t="shared" si="0"/>
        <v>6479.5933779999996</v>
      </c>
      <c r="N5" t="str">
        <f t="shared" ref="N5:N8" si="1">"{""x"":"&amp;K5&amp;",""y"":0.0,""z"":"&amp;L5&amp;"}"</f>
        <v>{"x":4020.302244,"y":0.0,"z":6479.593378}</v>
      </c>
    </row>
    <row r="6" spans="1:14" x14ac:dyDescent="0.2">
      <c r="A6" t="s">
        <v>60</v>
      </c>
      <c r="B6">
        <v>8.2475269999999998</v>
      </c>
      <c r="C6">
        <v>-3.1268609999999999</v>
      </c>
      <c r="E6">
        <v>38.657765859999998</v>
      </c>
      <c r="F6">
        <v>63.790847100000001</v>
      </c>
      <c r="K6">
        <f t="shared" si="0"/>
        <v>3865.776586</v>
      </c>
      <c r="L6">
        <f t="shared" si="0"/>
        <v>6379.0847100000001</v>
      </c>
      <c r="N6" t="str">
        <f t="shared" si="1"/>
        <v>{"x":3865.776586,"y":0.0,"z":6379.08471}</v>
      </c>
    </row>
    <row r="7" spans="1:14" x14ac:dyDescent="0.2">
      <c r="A7" t="s">
        <v>34</v>
      </c>
      <c r="B7">
        <v>9.9745399999999993</v>
      </c>
      <c r="C7">
        <v>-2.9526629999999998</v>
      </c>
      <c r="E7">
        <v>37.10890758</v>
      </c>
      <c r="F7">
        <v>63.007293099999998</v>
      </c>
      <c r="K7">
        <f t="shared" si="0"/>
        <v>3710.890758</v>
      </c>
      <c r="L7">
        <f t="shared" si="0"/>
        <v>6300.7293099999997</v>
      </c>
      <c r="N7" t="str">
        <f t="shared" si="1"/>
        <v>{"x":3710.890758,"y":0.0,"z":6300.72931}</v>
      </c>
    </row>
    <row r="8" spans="1:14" x14ac:dyDescent="0.2">
      <c r="A8" t="s">
        <v>64</v>
      </c>
      <c r="B8">
        <v>13.741823999999999</v>
      </c>
      <c r="C8">
        <v>0.91459000000000001</v>
      </c>
      <c r="H8">
        <v>39.402225000000001</v>
      </c>
      <c r="I8">
        <v>53.927047999999999</v>
      </c>
      <c r="K8">
        <f t="shared" si="0"/>
        <v>3940.2225000000003</v>
      </c>
      <c r="L8">
        <f t="shared" si="0"/>
        <v>5392.7047999999995</v>
      </c>
      <c r="N8" t="str">
        <f t="shared" si="1"/>
        <v>{"x":3940.2225,"y":0.0,"z":5392.7048}</v>
      </c>
    </row>
    <row r="10" spans="1:14" x14ac:dyDescent="0.2">
      <c r="A10" t="s">
        <v>143</v>
      </c>
    </row>
    <row r="11" spans="1:14" x14ac:dyDescent="0.2">
      <c r="A11" t="s">
        <v>56</v>
      </c>
      <c r="B11">
        <v>8.0460340000000006</v>
      </c>
      <c r="C11">
        <v>2.0878960000000002</v>
      </c>
      <c r="H11">
        <v>46.064142080000003</v>
      </c>
      <c r="I11">
        <v>54.859832419999996</v>
      </c>
      <c r="K11">
        <f t="shared" ref="K11:L15" si="2">IF(H11&lt;&gt;"",H11*100,E11*100)</f>
        <v>4606.4142080000001</v>
      </c>
      <c r="L11">
        <f t="shared" si="2"/>
        <v>5485.9832419999993</v>
      </c>
      <c r="N11" t="str">
        <f t="shared" ref="N11:N15" si="3">"{""x"":"&amp;K11&amp;",""y"":0.0,""z"":"&amp;L11&amp;"}"</f>
        <v>{"x":4606.414208,"y":0.0,"z":5485.983242}</v>
      </c>
    </row>
    <row r="12" spans="1:14" x14ac:dyDescent="0.2">
      <c r="A12" t="s">
        <v>58</v>
      </c>
      <c r="B12">
        <v>11.927168</v>
      </c>
      <c r="C12">
        <v>1.933978</v>
      </c>
      <c r="H12">
        <v>42.387261250000002</v>
      </c>
      <c r="I12">
        <v>53.607858270000001</v>
      </c>
      <c r="K12">
        <f t="shared" si="2"/>
        <v>4238.7261250000001</v>
      </c>
      <c r="L12">
        <f t="shared" si="2"/>
        <v>5360.7858269999997</v>
      </c>
      <c r="N12" t="str">
        <f>"{""x"":"&amp;K12&amp;",""y"":0.0,""z"":"&amp;L12&amp;"}"</f>
        <v>{"x":4238.726125,"y":0.0,"z":5360.785827}</v>
      </c>
    </row>
    <row r="13" spans="1:14" x14ac:dyDescent="0.2">
      <c r="A13" t="s">
        <v>60</v>
      </c>
      <c r="B13">
        <v>12.44786</v>
      </c>
      <c r="C13">
        <v>1.6543779999999999</v>
      </c>
      <c r="H13">
        <v>41.80085717</v>
      </c>
      <c r="I13">
        <v>53.681523550000001</v>
      </c>
      <c r="K13">
        <f t="shared" si="2"/>
        <v>4180.0857169999999</v>
      </c>
      <c r="L13">
        <f t="shared" si="2"/>
        <v>5368.1523550000002</v>
      </c>
      <c r="N13" t="str">
        <f t="shared" si="3"/>
        <v>{"x":4180.085717,"y":0.0,"z":5368.152355}</v>
      </c>
    </row>
    <row r="14" spans="1:14" x14ac:dyDescent="0.2">
      <c r="A14" t="s">
        <v>113</v>
      </c>
      <c r="B14">
        <v>14.611319</v>
      </c>
      <c r="C14">
        <v>1.5981099999999999</v>
      </c>
      <c r="H14">
        <v>39.761873639999997</v>
      </c>
      <c r="I14">
        <v>52.95608086</v>
      </c>
      <c r="K14">
        <f t="shared" si="2"/>
        <v>3976.1873639999999</v>
      </c>
      <c r="L14">
        <f t="shared" si="2"/>
        <v>5295.6080860000002</v>
      </c>
      <c r="N14" t="str">
        <f>"{""x"":"&amp;K14&amp;",""y"":0.0,""z"":"&amp;L14&amp;"}"</f>
        <v>{"x":3976.187364,"y":0.0,"z":5295.608086}</v>
      </c>
    </row>
    <row r="15" spans="1:14" x14ac:dyDescent="0.2">
      <c r="K15">
        <f t="shared" si="2"/>
        <v>0</v>
      </c>
      <c r="L15">
        <f t="shared" si="2"/>
        <v>0</v>
      </c>
      <c r="N15" t="str">
        <f t="shared" si="3"/>
        <v>{"x":0,"y":0.0,"z":0}</v>
      </c>
    </row>
    <row r="17" spans="1:14" x14ac:dyDescent="0.2">
      <c r="A17" s="2" t="s">
        <v>174</v>
      </c>
      <c r="B17" s="2" t="s">
        <v>189</v>
      </c>
      <c r="H17">
        <f>H13</f>
        <v>41.80085717</v>
      </c>
      <c r="I17">
        <f>I13</f>
        <v>53.681523550000001</v>
      </c>
      <c r="K17">
        <f t="shared" ref="K17:L19" si="4">IF(H17&lt;&gt;"",H17*100,E17*100)</f>
        <v>4180.0857169999999</v>
      </c>
      <c r="L17">
        <f t="shared" si="4"/>
        <v>5368.1523550000002</v>
      </c>
      <c r="N17" t="str">
        <f>"{""x"":"&amp;K17&amp;",""y"":150.0,""z"":"&amp;L17&amp;"}"</f>
        <v>{"x":4180.085717,"y":150.0,"z":5368.152355}</v>
      </c>
    </row>
    <row r="18" spans="1:14" x14ac:dyDescent="0.2">
      <c r="A18" s="2"/>
      <c r="B18" s="2"/>
      <c r="H18">
        <f>H14</f>
        <v>39.761873639999997</v>
      </c>
      <c r="I18">
        <f>I14</f>
        <v>52.95608086</v>
      </c>
      <c r="K18">
        <f t="shared" si="4"/>
        <v>3976.1873639999999</v>
      </c>
      <c r="L18">
        <f t="shared" si="4"/>
        <v>5295.6080860000002</v>
      </c>
      <c r="N18" s="14" t="str">
        <f>"{""x"":"&amp;K18&amp;",""y"":150.0,""z"":"&amp;L18&amp;"}"</f>
        <v>{"x":3976.187364,"y":150.0,"z":5295.608086}</v>
      </c>
    </row>
    <row r="19" spans="1:14" x14ac:dyDescent="0.2">
      <c r="A19" s="2" t="s">
        <v>175</v>
      </c>
      <c r="B19" s="2" t="s">
        <v>173</v>
      </c>
      <c r="H19">
        <f>E7</f>
        <v>37.10890758</v>
      </c>
      <c r="I19">
        <f>F7</f>
        <v>63.007293099999998</v>
      </c>
      <c r="K19">
        <f t="shared" si="4"/>
        <v>3710.890758</v>
      </c>
      <c r="L19">
        <f t="shared" si="4"/>
        <v>6300.7293099999997</v>
      </c>
      <c r="N19" t="str">
        <f>"{""x"":"&amp;K19&amp;",""y"":150.0,""z"":"&amp;L19&amp;"}"</f>
        <v>{"x":3710.890758,"y":150.0,"z":6300.72931}</v>
      </c>
    </row>
    <row r="21" spans="1:14" x14ac:dyDescent="0.2">
      <c r="A21" t="s">
        <v>147</v>
      </c>
      <c r="B21" s="15" t="s">
        <v>83</v>
      </c>
    </row>
    <row r="23" spans="1:14" x14ac:dyDescent="0.2">
      <c r="A23" t="s">
        <v>148</v>
      </c>
      <c r="B23" s="11" t="s">
        <v>86</v>
      </c>
    </row>
    <row r="25" spans="1:14" x14ac:dyDescent="0.2">
      <c r="A25" s="22" t="s">
        <v>76</v>
      </c>
    </row>
    <row r="26" spans="1:14" x14ac:dyDescent="0.2">
      <c r="A26" s="2" t="s">
        <v>71</v>
      </c>
      <c r="B26" s="19" t="s">
        <v>73</v>
      </c>
    </row>
    <row r="27" spans="1:14" x14ac:dyDescent="0.2">
      <c r="A27" s="2"/>
      <c r="B27" s="19" t="s">
        <v>74</v>
      </c>
    </row>
    <row r="29" spans="1:14" x14ac:dyDescent="0.2">
      <c r="A29" t="s">
        <v>190</v>
      </c>
      <c r="C29" t="s">
        <v>191</v>
      </c>
    </row>
    <row r="35" spans="1:1" x14ac:dyDescent="0.2">
      <c r="A35" t="str">
        <f>"[["&amp;B4&amp;","&amp;C4&amp;"],["&amp;B5&amp;","&amp;C5&amp;"],["&amp;B6&amp;","&amp;C6&amp;"],["&amp;B7&amp;","&amp;C7&amp;"],["&amp;B8&amp;","&amp;C8&amp;"]]"</f>
        <v>[[4.373515,-3.580758],[6.444215,-3.509069],[8.247527,-3.126861],[9.97454,-2.952663],[13.741824,0.91459]]</v>
      </c>
    </row>
    <row r="36" spans="1:1" x14ac:dyDescent="0.2">
      <c r="A36" t="str">
        <f>"[["&amp;B11&amp;","&amp;C11&amp;"],["&amp;B12&amp;","&amp;C12&amp;"],["&amp;B13&amp;","&amp;C13&amp;"],["&amp;B14&amp;","&amp;C14&amp;"],["&amp;B15&amp;","&amp;C15&amp;"]]"</f>
        <v>[[8.046034,2.087896],[11.927168,1.933978],[12.44786,1.654378],[14.611319,1.59811],[,]]</v>
      </c>
    </row>
  </sheetData>
  <pageMargins left="0.7" right="0.7" top="0.75" bottom="0.75" header="0.3" footer="0.3"/>
  <pageSetup paperSize="9" orientation="portrait" horizontalDpi="0" verticalDpi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D5E1-A48F-5D44-92A6-30B487559D84}">
  <dimension ref="A1:N36"/>
  <sheetViews>
    <sheetView workbookViewId="0">
      <selection activeCell="C26" sqref="C26"/>
    </sheetView>
  </sheetViews>
  <sheetFormatPr baseColWidth="10" defaultRowHeight="16" x14ac:dyDescent="0.2"/>
  <sheetData>
    <row r="1" spans="1:14" x14ac:dyDescent="0.2">
      <c r="A1" s="20"/>
    </row>
    <row r="2" spans="1:14" x14ac:dyDescent="0.2">
      <c r="A2" s="21" t="s">
        <v>75</v>
      </c>
      <c r="B2" s="2"/>
      <c r="C2" s="2"/>
      <c r="D2" s="2"/>
      <c r="E2" s="22" t="s">
        <v>77</v>
      </c>
      <c r="F2" s="2"/>
      <c r="G2" s="2"/>
      <c r="H2" s="22" t="s">
        <v>78</v>
      </c>
      <c r="I2" s="2"/>
      <c r="J2" s="2"/>
      <c r="K2" s="22" t="s">
        <v>111</v>
      </c>
      <c r="L2" s="2"/>
      <c r="M2" s="2"/>
      <c r="N2" s="22" t="s">
        <v>112</v>
      </c>
    </row>
    <row r="3" spans="1:14" x14ac:dyDescent="0.2">
      <c r="A3" t="s">
        <v>144</v>
      </c>
    </row>
    <row r="4" spans="1:14" x14ac:dyDescent="0.2">
      <c r="A4" t="s">
        <v>56</v>
      </c>
      <c r="B4">
        <v>3.0565410000000002</v>
      </c>
      <c r="C4">
        <v>-3.7371560000000001</v>
      </c>
      <c r="H4">
        <v>39.063594999999999</v>
      </c>
      <c r="I4">
        <v>64.367676000000003</v>
      </c>
      <c r="K4">
        <f>IF(H4&lt;&gt;"",H4*100,E4*100)</f>
        <v>3906.3595</v>
      </c>
      <c r="L4">
        <f>IF(I4&lt;&gt;"",I4*100,F4*100)</f>
        <v>6436.7676000000001</v>
      </c>
      <c r="N4" t="str">
        <f>"{""x"":"&amp;K4&amp;",""y"":0.0,""z"":"&amp;L4&amp;"}"</f>
        <v>{"x":3906.3595,"y":0.0,"z":6436.7676}</v>
      </c>
    </row>
    <row r="5" spans="1:14" x14ac:dyDescent="0.2">
      <c r="A5" t="s">
        <v>58</v>
      </c>
      <c r="B5">
        <v>8.7744060000000008</v>
      </c>
      <c r="C5">
        <v>-3.2981150000000001</v>
      </c>
      <c r="E5">
        <v>35.189329999999998</v>
      </c>
      <c r="F5">
        <v>62.484569999999998</v>
      </c>
      <c r="K5">
        <f t="shared" ref="K5:L8" si="0">IF(H5&lt;&gt;"",H5*100,E5*100)</f>
        <v>3518.933</v>
      </c>
      <c r="L5">
        <f t="shared" si="0"/>
        <v>6248.4569999999994</v>
      </c>
      <c r="N5" t="str">
        <f t="shared" ref="N5:N8" si="1">"{""x"":"&amp;K5&amp;",""y"":0.0,""z"":"&amp;L5&amp;"}"</f>
        <v>{"x":3518.933,"y":0.0,"z":6248.457}</v>
      </c>
    </row>
    <row r="6" spans="1:14" x14ac:dyDescent="0.2">
      <c r="A6" t="s">
        <v>60</v>
      </c>
      <c r="B6">
        <v>9.3694400000000009</v>
      </c>
      <c r="C6">
        <v>-3.1154709999999999</v>
      </c>
      <c r="E6">
        <v>34.699776</v>
      </c>
      <c r="F6">
        <v>62.100174000000003</v>
      </c>
      <c r="K6">
        <f t="shared" si="0"/>
        <v>3469.9776000000002</v>
      </c>
      <c r="L6">
        <f t="shared" si="0"/>
        <v>6210.0174000000006</v>
      </c>
      <c r="N6" t="str">
        <f t="shared" si="1"/>
        <v>{"x":3469.9776,"y":0.0,"z":6210.0174}</v>
      </c>
    </row>
    <row r="7" spans="1:14" x14ac:dyDescent="0.2">
      <c r="A7" t="s">
        <v>113</v>
      </c>
      <c r="B7">
        <v>11.825894</v>
      </c>
      <c r="C7">
        <v>-3.0598559999999999</v>
      </c>
      <c r="E7">
        <v>32.427624000000002</v>
      </c>
      <c r="F7">
        <v>61.164977999999998</v>
      </c>
      <c r="K7">
        <f t="shared" si="0"/>
        <v>3242.7624000000001</v>
      </c>
      <c r="L7">
        <f t="shared" si="0"/>
        <v>6116.4978000000001</v>
      </c>
      <c r="N7" t="str">
        <f t="shared" si="1"/>
        <v>{"x":3242.7624,"y":0.0,"z":6116.4978}</v>
      </c>
    </row>
    <row r="8" spans="1:14" x14ac:dyDescent="0.2">
      <c r="K8">
        <f t="shared" si="0"/>
        <v>0</v>
      </c>
      <c r="L8">
        <f t="shared" si="0"/>
        <v>0</v>
      </c>
      <c r="N8" t="str">
        <f t="shared" si="1"/>
        <v>{"x":0,"y":0.0,"z":0}</v>
      </c>
    </row>
    <row r="10" spans="1:14" x14ac:dyDescent="0.2">
      <c r="A10" t="s">
        <v>143</v>
      </c>
    </row>
    <row r="11" spans="1:14" x14ac:dyDescent="0.2">
      <c r="A11" t="s">
        <v>56</v>
      </c>
      <c r="B11">
        <v>8.3786769999999997</v>
      </c>
      <c r="C11">
        <v>2.2595329999999998</v>
      </c>
      <c r="H11">
        <v>44.102961999999998</v>
      </c>
      <c r="I11">
        <v>55.36148</v>
      </c>
      <c r="K11">
        <f t="shared" ref="K11:L15" si="2">IF(H11&lt;&gt;"",H11*100,E11*100)</f>
        <v>4410.2961999999998</v>
      </c>
      <c r="L11">
        <f t="shared" si="2"/>
        <v>5536.1480000000001</v>
      </c>
      <c r="N11" t="str">
        <f t="shared" ref="N11:N15" si="3">"{""x"":"&amp;K11&amp;",""y"":0.0,""z"":"&amp;L11&amp;"}"</f>
        <v>{"x":4410.2962,"y":0.0,"z":5536.148}</v>
      </c>
    </row>
    <row r="12" spans="1:14" x14ac:dyDescent="0.2">
      <c r="A12" t="s">
        <v>58</v>
      </c>
      <c r="B12">
        <v>11.31625</v>
      </c>
      <c r="C12">
        <v>2.0115919999999998</v>
      </c>
      <c r="H12">
        <v>41.438816000000003</v>
      </c>
      <c r="I12">
        <v>54.225025000000002</v>
      </c>
      <c r="K12">
        <f t="shared" si="2"/>
        <v>4143.8816000000006</v>
      </c>
      <c r="L12">
        <f t="shared" si="2"/>
        <v>5422.5025000000005</v>
      </c>
      <c r="N12" t="str">
        <f t="shared" si="3"/>
        <v>{"x":4143.8816,"y":0.0,"z":5422.5025}</v>
      </c>
    </row>
    <row r="13" spans="1:14" x14ac:dyDescent="0.2">
      <c r="A13" t="s">
        <v>60</v>
      </c>
      <c r="B13">
        <v>11.948388</v>
      </c>
      <c r="C13">
        <v>1.7705489999999999</v>
      </c>
      <c r="H13">
        <v>40.418247000000001</v>
      </c>
      <c r="I13">
        <v>53.848083000000003</v>
      </c>
      <c r="K13">
        <f t="shared" si="2"/>
        <v>4041.8247000000001</v>
      </c>
      <c r="L13">
        <f t="shared" si="2"/>
        <v>5384.8083000000006</v>
      </c>
      <c r="N13" t="str">
        <f t="shared" si="3"/>
        <v>{"x":4041.8247,"y":0.0,"z":5384.8083}</v>
      </c>
    </row>
    <row r="14" spans="1:14" x14ac:dyDescent="0.2">
      <c r="A14" t="s">
        <v>34</v>
      </c>
      <c r="B14">
        <v>13.650230000000001</v>
      </c>
      <c r="C14">
        <v>1.6458870000000001</v>
      </c>
      <c r="H14">
        <v>38.972790000000003</v>
      </c>
      <c r="I14">
        <v>53.180909999999997</v>
      </c>
      <c r="K14">
        <f t="shared" si="2"/>
        <v>3897.2790000000005</v>
      </c>
      <c r="L14">
        <f t="shared" si="2"/>
        <v>5318.0909999999994</v>
      </c>
      <c r="N14" t="str">
        <f t="shared" si="3"/>
        <v>{"x":3897.279,"y":0.0,"z":5318.091}</v>
      </c>
    </row>
    <row r="15" spans="1:14" x14ac:dyDescent="0.2">
      <c r="A15" t="s">
        <v>64</v>
      </c>
      <c r="B15">
        <v>12.518426</v>
      </c>
      <c r="C15">
        <v>-2.674115</v>
      </c>
      <c r="H15">
        <v>32.815125000000002</v>
      </c>
      <c r="I15">
        <v>60.345500000000001</v>
      </c>
      <c r="K15">
        <f t="shared" si="2"/>
        <v>3281.5125000000003</v>
      </c>
      <c r="L15">
        <f t="shared" si="2"/>
        <v>6034.55</v>
      </c>
      <c r="N15" t="str">
        <f t="shared" si="3"/>
        <v>{"x":3281.5125,"y":0.0,"z":6034.55}</v>
      </c>
    </row>
    <row r="17" spans="1:14" x14ac:dyDescent="0.2">
      <c r="A17" s="2" t="s">
        <v>174</v>
      </c>
      <c r="B17" s="2" t="s">
        <v>194</v>
      </c>
      <c r="H17">
        <f>H14</f>
        <v>38.972790000000003</v>
      </c>
      <c r="I17">
        <f>I14</f>
        <v>53.180909999999997</v>
      </c>
      <c r="K17">
        <f>IF(H17&lt;&gt;"",H17*100,E17*100)</f>
        <v>3897.2790000000005</v>
      </c>
      <c r="L17">
        <f>IF(I17&lt;&gt;"",I17*100,F17*100)</f>
        <v>5318.0909999999994</v>
      </c>
      <c r="N17" t="str">
        <f>"{""x"":"&amp;K17&amp;",""y"":150.0,""z"":"&amp;L17&amp;"}"</f>
        <v>{"x":3897.279,"y":150.0,"z":5318.091}</v>
      </c>
    </row>
    <row r="18" spans="1:14" x14ac:dyDescent="0.2">
      <c r="A18" s="2"/>
      <c r="B18" s="2"/>
    </row>
    <row r="19" spans="1:14" x14ac:dyDescent="0.2">
      <c r="A19" s="2" t="s">
        <v>175</v>
      </c>
      <c r="B19" s="2" t="s">
        <v>171</v>
      </c>
      <c r="H19">
        <f>E7</f>
        <v>32.427624000000002</v>
      </c>
      <c r="I19">
        <f>F7</f>
        <v>61.164977999999998</v>
      </c>
      <c r="K19">
        <f>IF(H19&lt;&gt;"",H19*100,E19*100)</f>
        <v>3242.7624000000001</v>
      </c>
      <c r="L19">
        <f>IF(I19&lt;&gt;"",I19*100,F19*100)</f>
        <v>6116.4978000000001</v>
      </c>
      <c r="N19" t="str">
        <f>"{""x"":"&amp;K19&amp;",""y"":150.0,""z"":"&amp;L19&amp;"}"</f>
        <v>{"x":3242.7624,"y":150.0,"z":6116.4978}</v>
      </c>
    </row>
    <row r="21" spans="1:14" x14ac:dyDescent="0.2">
      <c r="A21" t="s">
        <v>147</v>
      </c>
      <c r="B21" s="12" t="s">
        <v>90</v>
      </c>
    </row>
    <row r="23" spans="1:14" x14ac:dyDescent="0.2">
      <c r="A23" t="s">
        <v>148</v>
      </c>
      <c r="B23" s="11" t="s">
        <v>86</v>
      </c>
    </row>
    <row r="25" spans="1:14" x14ac:dyDescent="0.2">
      <c r="A25" s="22" t="s">
        <v>76</v>
      </c>
    </row>
    <row r="26" spans="1:14" x14ac:dyDescent="0.2">
      <c r="A26" s="2" t="s">
        <v>71</v>
      </c>
      <c r="B26" s="19" t="s">
        <v>73</v>
      </c>
    </row>
    <row r="27" spans="1:14" x14ac:dyDescent="0.2">
      <c r="A27" s="2"/>
      <c r="B27" s="19" t="s">
        <v>74</v>
      </c>
    </row>
    <row r="31" spans="1:14" x14ac:dyDescent="0.2">
      <c r="A31" t="s">
        <v>192</v>
      </c>
      <c r="C31" s="14" t="s">
        <v>193</v>
      </c>
    </row>
    <row r="35" spans="1:1" x14ac:dyDescent="0.2">
      <c r="A35" t="str">
        <f>"[["&amp;B4&amp;","&amp;C4&amp;"],["&amp;B5&amp;","&amp;C5&amp;"],["&amp;B6&amp;","&amp;C6&amp;"],["&amp;B7&amp;","&amp;C7&amp;"],["&amp;B8&amp;","&amp;C8&amp;"]]"</f>
        <v>[[3.056541,-3.737156],[8.774406,-3.298115],[9.36944,-3.115471],[11.825894,-3.059856],[,]]</v>
      </c>
    </row>
    <row r="36" spans="1:1" x14ac:dyDescent="0.2">
      <c r="A36" t="str">
        <f>"[["&amp;B11&amp;","&amp;C11&amp;"],["&amp;B12&amp;","&amp;C12&amp;"],["&amp;B13&amp;","&amp;C13&amp;"],["&amp;B14&amp;","&amp;C14&amp;"],["&amp;B15&amp;","&amp;C15&amp;"]]"</f>
        <v>[[8.378677,2.259533],[11.31625,2.011592],[11.948388,1.770549],[13.65023,1.645887],[12.518426,-2.674115]]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2B6AC-C9BD-3743-A521-C649EB590AE7}">
  <dimension ref="A1:D35"/>
  <sheetViews>
    <sheetView workbookViewId="0">
      <selection activeCell="F30" sqref="F30"/>
    </sheetView>
  </sheetViews>
  <sheetFormatPr baseColWidth="10" defaultRowHeight="16" x14ac:dyDescent="0.2"/>
  <sheetData>
    <row r="1" spans="1:4" x14ac:dyDescent="0.2">
      <c r="A1" t="s">
        <v>118</v>
      </c>
      <c r="D1" t="s">
        <v>119</v>
      </c>
    </row>
    <row r="2" spans="1:4" x14ac:dyDescent="0.2">
      <c r="A2" t="s">
        <v>120</v>
      </c>
      <c r="D2" t="s">
        <v>121</v>
      </c>
    </row>
    <row r="19" spans="1:1" x14ac:dyDescent="0.2">
      <c r="A19" t="s">
        <v>125</v>
      </c>
    </row>
    <row r="21" spans="1:1" x14ac:dyDescent="0.2">
      <c r="A21" s="25" t="s">
        <v>126</v>
      </c>
    </row>
    <row r="22" spans="1:1" x14ac:dyDescent="0.2">
      <c r="A22" s="25" t="s">
        <v>127</v>
      </c>
    </row>
    <row r="23" spans="1:1" x14ac:dyDescent="0.2">
      <c r="A23" s="25" t="s">
        <v>128</v>
      </c>
    </row>
    <row r="24" spans="1:1" x14ac:dyDescent="0.2">
      <c r="A24" s="25" t="s">
        <v>129</v>
      </c>
    </row>
    <row r="25" spans="1:1" x14ac:dyDescent="0.2">
      <c r="A25" s="25" t="s">
        <v>130</v>
      </c>
    </row>
    <row r="26" spans="1:1" x14ac:dyDescent="0.2">
      <c r="A26" s="25" t="s">
        <v>131</v>
      </c>
    </row>
    <row r="27" spans="1:1" x14ac:dyDescent="0.2">
      <c r="A27" s="25" t="s">
        <v>132</v>
      </c>
    </row>
    <row r="28" spans="1:1" x14ac:dyDescent="0.2">
      <c r="A28" s="25" t="s">
        <v>133</v>
      </c>
    </row>
    <row r="30" spans="1:1" x14ac:dyDescent="0.2">
      <c r="A30" s="25" t="s">
        <v>134</v>
      </c>
    </row>
    <row r="31" spans="1:1" x14ac:dyDescent="0.2">
      <c r="A31" s="25" t="s">
        <v>135</v>
      </c>
    </row>
    <row r="32" spans="1:1" x14ac:dyDescent="0.2">
      <c r="A32" s="25" t="s">
        <v>136</v>
      </c>
    </row>
    <row r="33" spans="1:1" x14ac:dyDescent="0.2">
      <c r="A33" s="25" t="s">
        <v>137</v>
      </c>
    </row>
    <row r="34" spans="1:1" x14ac:dyDescent="0.2">
      <c r="A34" s="25" t="s">
        <v>138</v>
      </c>
    </row>
    <row r="35" spans="1:1" x14ac:dyDescent="0.2">
      <c r="A35" s="25" t="s">
        <v>139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58ABC-3B97-414B-9E89-4A8A96794248}">
  <dimension ref="A1:N36"/>
  <sheetViews>
    <sheetView topLeftCell="B1" workbookViewId="0">
      <selection activeCell="N15" sqref="N15"/>
    </sheetView>
  </sheetViews>
  <sheetFormatPr baseColWidth="10" defaultRowHeight="16" x14ac:dyDescent="0.2"/>
  <sheetData>
    <row r="1" spans="1:14" x14ac:dyDescent="0.2">
      <c r="A1" s="20"/>
    </row>
    <row r="2" spans="1:14" x14ac:dyDescent="0.2">
      <c r="A2" s="21" t="s">
        <v>75</v>
      </c>
      <c r="B2" s="2"/>
      <c r="C2" s="2"/>
      <c r="D2" s="2"/>
      <c r="E2" s="22" t="s">
        <v>77</v>
      </c>
      <c r="F2" s="2"/>
      <c r="G2" s="2"/>
      <c r="H2" s="22" t="s">
        <v>78</v>
      </c>
      <c r="I2" s="2"/>
      <c r="J2" s="2"/>
      <c r="K2" s="22" t="s">
        <v>111</v>
      </c>
      <c r="L2" s="2"/>
      <c r="M2" s="2"/>
      <c r="N2" s="22" t="s">
        <v>112</v>
      </c>
    </row>
    <row r="3" spans="1:14" x14ac:dyDescent="0.2">
      <c r="A3" t="s">
        <v>144</v>
      </c>
    </row>
    <row r="4" spans="1:14" x14ac:dyDescent="0.2">
      <c r="A4" t="s">
        <v>56</v>
      </c>
      <c r="B4">
        <v>0.73041400000000001</v>
      </c>
      <c r="C4">
        <v>-3.9122599999999998</v>
      </c>
      <c r="H4">
        <v>43.916713999999999</v>
      </c>
      <c r="I4">
        <v>65.755210000000005</v>
      </c>
      <c r="K4">
        <f>IF(H4&lt;&gt;"",H4*100,E4*100)</f>
        <v>4391.6714000000002</v>
      </c>
      <c r="L4">
        <f>IF(I4&lt;&gt;"",I4*100,F4*100)</f>
        <v>6575.5210000000006</v>
      </c>
      <c r="N4" t="str">
        <f>"{""x"":"&amp;K4&amp;",""y"":0.0,""z"":"&amp;L4&amp;"}"</f>
        <v>{"x":4391.6714,"y":0.0,"z":6575.521}</v>
      </c>
    </row>
    <row r="5" spans="1:14" x14ac:dyDescent="0.2">
      <c r="A5" t="s">
        <v>58</v>
      </c>
      <c r="B5">
        <v>4.7956209999999997</v>
      </c>
      <c r="C5">
        <v>-3.3708870000000002</v>
      </c>
      <c r="H5">
        <v>41.825245000000002</v>
      </c>
      <c r="I5">
        <v>64.767589999999998</v>
      </c>
      <c r="K5">
        <f t="shared" ref="K5:L8" si="0">IF(H5&lt;&gt;"",H5*100,E5*100)</f>
        <v>4182.5245000000004</v>
      </c>
      <c r="L5">
        <f t="shared" si="0"/>
        <v>6476.759</v>
      </c>
      <c r="N5" t="str">
        <f t="shared" ref="N5:N8" si="1">"{""x"":"&amp;K5&amp;",""y"":0.0,""z"":"&amp;L5&amp;"}"</f>
        <v>{"x":4182.5245,"y":0.0,"z":6476.759}</v>
      </c>
    </row>
    <row r="6" spans="1:14" x14ac:dyDescent="0.2">
      <c r="A6" t="s">
        <v>60</v>
      </c>
      <c r="B6">
        <v>5.6445879999999997</v>
      </c>
      <c r="C6">
        <v>-3.126382</v>
      </c>
      <c r="H6">
        <v>40.911693999999997</v>
      </c>
      <c r="I6">
        <v>64.266419999999997</v>
      </c>
      <c r="K6">
        <f t="shared" si="0"/>
        <v>4091.1693999999998</v>
      </c>
      <c r="L6">
        <f t="shared" si="0"/>
        <v>6426.6419999999998</v>
      </c>
      <c r="N6" t="str">
        <f>"{""x"":"&amp;K6&amp;",""y"":0.0,""z"":"&amp;L6&amp;"}"</f>
        <v>{"x":4091.1694,"y":0.0,"z":6426.642}</v>
      </c>
    </row>
    <row r="7" spans="1:14" x14ac:dyDescent="0.2">
      <c r="A7" t="s">
        <v>195</v>
      </c>
      <c r="B7">
        <v>7.3931699999999996</v>
      </c>
      <c r="C7">
        <v>-2.946142</v>
      </c>
      <c r="H7">
        <v>39.517344999999999</v>
      </c>
      <c r="I7">
        <v>63.656863999999999</v>
      </c>
      <c r="K7">
        <f t="shared" si="0"/>
        <v>3951.7345</v>
      </c>
      <c r="L7">
        <f t="shared" si="0"/>
        <v>6365.6863999999996</v>
      </c>
      <c r="N7" t="str">
        <f t="shared" si="1"/>
        <v>{"x":3951.7345,"y":0.0,"z":6365.6864}</v>
      </c>
    </row>
    <row r="8" spans="1:14" x14ac:dyDescent="0.2">
      <c r="A8" t="s">
        <v>196</v>
      </c>
      <c r="B8">
        <v>13.720151</v>
      </c>
      <c r="C8">
        <v>-2.2262339999999998</v>
      </c>
      <c r="E8">
        <v>33.599550000000001</v>
      </c>
      <c r="F8">
        <v>61.251840000000001</v>
      </c>
      <c r="H8">
        <v>23.612960000000001</v>
      </c>
      <c r="I8">
        <v>57.856453000000002</v>
      </c>
      <c r="K8">
        <f t="shared" si="0"/>
        <v>2361.2960000000003</v>
      </c>
      <c r="L8">
        <f t="shared" si="0"/>
        <v>5785.6453000000001</v>
      </c>
      <c r="N8" t="str">
        <f t="shared" si="1"/>
        <v>{"x":2361.296,"y":0.0,"z":5785.6453}</v>
      </c>
    </row>
    <row r="10" spans="1:14" x14ac:dyDescent="0.2">
      <c r="A10" t="s">
        <v>143</v>
      </c>
    </row>
    <row r="11" spans="1:14" x14ac:dyDescent="0.2">
      <c r="A11" t="s">
        <v>56</v>
      </c>
      <c r="B11">
        <f>19.991463-4</f>
        <v>15.991463</v>
      </c>
      <c r="C11">
        <v>1.4988349999999999</v>
      </c>
      <c r="H11">
        <v>34.82884</v>
      </c>
      <c r="I11">
        <v>51.787598000000003</v>
      </c>
      <c r="K11">
        <f t="shared" ref="K11:L11" si="2">IF(H11&lt;&gt;"",H11*100,E11*100)</f>
        <v>3482.884</v>
      </c>
      <c r="L11">
        <f t="shared" si="2"/>
        <v>5178.7597999999998</v>
      </c>
      <c r="N11" t="str">
        <f t="shared" ref="N11:N15" si="3">"{""x"":"&amp;K11&amp;",""y"":0.0,""z"":"&amp;L11&amp;"}"</f>
        <v>{"x":3482.884,"y":0.0,"z":5178.7598}</v>
      </c>
    </row>
    <row r="12" spans="1:14" x14ac:dyDescent="0.2">
      <c r="A12" t="s">
        <v>58</v>
      </c>
      <c r="B12">
        <f>18.246346-4</f>
        <v>14.246345999999999</v>
      </c>
      <c r="C12">
        <v>1.6543289999999999</v>
      </c>
      <c r="H12">
        <v>36.51314</v>
      </c>
      <c r="I12">
        <v>52.270023000000002</v>
      </c>
      <c r="K12">
        <f t="shared" ref="K12:K15" si="4">IF(H12&lt;&gt;"",H12*100,E12*100)</f>
        <v>3651.3139999999999</v>
      </c>
      <c r="L12">
        <f t="shared" ref="L12:L15" si="5">IF(I12&lt;&gt;"",I12*100,F12*100)</f>
        <v>5227.0023000000001</v>
      </c>
      <c r="N12" t="str">
        <f t="shared" si="3"/>
        <v>{"x":3651.314,"y":0.0,"z":5227.0023}</v>
      </c>
    </row>
    <row r="13" spans="1:14" x14ac:dyDescent="0.2">
      <c r="A13" t="s">
        <v>60</v>
      </c>
      <c r="B13">
        <f>18.253021-4</f>
        <v>14.253021</v>
      </c>
      <c r="C13">
        <v>1.6635759999999999</v>
      </c>
      <c r="H13">
        <v>37.270812999999997</v>
      </c>
      <c r="I13">
        <v>52.568652999999998</v>
      </c>
      <c r="K13">
        <f t="shared" si="4"/>
        <v>3727.0812999999998</v>
      </c>
      <c r="L13">
        <f t="shared" si="5"/>
        <v>5256.8652999999995</v>
      </c>
      <c r="N13" t="str">
        <f t="shared" si="3"/>
        <v>{"x":3727.0813,"y":0.0,"z":5256.8653}</v>
      </c>
    </row>
    <row r="14" spans="1:14" x14ac:dyDescent="0.2">
      <c r="A14" t="s">
        <v>195</v>
      </c>
      <c r="B14">
        <f>17.494629-4</f>
        <v>13.494629</v>
      </c>
      <c r="C14">
        <v>1.678091</v>
      </c>
      <c r="H14">
        <v>37.834606000000001</v>
      </c>
      <c r="I14">
        <v>52.780098000000002</v>
      </c>
      <c r="K14">
        <f t="shared" si="4"/>
        <v>3783.4605999999999</v>
      </c>
      <c r="L14">
        <f t="shared" si="5"/>
        <v>5278.0097999999998</v>
      </c>
      <c r="N14" t="str">
        <f>"{""x"":"&amp;K14&amp;",""y"":0.0,""z"":"&amp;L14&amp;"}"</f>
        <v>{"x":3783.4606,"y":0.0,"z":5278.0098}</v>
      </c>
    </row>
    <row r="15" spans="1:14" x14ac:dyDescent="0.2">
      <c r="A15" t="s">
        <v>196</v>
      </c>
      <c r="B15">
        <f>12.318666-4</f>
        <v>8.3186660000000003</v>
      </c>
      <c r="C15">
        <v>1.984996</v>
      </c>
      <c r="E15">
        <v>42.163236150000003</v>
      </c>
      <c r="F15">
        <v>54.09297772</v>
      </c>
      <c r="H15">
        <v>52.599350000000001</v>
      </c>
      <c r="I15">
        <v>58.187109999999997</v>
      </c>
      <c r="K15">
        <f t="shared" si="4"/>
        <v>5259.9350000000004</v>
      </c>
      <c r="L15">
        <f t="shared" si="5"/>
        <v>5818.7109999999993</v>
      </c>
      <c r="N15" t="str">
        <f t="shared" si="3"/>
        <v>{"x":5259.935,"y":0.0,"z":5818.711}</v>
      </c>
    </row>
    <row r="17" spans="1:14" x14ac:dyDescent="0.2">
      <c r="A17" s="2" t="s">
        <v>174</v>
      </c>
      <c r="B17" s="2" t="s">
        <v>197</v>
      </c>
      <c r="H17">
        <f>H14</f>
        <v>37.834606000000001</v>
      </c>
      <c r="I17">
        <f>I14</f>
        <v>52.780098000000002</v>
      </c>
      <c r="K17">
        <f>IF(H17&lt;&gt;"",H17*100,E17*100)</f>
        <v>3783.4605999999999</v>
      </c>
      <c r="L17">
        <f>IF(I17&lt;&gt;"",I17*100,F17*100)</f>
        <v>5278.0097999999998</v>
      </c>
      <c r="N17" t="str">
        <f>"{""x"":"&amp;K17&amp;",""y"":150.0,""z"":"&amp;L17&amp;"}"</f>
        <v>{"x":3783.4606,"y":150.0,"z":5278.0098}</v>
      </c>
    </row>
    <row r="18" spans="1:14" x14ac:dyDescent="0.2">
      <c r="A18" s="2"/>
      <c r="B18" s="2"/>
    </row>
    <row r="19" spans="1:14" x14ac:dyDescent="0.2">
      <c r="A19" s="2" t="s">
        <v>175</v>
      </c>
      <c r="B19" s="2" t="s">
        <v>198</v>
      </c>
      <c r="H19">
        <f>H7</f>
        <v>39.517344999999999</v>
      </c>
      <c r="I19">
        <f>I7</f>
        <v>63.656863999999999</v>
      </c>
      <c r="K19">
        <f>IF(H19&lt;&gt;"",H19*100,E19*100)</f>
        <v>3951.7345</v>
      </c>
      <c r="L19">
        <f>IF(I19&lt;&gt;"",I19*100,F19*100)</f>
        <v>6365.6863999999996</v>
      </c>
      <c r="N19" t="str">
        <f>"{""x"":"&amp;K19&amp;",""y"":150.0,""z"":"&amp;L19&amp;"}"</f>
        <v>{"x":3951.7345,"y":150.0,"z":6365.6864}</v>
      </c>
    </row>
    <row r="21" spans="1:14" x14ac:dyDescent="0.2">
      <c r="A21" t="s">
        <v>147</v>
      </c>
      <c r="B21" s="12" t="s">
        <v>90</v>
      </c>
    </row>
    <row r="23" spans="1:14" x14ac:dyDescent="0.2">
      <c r="A23" t="s">
        <v>148</v>
      </c>
      <c r="B23" s="12" t="s">
        <v>90</v>
      </c>
    </row>
    <row r="25" spans="1:14" x14ac:dyDescent="0.2">
      <c r="A25" s="22" t="s">
        <v>76</v>
      </c>
    </row>
    <row r="26" spans="1:14" x14ac:dyDescent="0.2">
      <c r="A26" s="2" t="s">
        <v>71</v>
      </c>
      <c r="B26" s="19" t="s">
        <v>73</v>
      </c>
    </row>
    <row r="27" spans="1:14" x14ac:dyDescent="0.2">
      <c r="A27" s="2"/>
      <c r="B27" s="19" t="s">
        <v>74</v>
      </c>
    </row>
    <row r="35" spans="1:1" x14ac:dyDescent="0.2">
      <c r="A35" t="str">
        <f>"[["&amp;B4&amp;","&amp;C4&amp;"],["&amp;B5&amp;","&amp;C5&amp;"],["&amp;B6&amp;","&amp;C6&amp;"],["&amp;B7&amp;","&amp;C7&amp;"],["&amp;B8&amp;","&amp;C8&amp;"]]"</f>
        <v>[[0.730414,-3.91226],[4.795621,-3.370887],[5.644588,-3.126382],[7.39317,-2.946142],[13.720151,-2.226234]]</v>
      </c>
    </row>
    <row r="36" spans="1:1" x14ac:dyDescent="0.2">
      <c r="A36" t="str">
        <f>"[["&amp;B11&amp;","&amp;C11&amp;"],["&amp;B12&amp;","&amp;C12&amp;"],["&amp;B13&amp;","&amp;C13&amp;"],["&amp;B14&amp;","&amp;C14&amp;"],["&amp;B15&amp;","&amp;C15&amp;"]]"</f>
        <v>[[15.991463,1.498835],[14.246346,1.654329],[14.253021,1.663576],[13.494629,1.678091],[8.318666,1.984996]]</v>
      </c>
    </row>
  </sheetData>
  <pageMargins left="0.7" right="0.7" top="0.75" bottom="0.75" header="0.3" footer="0.3"/>
  <pageSetup paperSize="9"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31AB5-25AD-2E43-AED1-C8BD6CE3AEA6}">
  <dimension ref="A1:N36"/>
  <sheetViews>
    <sheetView topLeftCell="C1" workbookViewId="0">
      <selection activeCell="N15" sqref="N15"/>
    </sheetView>
  </sheetViews>
  <sheetFormatPr baseColWidth="10" defaultRowHeight="16" x14ac:dyDescent="0.2"/>
  <sheetData>
    <row r="1" spans="1:14" x14ac:dyDescent="0.2">
      <c r="A1" s="20"/>
    </row>
    <row r="2" spans="1:14" x14ac:dyDescent="0.2">
      <c r="A2" s="21" t="s">
        <v>75</v>
      </c>
      <c r="B2" s="2"/>
      <c r="C2" s="2"/>
      <c r="D2" s="2"/>
      <c r="E2" s="22" t="s">
        <v>77</v>
      </c>
      <c r="F2" s="2"/>
      <c r="G2" s="2"/>
      <c r="H2" s="22" t="s">
        <v>78</v>
      </c>
      <c r="I2" s="2"/>
      <c r="J2" s="2"/>
      <c r="K2" s="22" t="s">
        <v>111</v>
      </c>
      <c r="L2" s="2"/>
      <c r="M2" s="2"/>
      <c r="N2" s="22" t="s">
        <v>112</v>
      </c>
    </row>
    <row r="3" spans="1:14" x14ac:dyDescent="0.2">
      <c r="A3" t="s">
        <v>144</v>
      </c>
    </row>
    <row r="4" spans="1:14" x14ac:dyDescent="0.2">
      <c r="A4">
        <v>1</v>
      </c>
      <c r="B4">
        <v>1.921629</v>
      </c>
      <c r="C4">
        <v>-4.3445549999999997</v>
      </c>
      <c r="E4">
        <v>48.4</v>
      </c>
      <c r="F4">
        <v>68.75</v>
      </c>
      <c r="K4">
        <f>IF(H4&lt;&gt;"",H4*100,E4*100)</f>
        <v>4840</v>
      </c>
      <c r="L4">
        <f>IF(I4&lt;&gt;"",I4*100,F4*100)</f>
        <v>6875</v>
      </c>
      <c r="N4" t="str">
        <f>"{""x"":"&amp;K4&amp;",""y"":0.0,""z"":"&amp;L4&amp;"}"</f>
        <v>{"x":4840,"y":0.0,"z":6875}</v>
      </c>
    </row>
    <row r="5" spans="1:14" x14ac:dyDescent="0.2">
      <c r="A5">
        <v>2</v>
      </c>
      <c r="B5">
        <v>4.7872950000000003</v>
      </c>
      <c r="C5">
        <v>-4.2334589999999999</v>
      </c>
      <c r="E5">
        <v>45.765959969999997</v>
      </c>
      <c r="F5">
        <v>67.615884899999998</v>
      </c>
      <c r="K5">
        <f t="shared" ref="K5:L8" si="0">IF(H5&lt;&gt;"",H5*100,E5*100)</f>
        <v>4576.5959969999994</v>
      </c>
      <c r="L5">
        <f t="shared" si="0"/>
        <v>6761.5884900000001</v>
      </c>
      <c r="N5" t="str">
        <f t="shared" ref="N5:N7" si="1">"{""x"":"&amp;K5&amp;",""y"":0.0,""z"":"&amp;L5&amp;"}"</f>
        <v>{"x":4576.595997,"y":0.0,"z":6761.58849}</v>
      </c>
    </row>
    <row r="6" spans="1:14" x14ac:dyDescent="0.2">
      <c r="A6">
        <v>3</v>
      </c>
      <c r="B6">
        <v>9.4793760000000002</v>
      </c>
      <c r="C6">
        <v>-4.3431160000000002</v>
      </c>
      <c r="E6">
        <v>41.348290030000001</v>
      </c>
      <c r="F6">
        <v>66.031006009999999</v>
      </c>
      <c r="K6">
        <f t="shared" si="0"/>
        <v>4134.8290029999998</v>
      </c>
      <c r="L6">
        <f t="shared" si="0"/>
        <v>6603.1006010000001</v>
      </c>
      <c r="N6" t="str">
        <f t="shared" si="1"/>
        <v>{"x":4134.829003,"y":0.0,"z":6603.100601}</v>
      </c>
    </row>
    <row r="7" spans="1:14" x14ac:dyDescent="0.2">
      <c r="A7">
        <v>4</v>
      </c>
      <c r="B7">
        <v>12.953200000000001</v>
      </c>
      <c r="C7">
        <v>-4.2664210000000002</v>
      </c>
      <c r="E7">
        <v>38.134400149999998</v>
      </c>
      <c r="F7">
        <v>64.710306520000003</v>
      </c>
      <c r="K7">
        <f t="shared" si="0"/>
        <v>3813.4400149999997</v>
      </c>
      <c r="L7">
        <f t="shared" si="0"/>
        <v>6471.0306520000004</v>
      </c>
      <c r="N7" t="str">
        <f t="shared" si="1"/>
        <v>{"x":3813.440015,"y":0.0,"z":6471.030652}</v>
      </c>
    </row>
    <row r="8" spans="1:14" x14ac:dyDescent="0.2">
      <c r="A8">
        <v>5</v>
      </c>
      <c r="B8">
        <v>17.919657000000001</v>
      </c>
      <c r="C8">
        <v>-4.1567730000000003</v>
      </c>
      <c r="E8">
        <v>33.539565320000001</v>
      </c>
      <c r="F8">
        <v>62.822129969999999</v>
      </c>
      <c r="H8">
        <v>24.401637999999998</v>
      </c>
      <c r="I8">
        <v>59.176791999999999</v>
      </c>
      <c r="K8">
        <f t="shared" si="0"/>
        <v>2440.1637999999998</v>
      </c>
      <c r="L8">
        <f t="shared" si="0"/>
        <v>5917.6791999999996</v>
      </c>
      <c r="N8" t="str">
        <f>"{""x"":"&amp;K8&amp;",""y"":0.0,""z"":"&amp;L8&amp;"}"</f>
        <v>{"x":2440.1638,"y":0.0,"z":5917.6792}</v>
      </c>
    </row>
    <row r="10" spans="1:14" x14ac:dyDescent="0.2">
      <c r="A10" t="s">
        <v>143</v>
      </c>
    </row>
    <row r="11" spans="1:14" x14ac:dyDescent="0.2">
      <c r="A11">
        <v>1</v>
      </c>
      <c r="B11">
        <f>32.106365-6</f>
        <v>26.106364999999997</v>
      </c>
      <c r="C11">
        <v>2.105874</v>
      </c>
      <c r="E11">
        <v>29.769601210000001</v>
      </c>
      <c r="F11">
        <v>49.837968099999998</v>
      </c>
      <c r="K11">
        <f t="shared" ref="K11:L15" si="2">IF(H11&lt;&gt;"",H11*100,E11*100)</f>
        <v>2976.9601210000001</v>
      </c>
      <c r="L11">
        <f t="shared" si="2"/>
        <v>4983.7968099999998</v>
      </c>
      <c r="N11" t="str">
        <f t="shared" ref="N11:N15" si="3">"{""x"":"&amp;K11&amp;",""y"":0.0,""z"":"&amp;L11&amp;"}"</f>
        <v>{"x":2976.960121,"y":0.0,"z":4983.79681}</v>
      </c>
    </row>
    <row r="12" spans="1:14" x14ac:dyDescent="0.2">
      <c r="A12">
        <v>2</v>
      </c>
      <c r="B12">
        <f>30.319223-6</f>
        <v>24.319223000000001</v>
      </c>
      <c r="C12">
        <v>2.2164839999999999</v>
      </c>
      <c r="E12">
        <v>31.476979239999999</v>
      </c>
      <c r="F12">
        <v>50.377385699999998</v>
      </c>
      <c r="K12">
        <f t="shared" si="2"/>
        <v>3147.6979240000001</v>
      </c>
      <c r="L12">
        <f t="shared" si="2"/>
        <v>5037.7385699999995</v>
      </c>
      <c r="N12" t="str">
        <f t="shared" si="3"/>
        <v>{"x":3147.697924,"y":0.0,"z":5037.73857}</v>
      </c>
    </row>
    <row r="13" spans="1:14" x14ac:dyDescent="0.2">
      <c r="A13">
        <v>3</v>
      </c>
      <c r="B13">
        <f>26.229536-6</f>
        <v>20.229536</v>
      </c>
      <c r="C13">
        <v>2.3255919999999999</v>
      </c>
      <c r="E13">
        <v>35.332350460000001</v>
      </c>
      <c r="F13">
        <v>51.746165120000001</v>
      </c>
      <c r="K13">
        <f t="shared" si="2"/>
        <v>3533.2350460000002</v>
      </c>
      <c r="L13">
        <f t="shared" si="2"/>
        <v>5174.6165120000005</v>
      </c>
      <c r="N13" t="str">
        <f t="shared" si="3"/>
        <v>{"x":3533.235046,"y":0.0,"z":5174.616512}</v>
      </c>
    </row>
    <row r="14" spans="1:14" x14ac:dyDescent="0.2">
      <c r="A14">
        <v>4</v>
      </c>
      <c r="B14">
        <f>23.269127-6</f>
        <v>17.269127000000001</v>
      </c>
      <c r="C14">
        <v>2.5231880000000002</v>
      </c>
      <c r="E14">
        <v>38.165797320000003</v>
      </c>
      <c r="F14">
        <v>52.62630403</v>
      </c>
      <c r="K14">
        <f t="shared" si="2"/>
        <v>3816.5797320000001</v>
      </c>
      <c r="L14">
        <f t="shared" si="2"/>
        <v>5262.6304030000001</v>
      </c>
      <c r="N14" t="str">
        <f t="shared" si="3"/>
        <v>{"x":3816.579732,"y":0.0,"z":5262.630403}</v>
      </c>
    </row>
    <row r="15" spans="1:14" x14ac:dyDescent="0.2">
      <c r="A15">
        <v>5</v>
      </c>
      <c r="B15">
        <f>16.766747-6</f>
        <v>10.766746999999999</v>
      </c>
      <c r="C15">
        <v>2.6026310000000001</v>
      </c>
      <c r="E15">
        <v>44.261815200000001</v>
      </c>
      <c r="F15">
        <v>54.890332049999998</v>
      </c>
      <c r="H15">
        <v>51.65155</v>
      </c>
      <c r="I15">
        <v>57.936230000000002</v>
      </c>
      <c r="K15">
        <f t="shared" si="2"/>
        <v>5165.1549999999997</v>
      </c>
      <c r="L15">
        <f t="shared" si="2"/>
        <v>5793.6230000000005</v>
      </c>
      <c r="N15" t="str">
        <f t="shared" si="3"/>
        <v>{"x":5165.155,"y":0.0,"z":5793.623}</v>
      </c>
    </row>
    <row r="17" spans="1:14" x14ac:dyDescent="0.2">
      <c r="A17" s="2" t="s">
        <v>174</v>
      </c>
      <c r="B17" s="2"/>
      <c r="K17">
        <f>IF(H17&lt;&gt;"",H17*100,E17*100)</f>
        <v>0</v>
      </c>
      <c r="L17">
        <f>IF(I17&lt;&gt;"",I17*100,F17*100)</f>
        <v>0</v>
      </c>
      <c r="N17" t="str">
        <f>"{""x"":"&amp;K17&amp;",""y"":150.0,""z"":"&amp;L17&amp;"}"</f>
        <v>{"x":0,"y":150.0,"z":0}</v>
      </c>
    </row>
    <row r="18" spans="1:14" x14ac:dyDescent="0.2">
      <c r="A18" s="2"/>
      <c r="B18" s="2"/>
    </row>
    <row r="19" spans="1:14" x14ac:dyDescent="0.2">
      <c r="A19" s="2" t="s">
        <v>175</v>
      </c>
      <c r="B19" s="2"/>
      <c r="K19">
        <f>IF(H19&lt;&gt;"",H19*100,E19*100)</f>
        <v>0</v>
      </c>
      <c r="L19">
        <f>IF(I19&lt;&gt;"",I19*100,F19*100)</f>
        <v>0</v>
      </c>
      <c r="N19" t="str">
        <f>"{""x"":"&amp;K19&amp;",""y"":150.0,""z"":"&amp;L19&amp;"}"</f>
        <v>{"x":0,"y":150.0,"z":0}</v>
      </c>
    </row>
    <row r="21" spans="1:14" x14ac:dyDescent="0.2">
      <c r="A21" t="s">
        <v>147</v>
      </c>
      <c r="B21" s="29" t="s">
        <v>199</v>
      </c>
    </row>
    <row r="23" spans="1:14" x14ac:dyDescent="0.2">
      <c r="A23" t="s">
        <v>148</v>
      </c>
      <c r="B23" s="29" t="s">
        <v>199</v>
      </c>
    </row>
    <row r="25" spans="1:14" x14ac:dyDescent="0.2">
      <c r="A25" s="22" t="s">
        <v>76</v>
      </c>
    </row>
    <row r="26" spans="1:14" x14ac:dyDescent="0.2">
      <c r="A26" s="2" t="s">
        <v>71</v>
      </c>
      <c r="B26" s="19" t="s">
        <v>73</v>
      </c>
    </row>
    <row r="27" spans="1:14" x14ac:dyDescent="0.2">
      <c r="A27" s="2"/>
      <c r="B27" s="19" t="s">
        <v>74</v>
      </c>
    </row>
    <row r="35" spans="1:1" x14ac:dyDescent="0.2">
      <c r="A35" t="str">
        <f>"[["&amp;B4&amp;","&amp;C4&amp;"],["&amp;B5&amp;","&amp;C5&amp;"],["&amp;B6&amp;","&amp;C6&amp;"],["&amp;B7&amp;","&amp;C7&amp;"],["&amp;B8&amp;","&amp;C8&amp;"]]"</f>
        <v>[[1.921629,-4.344555],[4.787295,-4.233459],[9.479376,-4.343116],[12.9532,-4.266421],[17.919657,-4.156773]]</v>
      </c>
    </row>
    <row r="36" spans="1:1" x14ac:dyDescent="0.2">
      <c r="A36" t="str">
        <f>"[["&amp;B11&amp;","&amp;C11&amp;"],["&amp;B12&amp;","&amp;C12&amp;"],["&amp;B13&amp;","&amp;C13&amp;"],["&amp;B14&amp;","&amp;C14&amp;"],["&amp;B15&amp;","&amp;C15&amp;"]]"</f>
        <v>[[26.106365,2.105874],[24.319223,2.216484],[20.229536,2.325592],[17.269127,2.523188],[10.766747,2.602631]]</v>
      </c>
    </row>
  </sheetData>
  <pageMargins left="0.7" right="0.7" top="0.75" bottom="0.75" header="0.3" footer="0.3"/>
  <pageSetup paperSize="9" orientation="portrait" horizontalDpi="0" verticalDpi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38A77-2F75-E74A-BF40-B67DC2AAC83E}">
  <dimension ref="A1:N36"/>
  <sheetViews>
    <sheetView workbookViewId="0">
      <selection activeCell="N15" sqref="N15"/>
    </sheetView>
  </sheetViews>
  <sheetFormatPr baseColWidth="10" defaultRowHeight="16" x14ac:dyDescent="0.2"/>
  <sheetData>
    <row r="1" spans="1:14" x14ac:dyDescent="0.2">
      <c r="A1" s="20"/>
    </row>
    <row r="2" spans="1:14" x14ac:dyDescent="0.2">
      <c r="A2" s="21" t="s">
        <v>75</v>
      </c>
      <c r="B2" s="2"/>
      <c r="C2" s="2"/>
      <c r="D2" s="2"/>
      <c r="E2" s="22" t="s">
        <v>77</v>
      </c>
      <c r="F2" s="2"/>
      <c r="G2" s="2"/>
      <c r="H2" s="22" t="s">
        <v>78</v>
      </c>
      <c r="I2" s="2"/>
      <c r="J2" s="2"/>
      <c r="K2" s="22" t="s">
        <v>111</v>
      </c>
      <c r="L2" s="2"/>
      <c r="M2" s="2"/>
      <c r="N2" s="22" t="s">
        <v>112</v>
      </c>
    </row>
    <row r="3" spans="1:14" x14ac:dyDescent="0.2">
      <c r="A3" t="s">
        <v>144</v>
      </c>
    </row>
    <row r="4" spans="1:14" x14ac:dyDescent="0.2">
      <c r="A4">
        <v>1</v>
      </c>
      <c r="B4">
        <v>17.919657000000001</v>
      </c>
      <c r="C4">
        <v>-4.1567730000000003</v>
      </c>
      <c r="E4">
        <v>31.265488000000001</v>
      </c>
      <c r="F4">
        <v>61.009746999999997</v>
      </c>
      <c r="K4">
        <f>IF(H4&lt;&gt;"",H4*100,E4*100)</f>
        <v>3126.5488</v>
      </c>
      <c r="L4">
        <f>IF(I4&lt;&gt;"",I4*100,F4*100)</f>
        <v>6100.9746999999998</v>
      </c>
      <c r="N4" t="str">
        <f>"{""x"":"&amp;K4&amp;",""y"":0.0,""z"":"&amp;L4&amp;"}"</f>
        <v>{"x":3126.5488,"y":0.0,"z":6100.9747}</v>
      </c>
    </row>
    <row r="5" spans="1:14" x14ac:dyDescent="0.2">
      <c r="A5">
        <v>2</v>
      </c>
      <c r="B5">
        <v>12.953200000000001</v>
      </c>
      <c r="C5">
        <v>-4.2664210000000002</v>
      </c>
      <c r="E5">
        <v>35.860322830000001</v>
      </c>
      <c r="F5">
        <v>62.897923550000002</v>
      </c>
      <c r="K5">
        <f t="shared" ref="K5:L8" si="0">IF(H5&lt;&gt;"",H5*100,E5*100)</f>
        <v>3586.032283</v>
      </c>
      <c r="L5">
        <f t="shared" si="0"/>
        <v>6289.7923550000005</v>
      </c>
      <c r="N5" t="str">
        <f t="shared" ref="N5:N6" si="1">"{""x"":"&amp;K5&amp;",""y"":0.0,""z"":"&amp;L5&amp;"}"</f>
        <v>{"x":3586.032283,"y":0.0,"z":6289.792355}</v>
      </c>
    </row>
    <row r="6" spans="1:14" x14ac:dyDescent="0.2">
      <c r="A6">
        <v>3</v>
      </c>
      <c r="B6">
        <v>9.4793760000000002</v>
      </c>
      <c r="C6">
        <v>-4.3431160000000002</v>
      </c>
      <c r="E6">
        <v>39.074212709999998</v>
      </c>
      <c r="F6">
        <v>64.218623050000005</v>
      </c>
      <c r="K6">
        <f t="shared" si="0"/>
        <v>3907.4212709999997</v>
      </c>
      <c r="L6">
        <f t="shared" si="0"/>
        <v>6421.8623050000006</v>
      </c>
      <c r="N6" t="str">
        <f t="shared" si="1"/>
        <v>{"x":3907.421271,"y":0.0,"z":6421.862305}</v>
      </c>
    </row>
    <row r="7" spans="1:14" x14ac:dyDescent="0.2">
      <c r="A7">
        <v>4</v>
      </c>
      <c r="B7">
        <v>4.7872950000000003</v>
      </c>
      <c r="C7">
        <v>-4.2334589999999999</v>
      </c>
      <c r="E7">
        <v>43.491882650000001</v>
      </c>
      <c r="F7">
        <v>65.803501929999996</v>
      </c>
      <c r="K7">
        <f t="shared" si="0"/>
        <v>4349.1882649999998</v>
      </c>
      <c r="L7">
        <f t="shared" si="0"/>
        <v>6580.3501929999993</v>
      </c>
      <c r="N7" t="str">
        <f>"{""x"":"&amp;K7&amp;",""y"":0.0,""z"":"&amp;L7&amp;"}"</f>
        <v>{"x":4349.188265,"y":0.0,"z":6580.350193}</v>
      </c>
    </row>
    <row r="8" spans="1:14" x14ac:dyDescent="0.2">
      <c r="A8">
        <v>5</v>
      </c>
      <c r="B8">
        <v>1.921629</v>
      </c>
      <c r="C8">
        <v>-4.3445549999999997</v>
      </c>
      <c r="E8">
        <v>46.125922680000002</v>
      </c>
      <c r="F8">
        <v>66.937617029999998</v>
      </c>
      <c r="H8">
        <v>50.220303000000001</v>
      </c>
      <c r="I8">
        <v>68.535409999999999</v>
      </c>
      <c r="K8">
        <f t="shared" si="0"/>
        <v>5022.0303000000004</v>
      </c>
      <c r="L8">
        <f t="shared" si="0"/>
        <v>6853.5410000000002</v>
      </c>
      <c r="N8" t="str">
        <f>"{""x"":"&amp;K8&amp;",""y"":0.0,""z"":"&amp;L8&amp;"}"</f>
        <v>{"x":5022.0303,"y":0.0,"z":6853.541}</v>
      </c>
    </row>
    <row r="10" spans="1:14" x14ac:dyDescent="0.2">
      <c r="A10" t="s">
        <v>143</v>
      </c>
    </row>
    <row r="11" spans="1:14" x14ac:dyDescent="0.2">
      <c r="A11">
        <v>1</v>
      </c>
      <c r="B11">
        <f>32.106365-6</f>
        <v>26.106364999999997</v>
      </c>
      <c r="C11">
        <v>2.105874</v>
      </c>
      <c r="E11">
        <v>27.181450519999999</v>
      </c>
      <c r="F11">
        <v>48.840596560000002</v>
      </c>
      <c r="K11">
        <f t="shared" ref="K11:L15" si="2">IF(H11&lt;&gt;"",H11*100,E11*100)</f>
        <v>2718.1450519999999</v>
      </c>
      <c r="L11">
        <f t="shared" si="2"/>
        <v>4884.0596560000004</v>
      </c>
      <c r="N11" t="str">
        <f t="shared" ref="N11:N15" si="3">"{""x"":"&amp;K11&amp;",""y"":0.0,""z"":"&amp;L11&amp;"}"</f>
        <v>{"x":2718.145052,"y":0.0,"z":4884.059656}</v>
      </c>
    </row>
    <row r="12" spans="1:14" x14ac:dyDescent="0.2">
      <c r="A12">
        <v>2</v>
      </c>
      <c r="B12">
        <f>30.319223-6</f>
        <v>24.319223000000001</v>
      </c>
      <c r="C12">
        <v>2.2164839999999999</v>
      </c>
      <c r="E12">
        <v>28.888828549999999</v>
      </c>
      <c r="F12">
        <v>49.380014160000002</v>
      </c>
      <c r="K12">
        <f t="shared" si="2"/>
        <v>2888.8828549999998</v>
      </c>
      <c r="L12">
        <f t="shared" si="2"/>
        <v>4938.0014160000001</v>
      </c>
      <c r="N12" t="str">
        <f t="shared" si="3"/>
        <v>{"x":2888.882855,"y":0.0,"z":4938.001416}</v>
      </c>
    </row>
    <row r="13" spans="1:14" x14ac:dyDescent="0.2">
      <c r="A13">
        <v>3</v>
      </c>
      <c r="B13">
        <f>26.229536-6</f>
        <v>20.229536</v>
      </c>
      <c r="C13">
        <v>2.3255919999999999</v>
      </c>
      <c r="E13">
        <v>32.744199770000002</v>
      </c>
      <c r="F13">
        <v>50.748793579999997</v>
      </c>
      <c r="K13">
        <f t="shared" si="2"/>
        <v>3274.419977</v>
      </c>
      <c r="L13">
        <f t="shared" si="2"/>
        <v>5074.8793580000001</v>
      </c>
      <c r="N13" t="str">
        <f t="shared" si="3"/>
        <v>{"x":3274.419977,"y":0.0,"z":5074.879358}</v>
      </c>
    </row>
    <row r="14" spans="1:14" x14ac:dyDescent="0.2">
      <c r="A14">
        <v>4</v>
      </c>
      <c r="B14">
        <f>23.269127-6</f>
        <v>17.269127000000001</v>
      </c>
      <c r="C14">
        <v>2.5231880000000002</v>
      </c>
      <c r="E14">
        <v>35.577646629999997</v>
      </c>
      <c r="F14">
        <v>51.628932489999997</v>
      </c>
      <c r="K14">
        <f t="shared" si="2"/>
        <v>3557.7646629999995</v>
      </c>
      <c r="L14">
        <f t="shared" si="2"/>
        <v>5162.8932489999997</v>
      </c>
      <c r="N14" t="str">
        <f t="shared" si="3"/>
        <v>{"x":3557.764663,"y":0.0,"z":5162.893249}</v>
      </c>
    </row>
    <row r="15" spans="1:14" x14ac:dyDescent="0.2">
      <c r="A15">
        <v>5</v>
      </c>
      <c r="B15">
        <f>16.766747-6</f>
        <v>10.766746999999999</v>
      </c>
      <c r="C15">
        <v>2.6026310000000001</v>
      </c>
      <c r="E15">
        <v>41.673664510000002</v>
      </c>
      <c r="F15">
        <v>53.892960510000002</v>
      </c>
      <c r="H15">
        <v>53.557644000000003</v>
      </c>
      <c r="I15">
        <v>58.486750000000001</v>
      </c>
      <c r="K15">
        <f t="shared" si="2"/>
        <v>5355.7644</v>
      </c>
      <c r="L15">
        <f t="shared" si="2"/>
        <v>5848.6750000000002</v>
      </c>
      <c r="N15" t="str">
        <f t="shared" si="3"/>
        <v>{"x":5355.7644,"y":0.0,"z":5848.675}</v>
      </c>
    </row>
    <row r="17" spans="1:14" x14ac:dyDescent="0.2">
      <c r="A17" s="2" t="s">
        <v>174</v>
      </c>
      <c r="B17" s="2"/>
      <c r="K17">
        <f>IF(H17&lt;&gt;"",H17*100,E17*100)</f>
        <v>0</v>
      </c>
      <c r="L17">
        <f>IF(I17&lt;&gt;"",I17*100,F17*100)</f>
        <v>0</v>
      </c>
      <c r="N17" t="str">
        <f>"{""x"":"&amp;K17&amp;",""y"":150.0,""z"":"&amp;L17&amp;"}"</f>
        <v>{"x":0,"y":150.0,"z":0}</v>
      </c>
    </row>
    <row r="18" spans="1:14" x14ac:dyDescent="0.2">
      <c r="A18" s="2"/>
      <c r="B18" s="2"/>
    </row>
    <row r="19" spans="1:14" x14ac:dyDescent="0.2">
      <c r="A19" s="2" t="s">
        <v>175</v>
      </c>
      <c r="B19" s="2"/>
      <c r="K19">
        <f>IF(H19&lt;&gt;"",H19*100,E19*100)</f>
        <v>0</v>
      </c>
      <c r="L19">
        <f>IF(I19&lt;&gt;"",I19*100,F19*100)</f>
        <v>0</v>
      </c>
      <c r="N19" t="str">
        <f>"{""x"":"&amp;K19&amp;",""y"":150.0,""z"":"&amp;L19&amp;"}"</f>
        <v>{"x":0,"y":150.0,"z":0}</v>
      </c>
    </row>
    <row r="21" spans="1:14" x14ac:dyDescent="0.2">
      <c r="A21" t="s">
        <v>147</v>
      </c>
      <c r="B21" s="29" t="s">
        <v>199</v>
      </c>
    </row>
    <row r="23" spans="1:14" x14ac:dyDescent="0.2">
      <c r="A23" t="s">
        <v>148</v>
      </c>
      <c r="B23" s="29" t="s">
        <v>199</v>
      </c>
    </row>
    <row r="25" spans="1:14" x14ac:dyDescent="0.2">
      <c r="A25" s="22" t="s">
        <v>76</v>
      </c>
    </row>
    <row r="26" spans="1:14" x14ac:dyDescent="0.2">
      <c r="A26" s="2" t="s">
        <v>71</v>
      </c>
      <c r="B26" s="19" t="s">
        <v>73</v>
      </c>
    </row>
    <row r="27" spans="1:14" x14ac:dyDescent="0.2">
      <c r="A27" s="2"/>
      <c r="B27" s="19" t="s">
        <v>74</v>
      </c>
    </row>
    <row r="35" spans="1:1" x14ac:dyDescent="0.2">
      <c r="A35" t="str">
        <f>"[["&amp;B4&amp;","&amp;C4&amp;"],["&amp;B5&amp;","&amp;C5&amp;"],["&amp;B6&amp;","&amp;C6&amp;"],["&amp;B7&amp;","&amp;C7&amp;"],["&amp;B8&amp;","&amp;C8&amp;"]]"</f>
        <v>[[17.919657,-4.156773],[12.9532,-4.266421],[9.479376,-4.343116],[4.787295,-4.233459],[1.921629,-4.344555]]</v>
      </c>
    </row>
    <row r="36" spans="1:1" x14ac:dyDescent="0.2">
      <c r="A36" t="str">
        <f>"[["&amp;B11&amp;","&amp;C11&amp;"],["&amp;B12&amp;","&amp;C12&amp;"],["&amp;B13&amp;","&amp;C13&amp;"],["&amp;B14&amp;","&amp;C14&amp;"],["&amp;B15&amp;","&amp;C15&amp;"]]"</f>
        <v>[[26.106365,2.105874],[24.319223,2.216484],[20.229536,2.325592],[17.269127,2.523188],[10.766747,2.602631]]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26982-6446-7649-93E8-69ED26076F17}">
  <dimension ref="A1:N36"/>
  <sheetViews>
    <sheetView workbookViewId="0">
      <selection activeCell="K4" sqref="K4"/>
    </sheetView>
  </sheetViews>
  <sheetFormatPr baseColWidth="10" defaultRowHeight="16" x14ac:dyDescent="0.2"/>
  <sheetData>
    <row r="1" spans="1:14" x14ac:dyDescent="0.2">
      <c r="A1" s="20"/>
    </row>
    <row r="2" spans="1:14" x14ac:dyDescent="0.2">
      <c r="A2" s="21" t="s">
        <v>75</v>
      </c>
      <c r="B2" s="2"/>
      <c r="C2" s="2"/>
      <c r="D2" s="2"/>
      <c r="E2" s="22" t="s">
        <v>77</v>
      </c>
      <c r="F2" s="2"/>
      <c r="G2" s="2"/>
      <c r="H2" s="22" t="s">
        <v>78</v>
      </c>
      <c r="I2" s="2"/>
      <c r="J2" s="2"/>
      <c r="K2" s="22" t="s">
        <v>111</v>
      </c>
      <c r="L2" s="2"/>
      <c r="M2" s="2"/>
      <c r="N2" s="22" t="s">
        <v>112</v>
      </c>
    </row>
    <row r="3" spans="1:14" x14ac:dyDescent="0.2">
      <c r="A3" t="s">
        <v>144</v>
      </c>
    </row>
    <row r="4" spans="1:14" x14ac:dyDescent="0.2">
      <c r="A4" t="s">
        <v>56</v>
      </c>
      <c r="K4">
        <f>IF(H4&lt;&gt;"",H4*100,E4*100)</f>
        <v>0</v>
      </c>
      <c r="L4">
        <f>IF(I4&lt;&gt;"",I4*100,F4*100)</f>
        <v>0</v>
      </c>
      <c r="N4" t="str">
        <f>"{""x"":"&amp;K4&amp;",""y"":0.0,""z"":"&amp;L4&amp;"}"</f>
        <v>{"x":0,"y":0.0,"z":0}</v>
      </c>
    </row>
    <row r="5" spans="1:14" x14ac:dyDescent="0.2">
      <c r="A5" t="s">
        <v>58</v>
      </c>
      <c r="K5">
        <f t="shared" ref="K5:K8" si="0">IF(H5&lt;&gt;"",H5*100,E5*100)</f>
        <v>0</v>
      </c>
      <c r="L5">
        <f t="shared" ref="L5:L8" si="1">IF(I5&lt;&gt;"",I5*100,F5*100)</f>
        <v>0</v>
      </c>
      <c r="N5" t="str">
        <f t="shared" ref="N5:N8" si="2">"{""x"":"&amp;K5&amp;",""y"":0.0,""z"":"&amp;L5&amp;"}"</f>
        <v>{"x":0,"y":0.0,"z":0}</v>
      </c>
    </row>
    <row r="6" spans="1:14" x14ac:dyDescent="0.2">
      <c r="A6" t="s">
        <v>60</v>
      </c>
      <c r="K6">
        <f t="shared" si="0"/>
        <v>0</v>
      </c>
      <c r="L6">
        <f t="shared" si="1"/>
        <v>0</v>
      </c>
      <c r="N6" t="str">
        <f t="shared" si="2"/>
        <v>{"x":0,"y":0.0,"z":0}</v>
      </c>
    </row>
    <row r="7" spans="1:14" x14ac:dyDescent="0.2">
      <c r="A7" t="s">
        <v>113</v>
      </c>
      <c r="K7">
        <f t="shared" si="0"/>
        <v>0</v>
      </c>
      <c r="L7">
        <f t="shared" si="1"/>
        <v>0</v>
      </c>
      <c r="N7" t="str">
        <f t="shared" si="2"/>
        <v>{"x":0,"y":0.0,"z":0}</v>
      </c>
    </row>
    <row r="8" spans="1:14" x14ac:dyDescent="0.2">
      <c r="K8">
        <f t="shared" si="0"/>
        <v>0</v>
      </c>
      <c r="L8">
        <f t="shared" si="1"/>
        <v>0</v>
      </c>
      <c r="N8" t="str">
        <f t="shared" si="2"/>
        <v>{"x":0,"y":0.0,"z":0}</v>
      </c>
    </row>
    <row r="10" spans="1:14" x14ac:dyDescent="0.2">
      <c r="A10" t="s">
        <v>143</v>
      </c>
    </row>
    <row r="11" spans="1:14" x14ac:dyDescent="0.2">
      <c r="A11" t="s">
        <v>56</v>
      </c>
      <c r="K11">
        <f t="shared" ref="K11:L11" si="3">IF(H11&lt;&gt;"",H11*100,E11*100)</f>
        <v>0</v>
      </c>
      <c r="L11">
        <f t="shared" si="3"/>
        <v>0</v>
      </c>
      <c r="N11" t="str">
        <f t="shared" ref="N11:N15" si="4">"{""x"":"&amp;K11&amp;",""y"":0.0,""z"":"&amp;L11&amp;"}"</f>
        <v>{"x":0,"y":0.0,"z":0}</v>
      </c>
    </row>
    <row r="12" spans="1:14" x14ac:dyDescent="0.2">
      <c r="A12" t="s">
        <v>58</v>
      </c>
      <c r="K12">
        <f t="shared" ref="K12:K15" si="5">IF(H12&lt;&gt;"",H12*100,E12*100)</f>
        <v>0</v>
      </c>
      <c r="L12">
        <f t="shared" ref="L12:L15" si="6">IF(I12&lt;&gt;"",I12*100,F12*100)</f>
        <v>0</v>
      </c>
      <c r="N12" t="str">
        <f t="shared" si="4"/>
        <v>{"x":0,"y":0.0,"z":0}</v>
      </c>
    </row>
    <row r="13" spans="1:14" x14ac:dyDescent="0.2">
      <c r="A13" t="s">
        <v>60</v>
      </c>
      <c r="K13">
        <f t="shared" si="5"/>
        <v>0</v>
      </c>
      <c r="L13">
        <f t="shared" si="6"/>
        <v>0</v>
      </c>
      <c r="N13" t="str">
        <f t="shared" si="4"/>
        <v>{"x":0,"y":0.0,"z":0}</v>
      </c>
    </row>
    <row r="14" spans="1:14" x14ac:dyDescent="0.2">
      <c r="A14" t="s">
        <v>34</v>
      </c>
      <c r="K14">
        <f t="shared" si="5"/>
        <v>0</v>
      </c>
      <c r="L14">
        <f t="shared" si="6"/>
        <v>0</v>
      </c>
      <c r="N14" t="str">
        <f t="shared" si="4"/>
        <v>{"x":0,"y":0.0,"z":0}</v>
      </c>
    </row>
    <row r="15" spans="1:14" x14ac:dyDescent="0.2">
      <c r="A15" t="s">
        <v>64</v>
      </c>
      <c r="K15">
        <f t="shared" si="5"/>
        <v>0</v>
      </c>
      <c r="L15">
        <f t="shared" si="6"/>
        <v>0</v>
      </c>
      <c r="N15" t="str">
        <f t="shared" si="4"/>
        <v>{"x":0,"y":0.0,"z":0}</v>
      </c>
    </row>
    <row r="17" spans="1:14" x14ac:dyDescent="0.2">
      <c r="A17" s="2" t="s">
        <v>174</v>
      </c>
      <c r="B17" s="2"/>
      <c r="K17">
        <f>IF(H17&lt;&gt;"",H17*100,E17*100)</f>
        <v>0</v>
      </c>
      <c r="L17">
        <f>IF(I17&lt;&gt;"",I17*100,F17*100)</f>
        <v>0</v>
      </c>
      <c r="N17" t="str">
        <f>"{""x"":"&amp;K17&amp;",""y"":150.0,""z"":"&amp;L17&amp;"}"</f>
        <v>{"x":0,"y":150.0,"z":0}</v>
      </c>
    </row>
    <row r="18" spans="1:14" x14ac:dyDescent="0.2">
      <c r="A18" s="2"/>
      <c r="B18" s="2"/>
    </row>
    <row r="19" spans="1:14" x14ac:dyDescent="0.2">
      <c r="A19" s="2" t="s">
        <v>175</v>
      </c>
      <c r="B19" s="2"/>
      <c r="K19">
        <f>IF(H19&lt;&gt;"",H19*100,E19*100)</f>
        <v>0</v>
      </c>
      <c r="L19">
        <f>IF(I19&lt;&gt;"",I19*100,F19*100)</f>
        <v>0</v>
      </c>
      <c r="N19" t="str">
        <f>"{""x"":"&amp;K19&amp;",""y"":150.0,""z"":"&amp;L19&amp;"}"</f>
        <v>{"x":0,"y":150.0,"z":0}</v>
      </c>
    </row>
    <row r="21" spans="1:14" x14ac:dyDescent="0.2">
      <c r="A21" t="s">
        <v>147</v>
      </c>
    </row>
    <row r="23" spans="1:14" x14ac:dyDescent="0.2">
      <c r="A23" t="s">
        <v>148</v>
      </c>
    </row>
    <row r="25" spans="1:14" x14ac:dyDescent="0.2">
      <c r="A25" s="22" t="s">
        <v>76</v>
      </c>
    </row>
    <row r="26" spans="1:14" x14ac:dyDescent="0.2">
      <c r="A26" s="2" t="s">
        <v>71</v>
      </c>
      <c r="B26" s="19" t="s">
        <v>73</v>
      </c>
    </row>
    <row r="27" spans="1:14" x14ac:dyDescent="0.2">
      <c r="A27" s="2"/>
      <c r="B27" s="19" t="s">
        <v>74</v>
      </c>
    </row>
    <row r="35" spans="1:1" x14ac:dyDescent="0.2">
      <c r="A35" t="str">
        <f>"[["&amp;B4&amp;","&amp;C4&amp;"],["&amp;B5&amp;","&amp;C5&amp;"],["&amp;B6&amp;","&amp;C6&amp;"],["&amp;B7&amp;","&amp;C7&amp;"],["&amp;B8&amp;","&amp;C8&amp;"]]"</f>
        <v>[[,],[,],[,],[,],[,]]</v>
      </c>
    </row>
    <row r="36" spans="1:1" x14ac:dyDescent="0.2">
      <c r="A36" t="str">
        <f>"[["&amp;B11&amp;","&amp;C11&amp;"],["&amp;B12&amp;","&amp;C12&amp;"],["&amp;B13&amp;","&amp;C13&amp;"],["&amp;B14&amp;","&amp;C14&amp;"],["&amp;B15&amp;","&amp;C15&amp;"]]"</f>
        <v>[[,],[,],[,],[,],[,]]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7DF9C-E56E-BE42-BC21-4668B9E275F6}">
  <dimension ref="A1:N36"/>
  <sheetViews>
    <sheetView workbookViewId="0">
      <selection activeCell="N11" sqref="N11"/>
    </sheetView>
  </sheetViews>
  <sheetFormatPr baseColWidth="10" defaultRowHeight="16" x14ac:dyDescent="0.2"/>
  <sheetData>
    <row r="1" spans="1:14" x14ac:dyDescent="0.2">
      <c r="A1" s="20"/>
    </row>
    <row r="2" spans="1:14" x14ac:dyDescent="0.2">
      <c r="A2" s="21" t="s">
        <v>75</v>
      </c>
      <c r="B2" s="2"/>
      <c r="C2" s="2"/>
      <c r="D2" s="2"/>
      <c r="E2" s="22" t="s">
        <v>77</v>
      </c>
      <c r="F2" s="2"/>
      <c r="G2" s="2"/>
      <c r="H2" s="22" t="s">
        <v>78</v>
      </c>
      <c r="I2" s="2"/>
      <c r="J2" s="2"/>
      <c r="K2" s="22" t="s">
        <v>111</v>
      </c>
      <c r="L2" s="2"/>
      <c r="M2" s="2"/>
      <c r="N2" s="22" t="s">
        <v>112</v>
      </c>
    </row>
    <row r="3" spans="1:14" x14ac:dyDescent="0.2">
      <c r="A3" t="s">
        <v>144</v>
      </c>
    </row>
    <row r="4" spans="1:14" x14ac:dyDescent="0.2">
      <c r="A4" t="s">
        <v>56</v>
      </c>
      <c r="B4">
        <v>0.8135</v>
      </c>
      <c r="C4">
        <v>-3.765082</v>
      </c>
      <c r="H4">
        <v>48.625349999999997</v>
      </c>
      <c r="I4">
        <v>68.223920000000007</v>
      </c>
      <c r="K4">
        <f>IF(H4&lt;&gt;"",H4*100,E4*100)</f>
        <v>4862.5349999999999</v>
      </c>
      <c r="L4">
        <f>IF(I4&lt;&gt;"",I4*100,F4*100)</f>
        <v>6822.3920000000007</v>
      </c>
      <c r="N4" t="str">
        <f>"{""x"":"&amp;K4&amp;",""y"":0.0,""z"":"&amp;L4&amp;"}"</f>
        <v>{"x":4862.535,"y":0.0,"z":6822.392}</v>
      </c>
    </row>
    <row r="5" spans="1:14" x14ac:dyDescent="0.2">
      <c r="A5" t="s">
        <v>58</v>
      </c>
      <c r="B5">
        <v>2.6649090000000002</v>
      </c>
      <c r="C5">
        <v>-3.3282889999999998</v>
      </c>
      <c r="H5">
        <v>47.110590000000002</v>
      </c>
      <c r="I5">
        <v>67.509969999999996</v>
      </c>
      <c r="K5">
        <f t="shared" ref="K5:L8" si="0">IF(H5&lt;&gt;"",H5*100,E5*100)</f>
        <v>4711.0590000000002</v>
      </c>
      <c r="L5">
        <f t="shared" si="0"/>
        <v>6750.9969999999994</v>
      </c>
      <c r="N5" t="str">
        <f t="shared" ref="N5:N7" si="1">"{""x"":"&amp;K5&amp;",""y"":0.0,""z"":"&amp;L5&amp;"}"</f>
        <v>{"x":4711.059,"y":0.0,"z":6750.997}</v>
      </c>
    </row>
    <row r="6" spans="1:14" x14ac:dyDescent="0.2">
      <c r="A6" t="s">
        <v>60</v>
      </c>
      <c r="B6">
        <v>3.7721469999999999</v>
      </c>
      <c r="C6">
        <v>-3.1676579999999999</v>
      </c>
      <c r="H6">
        <v>45.93703</v>
      </c>
      <c r="I6">
        <v>66.870575000000002</v>
      </c>
      <c r="K6">
        <f t="shared" si="0"/>
        <v>4593.7030000000004</v>
      </c>
      <c r="L6">
        <f t="shared" si="0"/>
        <v>6687.0574999999999</v>
      </c>
      <c r="N6" t="str">
        <f t="shared" si="1"/>
        <v>{"x":4593.703,"y":0.0,"z":6687.0575}</v>
      </c>
    </row>
    <row r="7" spans="1:14" x14ac:dyDescent="0.2">
      <c r="A7" t="s">
        <v>34</v>
      </c>
      <c r="B7">
        <v>6.37134</v>
      </c>
      <c r="C7">
        <v>-2.9167390000000002</v>
      </c>
      <c r="E7">
        <v>43.518962999999999</v>
      </c>
      <c r="F7">
        <v>65.959885</v>
      </c>
      <c r="K7">
        <f t="shared" si="0"/>
        <v>4351.8963000000003</v>
      </c>
      <c r="L7">
        <f t="shared" si="0"/>
        <v>6595.9885000000004</v>
      </c>
      <c r="N7" t="str">
        <f t="shared" si="1"/>
        <v>{"x":4351.8963,"y":0.0,"z":6595.9885}</v>
      </c>
    </row>
    <row r="8" spans="1:14" x14ac:dyDescent="0.2">
      <c r="A8" t="s">
        <v>64</v>
      </c>
      <c r="B8">
        <v>14.369776999999999</v>
      </c>
      <c r="C8">
        <v>1.5252330000000001</v>
      </c>
      <c r="H8">
        <v>39.709674999999997</v>
      </c>
      <c r="I8">
        <v>54.075282999999999</v>
      </c>
      <c r="K8">
        <f t="shared" si="0"/>
        <v>3970.9674999999997</v>
      </c>
      <c r="L8">
        <f t="shared" si="0"/>
        <v>5407.5282999999999</v>
      </c>
      <c r="N8" t="str">
        <f>"{""x"":"&amp;K8&amp;",""y"":0.0,""z"":"&amp;L8&amp;"}"</f>
        <v>{"x":3970.9675,"y":0.0,"z":5407.5283}</v>
      </c>
    </row>
    <row r="10" spans="1:14" x14ac:dyDescent="0.2">
      <c r="A10" t="s">
        <v>143</v>
      </c>
    </row>
    <row r="11" spans="1:14" x14ac:dyDescent="0.2">
      <c r="A11" t="s">
        <v>56</v>
      </c>
      <c r="B11">
        <v>12.234245</v>
      </c>
      <c r="C11">
        <v>1.868841</v>
      </c>
      <c r="H11">
        <v>42.96237</v>
      </c>
      <c r="I11">
        <v>54.133254999999998</v>
      </c>
      <c r="K11">
        <f t="shared" ref="K11:L15" si="2">IF(H11&lt;&gt;"",H11*100,E11*100)</f>
        <v>4296.2370000000001</v>
      </c>
      <c r="L11">
        <f t="shared" si="2"/>
        <v>5413.3254999999999</v>
      </c>
      <c r="N11" t="str">
        <f t="shared" ref="N11:N15" si="3">"{""x"":"&amp;K11&amp;",""y"":0.0,""z"":"&amp;L11&amp;"}"</f>
        <v>{"x":4296.237,"y":0.0,"z":5413.3255}</v>
      </c>
    </row>
    <row r="12" spans="1:14" x14ac:dyDescent="0.2">
      <c r="A12" t="s">
        <v>58</v>
      </c>
      <c r="B12">
        <v>14.810219999999999</v>
      </c>
      <c r="C12">
        <v>1.872549</v>
      </c>
      <c r="H12">
        <v>39.56767</v>
      </c>
      <c r="I12">
        <v>52.899889999999999</v>
      </c>
      <c r="K12">
        <f t="shared" si="2"/>
        <v>3956.7669999999998</v>
      </c>
      <c r="L12">
        <f t="shared" si="2"/>
        <v>5289.9889999999996</v>
      </c>
      <c r="N12" t="str">
        <f t="shared" si="3"/>
        <v>{"x":3956.767,"y":0.0,"z":5289.989}</v>
      </c>
    </row>
    <row r="13" spans="1:14" x14ac:dyDescent="0.2">
      <c r="A13" t="s">
        <v>60</v>
      </c>
      <c r="B13">
        <v>15.247246000000001</v>
      </c>
      <c r="C13">
        <v>1.8025310000000001</v>
      </c>
      <c r="H13">
        <v>38.558160000000001</v>
      </c>
      <c r="I13">
        <v>52.604430000000001</v>
      </c>
      <c r="K13">
        <f t="shared" si="2"/>
        <v>3855.8160000000003</v>
      </c>
      <c r="L13">
        <f t="shared" si="2"/>
        <v>5260.4430000000002</v>
      </c>
      <c r="N13" t="str">
        <f t="shared" si="3"/>
        <v>{"x":3855.816,"y":0.0,"z":5260.443}</v>
      </c>
    </row>
    <row r="14" spans="1:14" x14ac:dyDescent="0.2">
      <c r="A14" t="s">
        <v>113</v>
      </c>
      <c r="B14">
        <v>16.463754999999999</v>
      </c>
      <c r="C14">
        <v>1.723765</v>
      </c>
      <c r="H14">
        <v>38.955179999999999</v>
      </c>
      <c r="I14">
        <v>53.381633999999998</v>
      </c>
      <c r="K14">
        <f t="shared" si="2"/>
        <v>3895.518</v>
      </c>
      <c r="L14">
        <f t="shared" si="2"/>
        <v>5338.1633999999995</v>
      </c>
      <c r="N14" t="str">
        <f t="shared" si="3"/>
        <v>{"x":3895.518,"y":0.0,"z":5338.1634}</v>
      </c>
    </row>
    <row r="15" spans="1:14" x14ac:dyDescent="0.2">
      <c r="K15">
        <f t="shared" si="2"/>
        <v>0</v>
      </c>
      <c r="L15">
        <f t="shared" si="2"/>
        <v>0</v>
      </c>
      <c r="N15" t="str">
        <f t="shared" si="3"/>
        <v>{"x":0,"y":0.0,"z":0}</v>
      </c>
    </row>
    <row r="17" spans="1:14" x14ac:dyDescent="0.2">
      <c r="A17" s="2" t="s">
        <v>174</v>
      </c>
      <c r="B17" s="2"/>
      <c r="H17">
        <f>H14</f>
        <v>38.955179999999999</v>
      </c>
      <c r="I17">
        <f>I14</f>
        <v>53.381633999999998</v>
      </c>
      <c r="K17">
        <f>IF(H17&lt;&gt;"",H17*100,E17*100)</f>
        <v>3895.518</v>
      </c>
      <c r="L17">
        <f>IF(I17&lt;&gt;"",I17*100,F17*100)</f>
        <v>5338.1633999999995</v>
      </c>
      <c r="N17" t="str">
        <f>"{""x"":"&amp;K17&amp;",""y"":150.0,""z"":"&amp;L17&amp;"}"</f>
        <v>{"x":3895.518,"y":150.0,"z":5338.1634}</v>
      </c>
    </row>
    <row r="18" spans="1:14" x14ac:dyDescent="0.2">
      <c r="A18" s="2"/>
      <c r="B18" s="2"/>
    </row>
    <row r="19" spans="1:14" x14ac:dyDescent="0.2">
      <c r="A19" s="2" t="s">
        <v>175</v>
      </c>
      <c r="B19" s="2"/>
      <c r="H19">
        <f>E7</f>
        <v>43.518962999999999</v>
      </c>
      <c r="I19">
        <f>F7</f>
        <v>65.959885</v>
      </c>
      <c r="K19">
        <f>IF(H19&lt;&gt;"",H19*100,E19*100)</f>
        <v>4351.8963000000003</v>
      </c>
      <c r="L19">
        <f>IF(I19&lt;&gt;"",I19*100,F19*100)</f>
        <v>6595.9885000000004</v>
      </c>
      <c r="N19" t="str">
        <f>"{""x"":"&amp;K19&amp;",""y"":150.0,""z"":"&amp;L19&amp;"}"</f>
        <v>{"x":4351.8963,"y":150.0,"z":6595.9885}</v>
      </c>
    </row>
    <row r="21" spans="1:14" x14ac:dyDescent="0.2">
      <c r="A21" t="s">
        <v>147</v>
      </c>
      <c r="B21" s="11" t="s">
        <v>86</v>
      </c>
    </row>
    <row r="23" spans="1:14" x14ac:dyDescent="0.2">
      <c r="A23" t="s">
        <v>148</v>
      </c>
      <c r="B23" s="13" t="s">
        <v>84</v>
      </c>
    </row>
    <row r="25" spans="1:14" x14ac:dyDescent="0.2">
      <c r="A25" s="22" t="s">
        <v>76</v>
      </c>
    </row>
    <row r="26" spans="1:14" x14ac:dyDescent="0.2">
      <c r="A26" s="2" t="s">
        <v>71</v>
      </c>
      <c r="B26" s="19" t="s">
        <v>73</v>
      </c>
    </row>
    <row r="27" spans="1:14" x14ac:dyDescent="0.2">
      <c r="A27" s="2"/>
      <c r="B27" s="19" t="s">
        <v>74</v>
      </c>
    </row>
    <row r="35" spans="1:1" x14ac:dyDescent="0.2">
      <c r="A35" t="str">
        <f>"[["&amp;B4&amp;","&amp;C4&amp;"],["&amp;B5&amp;","&amp;C5&amp;"],["&amp;B6&amp;","&amp;C6&amp;"],["&amp;B7&amp;","&amp;C7&amp;"],["&amp;B8&amp;","&amp;C8&amp;"]]"</f>
        <v>[[0.8135,-3.765082],[2.664909,-3.328289],[3.772147,-3.167658],[6.37134,-2.916739],[14.369777,1.525233]]</v>
      </c>
    </row>
    <row r="36" spans="1:1" x14ac:dyDescent="0.2">
      <c r="A36" t="str">
        <f>"[["&amp;B11&amp;","&amp;C11&amp;"],["&amp;B12&amp;","&amp;C12&amp;"],["&amp;B13&amp;","&amp;C13&amp;"],["&amp;B14&amp;","&amp;C14&amp;"],["&amp;B15&amp;","&amp;C15&amp;"]]"</f>
        <v>[[12.234245,1.868841],[14.81022,1.872549],[15.247246,1.802531],[16.463755,1.723765],[,]]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26EDB-8753-AE46-B668-35DFBD037CA2}">
  <dimension ref="A1:N36"/>
  <sheetViews>
    <sheetView workbookViewId="0">
      <selection activeCell="N7" sqref="N7"/>
    </sheetView>
  </sheetViews>
  <sheetFormatPr baseColWidth="10" defaultRowHeight="16" x14ac:dyDescent="0.2"/>
  <sheetData>
    <row r="1" spans="1:14" x14ac:dyDescent="0.2">
      <c r="A1" s="20"/>
    </row>
    <row r="2" spans="1:14" x14ac:dyDescent="0.2">
      <c r="A2" s="21" t="s">
        <v>75</v>
      </c>
      <c r="B2" s="2"/>
      <c r="C2" s="2"/>
      <c r="D2" s="2"/>
      <c r="E2" s="22" t="s">
        <v>77</v>
      </c>
      <c r="F2" s="2"/>
      <c r="G2" s="2"/>
      <c r="H2" s="22" t="s">
        <v>78</v>
      </c>
      <c r="I2" s="2"/>
      <c r="J2" s="2"/>
      <c r="K2" s="22" t="s">
        <v>111</v>
      </c>
      <c r="L2" s="2"/>
      <c r="M2" s="2"/>
      <c r="N2" s="22" t="s">
        <v>112</v>
      </c>
    </row>
    <row r="3" spans="1:14" x14ac:dyDescent="0.2">
      <c r="A3" t="s">
        <v>144</v>
      </c>
    </row>
    <row r="4" spans="1:14" x14ac:dyDescent="0.2">
      <c r="A4" t="s">
        <v>56</v>
      </c>
      <c r="B4">
        <v>17.144621000000001</v>
      </c>
      <c r="C4">
        <v>-1.8208580000000001</v>
      </c>
      <c r="H4">
        <v>25.7087</v>
      </c>
      <c r="I4">
        <v>58.761448000000001</v>
      </c>
      <c r="K4">
        <f>IF(H4&lt;&gt;"",H4*100,E4*100)</f>
        <v>2570.87</v>
      </c>
      <c r="L4">
        <f>IF(I4&lt;&gt;"",I4*100,F4*100)</f>
        <v>5876.1448</v>
      </c>
      <c r="N4" t="str">
        <f>"{""x"":"&amp;K4&amp;",""y"":0.0,""z"":"&amp;L4&amp;"}"</f>
        <v>{"x":2570.87,"y":0.0,"z":5876.1448}</v>
      </c>
    </row>
    <row r="5" spans="1:14" x14ac:dyDescent="0.2">
      <c r="A5" t="s">
        <v>58</v>
      </c>
      <c r="B5">
        <v>17.206175000000002</v>
      </c>
      <c r="C5">
        <v>-1.9435009999999999</v>
      </c>
      <c r="H5">
        <v>27.364042000000001</v>
      </c>
      <c r="I5">
        <v>59.416930000000001</v>
      </c>
      <c r="K5">
        <f t="shared" ref="K5:L8" si="0">IF(H5&lt;&gt;"",H5*100,E5*100)</f>
        <v>2736.4041999999999</v>
      </c>
      <c r="L5">
        <f t="shared" si="0"/>
        <v>5941.6930000000002</v>
      </c>
      <c r="N5" t="str">
        <f t="shared" ref="N5:N8" si="1">"{""x"":"&amp;K5&amp;",""y"":0.0,""z"":"&amp;L5&amp;"}"</f>
        <v>{"x":2736.4042,"y":0.0,"z":5941.693}</v>
      </c>
    </row>
    <row r="6" spans="1:14" x14ac:dyDescent="0.2">
      <c r="A6" t="s">
        <v>60</v>
      </c>
      <c r="B6">
        <v>16.686789999999998</v>
      </c>
      <c r="C6">
        <v>-2.0472389999999998</v>
      </c>
      <c r="H6">
        <v>28.174109999999999</v>
      </c>
      <c r="I6">
        <v>59.707644999999999</v>
      </c>
      <c r="K6">
        <f t="shared" si="0"/>
        <v>2817.4110000000001</v>
      </c>
      <c r="L6">
        <f t="shared" si="0"/>
        <v>5970.7645000000002</v>
      </c>
      <c r="N6" t="str">
        <f t="shared" si="1"/>
        <v>{"x":2817.411,"y":0.0,"z":5970.7645}</v>
      </c>
    </row>
    <row r="7" spans="1:14" x14ac:dyDescent="0.2">
      <c r="A7" t="s">
        <v>34</v>
      </c>
      <c r="B7">
        <v>16.001331</v>
      </c>
      <c r="C7">
        <v>-2.2085870000000001</v>
      </c>
      <c r="H7">
        <v>29.423570000000002</v>
      </c>
      <c r="I7">
        <v>60.182949999999998</v>
      </c>
      <c r="K7">
        <f t="shared" si="0"/>
        <v>2942.357</v>
      </c>
      <c r="L7">
        <f t="shared" si="0"/>
        <v>6018.2950000000001</v>
      </c>
      <c r="N7" t="str">
        <f t="shared" si="1"/>
        <v>{"x":2942.357,"y":0.0,"z":6018.295}</v>
      </c>
    </row>
    <row r="8" spans="1:14" x14ac:dyDescent="0.2">
      <c r="A8" t="s">
        <v>64</v>
      </c>
      <c r="B8">
        <v>13.777132999999999</v>
      </c>
      <c r="C8">
        <v>1.5814900000000001</v>
      </c>
      <c r="H8">
        <v>36.464950000000002</v>
      </c>
      <c r="I8">
        <v>52.596220000000002</v>
      </c>
      <c r="K8">
        <f t="shared" si="0"/>
        <v>3646.4950000000003</v>
      </c>
      <c r="L8">
        <f t="shared" si="0"/>
        <v>5259.6220000000003</v>
      </c>
      <c r="N8" t="str">
        <f t="shared" si="1"/>
        <v>{"x":3646.495,"y":0.0,"z":5259.622}</v>
      </c>
    </row>
    <row r="9" spans="1:14" x14ac:dyDescent="0.2">
      <c r="A9" s="8" t="s">
        <v>180</v>
      </c>
    </row>
    <row r="10" spans="1:14" x14ac:dyDescent="0.2">
      <c r="A10" t="s">
        <v>143</v>
      </c>
    </row>
    <row r="11" spans="1:14" x14ac:dyDescent="0.2">
      <c r="A11" t="s">
        <v>56</v>
      </c>
      <c r="B11">
        <v>16.834139</v>
      </c>
      <c r="C11">
        <v>1.7610060000000001</v>
      </c>
      <c r="H11">
        <v>34.710377000000001</v>
      </c>
      <c r="I11">
        <v>50.506140000000002</v>
      </c>
      <c r="K11">
        <f t="shared" ref="K11:L15" si="2">IF(H11&lt;&gt;"",H11*100,E11*100)</f>
        <v>3471.0377000000003</v>
      </c>
      <c r="L11">
        <f t="shared" si="2"/>
        <v>5050.6140000000005</v>
      </c>
      <c r="N11" t="str">
        <f t="shared" ref="N11:N15" si="3">"{""x"":"&amp;K11&amp;",""y"":0.0,""z"":"&amp;L11&amp;"}"</f>
        <v>{"x":3471.0377,"y":0.0,"z":5050.614}</v>
      </c>
    </row>
    <row r="12" spans="1:14" x14ac:dyDescent="0.2">
      <c r="A12" t="s">
        <v>58</v>
      </c>
      <c r="B12">
        <v>14.497332999999999</v>
      </c>
      <c r="C12">
        <v>1.8295060000000001</v>
      </c>
      <c r="H12">
        <v>37.072014000000003</v>
      </c>
      <c r="I12">
        <v>51.407646</v>
      </c>
      <c r="K12">
        <f t="shared" si="2"/>
        <v>3707.2014000000004</v>
      </c>
      <c r="L12">
        <f t="shared" si="2"/>
        <v>5140.7646000000004</v>
      </c>
      <c r="N12" t="str">
        <f t="shared" si="3"/>
        <v>{"x":3707.2014,"y":0.0,"z":5140.7646}</v>
      </c>
    </row>
    <row r="13" spans="1:14" x14ac:dyDescent="0.2">
      <c r="A13" t="s">
        <v>60</v>
      </c>
      <c r="B13">
        <v>13.584561000000001</v>
      </c>
      <c r="C13">
        <v>1.79036</v>
      </c>
      <c r="H13">
        <v>38.230975999999998</v>
      </c>
      <c r="I13">
        <v>51.980473000000003</v>
      </c>
      <c r="K13">
        <f t="shared" si="2"/>
        <v>3823.0976000000001</v>
      </c>
      <c r="L13">
        <f t="shared" si="2"/>
        <v>5198.0473000000002</v>
      </c>
      <c r="N13" t="str">
        <f t="shared" si="3"/>
        <v>{"x":3823.0976,"y":0.0,"z":5198.0473}</v>
      </c>
    </row>
    <row r="14" spans="1:14" x14ac:dyDescent="0.2">
      <c r="A14" t="s">
        <v>113</v>
      </c>
      <c r="B14">
        <v>13.679375</v>
      </c>
      <c r="C14">
        <v>2.1517189999999999</v>
      </c>
      <c r="H14">
        <v>37.506774999999998</v>
      </c>
      <c r="I14">
        <v>52.322082999999999</v>
      </c>
      <c r="K14">
        <f t="shared" si="2"/>
        <v>3750.6774999999998</v>
      </c>
      <c r="L14">
        <f t="shared" si="2"/>
        <v>5232.2083000000002</v>
      </c>
      <c r="N14" t="str">
        <f t="shared" si="3"/>
        <v>{"x":3750.6775,"y":0.0,"z":5232.2083}</v>
      </c>
    </row>
    <row r="15" spans="1:14" x14ac:dyDescent="0.2">
      <c r="K15">
        <f t="shared" si="2"/>
        <v>0</v>
      </c>
      <c r="L15">
        <f t="shared" si="2"/>
        <v>0</v>
      </c>
      <c r="N15" t="str">
        <f t="shared" si="3"/>
        <v>{"x":0,"y":0.0,"z":0}</v>
      </c>
    </row>
    <row r="17" spans="1:14" x14ac:dyDescent="0.2">
      <c r="A17" s="2" t="s">
        <v>174</v>
      </c>
      <c r="B17" s="2"/>
      <c r="H17">
        <f>H14</f>
        <v>37.506774999999998</v>
      </c>
      <c r="I17">
        <f>I14</f>
        <v>52.322082999999999</v>
      </c>
      <c r="K17">
        <f>IF(H17&lt;&gt;"",H17*100,E17*100)</f>
        <v>3750.6774999999998</v>
      </c>
      <c r="L17">
        <f>IF(I17&lt;&gt;"",I17*100,F17*100)</f>
        <v>5232.2083000000002</v>
      </c>
      <c r="N17" t="str">
        <f>"{""x"":"&amp;K17&amp;",""y"":150.0,""z"":"&amp;L17&amp;"}"</f>
        <v>{"x":3750.6775,"y":150.0,"z":5232.2083}</v>
      </c>
    </row>
    <row r="18" spans="1:14" x14ac:dyDescent="0.2">
      <c r="A18" s="2"/>
      <c r="B18" s="2"/>
    </row>
    <row r="19" spans="1:14" x14ac:dyDescent="0.2">
      <c r="A19" s="2" t="s">
        <v>175</v>
      </c>
      <c r="B19" s="2"/>
      <c r="H19">
        <f>H7</f>
        <v>29.423570000000002</v>
      </c>
      <c r="I19">
        <f>I7</f>
        <v>60.182949999999998</v>
      </c>
      <c r="K19">
        <f>IF(H19&lt;&gt;"",H19*100,E19*100)</f>
        <v>2942.357</v>
      </c>
      <c r="L19">
        <f>IF(I19&lt;&gt;"",I19*100,F19*100)</f>
        <v>6018.2950000000001</v>
      </c>
      <c r="N19" t="str">
        <f>"{""x"":"&amp;K19&amp;",""y"":150.0,""z"":"&amp;L19&amp;"}"</f>
        <v>{"x":2942.357,"y":150.0,"z":6018.295}</v>
      </c>
    </row>
    <row r="21" spans="1:14" x14ac:dyDescent="0.2">
      <c r="A21" t="s">
        <v>147</v>
      </c>
      <c r="B21" s="11" t="s">
        <v>86</v>
      </c>
    </row>
    <row r="23" spans="1:14" x14ac:dyDescent="0.2">
      <c r="A23" t="s">
        <v>148</v>
      </c>
      <c r="B23" s="17" t="s">
        <v>89</v>
      </c>
    </row>
    <row r="25" spans="1:14" x14ac:dyDescent="0.2">
      <c r="A25" s="22" t="s">
        <v>76</v>
      </c>
    </row>
    <row r="26" spans="1:14" x14ac:dyDescent="0.2">
      <c r="A26" s="2" t="s">
        <v>71</v>
      </c>
      <c r="B26" s="19" t="s">
        <v>178</v>
      </c>
    </row>
    <row r="27" spans="1:14" x14ac:dyDescent="0.2">
      <c r="A27" s="2"/>
      <c r="B27" s="19" t="s">
        <v>179</v>
      </c>
    </row>
    <row r="29" spans="1:14" x14ac:dyDescent="0.2">
      <c r="A29" t="s">
        <v>181</v>
      </c>
      <c r="C29" s="14" t="s">
        <v>187</v>
      </c>
    </row>
    <row r="35" spans="1:1" x14ac:dyDescent="0.2">
      <c r="A35" t="str">
        <f>"[["&amp;B4&amp;","&amp;C4&amp;"],["&amp;B5&amp;","&amp;C5&amp;"],["&amp;B6&amp;","&amp;C6&amp;"],["&amp;B7&amp;","&amp;C7&amp;"],["&amp;B8&amp;","&amp;C8&amp;"]]"</f>
        <v>[[17.144621,-1.820858],[17.206175,-1.943501],[16.68679,-2.047239],[16.001331,-2.208587],[13.777133,1.58149]]</v>
      </c>
    </row>
    <row r="36" spans="1:1" x14ac:dyDescent="0.2">
      <c r="A36" t="str">
        <f>"[["&amp;B11&amp;","&amp;C11&amp;"],["&amp;B12&amp;","&amp;C12&amp;"],["&amp;B13&amp;","&amp;C13&amp;"],["&amp;B14&amp;","&amp;C14&amp;"],["&amp;B15&amp;","&amp;C15&amp;"]]"</f>
        <v>[[16.834139,1.761006],[14.497333,1.829506],[13.584561,1.79036],[13.679375,2.151719],[,]]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FDE8-CAE7-DA45-B53B-4E920919BFA6}">
  <dimension ref="A1:M33"/>
  <sheetViews>
    <sheetView workbookViewId="0">
      <selection activeCell="A31" sqref="A31"/>
    </sheetView>
  </sheetViews>
  <sheetFormatPr baseColWidth="10" defaultRowHeight="16" x14ac:dyDescent="0.2"/>
  <cols>
    <col min="1" max="1" width="10.33203125" style="2" customWidth="1"/>
    <col min="2" max="2" width="19.5" style="2" bestFit="1" customWidth="1"/>
    <col min="3" max="3" width="10.83203125" style="2"/>
    <col min="4" max="4" width="18.83203125" style="2" bestFit="1" customWidth="1"/>
    <col min="5" max="5" width="15" style="2" customWidth="1"/>
    <col min="6" max="8" width="10.83203125" style="2"/>
    <col min="9" max="9" width="12.1640625" style="2" customWidth="1"/>
    <col min="10" max="10" width="13.1640625" style="2" customWidth="1"/>
    <col min="11" max="16384" width="10.83203125" style="2"/>
  </cols>
  <sheetData>
    <row r="1" spans="1:13" x14ac:dyDescent="0.2">
      <c r="A1" s="20" t="s">
        <v>53</v>
      </c>
    </row>
    <row r="2" spans="1:13" x14ac:dyDescent="0.2">
      <c r="A2" s="21" t="s">
        <v>75</v>
      </c>
      <c r="D2" s="22" t="s">
        <v>77</v>
      </c>
      <c r="G2" s="22" t="s">
        <v>78</v>
      </c>
      <c r="J2" s="22" t="s">
        <v>111</v>
      </c>
      <c r="M2" s="22" t="s">
        <v>112</v>
      </c>
    </row>
    <row r="3" spans="1:13" x14ac:dyDescent="0.2">
      <c r="A3" s="2" t="s">
        <v>54</v>
      </c>
      <c r="B3" s="2" t="s">
        <v>72</v>
      </c>
      <c r="D3" s="2" t="s">
        <v>26</v>
      </c>
      <c r="E3" s="2" t="s">
        <v>2</v>
      </c>
    </row>
    <row r="4" spans="1:13" x14ac:dyDescent="0.2">
      <c r="A4" s="2" t="s">
        <v>56</v>
      </c>
      <c r="B4" s="19" t="s">
        <v>57</v>
      </c>
      <c r="D4" s="23">
        <v>48.4</v>
      </c>
      <c r="E4" s="23">
        <v>68.75</v>
      </c>
      <c r="J4" s="2">
        <f>D4*100</f>
        <v>4840</v>
      </c>
      <c r="K4" s="2">
        <f>E4*100</f>
        <v>6875</v>
      </c>
      <c r="M4" s="25" t="s">
        <v>101</v>
      </c>
    </row>
    <row r="5" spans="1:13" x14ac:dyDescent="0.2">
      <c r="A5" s="2" t="s">
        <v>58</v>
      </c>
      <c r="B5" s="19" t="s">
        <v>59</v>
      </c>
      <c r="D5" s="24">
        <v>45.759612799999999</v>
      </c>
      <c r="E5" s="2">
        <v>67.604145320000001</v>
      </c>
      <c r="J5" s="2">
        <f t="shared" ref="J5:K7" si="0">D5*100</f>
        <v>4575.9612799999995</v>
      </c>
      <c r="K5" s="2">
        <f t="shared" si="0"/>
        <v>6760.4145319999998</v>
      </c>
      <c r="M5" s="25" t="s">
        <v>102</v>
      </c>
    </row>
    <row r="6" spans="1:13" x14ac:dyDescent="0.2">
      <c r="A6" s="2" t="s">
        <v>60</v>
      </c>
      <c r="B6" s="19" t="s">
        <v>61</v>
      </c>
      <c r="D6" s="24">
        <v>43.074475530000001</v>
      </c>
      <c r="E6" s="2">
        <v>66.804406020000002</v>
      </c>
      <c r="J6" s="2">
        <f t="shared" si="0"/>
        <v>4307.447553</v>
      </c>
      <c r="K6" s="2">
        <f t="shared" si="0"/>
        <v>6680.4406020000006</v>
      </c>
      <c r="M6" s="25" t="s">
        <v>103</v>
      </c>
    </row>
    <row r="7" spans="1:13" x14ac:dyDescent="0.2">
      <c r="A7" s="2" t="s">
        <v>62</v>
      </c>
      <c r="B7" s="2" t="s">
        <v>63</v>
      </c>
      <c r="D7" s="24">
        <v>38.30599771</v>
      </c>
      <c r="E7" s="2">
        <v>64.503585310000005</v>
      </c>
      <c r="J7" s="2">
        <f t="shared" si="0"/>
        <v>3830.5997710000001</v>
      </c>
      <c r="K7" s="2">
        <f t="shared" si="0"/>
        <v>6450.3585310000008</v>
      </c>
      <c r="M7" s="25" t="s">
        <v>104</v>
      </c>
    </row>
    <row r="8" spans="1:13" x14ac:dyDescent="0.2">
      <c r="A8" s="2" t="s">
        <v>64</v>
      </c>
      <c r="B8" s="2" t="s">
        <v>65</v>
      </c>
      <c r="D8" s="24">
        <v>33.695083179999997</v>
      </c>
      <c r="E8" s="2">
        <v>49.207330030000001</v>
      </c>
      <c r="G8" s="2">
        <v>32.920765000000003</v>
      </c>
      <c r="H8" s="2">
        <v>50.067405999999998</v>
      </c>
      <c r="J8" s="2">
        <f>G8*100</f>
        <v>3292.0765000000001</v>
      </c>
      <c r="K8" s="2">
        <f>H8*100</f>
        <v>5006.7406000000001</v>
      </c>
      <c r="M8" s="25" t="s">
        <v>105</v>
      </c>
    </row>
    <row r="9" spans="1:13" x14ac:dyDescent="0.2">
      <c r="D9" s="24"/>
    </row>
    <row r="10" spans="1:13" x14ac:dyDescent="0.2">
      <c r="A10" s="2" t="s">
        <v>55</v>
      </c>
      <c r="D10" s="24"/>
    </row>
    <row r="11" spans="1:13" x14ac:dyDescent="0.2">
      <c r="A11" s="2" t="s">
        <v>56</v>
      </c>
      <c r="B11" s="2" t="s">
        <v>66</v>
      </c>
      <c r="D11" s="24">
        <v>36.977650160000003</v>
      </c>
      <c r="E11" s="2">
        <v>49.541387669999999</v>
      </c>
      <c r="G11" s="2">
        <v>39.210762000000003</v>
      </c>
      <c r="H11" s="2">
        <v>50.658188000000003</v>
      </c>
      <c r="J11" s="2">
        <f>G11*100</f>
        <v>3921.0762000000004</v>
      </c>
      <c r="K11" s="2">
        <f>H11*100</f>
        <v>5065.8188</v>
      </c>
      <c r="M11" s="25" t="s">
        <v>106</v>
      </c>
    </row>
    <row r="12" spans="1:13" x14ac:dyDescent="0.2">
      <c r="A12" s="2" t="s">
        <v>58</v>
      </c>
      <c r="B12" s="2" t="s">
        <v>67</v>
      </c>
      <c r="D12" s="24">
        <v>33.278351549999996</v>
      </c>
      <c r="E12" s="2">
        <v>48.205303499999999</v>
      </c>
      <c r="J12" s="2">
        <f t="shared" ref="J12:K13" si="1">D12*100</f>
        <v>3327.8351549999998</v>
      </c>
      <c r="K12" s="2">
        <f t="shared" si="1"/>
        <v>4820.53035</v>
      </c>
      <c r="M12" s="25" t="s">
        <v>107</v>
      </c>
    </row>
    <row r="13" spans="1:13" x14ac:dyDescent="0.2">
      <c r="A13" s="2" t="s">
        <v>60</v>
      </c>
      <c r="B13" s="2" t="s">
        <v>68</v>
      </c>
      <c r="D13" s="24">
        <v>31.238374960000002</v>
      </c>
      <c r="E13" s="2">
        <v>47.496078490000002</v>
      </c>
      <c r="J13" s="2">
        <f t="shared" si="1"/>
        <v>3123.8374960000001</v>
      </c>
      <c r="K13" s="2">
        <f t="shared" si="1"/>
        <v>4749.607849</v>
      </c>
      <c r="M13" s="25" t="s">
        <v>108</v>
      </c>
    </row>
    <row r="14" spans="1:13" x14ac:dyDescent="0.2">
      <c r="A14" s="2" t="s">
        <v>69</v>
      </c>
      <c r="B14" s="2" t="s">
        <v>70</v>
      </c>
      <c r="D14" s="24">
        <v>31.212793820000002</v>
      </c>
      <c r="E14" s="2">
        <v>47.397534530000001</v>
      </c>
      <c r="G14" s="2">
        <v>31.729123999999999</v>
      </c>
      <c r="H14" s="2">
        <v>48.257973</v>
      </c>
      <c r="J14" s="2">
        <f>G14*100</f>
        <v>3172.9123999999997</v>
      </c>
      <c r="K14" s="2">
        <f>H14*100</f>
        <v>4825.7973000000002</v>
      </c>
      <c r="M14" s="25" t="s">
        <v>109</v>
      </c>
    </row>
    <row r="15" spans="1:13" x14ac:dyDescent="0.2">
      <c r="D15" s="24"/>
    </row>
    <row r="16" spans="1:13" x14ac:dyDescent="0.2">
      <c r="D16" s="24"/>
    </row>
    <row r="17" spans="1:4" x14ac:dyDescent="0.2">
      <c r="A17" s="2" t="s">
        <v>79</v>
      </c>
      <c r="B17" s="2" t="s">
        <v>81</v>
      </c>
      <c r="D17" s="24"/>
    </row>
    <row r="18" spans="1:4" x14ac:dyDescent="0.2">
      <c r="D18" s="24"/>
    </row>
    <row r="19" spans="1:4" x14ac:dyDescent="0.2">
      <c r="A19" s="2" t="s">
        <v>80</v>
      </c>
      <c r="B19" s="2" t="s">
        <v>82</v>
      </c>
      <c r="D19" s="24"/>
    </row>
    <row r="20" spans="1:4" x14ac:dyDescent="0.2">
      <c r="D20" s="24"/>
    </row>
    <row r="21" spans="1:4" x14ac:dyDescent="0.2">
      <c r="A21" s="2" t="s">
        <v>54</v>
      </c>
      <c r="B21" s="13" t="s">
        <v>84</v>
      </c>
      <c r="D21" s="24"/>
    </row>
    <row r="22" spans="1:4" x14ac:dyDescent="0.2">
      <c r="A22" s="2" t="s">
        <v>100</v>
      </c>
      <c r="B22" s="11" t="s">
        <v>86</v>
      </c>
      <c r="D22" s="24"/>
    </row>
    <row r="23" spans="1:4" x14ac:dyDescent="0.2">
      <c r="D23" s="24"/>
    </row>
    <row r="24" spans="1:4" x14ac:dyDescent="0.2">
      <c r="A24" s="22" t="s">
        <v>76</v>
      </c>
      <c r="D24" s="24"/>
    </row>
    <row r="25" spans="1:4" x14ac:dyDescent="0.2">
      <c r="A25" s="2" t="s">
        <v>71</v>
      </c>
      <c r="B25" s="19" t="s">
        <v>73</v>
      </c>
      <c r="D25" s="24"/>
    </row>
    <row r="26" spans="1:4" x14ac:dyDescent="0.2">
      <c r="B26" s="19" t="s">
        <v>74</v>
      </c>
      <c r="D26" s="24"/>
    </row>
    <row r="27" spans="1:4" x14ac:dyDescent="0.2">
      <c r="D27" s="24"/>
    </row>
    <row r="28" spans="1:4" x14ac:dyDescent="0.2">
      <c r="D28" s="24"/>
    </row>
    <row r="29" spans="1:4" x14ac:dyDescent="0.2">
      <c r="D29" s="24"/>
    </row>
    <row r="30" spans="1:4" x14ac:dyDescent="0.2">
      <c r="A30" s="26" t="s">
        <v>154</v>
      </c>
      <c r="D30" s="24"/>
    </row>
    <row r="31" spans="1:4" x14ac:dyDescent="0.2">
      <c r="A31" s="26" t="s">
        <v>114</v>
      </c>
      <c r="D31" s="24"/>
    </row>
    <row r="32" spans="1:4" x14ac:dyDescent="0.2">
      <c r="A32" s="26" t="s">
        <v>115</v>
      </c>
      <c r="D32" s="24"/>
    </row>
    <row r="33" spans="4:4" x14ac:dyDescent="0.2">
      <c r="D33" s="24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56F02-DB3C-4A43-8B4A-9FBE4781AFB2}">
  <dimension ref="A1:N32"/>
  <sheetViews>
    <sheetView workbookViewId="0">
      <selection activeCell="N16" sqref="N16"/>
    </sheetView>
  </sheetViews>
  <sheetFormatPr baseColWidth="10" defaultRowHeight="16" x14ac:dyDescent="0.2"/>
  <sheetData>
    <row r="1" spans="1:14" x14ac:dyDescent="0.2">
      <c r="A1" s="20" t="s">
        <v>110</v>
      </c>
    </row>
    <row r="2" spans="1:14" x14ac:dyDescent="0.2">
      <c r="A2" s="21" t="s">
        <v>75</v>
      </c>
      <c r="B2" s="2"/>
      <c r="C2" s="2"/>
      <c r="D2" s="2"/>
      <c r="E2" s="22" t="s">
        <v>77</v>
      </c>
      <c r="F2" s="2"/>
      <c r="G2" s="2"/>
      <c r="H2" s="22" t="s">
        <v>78</v>
      </c>
      <c r="I2" s="2"/>
      <c r="J2" s="2"/>
      <c r="K2" s="22" t="s">
        <v>111</v>
      </c>
      <c r="L2" s="2"/>
      <c r="M2" s="2"/>
      <c r="N2" s="22" t="s">
        <v>112</v>
      </c>
    </row>
    <row r="3" spans="1:14" x14ac:dyDescent="0.2">
      <c r="A3" t="s">
        <v>54</v>
      </c>
    </row>
    <row r="4" spans="1:14" x14ac:dyDescent="0.2">
      <c r="A4" t="s">
        <v>56</v>
      </c>
      <c r="B4">
        <v>17.485365000000002</v>
      </c>
      <c r="C4">
        <v>-3.7854139999999998</v>
      </c>
      <c r="E4">
        <v>35.598906999999997</v>
      </c>
      <c r="F4">
        <v>63.747413999999999</v>
      </c>
      <c r="K4">
        <f>E4*100</f>
        <v>3559.8906999999999</v>
      </c>
      <c r="L4">
        <f>F4*100</f>
        <v>6374.7413999999999</v>
      </c>
      <c r="N4" s="25" t="str">
        <f>"{""x"":"&amp;K4&amp;",""y"":0.0,""z"":"&amp;L4&amp;"}"</f>
        <v>{"x":3559.8907,"y":0.0,"z":6374.7414}</v>
      </c>
    </row>
    <row r="5" spans="1:14" x14ac:dyDescent="0.2">
      <c r="A5" t="s">
        <v>58</v>
      </c>
      <c r="B5">
        <v>13.772040000000001</v>
      </c>
      <c r="C5">
        <v>-3.8226710000000002</v>
      </c>
      <c r="E5">
        <v>39.050459539999999</v>
      </c>
      <c r="F5">
        <v>65.117434340000003</v>
      </c>
      <c r="K5">
        <f t="shared" ref="K5:K6" si="0">E5*100</f>
        <v>3905.0459539999997</v>
      </c>
      <c r="L5">
        <f t="shared" ref="L5:L6" si="1">F5*100</f>
        <v>6511.743434</v>
      </c>
      <c r="N5" s="25" t="str">
        <f t="shared" ref="N5:N7" si="2">"{""x"":"&amp;K5&amp;",""y"":0.0,""z"":"&amp;L5&amp;"}"</f>
        <v>{"x":3905.045954,"y":0.0,"z":6511.743434}</v>
      </c>
    </row>
    <row r="6" spans="1:14" x14ac:dyDescent="0.2">
      <c r="A6" t="s">
        <v>60</v>
      </c>
      <c r="B6">
        <v>11.65338</v>
      </c>
      <c r="C6">
        <v>-3.8689930000000001</v>
      </c>
      <c r="E6">
        <v>41.010750760000001</v>
      </c>
      <c r="F6">
        <v>65.922495990000002</v>
      </c>
      <c r="K6">
        <f t="shared" si="0"/>
        <v>4101.0750760000001</v>
      </c>
      <c r="L6">
        <f t="shared" si="1"/>
        <v>6592.2495989999998</v>
      </c>
      <c r="N6" s="25" t="str">
        <f t="shared" si="2"/>
        <v>{"x":4101.075076,"y":0.0,"z":6592.249599}</v>
      </c>
    </row>
    <row r="7" spans="1:14" x14ac:dyDescent="0.2">
      <c r="A7" t="s">
        <v>113</v>
      </c>
      <c r="B7">
        <v>10.239473</v>
      </c>
      <c r="C7">
        <v>-4.172485</v>
      </c>
      <c r="E7">
        <v>42.220953780000002</v>
      </c>
      <c r="F7">
        <v>66.714107659999996</v>
      </c>
      <c r="H7">
        <v>41.501896000000002</v>
      </c>
      <c r="I7">
        <v>64.915130000000005</v>
      </c>
      <c r="K7">
        <f>H7*100</f>
        <v>4150.1896000000006</v>
      </c>
      <c r="L7">
        <f>I7*100</f>
        <v>6491.5130000000008</v>
      </c>
      <c r="N7" s="25" t="str">
        <f t="shared" si="2"/>
        <v>{"x":4150.1896,"y":0.0,"z":6491.513}</v>
      </c>
    </row>
    <row r="9" spans="1:14" x14ac:dyDescent="0.2">
      <c r="A9" t="s">
        <v>55</v>
      </c>
    </row>
    <row r="10" spans="1:14" x14ac:dyDescent="0.2">
      <c r="A10" t="s">
        <v>56</v>
      </c>
      <c r="B10">
        <v>28.473610000000001</v>
      </c>
      <c r="C10">
        <v>2.3670059999999999</v>
      </c>
      <c r="E10">
        <v>29.97815159</v>
      </c>
      <c r="F10">
        <v>47.774970699999997</v>
      </c>
      <c r="K10">
        <f t="shared" ref="K10:K13" si="3">E10*100</f>
        <v>2997.8151589999998</v>
      </c>
      <c r="L10">
        <f t="shared" ref="L10:L13" si="4">F10*100</f>
        <v>4777.4970699999994</v>
      </c>
      <c r="N10" s="25" t="str">
        <f t="shared" ref="N10:N13" si="5">"{""x"":"&amp;K10&amp;",""y"":0.0,""z"":"&amp;L10&amp;"}"</f>
        <v>{"x":2997.815159,"y":0.0,"z":4777.49707}</v>
      </c>
    </row>
    <row r="11" spans="1:14" x14ac:dyDescent="0.2">
      <c r="A11" t="s">
        <v>58</v>
      </c>
      <c r="B11">
        <v>26.991188000000001</v>
      </c>
      <c r="C11">
        <v>2.4051369999999999</v>
      </c>
      <c r="E11">
        <v>31.375129260000001</v>
      </c>
      <c r="F11">
        <v>48.272446670000001</v>
      </c>
      <c r="K11">
        <f t="shared" si="3"/>
        <v>3137.5129260000003</v>
      </c>
      <c r="L11">
        <f t="shared" si="4"/>
        <v>4827.2446669999999</v>
      </c>
      <c r="N11" s="25" t="str">
        <f t="shared" si="5"/>
        <v>{"x":3137.512926,"y":0.0,"z":4827.244667}</v>
      </c>
    </row>
    <row r="12" spans="1:14" x14ac:dyDescent="0.2">
      <c r="A12" t="s">
        <v>60</v>
      </c>
      <c r="B12">
        <v>25.357997999999998</v>
      </c>
      <c r="C12">
        <v>2.354867</v>
      </c>
      <c r="E12">
        <v>32.881002770000002</v>
      </c>
      <c r="F12">
        <v>48.90662459</v>
      </c>
      <c r="K12">
        <f t="shared" si="3"/>
        <v>3288.100277</v>
      </c>
      <c r="L12">
        <f t="shared" si="4"/>
        <v>4890.6624590000001</v>
      </c>
      <c r="N12" s="25" t="str">
        <f t="shared" si="5"/>
        <v>{"x":3288.100277,"y":0.0,"z":4890.662459}</v>
      </c>
    </row>
    <row r="13" spans="1:14" x14ac:dyDescent="0.2">
      <c r="A13" t="s">
        <v>34</v>
      </c>
      <c r="B13">
        <v>21.829789999999999</v>
      </c>
      <c r="C13">
        <v>2.2535799999999999</v>
      </c>
      <c r="E13">
        <v>36.13679612</v>
      </c>
      <c r="F13">
        <v>50.269826850000001</v>
      </c>
      <c r="K13">
        <f t="shared" si="3"/>
        <v>3613.6796119999999</v>
      </c>
      <c r="L13">
        <f t="shared" si="4"/>
        <v>5026.9826849999999</v>
      </c>
      <c r="N13" s="25" t="str">
        <f t="shared" si="5"/>
        <v>{"x":3613.679612,"y":0.0,"z":5026.982685}</v>
      </c>
    </row>
    <row r="14" spans="1:14" x14ac:dyDescent="0.2">
      <c r="A14" t="s">
        <v>64</v>
      </c>
      <c r="B14">
        <v>10.187951999999999</v>
      </c>
      <c r="C14">
        <v>-3.8604720000000001</v>
      </c>
      <c r="E14">
        <v>42.381223810000002</v>
      </c>
      <c r="F14">
        <v>66.441490630000004</v>
      </c>
      <c r="H14">
        <v>40.582630000000002</v>
      </c>
      <c r="I14">
        <v>63.474083</v>
      </c>
      <c r="K14">
        <f t="shared" ref="K14:L14" si="6">H14*100</f>
        <v>4058.2630000000004</v>
      </c>
      <c r="L14">
        <f t="shared" si="6"/>
        <v>6347.4083000000001</v>
      </c>
      <c r="N14" s="25" t="str">
        <f>"{""x"":"&amp;K14&amp;",""y"":0.0,""z"":"&amp;L14&amp;"}"</f>
        <v>{"x":4058.263,"y":0.0,"z":6347.4083}</v>
      </c>
    </row>
    <row r="16" spans="1:14" x14ac:dyDescent="0.2">
      <c r="A16" s="2" t="s">
        <v>79</v>
      </c>
      <c r="B16" s="2" t="s">
        <v>116</v>
      </c>
      <c r="K16">
        <f t="shared" ref="K16:L16" si="7">K13</f>
        <v>3613.6796119999999</v>
      </c>
      <c r="L16">
        <f t="shared" si="7"/>
        <v>5026.9826849999999</v>
      </c>
      <c r="N16" s="25" t="str">
        <f>"{""x"":"&amp;K16&amp;",""y"":150.0,""z"":"&amp;L16&amp;"}"</f>
        <v>{"x":3613.679612,"y":150.0,"z":5026.982685}</v>
      </c>
    </row>
    <row r="17" spans="1:14" x14ac:dyDescent="0.2">
      <c r="A17" s="2"/>
      <c r="B17" s="2"/>
    </row>
    <row r="18" spans="1:14" x14ac:dyDescent="0.2">
      <c r="A18" s="2" t="s">
        <v>80</v>
      </c>
      <c r="B18" s="2" t="s">
        <v>117</v>
      </c>
      <c r="K18">
        <f t="shared" ref="K18:L18" si="8">K7</f>
        <v>4150.1896000000006</v>
      </c>
      <c r="L18">
        <f t="shared" si="8"/>
        <v>6491.5130000000008</v>
      </c>
      <c r="N18" s="25" t="str">
        <f>"{""x"":"&amp;K18&amp;",""y"":150.0,""z"":"&amp;L18&amp;"}"</f>
        <v>{"x":4150.1896,"y":150.0,"z":6491.513}</v>
      </c>
    </row>
    <row r="20" spans="1:14" x14ac:dyDescent="0.2">
      <c r="A20" t="s">
        <v>152</v>
      </c>
      <c r="B20" s="15" t="s">
        <v>83</v>
      </c>
    </row>
    <row r="22" spans="1:14" x14ac:dyDescent="0.2">
      <c r="A22" t="s">
        <v>153</v>
      </c>
      <c r="B22" s="11" t="s">
        <v>86</v>
      </c>
    </row>
    <row r="24" spans="1:14" x14ac:dyDescent="0.2">
      <c r="A24" s="22" t="s">
        <v>76</v>
      </c>
      <c r="B24" s="2"/>
    </row>
    <row r="25" spans="1:14" x14ac:dyDescent="0.2">
      <c r="A25" s="2" t="s">
        <v>71</v>
      </c>
      <c r="B25" s="19" t="s">
        <v>73</v>
      </c>
    </row>
    <row r="26" spans="1:14" x14ac:dyDescent="0.2">
      <c r="A26" s="2"/>
      <c r="B26" s="19" t="s">
        <v>74</v>
      </c>
    </row>
    <row r="30" spans="1:14" x14ac:dyDescent="0.2">
      <c r="A30" s="26" t="s">
        <v>122</v>
      </c>
    </row>
    <row r="31" spans="1:14" x14ac:dyDescent="0.2">
      <c r="A31" s="26" t="s">
        <v>123</v>
      </c>
    </row>
    <row r="32" spans="1:14" x14ac:dyDescent="0.2">
      <c r="A32" s="26" t="s">
        <v>124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6B310-8454-2F4F-B046-4B440755CA95}">
  <dimension ref="A1:N33"/>
  <sheetViews>
    <sheetView workbookViewId="0">
      <selection activeCell="N14" sqref="N14"/>
    </sheetView>
  </sheetViews>
  <sheetFormatPr baseColWidth="10" defaultRowHeight="16" x14ac:dyDescent="0.2"/>
  <cols>
    <col min="5" max="5" width="13.33203125" bestFit="1" customWidth="1"/>
    <col min="6" max="6" width="12.1640625" bestFit="1" customWidth="1"/>
  </cols>
  <sheetData>
    <row r="1" spans="1:14" x14ac:dyDescent="0.2">
      <c r="A1" s="20" t="s">
        <v>140</v>
      </c>
    </row>
    <row r="2" spans="1:14" x14ac:dyDescent="0.2">
      <c r="A2" s="21" t="s">
        <v>75</v>
      </c>
      <c r="B2" s="2"/>
      <c r="C2" s="2"/>
      <c r="D2" s="2"/>
      <c r="E2" s="22" t="s">
        <v>77</v>
      </c>
      <c r="F2" s="2"/>
      <c r="G2" s="2"/>
      <c r="H2" s="22" t="s">
        <v>78</v>
      </c>
      <c r="I2" s="2"/>
      <c r="J2" s="2"/>
      <c r="K2" s="22" t="s">
        <v>111</v>
      </c>
      <c r="L2" s="2"/>
      <c r="M2" s="2"/>
      <c r="N2" s="22" t="s">
        <v>112</v>
      </c>
    </row>
    <row r="3" spans="1:14" x14ac:dyDescent="0.2">
      <c r="A3" t="s">
        <v>141</v>
      </c>
    </row>
    <row r="4" spans="1:14" x14ac:dyDescent="0.2">
      <c r="A4" t="s">
        <v>56</v>
      </c>
      <c r="B4">
        <v>1.4944550000000001</v>
      </c>
      <c r="C4">
        <v>-4.1637789999999999</v>
      </c>
      <c r="E4">
        <v>48.186042999999998</v>
      </c>
      <c r="F4">
        <v>68.751360000000005</v>
      </c>
      <c r="H4">
        <v>48.826560000000001</v>
      </c>
      <c r="I4">
        <v>69.284899999999993</v>
      </c>
      <c r="K4">
        <f>H4*100</f>
        <v>4882.6559999999999</v>
      </c>
      <c r="L4">
        <f>I4*100</f>
        <v>6928.49</v>
      </c>
      <c r="N4" t="str">
        <f>"{""x"":"&amp;K4&amp;",""y"":0.0,""z"":"&amp;L4&amp;"}"</f>
        <v>{"x":4882.656,"y":0.0,"z":6928.49}</v>
      </c>
    </row>
    <row r="5" spans="1:14" x14ac:dyDescent="0.2">
      <c r="A5" t="s">
        <v>58</v>
      </c>
      <c r="B5">
        <v>2.6925919999999999</v>
      </c>
      <c r="C5">
        <v>-4.386641</v>
      </c>
      <c r="E5">
        <v>46.98790872</v>
      </c>
      <c r="F5">
        <v>68.528483390000005</v>
      </c>
      <c r="K5">
        <f>E5*100</f>
        <v>4698.7908719999996</v>
      </c>
      <c r="L5">
        <f>F5*100</f>
        <v>6852.8483390000001</v>
      </c>
      <c r="N5" t="str">
        <f t="shared" ref="N5:N7" si="0">"{""x"":"&amp;K5&amp;",""y"":0.0,""z"":"&amp;L5&amp;"}"</f>
        <v>{"x":4698.790872,"y":0.0,"z":6852.848339}</v>
      </c>
    </row>
    <row r="6" spans="1:14" x14ac:dyDescent="0.2">
      <c r="A6" t="s">
        <v>60</v>
      </c>
      <c r="B6">
        <v>6.1386570000000003</v>
      </c>
      <c r="C6">
        <v>-4.1700169999999996</v>
      </c>
      <c r="E6">
        <v>43.850237450000002</v>
      </c>
      <c r="F6">
        <v>67.087196129999995</v>
      </c>
      <c r="K6">
        <f t="shared" ref="K6:K8" si="1">E6*100</f>
        <v>4385.0237450000004</v>
      </c>
      <c r="L6">
        <f t="shared" ref="L6:L8" si="2">F6*100</f>
        <v>6708.7196129999993</v>
      </c>
      <c r="N6" t="str">
        <f t="shared" si="0"/>
        <v>{"x":4385.023745,"y":0.0,"z":6708.719613}</v>
      </c>
    </row>
    <row r="7" spans="1:14" x14ac:dyDescent="0.2">
      <c r="A7" t="s">
        <v>34</v>
      </c>
      <c r="B7">
        <v>8.6357110000000006</v>
      </c>
      <c r="C7">
        <v>-3.6976100000000001</v>
      </c>
      <c r="E7">
        <v>41.690075810000003</v>
      </c>
      <c r="F7">
        <v>65.748484540000007</v>
      </c>
      <c r="K7">
        <f t="shared" si="1"/>
        <v>4169.0075810000008</v>
      </c>
      <c r="L7">
        <f t="shared" si="2"/>
        <v>6574.8484540000009</v>
      </c>
      <c r="N7" t="str">
        <f t="shared" si="0"/>
        <v>{"x":4169.007581,"y":0.0,"z":6574.848454}</v>
      </c>
    </row>
    <row r="8" spans="1:14" x14ac:dyDescent="0.2">
      <c r="A8" t="s">
        <v>64</v>
      </c>
      <c r="B8">
        <v>16.127417000000001</v>
      </c>
      <c r="C8">
        <v>1.5672820000000001</v>
      </c>
      <c r="E8">
        <v>38.496644170000003</v>
      </c>
      <c r="F8">
        <v>53.201027410000002</v>
      </c>
      <c r="K8">
        <f t="shared" si="1"/>
        <v>3849.6644170000004</v>
      </c>
      <c r="L8">
        <f t="shared" si="2"/>
        <v>5320.1027410000006</v>
      </c>
      <c r="N8" t="str">
        <f>"{""x"":"&amp;K8&amp;",""y"":0.0,""z"":"&amp;L8&amp;"}"</f>
        <v>{"x":3849.664417,"y":0.0,"z":5320.102741}</v>
      </c>
    </row>
    <row r="10" spans="1:14" x14ac:dyDescent="0.2">
      <c r="A10" t="s">
        <v>142</v>
      </c>
    </row>
    <row r="11" spans="1:14" x14ac:dyDescent="0.2">
      <c r="A11" t="s">
        <v>56</v>
      </c>
      <c r="B11">
        <v>9.7815250000000002</v>
      </c>
      <c r="C11">
        <v>2.4785430000000002</v>
      </c>
      <c r="E11">
        <v>44.745750289999997</v>
      </c>
      <c r="F11">
        <v>54.632605030000001</v>
      </c>
      <c r="K11">
        <f t="shared" ref="K11:L11" si="3">E11*100</f>
        <v>4474.5750289999996</v>
      </c>
      <c r="L11">
        <f t="shared" si="3"/>
        <v>5463.2605030000004</v>
      </c>
      <c r="N11" t="str">
        <f t="shared" ref="N11:N14" si="4">"{""x"":"&amp;K11&amp;",""y"":0.0,""z"":"&amp;L11&amp;"}"</f>
        <v>{"x":4474.575029,"y":0.0,"z":5463.260503}</v>
      </c>
    </row>
    <row r="12" spans="1:14" x14ac:dyDescent="0.2">
      <c r="A12" t="s">
        <v>58</v>
      </c>
      <c r="B12">
        <v>15.896236</v>
      </c>
      <c r="C12">
        <v>2.2786469999999999</v>
      </c>
      <c r="E12">
        <v>38.968158090000003</v>
      </c>
      <c r="F12">
        <v>52.620373100000002</v>
      </c>
      <c r="K12">
        <f t="shared" ref="K12" si="5">E12*100</f>
        <v>3896.8158090000002</v>
      </c>
      <c r="L12">
        <f t="shared" ref="L12" si="6">F12*100</f>
        <v>5262.0373100000006</v>
      </c>
      <c r="N12" t="str">
        <f t="shared" si="4"/>
        <v>{"x":3896.815809,"y":0.0,"z":5262.03731}</v>
      </c>
    </row>
    <row r="13" spans="1:14" x14ac:dyDescent="0.2">
      <c r="A13" t="s">
        <v>60</v>
      </c>
      <c r="B13">
        <v>17.222384999999999</v>
      </c>
      <c r="C13">
        <v>2.297936</v>
      </c>
      <c r="E13">
        <v>37.737648049999997</v>
      </c>
      <c r="F13">
        <v>52.12551122</v>
      </c>
      <c r="H13">
        <v>37.432228000000002</v>
      </c>
      <c r="I13">
        <v>51.82009</v>
      </c>
      <c r="K13">
        <f>H13*100</f>
        <v>3743.2228</v>
      </c>
      <c r="L13">
        <f>I13*100</f>
        <v>5182.009</v>
      </c>
      <c r="N13" t="str">
        <f>"{""x"":"&amp;K13&amp;",""y"":0.0,""z"":"&amp;L13&amp;"}"</f>
        <v>{"x":3743.2228,"y":0.0,"z":5182.009}</v>
      </c>
    </row>
    <row r="14" spans="1:14" x14ac:dyDescent="0.2">
      <c r="A14" t="s">
        <v>113</v>
      </c>
      <c r="B14">
        <v>19.460108000000002</v>
      </c>
      <c r="C14">
        <v>2.3923930000000002</v>
      </c>
      <c r="E14">
        <v>35.683566290000002</v>
      </c>
      <c r="F14">
        <v>51.232720960000002</v>
      </c>
      <c r="H14">
        <v>37.980632999999997</v>
      </c>
      <c r="I14">
        <v>52.73724</v>
      </c>
      <c r="K14">
        <f>H14*100</f>
        <v>3798.0632999999998</v>
      </c>
      <c r="L14">
        <f>I14*100</f>
        <v>5273.7240000000002</v>
      </c>
      <c r="N14" t="str">
        <f t="shared" si="4"/>
        <v>{"x":3798.0633,"y":0.0,"z":5273.724}</v>
      </c>
    </row>
    <row r="17" spans="1:14" x14ac:dyDescent="0.2">
      <c r="A17" s="2" t="s">
        <v>145</v>
      </c>
      <c r="B17" s="2" t="s">
        <v>81</v>
      </c>
      <c r="K17">
        <f>K14</f>
        <v>3798.0632999999998</v>
      </c>
      <c r="L17">
        <f>L14</f>
        <v>5273.7240000000002</v>
      </c>
      <c r="N17" t="str">
        <f>"{""x"":"&amp;K17&amp;",""y"":150.0,""z"":"&amp;L17&amp;"}"</f>
        <v>{"x":3798.0633,"y":150.0,"z":5273.724}</v>
      </c>
    </row>
    <row r="18" spans="1:14" x14ac:dyDescent="0.2">
      <c r="A18" s="2"/>
      <c r="B18" s="2"/>
    </row>
    <row r="19" spans="1:14" x14ac:dyDescent="0.2">
      <c r="A19" s="2" t="s">
        <v>146</v>
      </c>
      <c r="B19" s="2" t="s">
        <v>82</v>
      </c>
      <c r="K19">
        <f>K7</f>
        <v>4169.0075810000008</v>
      </c>
      <c r="L19">
        <f>L7</f>
        <v>6574.8484540000009</v>
      </c>
      <c r="N19" t="str">
        <f>"{""x"":"&amp;K19&amp;",""y"":150.0,""z"":"&amp;L19&amp;"}"</f>
        <v>{"x":4169.007581,"y":150.0,"z":6574.848454}</v>
      </c>
    </row>
    <row r="21" spans="1:14" x14ac:dyDescent="0.2">
      <c r="A21" t="s">
        <v>147</v>
      </c>
      <c r="B21" s="16" t="s">
        <v>92</v>
      </c>
    </row>
    <row r="23" spans="1:14" x14ac:dyDescent="0.2">
      <c r="A23" t="s">
        <v>148</v>
      </c>
      <c r="B23" s="11" t="s">
        <v>86</v>
      </c>
    </row>
    <row r="25" spans="1:14" x14ac:dyDescent="0.2">
      <c r="A25" s="22" t="s">
        <v>76</v>
      </c>
    </row>
    <row r="26" spans="1:14" x14ac:dyDescent="0.2">
      <c r="A26" s="2" t="s">
        <v>71</v>
      </c>
      <c r="B26" s="19" t="s">
        <v>73</v>
      </c>
    </row>
    <row r="27" spans="1:14" x14ac:dyDescent="0.2">
      <c r="A27" s="2"/>
      <c r="B27" s="19" t="s">
        <v>74</v>
      </c>
    </row>
    <row r="31" spans="1:14" x14ac:dyDescent="0.2">
      <c r="A31" s="26" t="s">
        <v>149</v>
      </c>
    </row>
    <row r="32" spans="1:14" x14ac:dyDescent="0.2">
      <c r="A32" s="26" t="s">
        <v>150</v>
      </c>
    </row>
    <row r="33" spans="1:1" x14ac:dyDescent="0.2">
      <c r="A33" s="26" t="s">
        <v>151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Sheet 1</vt:lpstr>
      <vt:lpstr>Sheet2</vt:lpstr>
      <vt:lpstr>Allgemein</vt:lpstr>
      <vt:lpstr>Vorlage</vt:lpstr>
      <vt:lpstr>0101</vt:lpstr>
      <vt:lpstr>0102</vt:lpstr>
      <vt:lpstr>0105</vt:lpstr>
      <vt:lpstr>0106</vt:lpstr>
      <vt:lpstr>0107</vt:lpstr>
      <vt:lpstr>0108</vt:lpstr>
      <vt:lpstr>0201</vt:lpstr>
      <vt:lpstr>0203</vt:lpstr>
      <vt:lpstr>03a02</vt:lpstr>
      <vt:lpstr>03a03</vt:lpstr>
      <vt:lpstr>03a04</vt:lpstr>
      <vt:lpstr>03a06</vt:lpstr>
      <vt:lpstr>03a07</vt:lpstr>
      <vt:lpstr>03a08</vt:lpstr>
      <vt:lpstr>03b05</vt:lpstr>
      <vt:lpstr>03b06</vt:lpstr>
      <vt:lpstr>03b07</vt:lpstr>
      <vt:lpstr>03b12</vt:lpstr>
      <vt:lpstr>0402</vt:lpstr>
      <vt:lpstr>0403</vt:lpstr>
      <vt:lpstr>0404</vt:lpstr>
      <vt:lpstr>0503</vt:lpstr>
      <vt:lpstr>0505</vt:lpstr>
      <vt:lpstr>0506</vt:lpstr>
      <vt:lpstr>0508</vt:lpstr>
      <vt:lpstr>0603</vt:lpstr>
      <vt:lpstr>0801</vt:lpstr>
      <vt:lpstr>0802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2020-02-04T12:40:23Z</dcterms:created>
  <dcterms:modified xsi:type="dcterms:W3CDTF">2020-04-17T10:23:11Z</dcterms:modified>
</cp:coreProperties>
</file>