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a_tarannn/Downloads/кпи/тпр/lab3/"/>
    </mc:Choice>
  </mc:AlternateContent>
  <xr:revisionPtr revIDLastSave="0" documentId="13_ncr:1_{F0CB4A4F-80C6-DF4C-B6A5-E71EC71C5C5D}" xr6:coauthVersionLast="46" xr6:coauthVersionMax="46" xr10:uidLastSave="{00000000-0000-0000-0000-000000000000}"/>
  <bookViews>
    <workbookView xWindow="0" yWindow="460" windowWidth="28800" windowHeight="16060" tabRatio="795" activeTab="1" xr2:uid="{00000000-000D-0000-FFFF-FFFF00000000}"/>
  </bookViews>
  <sheets>
    <sheet name="Исходные данные" sheetId="1" r:id="rId1"/>
    <sheet name="Сводная" sheetId="6" r:id="rId2"/>
    <sheet name="Равные вероятности" sheetId="2" r:id="rId3"/>
    <sheet name="Вер-ть от кол-ва дней в месяце" sheetId="4" r:id="rId4"/>
    <sheet name="Вер-ть возвр. зимой х3" sheetId="3" r:id="rId5"/>
    <sheet name="Измененные цены" sheetId="5" r:id="rId6"/>
    <sheet name="Зима" sheetId="7" r:id="rId7"/>
    <sheet name="Весна" sheetId="8" r:id="rId8"/>
    <sheet name="Лето" sheetId="9" r:id="rId9"/>
    <sheet name="Осень" sheetId="10" r:id="rId10"/>
  </sheets>
  <calcPr calcId="191029"/>
</workbook>
</file>

<file path=xl/calcChain.xml><?xml version="1.0" encoding="utf-8"?>
<calcChain xmlns="http://schemas.openxmlformats.org/spreadsheetml/2006/main">
  <c r="G10" i="5" l="1"/>
  <c r="AC10" i="5"/>
  <c r="K10" i="7"/>
  <c r="I10" i="7"/>
  <c r="G10" i="7"/>
  <c r="I10" i="5"/>
  <c r="K10" i="5"/>
  <c r="AC10" i="3"/>
  <c r="I10" i="3"/>
  <c r="G10" i="3"/>
  <c r="AC10" i="2"/>
  <c r="I10" i="2"/>
  <c r="G10" i="2"/>
  <c r="AC10" i="4"/>
  <c r="I10" i="4"/>
  <c r="G10" i="4"/>
  <c r="K9" i="10"/>
  <c r="K8" i="10"/>
  <c r="K6" i="10"/>
  <c r="I9" i="10"/>
  <c r="I8" i="10"/>
  <c r="I6" i="10"/>
  <c r="K10" i="10"/>
  <c r="I10" i="10"/>
  <c r="K5" i="10"/>
  <c r="I5" i="10"/>
  <c r="G9" i="10"/>
  <c r="G7" i="10"/>
  <c r="G6" i="10"/>
  <c r="G10" i="10"/>
  <c r="G5" i="10"/>
  <c r="E8" i="10"/>
  <c r="I5" i="6" s="1"/>
  <c r="K10" i="9"/>
  <c r="I10" i="9"/>
  <c r="K8" i="9"/>
  <c r="I8" i="9"/>
  <c r="K7" i="9"/>
  <c r="K6" i="9"/>
  <c r="I7" i="9"/>
  <c r="I6" i="9"/>
  <c r="K5" i="9"/>
  <c r="I5" i="9"/>
  <c r="G9" i="9"/>
  <c r="G7" i="9"/>
  <c r="G6" i="9"/>
  <c r="G10" i="9"/>
  <c r="G5" i="9"/>
  <c r="E9" i="9"/>
  <c r="H6" i="6" s="1"/>
  <c r="E6" i="9"/>
  <c r="H3" i="6" s="1"/>
  <c r="K7" i="8"/>
  <c r="K6" i="8"/>
  <c r="K9" i="8"/>
  <c r="K10" i="8"/>
  <c r="K5" i="8"/>
  <c r="I9" i="8"/>
  <c r="I8" i="8"/>
  <c r="E8" i="8" s="1"/>
  <c r="G5" i="6" s="1"/>
  <c r="I6" i="8"/>
  <c r="G9" i="8"/>
  <c r="G8" i="8"/>
  <c r="G6" i="8"/>
  <c r="I10" i="8"/>
  <c r="I5" i="8"/>
  <c r="G10" i="8"/>
  <c r="G5" i="8"/>
  <c r="E10" i="8"/>
  <c r="G7" i="6" s="1"/>
  <c r="E6" i="8"/>
  <c r="G3" i="6" s="1"/>
  <c r="K9" i="7"/>
  <c r="K8" i="7"/>
  <c r="K7" i="7"/>
  <c r="I9" i="7"/>
  <c r="I8" i="7"/>
  <c r="I7" i="7"/>
  <c r="G9" i="7"/>
  <c r="G8" i="7"/>
  <c r="G7" i="7"/>
  <c r="K5" i="7"/>
  <c r="I5" i="7"/>
  <c r="G5" i="7"/>
  <c r="AC5" i="5"/>
  <c r="AC9" i="5"/>
  <c r="AC8" i="5"/>
  <c r="AC7" i="5"/>
  <c r="I9" i="5"/>
  <c r="I8" i="5"/>
  <c r="I7" i="5"/>
  <c r="I5" i="5"/>
  <c r="G9" i="5"/>
  <c r="G8" i="5"/>
  <c r="G7" i="5"/>
  <c r="G5" i="5"/>
  <c r="AA10" i="5"/>
  <c r="Y10" i="5"/>
  <c r="W10" i="5"/>
  <c r="U10" i="5"/>
  <c r="S10" i="5"/>
  <c r="Q10" i="5"/>
  <c r="O10" i="5"/>
  <c r="M10" i="5"/>
  <c r="AA9" i="5"/>
  <c r="Y9" i="5"/>
  <c r="W9" i="5"/>
  <c r="Q9" i="5"/>
  <c r="O9" i="5"/>
  <c r="M9" i="5"/>
  <c r="K9" i="5"/>
  <c r="AA8" i="5"/>
  <c r="Y8" i="5"/>
  <c r="U8" i="5"/>
  <c r="S8" i="5"/>
  <c r="M8" i="5"/>
  <c r="K8" i="5"/>
  <c r="W7" i="5"/>
  <c r="U7" i="5"/>
  <c r="S7" i="5"/>
  <c r="Q7" i="5"/>
  <c r="O7" i="5"/>
  <c r="AA6" i="5"/>
  <c r="Y6" i="5"/>
  <c r="W6" i="5"/>
  <c r="U6" i="5"/>
  <c r="S6" i="5"/>
  <c r="Q6" i="5"/>
  <c r="O6" i="5"/>
  <c r="M6" i="5"/>
  <c r="K6" i="5"/>
  <c r="AA5" i="5"/>
  <c r="Y5" i="5"/>
  <c r="W5" i="5"/>
  <c r="U5" i="5"/>
  <c r="S5" i="5"/>
  <c r="Q5" i="5"/>
  <c r="O5" i="5"/>
  <c r="M5" i="5"/>
  <c r="K5" i="5"/>
  <c r="AA10" i="3"/>
  <c r="Y10" i="3"/>
  <c r="W10" i="3"/>
  <c r="U10" i="3"/>
  <c r="S10" i="3"/>
  <c r="Q10" i="3"/>
  <c r="O10" i="3"/>
  <c r="M10" i="3"/>
  <c r="K10" i="3"/>
  <c r="AC9" i="3"/>
  <c r="AA9" i="3"/>
  <c r="Y9" i="3"/>
  <c r="W9" i="3"/>
  <c r="E9" i="3" s="1"/>
  <c r="D6" i="6" s="1"/>
  <c r="Q9" i="3"/>
  <c r="O9" i="3"/>
  <c r="M9" i="3"/>
  <c r="K9" i="3"/>
  <c r="I9" i="3"/>
  <c r="G9" i="3"/>
  <c r="AC8" i="3"/>
  <c r="AA8" i="3"/>
  <c r="Y8" i="3"/>
  <c r="U8" i="3"/>
  <c r="S8" i="3"/>
  <c r="M8" i="3"/>
  <c r="E8" i="3" s="1"/>
  <c r="D5" i="6" s="1"/>
  <c r="K8" i="3"/>
  <c r="I8" i="3"/>
  <c r="G8" i="3"/>
  <c r="AC7" i="3"/>
  <c r="W7" i="3"/>
  <c r="U7" i="3"/>
  <c r="S7" i="3"/>
  <c r="Q7" i="3"/>
  <c r="E7" i="3" s="1"/>
  <c r="D4" i="6" s="1"/>
  <c r="O7" i="3"/>
  <c r="I7" i="3"/>
  <c r="G7" i="3"/>
  <c r="AA6" i="3"/>
  <c r="Y6" i="3"/>
  <c r="W6" i="3"/>
  <c r="U6" i="3"/>
  <c r="S6" i="3"/>
  <c r="Q6" i="3"/>
  <c r="O6" i="3"/>
  <c r="M6" i="3"/>
  <c r="K6" i="3"/>
  <c r="AC5" i="3"/>
  <c r="AA5" i="3"/>
  <c r="Y5" i="3"/>
  <c r="W5" i="3"/>
  <c r="U5" i="3"/>
  <c r="S5" i="3"/>
  <c r="Q5" i="3"/>
  <c r="O5" i="3"/>
  <c r="E5" i="3" s="1"/>
  <c r="D2" i="6" s="1"/>
  <c r="M5" i="3"/>
  <c r="K5" i="3"/>
  <c r="I5" i="3"/>
  <c r="G5" i="3"/>
  <c r="AA10" i="4"/>
  <c r="Y10" i="4"/>
  <c r="W10" i="4"/>
  <c r="U10" i="4"/>
  <c r="S10" i="4"/>
  <c r="Q10" i="4"/>
  <c r="O10" i="4"/>
  <c r="M10" i="4"/>
  <c r="K10" i="4"/>
  <c r="AC9" i="4"/>
  <c r="AA9" i="4"/>
  <c r="Y9" i="4"/>
  <c r="W9" i="4"/>
  <c r="Q9" i="4"/>
  <c r="O9" i="4"/>
  <c r="M9" i="4"/>
  <c r="K9" i="4"/>
  <c r="I9" i="4"/>
  <c r="G9" i="4"/>
  <c r="AC8" i="4"/>
  <c r="AA8" i="4"/>
  <c r="Y8" i="4"/>
  <c r="U8" i="4"/>
  <c r="S8" i="4"/>
  <c r="M8" i="4"/>
  <c r="K8" i="4"/>
  <c r="I8" i="4"/>
  <c r="G8" i="4"/>
  <c r="AC7" i="4"/>
  <c r="W7" i="4"/>
  <c r="U7" i="4"/>
  <c r="S7" i="4"/>
  <c r="Q7" i="4"/>
  <c r="O7" i="4"/>
  <c r="I7" i="4"/>
  <c r="G7" i="4"/>
  <c r="AA6" i="4"/>
  <c r="Y6" i="4"/>
  <c r="W6" i="4"/>
  <c r="U6" i="4"/>
  <c r="S6" i="4"/>
  <c r="Q6" i="4"/>
  <c r="O6" i="4"/>
  <c r="M6" i="4"/>
  <c r="K6" i="4"/>
  <c r="AC5" i="4"/>
  <c r="AA5" i="4"/>
  <c r="Y5" i="4"/>
  <c r="W5" i="4"/>
  <c r="U5" i="4"/>
  <c r="S5" i="4"/>
  <c r="Q5" i="4"/>
  <c r="O5" i="4"/>
  <c r="M5" i="4"/>
  <c r="K5" i="4"/>
  <c r="I5" i="4"/>
  <c r="G5" i="4"/>
  <c r="M9" i="2"/>
  <c r="M8" i="2"/>
  <c r="K8" i="2"/>
  <c r="M6" i="2"/>
  <c r="M10" i="2"/>
  <c r="M5" i="2"/>
  <c r="W7" i="2"/>
  <c r="W6" i="2"/>
  <c r="W10" i="2"/>
  <c r="W5" i="2"/>
  <c r="W9" i="2"/>
  <c r="Q9" i="2"/>
  <c r="Q10" i="2"/>
  <c r="Q5" i="2"/>
  <c r="Q7" i="2"/>
  <c r="Q6" i="2"/>
  <c r="O6" i="2"/>
  <c r="O7" i="2"/>
  <c r="O9" i="2"/>
  <c r="O10" i="2"/>
  <c r="O5" i="2"/>
  <c r="K9" i="2"/>
  <c r="K6" i="2"/>
  <c r="K10" i="2"/>
  <c r="K5" i="2"/>
  <c r="Y10" i="2"/>
  <c r="Y9" i="2"/>
  <c r="Y8" i="2"/>
  <c r="Y6" i="2"/>
  <c r="Y5" i="2"/>
  <c r="AC9" i="2"/>
  <c r="AC8" i="2"/>
  <c r="AC7" i="2"/>
  <c r="AC5" i="2"/>
  <c r="AA10" i="2"/>
  <c r="AA9" i="2"/>
  <c r="AA8" i="2"/>
  <c r="AA6" i="2"/>
  <c r="AA5" i="2"/>
  <c r="I5" i="2"/>
  <c r="I9" i="2"/>
  <c r="I8" i="2"/>
  <c r="I7" i="2"/>
  <c r="G9" i="2"/>
  <c r="G8" i="2"/>
  <c r="G7" i="2"/>
  <c r="G5" i="2"/>
  <c r="E6" i="3"/>
  <c r="D3" i="6" s="1"/>
  <c r="E10" i="3"/>
  <c r="D7" i="6" s="1"/>
  <c r="I2" i="7"/>
  <c r="K2" i="7"/>
  <c r="G2" i="7"/>
  <c r="AC2" i="5"/>
  <c r="AA2" i="5"/>
  <c r="Y2" i="5"/>
  <c r="W2" i="5"/>
  <c r="U2" i="5"/>
  <c r="S2" i="5"/>
  <c r="Q2" i="5"/>
  <c r="O2" i="5"/>
  <c r="M2" i="5"/>
  <c r="K2" i="5"/>
  <c r="I2" i="5"/>
  <c r="G2" i="5"/>
  <c r="G2" i="4"/>
  <c r="I2" i="4"/>
  <c r="K2" i="4"/>
  <c r="M2" i="4"/>
  <c r="O2" i="4"/>
  <c r="Q2" i="4"/>
  <c r="S2" i="4"/>
  <c r="U2" i="4"/>
  <c r="W2" i="4"/>
  <c r="Y2" i="4"/>
  <c r="AA2" i="4"/>
  <c r="AC2" i="4"/>
  <c r="U10" i="2"/>
  <c r="S10" i="2"/>
  <c r="U8" i="2"/>
  <c r="S8" i="2"/>
  <c r="U7" i="2"/>
  <c r="U6" i="2"/>
  <c r="S7" i="2"/>
  <c r="S6" i="2"/>
  <c r="U5" i="2"/>
  <c r="S5" i="2"/>
  <c r="G2" i="2"/>
  <c r="D10" i="10"/>
  <c r="C10" i="10"/>
  <c r="D9" i="10"/>
  <c r="E9" i="10" s="1"/>
  <c r="I6" i="6" s="1"/>
  <c r="C9" i="10"/>
  <c r="D8" i="10"/>
  <c r="C8" i="10"/>
  <c r="D7" i="10"/>
  <c r="C7" i="10"/>
  <c r="D6" i="10"/>
  <c r="C6" i="10"/>
  <c r="D5" i="10"/>
  <c r="C5" i="10"/>
  <c r="K2" i="10"/>
  <c r="I2" i="10"/>
  <c r="G2" i="10"/>
  <c r="D10" i="9"/>
  <c r="C10" i="9"/>
  <c r="D9" i="9"/>
  <c r="C9" i="9"/>
  <c r="D8" i="9"/>
  <c r="C8" i="9"/>
  <c r="D7" i="9"/>
  <c r="C7" i="9"/>
  <c r="D6" i="9"/>
  <c r="C6" i="9"/>
  <c r="D5" i="9"/>
  <c r="C5" i="9"/>
  <c r="K2" i="9"/>
  <c r="I2" i="9"/>
  <c r="G2" i="9"/>
  <c r="D10" i="8"/>
  <c r="C10" i="8"/>
  <c r="D9" i="8"/>
  <c r="C9" i="8"/>
  <c r="D8" i="8"/>
  <c r="C8" i="8"/>
  <c r="D7" i="8"/>
  <c r="C7" i="8"/>
  <c r="D6" i="8"/>
  <c r="C6" i="8"/>
  <c r="D5" i="8"/>
  <c r="C5" i="8"/>
  <c r="K2" i="8"/>
  <c r="I2" i="8"/>
  <c r="G2" i="8"/>
  <c r="D10" i="7"/>
  <c r="C10" i="7"/>
  <c r="D9" i="7"/>
  <c r="C9" i="7"/>
  <c r="D8" i="7"/>
  <c r="C8" i="7"/>
  <c r="D7" i="7"/>
  <c r="C7" i="7"/>
  <c r="D6" i="7"/>
  <c r="C6" i="7"/>
  <c r="E5" i="7"/>
  <c r="F2" i="6" s="1"/>
  <c r="D5" i="7"/>
  <c r="C5" i="7"/>
  <c r="D10" i="5"/>
  <c r="C10" i="5"/>
  <c r="D9" i="5"/>
  <c r="C9" i="5"/>
  <c r="D8" i="5"/>
  <c r="C8" i="5"/>
  <c r="D7" i="5"/>
  <c r="C7" i="5"/>
  <c r="D6" i="5"/>
  <c r="C6" i="5"/>
  <c r="D5" i="5"/>
  <c r="C5" i="5"/>
  <c r="D10" i="3"/>
  <c r="C10" i="3"/>
  <c r="D9" i="3"/>
  <c r="C9" i="3"/>
  <c r="D8" i="3"/>
  <c r="C8" i="3"/>
  <c r="D7" i="3"/>
  <c r="C7" i="3"/>
  <c r="D6" i="3"/>
  <c r="C6" i="3"/>
  <c r="D5" i="3"/>
  <c r="C5" i="3"/>
  <c r="AC2" i="3"/>
  <c r="AA2" i="3"/>
  <c r="Y2" i="3"/>
  <c r="W2" i="3"/>
  <c r="U2" i="3"/>
  <c r="S2" i="3"/>
  <c r="Q2" i="3"/>
  <c r="O2" i="3"/>
  <c r="M2" i="3"/>
  <c r="K2" i="3"/>
  <c r="I2" i="3"/>
  <c r="G2" i="3"/>
  <c r="D10" i="4"/>
  <c r="C10" i="4"/>
  <c r="D9" i="4"/>
  <c r="C9" i="4"/>
  <c r="D8" i="4"/>
  <c r="C8" i="4"/>
  <c r="D7" i="4"/>
  <c r="C7" i="4"/>
  <c r="D6" i="4"/>
  <c r="C6" i="4"/>
  <c r="D5" i="4"/>
  <c r="C5" i="4"/>
  <c r="D10" i="2"/>
  <c r="C10" i="2"/>
  <c r="D9" i="2"/>
  <c r="C9" i="2"/>
  <c r="D8" i="2"/>
  <c r="C8" i="2"/>
  <c r="D7" i="2"/>
  <c r="C7" i="2"/>
  <c r="D6" i="2"/>
  <c r="C6" i="2"/>
  <c r="D5" i="2"/>
  <c r="C5" i="2"/>
  <c r="AC2" i="2"/>
  <c r="AA2" i="2"/>
  <c r="Y2" i="2"/>
  <c r="W2" i="2"/>
  <c r="U2" i="2"/>
  <c r="S2" i="2"/>
  <c r="Q2" i="2"/>
  <c r="O2" i="2"/>
  <c r="M2" i="2"/>
  <c r="K2" i="2"/>
  <c r="I2" i="2"/>
  <c r="E10" i="10" l="1"/>
  <c r="I7" i="6" s="1"/>
  <c r="E8" i="5"/>
  <c r="E5" i="4"/>
  <c r="C2" i="6" s="1"/>
  <c r="E5" i="2"/>
  <c r="B2" i="6" s="1"/>
  <c r="E5" i="10"/>
  <c r="I2" i="6" s="1"/>
  <c r="E6" i="10"/>
  <c r="I3" i="6" s="1"/>
  <c r="E8" i="9"/>
  <c r="H5" i="6" s="1"/>
  <c r="E5" i="9"/>
  <c r="H2" i="6" s="1"/>
  <c r="E8" i="7"/>
  <c r="F5" i="6" s="1"/>
  <c r="E6" i="5"/>
  <c r="E3" i="6" s="1"/>
  <c r="E5" i="5"/>
  <c r="E2" i="6" s="1"/>
  <c r="E10" i="5"/>
  <c r="E7" i="6" s="1"/>
  <c r="D9" i="6"/>
  <c r="E11" i="3"/>
  <c r="E8" i="4"/>
  <c r="C5" i="6" s="1"/>
  <c r="E7" i="2"/>
  <c r="B4" i="6" s="1"/>
  <c r="E9" i="2"/>
  <c r="B6" i="6" s="1"/>
  <c r="E8" i="2"/>
  <c r="B5" i="6" s="1"/>
  <c r="E10" i="2"/>
  <c r="B7" i="6" s="1"/>
  <c r="E6" i="2"/>
  <c r="B3" i="6" s="1"/>
  <c r="E7" i="4"/>
  <c r="C4" i="6" s="1"/>
  <c r="E9" i="5"/>
  <c r="E6" i="6" s="1"/>
  <c r="E7" i="7"/>
  <c r="F4" i="6" s="1"/>
  <c r="E7" i="10"/>
  <c r="I4" i="6" s="1"/>
  <c r="E10" i="4"/>
  <c r="C7" i="6" s="1"/>
  <c r="E5" i="6"/>
  <c r="E10" i="9"/>
  <c r="H7" i="6" s="1"/>
  <c r="E6" i="4"/>
  <c r="C3" i="6" s="1"/>
  <c r="E9" i="4"/>
  <c r="C6" i="6" s="1"/>
  <c r="E7" i="5"/>
  <c r="E4" i="6" s="1"/>
  <c r="E9" i="7"/>
  <c r="F6" i="6" s="1"/>
  <c r="E7" i="9"/>
  <c r="H4" i="6" s="1"/>
  <c r="E6" i="7"/>
  <c r="F3" i="6" s="1"/>
  <c r="E10" i="7"/>
  <c r="F7" i="6" s="1"/>
  <c r="E5" i="8"/>
  <c r="G2" i="6" s="1"/>
  <c r="E7" i="8"/>
  <c r="G4" i="6" s="1"/>
  <c r="E9" i="8"/>
  <c r="G6" i="6" s="1"/>
  <c r="I9" i="6" l="1"/>
  <c r="H9" i="6"/>
  <c r="G9" i="6"/>
  <c r="F9" i="6"/>
  <c r="C9" i="6"/>
  <c r="B9" i="6"/>
  <c r="E9" i="6"/>
  <c r="E11" i="10"/>
  <c r="E11" i="9"/>
  <c r="E11" i="8"/>
  <c r="E11" i="7"/>
  <c r="E11" i="5"/>
  <c r="E11" i="4"/>
  <c r="E11" i="2"/>
</calcChain>
</file>

<file path=xl/sharedStrings.xml><?xml version="1.0" encoding="utf-8"?>
<sst xmlns="http://schemas.openxmlformats.org/spreadsheetml/2006/main" count="859" uniqueCount="82">
  <si>
    <t>Набор</t>
  </si>
  <si>
    <t>T,◦</t>
  </si>
  <si>
    <t>Головной убор</t>
  </si>
  <si>
    <t>Верхняя одежда</t>
  </si>
  <si>
    <t>Рукавицы</t>
  </si>
  <si>
    <t>Штаны</t>
  </si>
  <si>
    <t>Обувь</t>
  </si>
  <si>
    <t>Вес, кг</t>
  </si>
  <si>
    <t>Город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</si>
  <si>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</si>
  <si>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</si>
  <si>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</si>
  <si>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</si>
  <si>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</si>
  <si>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</si>
  <si>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</si>
  <si>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</si>
  <si>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</si>
  <si>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</si>
  <si>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</si>
  <si>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</si>
  <si>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&lt;=-10</t>
  </si>
  <si>
    <t>Шапка</t>
  </si>
  <si>
    <t>Бушлат</t>
  </si>
  <si>
    <t>Ватные штаны</t>
  </si>
  <si>
    <t>Сапоги</t>
  </si>
  <si>
    <t>-9…0</t>
  </si>
  <si>
    <t>Пальто</t>
  </si>
  <si>
    <t>Джинсы</t>
  </si>
  <si>
    <t>1…10</t>
  </si>
  <si>
    <t>Кепка</t>
  </si>
  <si>
    <t>Куртка</t>
  </si>
  <si>
    <t>-</t>
  </si>
  <si>
    <t>Ботинки</t>
  </si>
  <si>
    <t>11…20</t>
  </si>
  <si>
    <t>Свитер</t>
  </si>
  <si>
    <t>Кроссовки</t>
  </si>
  <si>
    <t>20…30</t>
  </si>
  <si>
    <t>Блайзер</t>
  </si>
  <si>
    <t>Рубашка</t>
  </si>
  <si>
    <t>30+</t>
  </si>
  <si>
    <t>Футболка</t>
  </si>
  <si>
    <t>Шорты</t>
  </si>
  <si>
    <t>Вьетнамки</t>
  </si>
  <si>
    <t>№</t>
  </si>
  <si>
    <t>Элемент одежды</t>
  </si>
  <si>
    <t>Стоимоть, у.е.</t>
  </si>
  <si>
    <t>Изм. цены</t>
  </si>
  <si>
    <t>0.5</t>
  </si>
  <si>
    <t>Перевозка</t>
  </si>
  <si>
    <t>х10</t>
  </si>
  <si>
    <t xml:space="preserve">Докупить на месте </t>
  </si>
  <si>
    <t>+2 у.е. за каждую вещь</t>
  </si>
  <si>
    <t>Стратегия №</t>
  </si>
  <si>
    <t>Стоимость перевозки, у.е.</t>
  </si>
  <si>
    <t>Полезность стратегии</t>
  </si>
  <si>
    <t>Средняя температура</t>
  </si>
  <si>
    <t>Вероятность вернуться в этот месяц</t>
  </si>
  <si>
    <t>Что докупить</t>
  </si>
  <si>
    <t>Стоимость покупки, у.е.</t>
  </si>
  <si>
    <t>Кепка, Куртка, Джинсы, Ботинки</t>
  </si>
  <si>
    <t>Свитер, Джинсы, Кроссовки</t>
  </si>
  <si>
    <t>Кепка, Куртка, Ботинки</t>
  </si>
  <si>
    <t>Свитер, Кроссовки</t>
  </si>
  <si>
    <t>Лучшая стратегия</t>
  </si>
  <si>
    <t>Затраты</t>
  </si>
  <si>
    <t>Равные вероятности</t>
  </si>
  <si>
    <t>Вероятность от кол-ва дней в месяце</t>
  </si>
  <si>
    <t>Вероятность вернуться зимой х3</t>
  </si>
  <si>
    <t>Измененные цены (равная вер-ть)</t>
  </si>
  <si>
    <t>Зима</t>
  </si>
  <si>
    <t>Весна</t>
  </si>
  <si>
    <t>Лето</t>
  </si>
  <si>
    <t>Осень</t>
  </si>
  <si>
    <t>Блайзер, Рубашка, Джинсы, Кроссовки</t>
  </si>
  <si>
    <t>Блайзер, Рубашка, Кроссовки</t>
  </si>
  <si>
    <t>Блайзер, Рубашка</t>
  </si>
  <si>
    <t>Рубашка, Джинсы, Кроссовки</t>
  </si>
  <si>
    <t>Колорадо (США)</t>
  </si>
  <si>
    <t>Шапка,Пальто, Рукавиці, Джинси, Сапоги</t>
  </si>
  <si>
    <t>Шапка,Пальто, Рукавиці, Сапоги</t>
  </si>
  <si>
    <t>Пальто, Джинси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</si>
</sst>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&quot; &quot;???/???"/>
  </numFmts>
  <fonts count="16" x14ac:knownFonts="1">
    <font>
      <sz val="11"/>
      <color theme="1"/>
      <name val="Calibri"/>
      <charset val="134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3" fillId="8" borderId="22" applyNumberFormat="0" applyAlignment="0" applyProtection="0"/>
  </cellStyleXfs>
  <cellXfs count="1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8" borderId="22" xfId="1" applyFont="1" applyAlignment="1">
      <alignment horizontal="center"/>
    </xf>
    <xf numFmtId="49" fontId="10" fillId="8" borderId="22" xfId="1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10" borderId="24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2" fillId="10" borderId="26" xfId="0" applyFont="1" applyFill="1" applyBorder="1" applyAlignment="1">
      <alignment horizontal="center" vertical="center" wrapText="1"/>
    </xf>
    <xf numFmtId="2" fontId="8" fillId="7" borderId="27" xfId="0" applyNumberFormat="1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5" fontId="2" fillId="11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5" fontId="2" fillId="1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5" fontId="2" fillId="14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165" fontId="2" fillId="15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5" fontId="2" fillId="16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165" fontId="2" fillId="17" borderId="1" xfId="0" applyNumberFormat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165" fontId="2" fillId="18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65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165" fontId="2" fillId="20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14" fillId="21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14" fillId="2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2" fontId="5" fillId="0" borderId="27" xfId="0" applyNumberFormat="1" applyFont="1" applyFill="1" applyBorder="1" applyAlignment="1">
      <alignment horizontal="center" vertical="center"/>
    </xf>
    <xf numFmtId="0" fontId="7" fillId="24" borderId="27" xfId="0" applyFont="1" applyFill="1" applyBorder="1" applyAlignment="1">
      <alignment horizontal="center" vertical="center"/>
    </xf>
    <xf numFmtId="0" fontId="6" fillId="24" borderId="27" xfId="0" applyFont="1" applyFill="1" applyBorder="1" applyAlignment="1">
      <alignment horizontal="center" vertical="center"/>
    </xf>
    <xf numFmtId="2" fontId="8" fillId="24" borderId="27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2" fontId="1" fillId="25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2" fontId="1" fillId="26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2" fontId="1" fillId="27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2" fontId="1" fillId="28" borderId="1" xfId="0" applyNumberFormat="1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2" fontId="1" fillId="10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2" fontId="1" fillId="29" borderId="1" xfId="0" applyNumberFormat="1" applyFont="1" applyFill="1" applyBorder="1" applyAlignment="1">
      <alignment horizontal="center" vertical="center"/>
    </xf>
    <xf numFmtId="2" fontId="1" fillId="20" borderId="1" xfId="0" applyNumberFormat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23" borderId="2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0" borderId="1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24" borderId="2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Контрольная ячейка" xfId="1" builtinId="23"/>
    <cellStyle name="Обычный" xfId="0" builtinId="0"/>
  </cellStyles>
  <dxfs count="13">
    <dxf>
      <font>
        <b val="0"/>
        <i val="0"/>
        <strike val="0"/>
        <u val="no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  <dxf>
      <font>
        <b val="0"/>
        <i val="0"/>
        <strike val="0"/>
        <u val="none"/>
        <sz val="14"/>
        <color theme="1"/>
        <name val="Calibri"/>
        <scheme val="none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7</xdr:row>
      <xdr:rowOff>220980</xdr:rowOff>
    </xdr:from>
    <xdr:ext cx="998220" cy="3275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266700" y="2354580"/>
              <a:ext cx="99822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𝐸</m:t>
                    </m:r>
                    <m:r>
                      <a:rPr lang="en-US" sz="1600" b="0" i="1">
                        <a:latin typeface="Cambria Math"/>
                      </a:rPr>
                      <m:t>[</m:t>
                    </m:r>
                    <m:r>
                      <a:rPr lang="en-US" sz="1600" b="0" i="1">
                        <a:latin typeface="Cambria Math"/>
                      </a:rPr>
                      <m:t>𝑈</m:t>
                    </m:r>
                    <m:r>
                      <a:rPr lang="en-US" sz="16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)]</m:t>
                    </m:r>
                  </m:oMath>
                </m:oMathPara>
              </a14:m>
              <a:endParaRPr lang="uk-UA" sz="1600"/>
            </a:p>
          </xdr:txBody>
        </xdr:sp>
      </mc:Choice>
      <mc:Fallback xmlns:r="http://schemas.openxmlformats.org/officeDocument/2006/relationships" xmlns="">
        <xdr:sp>
          <xdr:nvSpPr>
            <xdr:cNvPr id="2" name="TextBox 1"/>
            <xdr:cNvSpPr txBox="1"/>
          </xdr:nvSpPr>
          <xdr:spPr>
            <a:xfrm>
              <a:off x="266700" y="2293620"/>
              <a:ext cx="998220" cy="327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/>
                </a:rPr>
                <a:t>𝐸[𝑈(𝑥_𝑖)]</a:t>
              </a:r>
              <a:endParaRPr lang="uk-UA" sz="16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:H7" headerRowCount="0">
  <tableColumns count="8">
    <tableColumn id="1" xr3:uid="{00000000-0010-0000-0000-000001000000}" name="Столбец1" totalsRowLabel="Итог" dataDxfId="12"/>
    <tableColumn id="2" xr3:uid="{00000000-0010-0000-0000-000002000000}" name="Столбец2" dataDxfId="11"/>
    <tableColumn id="3" xr3:uid="{00000000-0010-0000-0000-000003000000}" name="Столбец3" dataDxfId="10"/>
    <tableColumn id="4" xr3:uid="{00000000-0010-0000-0000-000004000000}" name="Столбец4" dataDxfId="9"/>
    <tableColumn id="5" xr3:uid="{00000000-0010-0000-0000-000005000000}" name="Столбец5" dataDxfId="8"/>
    <tableColumn id="6" xr3:uid="{00000000-0010-0000-0000-000006000000}" name="Столбец6" dataDxfId="7"/>
    <tableColumn id="7" xr3:uid="{00000000-0010-0000-0000-000007000000}" name="Столбец7" dataDxfId="6"/>
    <tableColumn id="8" xr3:uid="{00000000-0010-0000-0000-000008000000}" name="Столбец8" totalsRowFunction="count" dataDxfId="5"/>
  </tableColumns>
  <tableStyleInfo name="TableStyleLight10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A9:E26" totalsRowShown="0">
  <autoFilter ref="A9:E26" xr:uid="{00000000-0009-0000-0100-000004000000}"/>
  <sortState xmlns:xlrd2="http://schemas.microsoft.com/office/spreadsheetml/2017/richdata2" ref="A9:E26">
    <sortCondition ref="B9:B26"/>
  </sortState>
  <tableColumns count="5">
    <tableColumn id="1" xr3:uid="{00000000-0010-0000-0100-000001000000}" name="№" dataDxfId="4"/>
    <tableColumn id="2" xr3:uid="{00000000-0010-0000-0100-000002000000}" name="Элемент одежды" dataDxfId="3"/>
    <tableColumn id="3" xr3:uid="{00000000-0010-0000-0100-000003000000}" name="Вес, кг" dataDxfId="2"/>
    <tableColumn id="4" xr3:uid="{00000000-0010-0000-0100-000004000000}" name="Стоимоть, у.е." dataDxfId="1"/>
    <tableColumn id="5" xr3:uid="{00000000-0010-0000-0100-000005000000}" name="Изм. цены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zoomScale="84" zoomScaleNormal="84" workbookViewId="0">
      <selection activeCell="D21" sqref="D21"/>
    </sheetView>
  </sheetViews>
  <sheetFormatPr baseColWidth="10" defaultColWidth="8.83203125" defaultRowHeight="19" x14ac:dyDescent="0.25"/>
  <cols>
    <col min="1" max="1" width="8.1640625" style="19" customWidth="1"/>
    <col min="2" max="2" width="25" style="19" customWidth="1"/>
    <col min="3" max="3" width="17.5" style="19" customWidth="1"/>
    <col min="4" max="4" width="21.1640625" style="19" customWidth="1"/>
    <col min="5" max="5" width="17.1640625" style="19" customWidth="1"/>
    <col min="6" max="6" width="16.6640625" style="19" customWidth="1"/>
    <col min="7" max="7" width="12.83203125" style="19" customWidth="1"/>
    <col min="8" max="8" width="8.1640625" style="19" customWidth="1"/>
    <col min="9" max="9" width="27.1640625" style="19" customWidth="1"/>
    <col min="10" max="10" width="19.1640625" style="19" customWidth="1"/>
    <col min="11" max="11" width="8.5" style="19" customWidth="1"/>
    <col min="12" max="12" width="10.1640625" style="19" customWidth="1"/>
    <col min="13" max="13" width="6.33203125" style="19" customWidth="1"/>
    <col min="14" max="14" width="8.6640625" style="19" customWidth="1"/>
    <col min="15" max="15" width="5.33203125" style="19" customWidth="1"/>
    <col min="16" max="17" width="6.83203125" style="19" customWidth="1"/>
    <col min="18" max="18" width="7.5" style="19" customWidth="1"/>
    <col min="19" max="19" width="10.83203125" style="19" customWidth="1"/>
    <col min="20" max="20" width="9.6640625" style="19" customWidth="1"/>
    <col min="21" max="21" width="8.83203125" style="19" customWidth="1"/>
    <col min="22" max="22" width="10" style="19" customWidth="1"/>
    <col min="23" max="16384" width="8.83203125" style="19"/>
  </cols>
  <sheetData>
    <row r="1" spans="1:22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J1" s="29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</row>
    <row r="2" spans="1:22" x14ac:dyDescent="0.25">
      <c r="A2" s="20">
        <v>1</v>
      </c>
      <c r="B2" s="20" t="s">
        <v>21</v>
      </c>
      <c r="C2" s="20" t="s">
        <v>22</v>
      </c>
      <c r="D2" s="20" t="s">
        <v>23</v>
      </c>
      <c r="E2" s="20" t="s">
        <v>4</v>
      </c>
      <c r="F2" s="20" t="s">
        <v>24</v>
      </c>
      <c r="G2" s="20" t="s">
        <v>25</v>
      </c>
      <c r="H2" s="20">
        <v>9.5</v>
      </c>
      <c r="J2" s="31" t="s">
        <v>78</v>
      </c>
      <c r="K2" s="32">
        <v>-2</v>
      </c>
      <c r="L2" s="33">
        <v>0</v>
      </c>
      <c r="M2" s="33">
        <v>3</v>
      </c>
      <c r="N2" s="33">
        <v>8</v>
      </c>
      <c r="O2" s="33">
        <v>13</v>
      </c>
      <c r="P2" s="33">
        <v>18</v>
      </c>
      <c r="Q2" s="33">
        <v>22</v>
      </c>
      <c r="R2" s="33">
        <v>20</v>
      </c>
      <c r="S2" s="33">
        <v>16</v>
      </c>
      <c r="T2" s="33">
        <v>10</v>
      </c>
      <c r="U2" s="33">
        <v>3</v>
      </c>
      <c r="V2" s="34">
        <v>-1</v>
      </c>
    </row>
    <row r="3" spans="1:22" x14ac:dyDescent="0.25">
      <c r="A3" s="20">
        <v>2</v>
      </c>
      <c r="B3" s="22" t="s">
        <v>26</v>
      </c>
      <c r="C3" s="20" t="s">
        <v>22</v>
      </c>
      <c r="D3" s="20" t="s">
        <v>27</v>
      </c>
      <c r="E3" s="20" t="s">
        <v>4</v>
      </c>
      <c r="F3" s="20" t="s">
        <v>28</v>
      </c>
      <c r="G3" s="20" t="s">
        <v>25</v>
      </c>
      <c r="H3" s="20">
        <v>7.5</v>
      </c>
    </row>
    <row r="4" spans="1:22" x14ac:dyDescent="0.25">
      <c r="A4" s="20">
        <v>3</v>
      </c>
      <c r="B4" s="23" t="s">
        <v>29</v>
      </c>
      <c r="C4" s="20" t="s">
        <v>30</v>
      </c>
      <c r="D4" s="20" t="s">
        <v>31</v>
      </c>
      <c r="E4" s="20" t="s">
        <v>32</v>
      </c>
      <c r="F4" s="20" t="s">
        <v>28</v>
      </c>
      <c r="G4" s="20" t="s">
        <v>33</v>
      </c>
      <c r="H4" s="20">
        <v>5</v>
      </c>
    </row>
    <row r="5" spans="1:22" x14ac:dyDescent="0.25">
      <c r="A5" s="20">
        <v>4</v>
      </c>
      <c r="B5" s="23" t="s">
        <v>34</v>
      </c>
      <c r="C5" s="20" t="s">
        <v>32</v>
      </c>
      <c r="D5" s="20" t="s">
        <v>35</v>
      </c>
      <c r="E5" s="20" t="s">
        <v>32</v>
      </c>
      <c r="F5" s="20" t="s">
        <v>28</v>
      </c>
      <c r="G5" s="20" t="s">
        <v>36</v>
      </c>
      <c r="H5" s="20">
        <v>3</v>
      </c>
    </row>
    <row r="6" spans="1:22" x14ac:dyDescent="0.25">
      <c r="A6" s="20">
        <v>5</v>
      </c>
      <c r="B6" s="23" t="s">
        <v>37</v>
      </c>
      <c r="C6" s="20" t="s">
        <v>38</v>
      </c>
      <c r="D6" s="20" t="s">
        <v>39</v>
      </c>
      <c r="E6" s="20" t="s">
        <v>32</v>
      </c>
      <c r="F6" s="20" t="s">
        <v>28</v>
      </c>
      <c r="G6" s="20" t="s">
        <v>36</v>
      </c>
      <c r="H6" s="20">
        <v>3</v>
      </c>
    </row>
    <row r="7" spans="1:22" x14ac:dyDescent="0.25">
      <c r="A7" s="20">
        <v>6</v>
      </c>
      <c r="B7" s="23" t="s">
        <v>40</v>
      </c>
      <c r="C7" s="20" t="s">
        <v>38</v>
      </c>
      <c r="D7" s="20" t="s">
        <v>41</v>
      </c>
      <c r="E7" s="20" t="s">
        <v>32</v>
      </c>
      <c r="F7" s="20" t="s">
        <v>42</v>
      </c>
      <c r="G7" s="20" t="s">
        <v>43</v>
      </c>
      <c r="H7" s="20">
        <v>2</v>
      </c>
    </row>
    <row r="8" spans="1:22" x14ac:dyDescent="0.25">
      <c r="A8"/>
      <c r="B8"/>
      <c r="C8"/>
      <c r="D8"/>
      <c r="E8"/>
      <c r="F8"/>
      <c r="G8"/>
      <c r="H8"/>
    </row>
    <row r="9" spans="1:22" x14ac:dyDescent="0.25">
      <c r="A9" s="6" t="s">
        <v>44</v>
      </c>
      <c r="B9" s="6" t="s">
        <v>45</v>
      </c>
      <c r="C9" s="6" t="s">
        <v>7</v>
      </c>
      <c r="D9" s="6" t="s">
        <v>46</v>
      </c>
      <c r="E9" s="24" t="s">
        <v>47</v>
      </c>
    </row>
    <row r="10" spans="1:22" x14ac:dyDescent="0.25">
      <c r="A10" s="6">
        <v>1</v>
      </c>
      <c r="B10" s="82" t="s">
        <v>38</v>
      </c>
      <c r="C10" s="72">
        <v>0.5</v>
      </c>
      <c r="D10" s="71">
        <v>6</v>
      </c>
      <c r="E10" s="73"/>
    </row>
    <row r="11" spans="1:22" x14ac:dyDescent="0.25">
      <c r="A11" s="6">
        <v>2</v>
      </c>
      <c r="B11" s="71" t="s">
        <v>33</v>
      </c>
      <c r="C11" s="72">
        <v>1.5</v>
      </c>
      <c r="D11" s="71">
        <v>18</v>
      </c>
      <c r="E11" s="73"/>
    </row>
    <row r="12" spans="1:22" x14ac:dyDescent="0.25">
      <c r="A12" s="6">
        <v>3</v>
      </c>
      <c r="B12" s="71" t="s">
        <v>23</v>
      </c>
      <c r="C12" s="72">
        <v>4</v>
      </c>
      <c r="D12" s="71">
        <v>48</v>
      </c>
      <c r="E12" s="73">
        <v>16</v>
      </c>
    </row>
    <row r="13" spans="1:22" x14ac:dyDescent="0.25">
      <c r="A13" s="6">
        <v>4</v>
      </c>
      <c r="B13" s="71" t="s">
        <v>24</v>
      </c>
      <c r="C13" s="72">
        <v>2</v>
      </c>
      <c r="D13" s="71">
        <v>24</v>
      </c>
      <c r="E13" s="73"/>
    </row>
    <row r="14" spans="1:22" x14ac:dyDescent="0.25">
      <c r="A14" s="6">
        <v>5</v>
      </c>
      <c r="B14" s="71" t="s">
        <v>43</v>
      </c>
      <c r="C14" s="72" t="s">
        <v>48</v>
      </c>
      <c r="D14" s="71">
        <v>6</v>
      </c>
      <c r="E14" s="73">
        <v>2</v>
      </c>
    </row>
    <row r="15" spans="1:22" x14ac:dyDescent="0.25">
      <c r="A15" s="6">
        <v>6</v>
      </c>
      <c r="B15" s="71" t="s">
        <v>28</v>
      </c>
      <c r="C15" s="72">
        <v>1</v>
      </c>
      <c r="D15" s="71">
        <v>12</v>
      </c>
      <c r="E15" s="73"/>
    </row>
    <row r="16" spans="1:22" x14ac:dyDescent="0.25">
      <c r="A16" s="6">
        <v>7</v>
      </c>
      <c r="B16" s="71" t="s">
        <v>30</v>
      </c>
      <c r="C16" s="72">
        <v>0.5</v>
      </c>
      <c r="D16" s="71">
        <v>6</v>
      </c>
      <c r="E16" s="73"/>
    </row>
    <row r="17" spans="1:8" x14ac:dyDescent="0.25">
      <c r="A17" s="6">
        <v>8</v>
      </c>
      <c r="B17" s="71" t="s">
        <v>36</v>
      </c>
      <c r="C17" s="72">
        <v>1</v>
      </c>
      <c r="D17" s="71">
        <v>12</v>
      </c>
      <c r="E17" s="73"/>
    </row>
    <row r="18" spans="1:8" x14ac:dyDescent="0.25">
      <c r="A18" s="6">
        <v>9</v>
      </c>
      <c r="B18" s="82" t="s">
        <v>31</v>
      </c>
      <c r="C18" s="72">
        <v>2</v>
      </c>
      <c r="D18" s="71">
        <v>24</v>
      </c>
      <c r="E18" s="73"/>
    </row>
    <row r="19" spans="1:8" x14ac:dyDescent="0.25">
      <c r="A19" s="6">
        <v>10</v>
      </c>
      <c r="B19" s="107" t="s">
        <v>27</v>
      </c>
      <c r="C19" s="108">
        <v>3</v>
      </c>
      <c r="D19" s="107">
        <v>36</v>
      </c>
      <c r="E19" s="109">
        <v>12</v>
      </c>
    </row>
    <row r="20" spans="1:8" x14ac:dyDescent="0.25">
      <c r="A20" s="6">
        <v>11</v>
      </c>
      <c r="B20" s="71" t="s">
        <v>39</v>
      </c>
      <c r="C20" s="72">
        <v>0.5</v>
      </c>
      <c r="D20" s="71">
        <v>6</v>
      </c>
      <c r="E20" s="73"/>
    </row>
    <row r="21" spans="1:8" x14ac:dyDescent="0.25">
      <c r="A21" s="6">
        <v>12</v>
      </c>
      <c r="B21" s="71" t="s">
        <v>4</v>
      </c>
      <c r="C21" s="72">
        <v>0.5</v>
      </c>
      <c r="D21" s="71">
        <v>6</v>
      </c>
      <c r="E21" s="73"/>
    </row>
    <row r="22" spans="1:8" x14ac:dyDescent="0.25">
      <c r="A22" s="6">
        <v>13</v>
      </c>
      <c r="B22" s="107" t="s">
        <v>25</v>
      </c>
      <c r="C22" s="108">
        <v>2</v>
      </c>
      <c r="D22" s="107">
        <v>24</v>
      </c>
      <c r="E22" s="109">
        <v>8</v>
      </c>
    </row>
    <row r="23" spans="1:8" x14ac:dyDescent="0.25">
      <c r="A23" s="6">
        <v>14</v>
      </c>
      <c r="B23" s="71" t="s">
        <v>35</v>
      </c>
      <c r="C23" s="72">
        <v>1</v>
      </c>
      <c r="D23" s="71">
        <v>12</v>
      </c>
      <c r="E23" s="73"/>
    </row>
    <row r="24" spans="1:8" x14ac:dyDescent="0.25">
      <c r="A24" s="6">
        <v>15</v>
      </c>
      <c r="B24" s="71" t="s">
        <v>41</v>
      </c>
      <c r="C24" s="72">
        <v>0.5</v>
      </c>
      <c r="D24" s="71">
        <v>6</v>
      </c>
      <c r="E24" s="73"/>
    </row>
    <row r="25" spans="1:8" x14ac:dyDescent="0.25">
      <c r="A25" s="6">
        <v>16</v>
      </c>
      <c r="B25" s="107" t="s">
        <v>22</v>
      </c>
      <c r="C25" s="108">
        <v>1</v>
      </c>
      <c r="D25" s="107">
        <v>12</v>
      </c>
      <c r="E25" s="109">
        <v>4</v>
      </c>
    </row>
    <row r="26" spans="1:8" x14ac:dyDescent="0.25">
      <c r="A26" s="6">
        <v>17</v>
      </c>
      <c r="B26" s="71" t="s">
        <v>42</v>
      </c>
      <c r="C26" s="72">
        <v>0.5</v>
      </c>
      <c r="D26" s="71">
        <v>6</v>
      </c>
      <c r="E26" s="73"/>
    </row>
    <row r="29" spans="1:8" x14ac:dyDescent="0.25">
      <c r="G29" s="25" t="s">
        <v>49</v>
      </c>
      <c r="H29" s="25" t="s">
        <v>50</v>
      </c>
    </row>
    <row r="30" spans="1:8" x14ac:dyDescent="0.25">
      <c r="G30" s="25" t="s">
        <v>51</v>
      </c>
      <c r="H30" s="26" t="s">
        <v>52</v>
      </c>
    </row>
    <row r="36" spans="6:6" x14ac:dyDescent="0.25">
      <c r="F36" s="27"/>
    </row>
    <row r="51" spans="1:13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</sheetData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26"/>
  <sheetViews>
    <sheetView zoomScale="70" zoomScaleNormal="70" workbookViewId="0">
      <selection activeCell="E10" sqref="E5:E10"/>
    </sheetView>
  </sheetViews>
  <sheetFormatPr baseColWidth="10" defaultColWidth="8.83203125" defaultRowHeight="19" x14ac:dyDescent="0.2"/>
  <cols>
    <col min="1" max="1" width="19.33203125" style="6" customWidth="1"/>
    <col min="2" max="2" width="11" style="6" customWidth="1"/>
    <col min="3" max="3" width="19.1640625" style="6" customWidth="1"/>
    <col min="4" max="4" width="23.83203125" style="6" customWidth="1"/>
    <col min="5" max="5" width="20.33203125" style="6" customWidth="1"/>
    <col min="6" max="6" width="40.6640625" style="6" customWidth="1"/>
    <col min="7" max="7" width="27.1640625" style="6" customWidth="1"/>
    <col min="8" max="8" width="40.6640625" style="6" customWidth="1"/>
    <col min="9" max="9" width="27.1640625" style="6" customWidth="1"/>
    <col min="10" max="10" width="40.6640625" style="6" customWidth="1"/>
    <col min="11" max="11" width="27.1640625" style="6" customWidth="1"/>
    <col min="12" max="12" width="40.6640625" style="6" customWidth="1"/>
    <col min="13" max="13" width="27.1640625" style="6" customWidth="1"/>
    <col min="14" max="14" width="40.6640625" style="6" customWidth="1"/>
    <col min="15" max="15" width="27.1640625" style="6" customWidth="1"/>
    <col min="16" max="16" width="40.6640625" style="6" customWidth="1"/>
    <col min="17" max="17" width="27.1640625" style="6" customWidth="1"/>
    <col min="18" max="18" width="40.6640625" style="6" customWidth="1"/>
    <col min="19" max="19" width="27.1640625" style="6" customWidth="1"/>
    <col min="20" max="20" width="40.6640625" style="6" customWidth="1"/>
    <col min="21" max="21" width="27.1640625" style="6" customWidth="1"/>
    <col min="22" max="22" width="40.6640625" style="6" customWidth="1"/>
    <col min="23" max="23" width="27.1640625" style="6" customWidth="1"/>
    <col min="24" max="24" width="40.6640625" style="6" customWidth="1"/>
    <col min="25" max="25" width="27.1640625" style="6" customWidth="1"/>
    <col min="26" max="26" width="40.6640625" style="6" customWidth="1"/>
    <col min="27" max="27" width="27.1640625" style="6" customWidth="1"/>
    <col min="28" max="28" width="40.6640625" style="6" customWidth="1"/>
    <col min="29" max="29" width="27.1640625" style="6" customWidth="1"/>
    <col min="30" max="30" width="15.5" style="6" customWidth="1"/>
    <col min="31" max="31" width="27.1640625" style="6" customWidth="1"/>
    <col min="32" max="32" width="13.6640625" style="6" customWidth="1"/>
    <col min="33" max="33" width="15.5" style="6" customWidth="1"/>
    <col min="34" max="34" width="27.1640625" style="6" customWidth="1"/>
    <col min="35" max="35" width="13.6640625" style="6" customWidth="1"/>
    <col min="36" max="36" width="15.5" style="6" customWidth="1"/>
    <col min="37" max="37" width="27.1640625" style="6" customWidth="1"/>
    <col min="38" max="38" width="13.6640625" style="6" customWidth="1"/>
    <col min="39" max="39" width="15.5" style="6" customWidth="1"/>
    <col min="40" max="40" width="27.1640625" style="6" customWidth="1"/>
    <col min="41" max="41" width="14.6640625" style="6" customWidth="1"/>
    <col min="42" max="42" width="13.6640625" style="6" customWidth="1"/>
    <col min="43" max="43" width="15.5" style="6" customWidth="1"/>
    <col min="44" max="44" width="27.1640625" style="6" customWidth="1"/>
    <col min="45" max="45" width="14.6640625" style="6" customWidth="1"/>
    <col min="46" max="46" width="13.6640625" style="6" customWidth="1"/>
    <col min="47" max="47" width="15.5" style="6" customWidth="1"/>
    <col min="48" max="48" width="27.1640625" style="6" customWidth="1"/>
    <col min="49" max="49" width="14.6640625" style="6" customWidth="1"/>
    <col min="50" max="50" width="13.6640625" style="6" customWidth="1"/>
    <col min="51" max="16384" width="8.83203125" style="6"/>
  </cols>
  <sheetData>
    <row r="1" spans="1:50" ht="24" x14ac:dyDescent="0.2">
      <c r="A1" s="158" t="s">
        <v>53</v>
      </c>
      <c r="B1" s="161" t="s">
        <v>1</v>
      </c>
      <c r="C1" s="164" t="s">
        <v>0</v>
      </c>
      <c r="D1" s="167" t="s">
        <v>54</v>
      </c>
      <c r="E1" s="170" t="s">
        <v>55</v>
      </c>
      <c r="F1" s="124" t="s">
        <v>17</v>
      </c>
      <c r="G1" s="124"/>
      <c r="H1" s="125" t="s">
        <v>18</v>
      </c>
      <c r="I1" s="125"/>
      <c r="J1" s="116" t="s">
        <v>19</v>
      </c>
      <c r="K1" s="116"/>
      <c r="L1"/>
      <c r="M1"/>
      <c r="N1"/>
      <c r="O1"/>
      <c r="P1"/>
      <c r="Q1"/>
      <c r="R1"/>
      <c r="S1"/>
      <c r="T1"/>
      <c r="U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">
      <c r="A2" s="159"/>
      <c r="B2" s="162"/>
      <c r="C2" s="165"/>
      <c r="D2" s="168"/>
      <c r="E2" s="171"/>
      <c r="F2" s="57" t="s">
        <v>56</v>
      </c>
      <c r="G2" s="57">
        <f>'Исходные данные'!$S$2:$S$2</f>
        <v>16</v>
      </c>
      <c r="H2" s="59" t="s">
        <v>56</v>
      </c>
      <c r="I2" s="59">
        <f>'Исходные данные'!$T$2:$T$2</f>
        <v>10</v>
      </c>
      <c r="J2" s="61" t="s">
        <v>56</v>
      </c>
      <c r="K2" s="61">
        <f>'Исходные данные'!$U$2:$U$2</f>
        <v>3</v>
      </c>
      <c r="L2"/>
      <c r="M2"/>
      <c r="N2"/>
      <c r="O2"/>
      <c r="P2"/>
      <c r="Q2"/>
      <c r="R2"/>
      <c r="S2"/>
      <c r="T2"/>
      <c r="U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x14ac:dyDescent="0.2">
      <c r="A3" s="159"/>
      <c r="B3" s="162"/>
      <c r="C3" s="165"/>
      <c r="D3" s="168"/>
      <c r="E3" s="171"/>
      <c r="F3" s="57" t="s">
        <v>57</v>
      </c>
      <c r="G3" s="58">
        <v>0.33333333333333298</v>
      </c>
      <c r="H3" s="59" t="s">
        <v>57</v>
      </c>
      <c r="I3" s="60">
        <v>0.33333333333333298</v>
      </c>
      <c r="J3" s="61" t="s">
        <v>57</v>
      </c>
      <c r="K3" s="62">
        <v>0.33333333333333298</v>
      </c>
      <c r="L3"/>
      <c r="M3"/>
      <c r="N3"/>
      <c r="O3"/>
      <c r="P3"/>
      <c r="Q3"/>
      <c r="R3"/>
      <c r="S3"/>
      <c r="T3"/>
      <c r="U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x14ac:dyDescent="0.2">
      <c r="A4" s="160"/>
      <c r="B4" s="163"/>
      <c r="C4" s="166"/>
      <c r="D4" s="169"/>
      <c r="E4" s="172"/>
      <c r="F4" s="57" t="s">
        <v>58</v>
      </c>
      <c r="G4" s="57" t="s">
        <v>59</v>
      </c>
      <c r="H4" s="59" t="s">
        <v>58</v>
      </c>
      <c r="I4" s="59" t="s">
        <v>59</v>
      </c>
      <c r="J4" s="61" t="s">
        <v>58</v>
      </c>
      <c r="K4" s="61" t="s">
        <v>59</v>
      </c>
      <c r="L4"/>
      <c r="M4"/>
      <c r="N4"/>
      <c r="O4"/>
      <c r="P4"/>
      <c r="Q4"/>
      <c r="R4"/>
      <c r="S4"/>
      <c r="T4"/>
      <c r="U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80" x14ac:dyDescent="0.2">
      <c r="A5" s="7">
        <v>1</v>
      </c>
      <c r="B5" s="8" t="s">
        <v>21</v>
      </c>
      <c r="C5" s="9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8">
        <f>'Исходные данные'!H2*10</f>
        <v>95</v>
      </c>
      <c r="E5" s="10">
        <f>-SUM(3*D5+G5+I5+K5)*$G$3</f>
        <v>-154.33333333333317</v>
      </c>
      <c r="F5" s="103" t="s">
        <v>61</v>
      </c>
      <c r="G5" s="57">
        <f>SUM('Исходные данные'!D23,'Исходные данные'!D17,'Исходные данные'!D15)+2*3</f>
        <v>42</v>
      </c>
      <c r="H5" s="59" t="s">
        <v>60</v>
      </c>
      <c r="I5" s="59">
        <f>SUM('Исходные данные'!D11,'Исходные данные'!D15,'Исходные данные'!D16,'Исходные данные'!D18)+2*4</f>
        <v>68</v>
      </c>
      <c r="J5" s="61" t="s">
        <v>60</v>
      </c>
      <c r="K5" s="61">
        <f>SUM('Исходные данные'!D11,'Исходные данные'!D15,'Исходные данные'!D16,'Исходные данные'!D18)+2*4</f>
        <v>68</v>
      </c>
      <c r="L5"/>
      <c r="M5"/>
      <c r="N5"/>
      <c r="O5"/>
      <c r="P5"/>
      <c r="Q5"/>
      <c r="R5"/>
      <c r="S5"/>
      <c r="T5"/>
      <c r="U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60" x14ac:dyDescent="0.2">
      <c r="A6" s="11">
        <v>2</v>
      </c>
      <c r="B6" s="12" t="s">
        <v>26</v>
      </c>
      <c r="C6" s="13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12">
        <f>'Исходные данные'!H3*10</f>
        <v>75</v>
      </c>
      <c r="E6" s="10">
        <f t="shared" ref="E6:E10" si="0">-SUM(3*D6+G6+I6+K6)*$G$3</f>
        <v>-120.3333333333332</v>
      </c>
      <c r="F6" s="104" t="s">
        <v>63</v>
      </c>
      <c r="G6" s="57">
        <f>SUM('Исходные данные'!D17,'Исходные данные'!D23)+2*2</f>
        <v>28</v>
      </c>
      <c r="H6" s="59" t="s">
        <v>62</v>
      </c>
      <c r="I6" s="59">
        <f>SUM('Исходные данные'!D18,'Исходные данные'!D16,'Исходные данные'!D11)+2*3</f>
        <v>54</v>
      </c>
      <c r="J6" s="61" t="s">
        <v>62</v>
      </c>
      <c r="K6" s="61">
        <f>SUM('Исходные данные'!D18,'Исходные данные'!D16,'Исходные данные'!D11)+2*3</f>
        <v>54</v>
      </c>
      <c r="L6"/>
      <c r="M6"/>
      <c r="N6"/>
      <c r="O6"/>
      <c r="P6"/>
      <c r="Q6"/>
      <c r="R6"/>
      <c r="S6"/>
      <c r="T6"/>
      <c r="U6"/>
      <c r="AB6"/>
      <c r="AC6"/>
      <c r="AD6"/>
      <c r="AE6"/>
      <c r="AF6"/>
      <c r="AG6"/>
      <c r="AH6"/>
      <c r="AI6"/>
      <c r="AJ6"/>
      <c r="AK6"/>
      <c r="AL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40" x14ac:dyDescent="0.2">
      <c r="A7" s="7">
        <v>3</v>
      </c>
      <c r="B7" s="8" t="s">
        <v>29</v>
      </c>
      <c r="C7" s="9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8">
        <f>'Исходные данные'!H4*10</f>
        <v>50</v>
      </c>
      <c r="E7" s="10">
        <f t="shared" si="0"/>
        <v>-59.333333333333272</v>
      </c>
      <c r="F7" s="104" t="s">
        <v>63</v>
      </c>
      <c r="G7" s="57">
        <f>SUM('Исходные данные'!D17,'Исходные данные'!D23)+2*2</f>
        <v>28</v>
      </c>
      <c r="H7" s="59" t="s">
        <v>32</v>
      </c>
      <c r="I7" s="59">
        <v>0</v>
      </c>
      <c r="J7" s="61" t="s">
        <v>32</v>
      </c>
      <c r="K7" s="61">
        <v>0</v>
      </c>
      <c r="L7"/>
      <c r="M7"/>
      <c r="N7"/>
      <c r="O7"/>
      <c r="P7"/>
      <c r="Q7"/>
      <c r="R7"/>
      <c r="S7"/>
      <c r="T7"/>
      <c r="U7"/>
      <c r="AB7"/>
      <c r="AC7"/>
      <c r="AD7"/>
      <c r="AE7"/>
      <c r="AF7"/>
      <c r="AG7"/>
      <c r="AH7"/>
      <c r="AI7"/>
      <c r="AJ7"/>
      <c r="AK7"/>
      <c r="AL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60" x14ac:dyDescent="0.2">
      <c r="A8" s="11">
        <v>4</v>
      </c>
      <c r="B8" s="12" t="s">
        <v>34</v>
      </c>
      <c r="C8" s="13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12">
        <f>'Исходные данные'!H5*10</f>
        <v>30</v>
      </c>
      <c r="E8" s="10">
        <f t="shared" si="0"/>
        <v>-65.999999999999929</v>
      </c>
      <c r="F8" s="104" t="s">
        <v>32</v>
      </c>
      <c r="G8" s="57">
        <v>0</v>
      </c>
      <c r="H8" s="59" t="s">
        <v>62</v>
      </c>
      <c r="I8" s="59">
        <f>SUM('Исходные данные'!D18,'Исходные данные'!D16,'Исходные данные'!D11)+2*3</f>
        <v>54</v>
      </c>
      <c r="J8" s="61" t="s">
        <v>62</v>
      </c>
      <c r="K8" s="61">
        <f>SUM('Исходные данные'!D18,'Исходные данные'!D16,'Исходные данные'!D11)+2*3</f>
        <v>54</v>
      </c>
      <c r="L8"/>
      <c r="M8"/>
      <c r="N8"/>
      <c r="O8"/>
      <c r="P8"/>
      <c r="Q8"/>
      <c r="R8"/>
      <c r="S8"/>
      <c r="T8"/>
      <c r="U8"/>
      <c r="AB8"/>
      <c r="AC8"/>
      <c r="AD8"/>
      <c r="AE8"/>
      <c r="AF8"/>
      <c r="AG8"/>
      <c r="AH8"/>
      <c r="AI8"/>
      <c r="AJ8"/>
      <c r="AK8"/>
      <c r="AL8"/>
    </row>
    <row r="9" spans="1:50" ht="80" x14ac:dyDescent="0.2">
      <c r="A9" s="7">
        <v>5</v>
      </c>
      <c r="B9" s="8" t="s">
        <v>37</v>
      </c>
      <c r="C9" s="9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8">
        <f>'Исходные данные'!H6*10</f>
        <v>30</v>
      </c>
      <c r="E9" s="10">
        <f t="shared" si="0"/>
        <v>-70.666666666666586</v>
      </c>
      <c r="F9" s="104" t="s">
        <v>35</v>
      </c>
      <c r="G9" s="57">
        <f>SUM('Исходные данные'!D23)+2*1</f>
        <v>14</v>
      </c>
      <c r="H9" s="59" t="s">
        <v>62</v>
      </c>
      <c r="I9" s="59">
        <f>SUM('Исходные данные'!D18,'Исходные данные'!D16,'Исходные данные'!D11)+2*3</f>
        <v>54</v>
      </c>
      <c r="J9" s="61" t="s">
        <v>62</v>
      </c>
      <c r="K9" s="61">
        <f>SUM('Исходные данные'!D18,'Исходные данные'!D16,'Исходные данные'!D11)+2*3</f>
        <v>54</v>
      </c>
      <c r="L9"/>
      <c r="M9"/>
      <c r="N9"/>
      <c r="O9"/>
      <c r="P9"/>
      <c r="Q9"/>
      <c r="R9"/>
      <c r="S9"/>
      <c r="T9"/>
      <c r="U9"/>
      <c r="AB9"/>
      <c r="AC9"/>
      <c r="AD9"/>
      <c r="AE9"/>
      <c r="AF9"/>
      <c r="AG9"/>
      <c r="AH9"/>
      <c r="AI9"/>
      <c r="AJ9"/>
      <c r="AK9"/>
      <c r="AL9"/>
    </row>
    <row r="10" spans="1:50" ht="80" x14ac:dyDescent="0.2">
      <c r="A10" s="11">
        <v>6</v>
      </c>
      <c r="B10" s="12" t="s">
        <v>40</v>
      </c>
      <c r="C10" s="13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12">
        <f>'Исходные данные'!H7*10</f>
        <v>20</v>
      </c>
      <c r="E10" s="10">
        <f t="shared" si="0"/>
        <v>-79.333333333333243</v>
      </c>
      <c r="F10" s="104" t="s">
        <v>61</v>
      </c>
      <c r="G10" s="57">
        <f>SUM('Исходные данные'!D23,'Исходные данные'!D17,'Исходные данные'!D15)+2*3</f>
        <v>42</v>
      </c>
      <c r="H10" s="59" t="s">
        <v>60</v>
      </c>
      <c r="I10" s="59">
        <f>SUM('Исходные данные'!D11,'Исходные данные'!D15,'Исходные данные'!D16,'Исходные данные'!D18)+2*4</f>
        <v>68</v>
      </c>
      <c r="J10" s="61" t="s">
        <v>60</v>
      </c>
      <c r="K10" s="61">
        <f>SUM('Исходные данные'!D11,'Исходные данные'!D15,'Исходные данные'!D16,'Исходные данные'!D18)+2*4</f>
        <v>68</v>
      </c>
      <c r="L10"/>
      <c r="M10"/>
      <c r="N10"/>
      <c r="O10"/>
      <c r="P10"/>
      <c r="Q10"/>
      <c r="R10"/>
      <c r="S10"/>
      <c r="T10"/>
      <c r="U10"/>
      <c r="AB10"/>
      <c r="AC10"/>
      <c r="AD10"/>
      <c r="AE10"/>
      <c r="AF10"/>
      <c r="AG10"/>
      <c r="AH10"/>
      <c r="AI10"/>
      <c r="AJ10"/>
      <c r="AK10"/>
      <c r="AL10"/>
    </row>
    <row r="11" spans="1:50" ht="21" x14ac:dyDescent="0.2">
      <c r="A11" s="157" t="s">
        <v>64</v>
      </c>
      <c r="B11" s="157"/>
      <c r="C11" s="14">
        <v>3</v>
      </c>
      <c r="D11" s="15" t="s">
        <v>65</v>
      </c>
      <c r="E11" s="16">
        <f>MAX(E5:E10)</f>
        <v>-59.333333333333272</v>
      </c>
    </row>
    <row r="17" spans="3:61" x14ac:dyDescent="0.2">
      <c r="C17" s="17"/>
      <c r="D17" s="17"/>
      <c r="E17" s="17"/>
    </row>
    <row r="20" spans="3:61" x14ac:dyDescent="0.2"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3:61" x14ac:dyDescent="0.2"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3:61" x14ac:dyDescent="0.2"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3:61" x14ac:dyDescent="0.2"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3:61" x14ac:dyDescent="0.2"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3:61" x14ac:dyDescent="0.2"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3:61" x14ac:dyDescent="0.2"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</sheetData>
  <mergeCells count="9">
    <mergeCell ref="F1:G1"/>
    <mergeCell ref="H1:I1"/>
    <mergeCell ref="J1:K1"/>
    <mergeCell ref="A11:B11"/>
    <mergeCell ref="A1:A4"/>
    <mergeCell ref="B1:B4"/>
    <mergeCell ref="C1:C4"/>
    <mergeCell ref="D1:D4"/>
    <mergeCell ref="E1:E4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"/>
  <sheetViews>
    <sheetView tabSelected="1" zoomScale="70" zoomScaleNormal="70" workbookViewId="0">
      <selection activeCell="B9" sqref="B9:I9"/>
    </sheetView>
  </sheetViews>
  <sheetFormatPr baseColWidth="10" defaultColWidth="9" defaultRowHeight="15" x14ac:dyDescent="0.2"/>
  <cols>
    <col min="1" max="1" width="24" customWidth="1"/>
    <col min="2" max="2" width="27.5" customWidth="1"/>
    <col min="3" max="3" width="29" customWidth="1"/>
    <col min="4" max="4" width="27" customWidth="1"/>
    <col min="5" max="5" width="25.6640625" customWidth="1"/>
    <col min="6" max="6" width="14.1640625" customWidth="1"/>
    <col min="7" max="7" width="14.33203125" customWidth="1"/>
    <col min="8" max="8" width="13.5" customWidth="1"/>
    <col min="9" max="9" width="15.1640625" customWidth="1"/>
  </cols>
  <sheetData>
    <row r="1" spans="1:9" ht="44" x14ac:dyDescent="0.2">
      <c r="A1" s="1" t="s">
        <v>53</v>
      </c>
      <c r="B1" s="91" t="s">
        <v>66</v>
      </c>
      <c r="C1" s="97" t="s">
        <v>67</v>
      </c>
      <c r="D1" s="92" t="s">
        <v>68</v>
      </c>
      <c r="E1" s="94" t="s">
        <v>69</v>
      </c>
      <c r="F1" s="84" t="s">
        <v>70</v>
      </c>
      <c r="G1" s="86" t="s">
        <v>71</v>
      </c>
      <c r="H1" s="88" t="s">
        <v>72</v>
      </c>
      <c r="I1" s="90" t="s">
        <v>73</v>
      </c>
    </row>
    <row r="2" spans="1:9" ht="21" x14ac:dyDescent="0.2">
      <c r="A2" s="1">
        <v>1</v>
      </c>
      <c r="B2" s="2">
        <f>'Равные вероятности'!E5</f>
        <v>-148.49999999999994</v>
      </c>
      <c r="C2" s="96">
        <f>'Вер-ть от кол-ва дней в месяце'!E5</f>
        <v>-148.49589041095891</v>
      </c>
      <c r="D2" s="80">
        <f>'Вер-ть возвр. зимой х3'!E5</f>
        <v>-148.0000000000002</v>
      </c>
      <c r="E2" s="80">
        <f>'Измененные цены'!E5</f>
        <v>-142.49999999999994</v>
      </c>
      <c r="F2" s="80">
        <f>Зима!E5</f>
        <v>-146.99999999999986</v>
      </c>
      <c r="G2" s="80">
        <f>Весна!E5</f>
        <v>-154.33333333333317</v>
      </c>
      <c r="H2" s="80">
        <f>Лето!E5</f>
        <v>-138.3333333333332</v>
      </c>
      <c r="I2" s="80">
        <f>Осень!E5</f>
        <v>-154.33333333333317</v>
      </c>
    </row>
    <row r="3" spans="1:9" ht="21" x14ac:dyDescent="0.2">
      <c r="A3" s="1">
        <v>2</v>
      </c>
      <c r="B3" s="2">
        <f>'Равные вероятности'!E6</f>
        <v>-104.99999999999996</v>
      </c>
      <c r="C3" s="80">
        <f>'Вер-ть от кол-ва дней в месяце'!E6</f>
        <v>-105.12602739726029</v>
      </c>
      <c r="D3" s="80">
        <f>'Вер-ть возвр. зимой х3'!E6</f>
        <v>-95.000000000000114</v>
      </c>
      <c r="E3" s="80">
        <f>'Измененные цены'!E6</f>
        <v>-104.99999999999996</v>
      </c>
      <c r="F3" s="85">
        <f>Зима!E6</f>
        <v>-74.999999999999915</v>
      </c>
      <c r="G3" s="80">
        <f>Весна!E6</f>
        <v>-120.3333333333332</v>
      </c>
      <c r="H3" s="80">
        <f>Лето!E6</f>
        <v>-104.33333333333323</v>
      </c>
      <c r="I3" s="80">
        <f>Осень!E6</f>
        <v>-120.3333333333332</v>
      </c>
    </row>
    <row r="4" spans="1:9" ht="21" x14ac:dyDescent="0.2">
      <c r="A4" s="1">
        <v>3</v>
      </c>
      <c r="B4" s="2">
        <f>'Равные вероятности'!E7</f>
        <v>-83.499999999999972</v>
      </c>
      <c r="C4" s="80">
        <f>'Вер-ть от кол-ва дней в месяце'!E7</f>
        <v>-83.282191780821947</v>
      </c>
      <c r="D4" s="80">
        <f>'Вер-ть возвр. зимой х3'!E7</f>
        <v>-101.00000000000016</v>
      </c>
      <c r="E4" s="80">
        <f>'Измененные цены'!E7</f>
        <v>-71.499999999999972</v>
      </c>
      <c r="F4" s="80">
        <f>Зима!E7</f>
        <v>-135.99999999999986</v>
      </c>
      <c r="G4" s="87">
        <f>Весна!E7</f>
        <v>-59.333333333333272</v>
      </c>
      <c r="H4" s="80">
        <f>Лето!E7</f>
        <v>-79.333333333333243</v>
      </c>
      <c r="I4" s="83">
        <f>Осень!E7</f>
        <v>-59.333333333333272</v>
      </c>
    </row>
    <row r="5" spans="1:9" ht="21" x14ac:dyDescent="0.2">
      <c r="A5" s="1">
        <v>4</v>
      </c>
      <c r="B5" s="105">
        <f>'Равные вероятности'!E8</f>
        <v>-72.166666666666643</v>
      </c>
      <c r="C5" s="106">
        <f>'Вер-ть от кол-ва дней в месяце'!E8</f>
        <v>-71.972602739726028</v>
      </c>
      <c r="D5" s="93">
        <f>'Вер-ть возвр. зимой х3'!E8</f>
        <v>-86.777777777777914</v>
      </c>
      <c r="E5" s="95">
        <f>'Измененные цены'!E8</f>
        <v>-60.166666666666643</v>
      </c>
      <c r="F5" s="80">
        <f>Зима!E8</f>
        <v>-115.99999999999987</v>
      </c>
      <c r="G5" s="80">
        <f>Весна!E8</f>
        <v>-65.999999999999929</v>
      </c>
      <c r="H5" s="80">
        <f>Лето!E8</f>
        <v>-40.666666666666622</v>
      </c>
      <c r="I5" s="80">
        <f>Осень!E8</f>
        <v>-65.999999999999929</v>
      </c>
    </row>
    <row r="6" spans="1:9" ht="21" x14ac:dyDescent="0.2">
      <c r="A6" s="1">
        <v>5</v>
      </c>
      <c r="B6" s="80">
        <f>'Равные вероятности'!E9</f>
        <v>-72.999999999999972</v>
      </c>
      <c r="C6" s="80">
        <f>'Вер-ть от кол-ва дней в месяце'!E9</f>
        <v>-72.745205479452054</v>
      </c>
      <c r="D6" s="80">
        <f>'Вер-ть возвр. зимой х3'!E9</f>
        <v>-87.333333333333471</v>
      </c>
      <c r="E6" s="80">
        <f>'Измененные цены'!E9</f>
        <v>-60.999999999999979</v>
      </c>
      <c r="F6" s="80">
        <f>Зима!E9</f>
        <v>-115.99999999999987</v>
      </c>
      <c r="G6" s="80">
        <f>Весна!E9</f>
        <v>-70.666666666666586</v>
      </c>
      <c r="H6" s="89">
        <f>Лето!E9</f>
        <v>-34.666666666666629</v>
      </c>
      <c r="I6" s="80">
        <f>Осень!E9</f>
        <v>-70.666666666666586</v>
      </c>
    </row>
    <row r="7" spans="1:9" ht="21" x14ac:dyDescent="0.2">
      <c r="A7" s="1">
        <v>6</v>
      </c>
      <c r="B7" s="2">
        <f>'Равные вероятности'!E10</f>
        <v>-84.166666666666629</v>
      </c>
      <c r="C7" s="80">
        <f>'Вер-ть от кол-ва дней в месяце'!E10</f>
        <v>-83.972602739726042</v>
      </c>
      <c r="D7" s="80">
        <f>'Вер-ть возвр. зимой х3'!E10</f>
        <v>-96.111111111111256</v>
      </c>
      <c r="E7" s="80">
        <f>'Измененные цены'!E10</f>
        <v>-72.166666666666643</v>
      </c>
      <c r="F7" s="80">
        <f>Зима!E10</f>
        <v>-119.99999999999987</v>
      </c>
      <c r="G7" s="80">
        <f>Весна!E10</f>
        <v>-79.333333333333243</v>
      </c>
      <c r="H7" s="80">
        <f>Лето!E10</f>
        <v>-57.999999999999936</v>
      </c>
      <c r="I7" s="80">
        <f>Осень!E10</f>
        <v>-79.333333333333243</v>
      </c>
    </row>
    <row r="8" spans="1:9" ht="21" x14ac:dyDescent="0.2">
      <c r="A8" s="110"/>
      <c r="B8" s="111"/>
      <c r="C8" s="111"/>
      <c r="D8" s="111"/>
      <c r="E8" s="111"/>
      <c r="F8" s="111"/>
      <c r="G8" s="111"/>
      <c r="H8" s="111"/>
      <c r="I8" s="112"/>
    </row>
    <row r="9" spans="1:9" ht="21" x14ac:dyDescent="0.2">
      <c r="A9" s="3"/>
      <c r="B9" s="105">
        <f t="shared" ref="B9:I9" si="0">MAX(B2:B7)</f>
        <v>-72.166666666666643</v>
      </c>
      <c r="C9" s="96">
        <f t="shared" si="0"/>
        <v>-71.972602739726028</v>
      </c>
      <c r="D9" s="93">
        <f t="shared" si="0"/>
        <v>-86.777777777777914</v>
      </c>
      <c r="E9" s="95">
        <f t="shared" si="0"/>
        <v>-60.166666666666643</v>
      </c>
      <c r="F9" s="85">
        <f t="shared" si="0"/>
        <v>-74.999999999999915</v>
      </c>
      <c r="G9" s="87">
        <f t="shared" si="0"/>
        <v>-59.333333333333272</v>
      </c>
      <c r="H9" s="89">
        <f t="shared" si="0"/>
        <v>-34.666666666666629</v>
      </c>
      <c r="I9" s="83">
        <f t="shared" si="0"/>
        <v>-59.333333333333272</v>
      </c>
    </row>
    <row r="10" spans="1:9" ht="21" x14ac:dyDescent="0.2">
      <c r="A10" s="3" t="s">
        <v>64</v>
      </c>
      <c r="B10" s="4">
        <v>4</v>
      </c>
      <c r="C10" s="4">
        <v>4</v>
      </c>
      <c r="D10" s="4">
        <v>4</v>
      </c>
      <c r="E10" s="4">
        <v>4</v>
      </c>
      <c r="F10" s="3">
        <v>2</v>
      </c>
      <c r="G10" s="3">
        <v>3</v>
      </c>
      <c r="H10" s="3">
        <v>5</v>
      </c>
      <c r="I10" s="3">
        <v>3</v>
      </c>
    </row>
    <row r="14" spans="1:9" x14ac:dyDescent="0.2">
      <c r="D14" s="5"/>
    </row>
    <row r="15" spans="1:9" x14ac:dyDescent="0.2">
      <c r="D15" s="5"/>
    </row>
    <row r="16" spans="1:9" x14ac:dyDescent="0.2">
      <c r="D16" s="5"/>
    </row>
    <row r="17" spans="4:4" x14ac:dyDescent="0.2">
      <c r="D17" s="5"/>
    </row>
    <row r="18" spans="4:4" x14ac:dyDescent="0.2">
      <c r="D18" s="5"/>
    </row>
    <row r="19" spans="4:4" x14ac:dyDescent="0.2">
      <c r="D19" s="5"/>
    </row>
  </sheetData>
  <mergeCells count="1">
    <mergeCell ref="A8:I8"/>
  </mergeCells>
  <pageMargins left="0.69930555555555596" right="0.69930555555555596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26"/>
  <sheetViews>
    <sheetView zoomScale="68" zoomScaleNormal="48" workbookViewId="0">
      <pane xSplit="5" ySplit="11" topLeftCell="F12" activePane="bottomRight" state="frozenSplit"/>
      <selection pane="topRight"/>
      <selection pane="bottomLeft"/>
      <selection pane="bottomRight" activeCell="E10" sqref="E10"/>
    </sheetView>
  </sheetViews>
  <sheetFormatPr baseColWidth="10" defaultColWidth="8.83203125" defaultRowHeight="19" x14ac:dyDescent="0.2"/>
  <cols>
    <col min="1" max="1" width="19.5" style="6" customWidth="1"/>
    <col min="2" max="2" width="8.1640625" style="6" customWidth="1"/>
    <col min="3" max="3" width="18.83203125" style="6" customWidth="1"/>
    <col min="4" max="4" width="22.83203125" style="6" customWidth="1"/>
    <col min="5" max="5" width="18.1640625" style="6" customWidth="1"/>
    <col min="6" max="6" width="40.6640625" style="6" customWidth="1"/>
    <col min="7" max="7" width="27.1640625" style="6" customWidth="1"/>
    <col min="8" max="8" width="40.6640625" style="6" customWidth="1"/>
    <col min="9" max="9" width="27.1640625" style="6" customWidth="1"/>
    <col min="10" max="10" width="40.6640625" style="6" customWidth="1"/>
    <col min="11" max="11" width="27.1640625" style="6" customWidth="1"/>
    <col min="12" max="12" width="40.6640625" style="6" customWidth="1"/>
    <col min="13" max="13" width="27.1640625" style="6" customWidth="1"/>
    <col min="14" max="14" width="40.6640625" style="6" customWidth="1"/>
    <col min="15" max="15" width="27.1640625" style="6" customWidth="1"/>
    <col min="16" max="16" width="40.6640625" style="6" customWidth="1"/>
    <col min="17" max="17" width="27.1640625" style="6" customWidth="1"/>
    <col min="18" max="18" width="40.6640625" style="6" customWidth="1"/>
    <col min="19" max="19" width="27.1640625" style="6" customWidth="1"/>
    <col min="20" max="20" width="40.6640625" style="6" customWidth="1"/>
    <col min="21" max="21" width="27.1640625" style="6" customWidth="1"/>
    <col min="22" max="22" width="40.6640625" style="6" customWidth="1"/>
    <col min="23" max="23" width="27.1640625" style="6" customWidth="1"/>
    <col min="24" max="24" width="40.6640625" style="6" customWidth="1"/>
    <col min="25" max="25" width="27.1640625" style="6" customWidth="1"/>
    <col min="26" max="26" width="40.6640625" style="6" customWidth="1"/>
    <col min="27" max="27" width="27" style="6" customWidth="1"/>
    <col min="28" max="28" width="40.6640625" style="6" customWidth="1"/>
    <col min="29" max="29" width="27.1640625" style="6" customWidth="1"/>
    <col min="30" max="30" width="15.5" style="6" customWidth="1"/>
    <col min="31" max="31" width="27.1640625" style="6" customWidth="1"/>
    <col min="32" max="32" width="13.6640625" style="6" customWidth="1"/>
    <col min="33" max="33" width="15.5" style="6" customWidth="1"/>
    <col min="34" max="34" width="27.1640625" style="6" customWidth="1"/>
    <col min="35" max="35" width="13.6640625" style="6" customWidth="1"/>
    <col min="36" max="36" width="15.5" style="6" customWidth="1"/>
    <col min="37" max="37" width="27.1640625" style="6" customWidth="1"/>
    <col min="38" max="38" width="13.6640625" style="6" customWidth="1"/>
    <col min="39" max="39" width="15.5" style="6" customWidth="1"/>
    <col min="40" max="40" width="27.1640625" style="6" customWidth="1"/>
    <col min="41" max="41" width="14.6640625" style="6" customWidth="1"/>
    <col min="42" max="42" width="13.6640625" style="6" customWidth="1"/>
    <col min="43" max="43" width="15.5" style="6" customWidth="1"/>
    <col min="44" max="44" width="27.1640625" style="6" customWidth="1"/>
    <col min="45" max="45" width="14.6640625" style="6" customWidth="1"/>
    <col min="46" max="46" width="13.6640625" style="6" customWidth="1"/>
    <col min="47" max="47" width="15.5" style="6" customWidth="1"/>
    <col min="48" max="48" width="27.1640625" style="6" customWidth="1"/>
    <col min="49" max="49" width="14.6640625" style="6" customWidth="1"/>
    <col min="50" max="50" width="13.6640625" style="6" customWidth="1"/>
    <col min="51" max="16384" width="8.83203125" style="6"/>
  </cols>
  <sheetData>
    <row r="1" spans="1:50" ht="26" thickTop="1" thickBot="1" x14ac:dyDescent="0.25">
      <c r="A1" s="119" t="s">
        <v>53</v>
      </c>
      <c r="B1" s="119" t="s">
        <v>1</v>
      </c>
      <c r="C1" s="119" t="s">
        <v>0</v>
      </c>
      <c r="D1" s="120" t="s">
        <v>54</v>
      </c>
      <c r="E1" s="120" t="s">
        <v>55</v>
      </c>
      <c r="F1" s="126" t="s">
        <v>9</v>
      </c>
      <c r="G1" s="127"/>
      <c r="H1" s="128" t="s">
        <v>10</v>
      </c>
      <c r="I1" s="128"/>
      <c r="J1" s="113" t="s">
        <v>11</v>
      </c>
      <c r="K1" s="113"/>
      <c r="L1" s="114" t="s">
        <v>12</v>
      </c>
      <c r="M1" s="114"/>
      <c r="N1" s="115" t="s">
        <v>13</v>
      </c>
      <c r="O1" s="115"/>
      <c r="P1" s="121" t="s">
        <v>14</v>
      </c>
      <c r="Q1" s="121"/>
      <c r="R1" s="122" t="s">
        <v>15</v>
      </c>
      <c r="S1" s="122"/>
      <c r="T1" s="123" t="s">
        <v>16</v>
      </c>
      <c r="U1" s="123"/>
      <c r="V1" s="124" t="s">
        <v>17</v>
      </c>
      <c r="W1" s="124"/>
      <c r="X1" s="125" t="s">
        <v>18</v>
      </c>
      <c r="Y1" s="125"/>
      <c r="Z1" s="116" t="s">
        <v>19</v>
      </c>
      <c r="AA1" s="116"/>
      <c r="AB1" s="117" t="s">
        <v>20</v>
      </c>
      <c r="AC1" s="117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ht="21" thickTop="1" thickBot="1" x14ac:dyDescent="0.25">
      <c r="A2" s="119"/>
      <c r="B2" s="119"/>
      <c r="C2" s="119"/>
      <c r="D2" s="120"/>
      <c r="E2" s="120"/>
      <c r="F2" s="64" t="s">
        <v>56</v>
      </c>
      <c r="G2" s="43">
        <f>'Исходные данные'!$K$2:$K$2</f>
        <v>-2</v>
      </c>
      <c r="H2" s="65" t="s">
        <v>56</v>
      </c>
      <c r="I2" s="65">
        <f>'Исходные данные'!$L$2:$L$2</f>
        <v>0</v>
      </c>
      <c r="J2" s="45" t="s">
        <v>56</v>
      </c>
      <c r="K2" s="45">
        <f>'Исходные данные'!$M$2:$M$2</f>
        <v>3</v>
      </c>
      <c r="L2" s="47" t="s">
        <v>56</v>
      </c>
      <c r="M2" s="47">
        <f>'Исходные данные'!$N$2:$N$2</f>
        <v>8</v>
      </c>
      <c r="N2" s="49" t="s">
        <v>56</v>
      </c>
      <c r="O2" s="49">
        <f>'Исходные данные'!$O$2:$O$2</f>
        <v>13</v>
      </c>
      <c r="P2" s="51" t="s">
        <v>56</v>
      </c>
      <c r="Q2" s="51">
        <f>'Исходные данные'!$P$2:$P$2</f>
        <v>18</v>
      </c>
      <c r="R2" s="53" t="s">
        <v>56</v>
      </c>
      <c r="S2" s="53">
        <f>'Исходные данные'!$Q$2:$Q$2</f>
        <v>22</v>
      </c>
      <c r="T2" s="55" t="s">
        <v>56</v>
      </c>
      <c r="U2" s="55">
        <f>'Исходные данные'!$R$2:$R$2</f>
        <v>20</v>
      </c>
      <c r="V2" s="57" t="s">
        <v>56</v>
      </c>
      <c r="W2" s="57">
        <f>'Исходные данные'!$S$2:$S$2</f>
        <v>16</v>
      </c>
      <c r="X2" s="59" t="s">
        <v>56</v>
      </c>
      <c r="Y2" s="59">
        <f>'Исходные данные'!$T$2:$T$2</f>
        <v>10</v>
      </c>
      <c r="Z2" s="61" t="s">
        <v>56</v>
      </c>
      <c r="AA2" s="61">
        <f>'Исходные данные'!$U$2:$U$2</f>
        <v>3</v>
      </c>
      <c r="AB2" s="41" t="s">
        <v>56</v>
      </c>
      <c r="AC2" s="41">
        <f>'Исходные данные'!$V$2:$V$2</f>
        <v>-1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ht="21" thickTop="1" thickBot="1" x14ac:dyDescent="0.25">
      <c r="A3" s="119"/>
      <c r="B3" s="119"/>
      <c r="C3" s="119"/>
      <c r="D3" s="120"/>
      <c r="E3" s="120"/>
      <c r="F3" s="64" t="s">
        <v>57</v>
      </c>
      <c r="G3" s="44">
        <v>8.3333333333333301E-2</v>
      </c>
      <c r="H3" s="65" t="s">
        <v>57</v>
      </c>
      <c r="I3" s="66">
        <v>8.3333333333333301E-2</v>
      </c>
      <c r="J3" s="45" t="s">
        <v>57</v>
      </c>
      <c r="K3" s="46">
        <v>8.3333333333333301E-2</v>
      </c>
      <c r="L3" s="47" t="s">
        <v>57</v>
      </c>
      <c r="M3" s="48">
        <v>8.3333333333333301E-2</v>
      </c>
      <c r="N3" s="49" t="s">
        <v>57</v>
      </c>
      <c r="O3" s="50">
        <v>8.3333333333333301E-2</v>
      </c>
      <c r="P3" s="51" t="s">
        <v>57</v>
      </c>
      <c r="Q3" s="52">
        <v>8.3333333333333301E-2</v>
      </c>
      <c r="R3" s="53" t="s">
        <v>57</v>
      </c>
      <c r="S3" s="54">
        <v>8.3333333333333301E-2</v>
      </c>
      <c r="T3" s="55" t="s">
        <v>57</v>
      </c>
      <c r="U3" s="56">
        <v>8.3333333333333301E-2</v>
      </c>
      <c r="V3" s="57" t="s">
        <v>57</v>
      </c>
      <c r="W3" s="58">
        <v>8.3333333333333301E-2</v>
      </c>
      <c r="X3" s="59" t="s">
        <v>57</v>
      </c>
      <c r="Y3" s="60">
        <v>8.3333333333333301E-2</v>
      </c>
      <c r="Z3" s="61" t="s">
        <v>57</v>
      </c>
      <c r="AA3" s="62">
        <v>8.3333333333333301E-2</v>
      </c>
      <c r="AB3" s="41" t="s">
        <v>57</v>
      </c>
      <c r="AC3" s="42">
        <v>8.3333333333333301E-2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ht="22" thickTop="1" thickBot="1" x14ac:dyDescent="0.25">
      <c r="A4" s="119"/>
      <c r="B4" s="119"/>
      <c r="C4" s="119"/>
      <c r="D4" s="120"/>
      <c r="E4" s="120"/>
      <c r="F4" s="64" t="s">
        <v>58</v>
      </c>
      <c r="G4" s="43" t="s">
        <v>59</v>
      </c>
      <c r="H4" s="65" t="s">
        <v>58</v>
      </c>
      <c r="I4" s="65" t="s">
        <v>59</v>
      </c>
      <c r="J4" s="45" t="s">
        <v>58</v>
      </c>
      <c r="K4" s="45" t="s">
        <v>59</v>
      </c>
      <c r="L4" s="47" t="s">
        <v>58</v>
      </c>
      <c r="M4" s="47" t="s">
        <v>59</v>
      </c>
      <c r="N4" s="49" t="s">
        <v>58</v>
      </c>
      <c r="O4" s="49" t="s">
        <v>59</v>
      </c>
      <c r="P4" s="51" t="s">
        <v>58</v>
      </c>
      <c r="Q4" s="51" t="s">
        <v>59</v>
      </c>
      <c r="R4" s="53" t="s">
        <v>58</v>
      </c>
      <c r="S4" s="53" t="s">
        <v>59</v>
      </c>
      <c r="T4" s="55" t="s">
        <v>58</v>
      </c>
      <c r="U4" s="55" t="s">
        <v>59</v>
      </c>
      <c r="V4" s="57" t="s">
        <v>58</v>
      </c>
      <c r="W4" s="57" t="s">
        <v>59</v>
      </c>
      <c r="X4" s="59" t="s">
        <v>58</v>
      </c>
      <c r="Y4" s="59" t="s">
        <v>59</v>
      </c>
      <c r="Z4" s="61" t="s">
        <v>58</v>
      </c>
      <c r="AA4" s="63" t="s">
        <v>59</v>
      </c>
      <c r="AB4" s="41" t="s">
        <v>58</v>
      </c>
      <c r="AC4" s="41" t="s">
        <v>59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82" thickTop="1" thickBot="1" x14ac:dyDescent="0.25">
      <c r="A5" s="74">
        <v>1</v>
      </c>
      <c r="B5" s="74" t="s">
        <v>21</v>
      </c>
      <c r="C5" s="75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74">
        <f>'Исходные данные'!H2*10</f>
        <v>95</v>
      </c>
      <c r="E5" s="76">
        <f>-SUM(SUM(D5,G5),SUM(D5,I5),SUM(D5,K5),SUM(D5,M5),SUM(D5,O5),SUM(D5,Q5),SUM(D5,S5),SUM(D5,U5),SUM(D5,W5),SUM(D5,Y5),SUM(D5,AA5),SUM(D5,AC5))*$G$3</f>
        <v>-148.49999999999994</v>
      </c>
      <c r="F5" s="98" t="s">
        <v>81</v>
      </c>
      <c r="G5" s="43">
        <f>SUM('Исходные данные'!D19,'Исходные данные'!D15)+2*2</f>
        <v>52</v>
      </c>
      <c r="H5" s="99" t="s">
        <v>81</v>
      </c>
      <c r="I5" s="65">
        <f>SUM('Исходные данные'!D19,'Исходные данные'!D15)+2*2</f>
        <v>52</v>
      </c>
      <c r="J5" s="45" t="s">
        <v>60</v>
      </c>
      <c r="K5" s="45">
        <f>SUM('Исходные данные'!D11,'Исходные данные'!D15,'Исходные данные'!D16,'Исходные данные'!D18)+2*4</f>
        <v>68</v>
      </c>
      <c r="L5" s="47" t="s">
        <v>60</v>
      </c>
      <c r="M5" s="47">
        <f>SUM('Исходные данные'!D11,'Исходные данные'!D15,'Исходные данные'!D16,'Исходные данные'!D18)+2*4</f>
        <v>68</v>
      </c>
      <c r="N5" s="49" t="s">
        <v>61</v>
      </c>
      <c r="O5" s="49">
        <f>SUM('Исходные данные'!D23,'Исходные данные'!D17,'Исходные данные'!D15)+2*3</f>
        <v>42</v>
      </c>
      <c r="P5" s="51" t="s">
        <v>61</v>
      </c>
      <c r="Q5" s="51">
        <f>SUM('Исходные данные'!D23,'Исходные данные'!D17,'Исходные данные'!D15)+2*3</f>
        <v>42</v>
      </c>
      <c r="R5" s="67" t="s">
        <v>74</v>
      </c>
      <c r="S5" s="53">
        <f>SUM('Исходные данные'!D15,'Исходные данные'!D10,'Исходные данные'!D17,'Исходные данные'!D20)+2*4</f>
        <v>44</v>
      </c>
      <c r="T5" s="69" t="s">
        <v>74</v>
      </c>
      <c r="U5" s="55">
        <f>SUM('Исходные данные'!D15,'Исходные данные'!D10,'Исходные данные'!D17,'Исходные данные'!D20)+2*4</f>
        <v>44</v>
      </c>
      <c r="V5" s="103" t="s">
        <v>61</v>
      </c>
      <c r="W5" s="57">
        <f>SUM('Исходные данные'!D23,'Исходные данные'!D17,'Исходные данные'!D15)+2*3</f>
        <v>42</v>
      </c>
      <c r="X5" s="59" t="s">
        <v>60</v>
      </c>
      <c r="Y5" s="59">
        <f>SUM('Исходные данные'!D11,'Исходные данные'!D15,'Исходные данные'!D16,'Исходные данные'!D18)+2*4</f>
        <v>68</v>
      </c>
      <c r="Z5" s="61" t="s">
        <v>60</v>
      </c>
      <c r="AA5" s="61">
        <f>SUM('Исходные данные'!D11,'Исходные данные'!D15,'Исходные данные'!D16,'Исходные данные'!D18)+2*4</f>
        <v>68</v>
      </c>
      <c r="AB5" s="101" t="s">
        <v>81</v>
      </c>
      <c r="AC5" s="41">
        <f>SUM('Исходные данные'!D19,'Исходные данные'!D15)+2*2</f>
        <v>52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62" thickTop="1" thickBot="1" x14ac:dyDescent="0.25">
      <c r="A6" s="74">
        <v>2</v>
      </c>
      <c r="B6" s="74" t="s">
        <v>26</v>
      </c>
      <c r="C6" s="75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74">
        <f>'Исходные данные'!H3*10</f>
        <v>75</v>
      </c>
      <c r="E6" s="76">
        <f t="shared" ref="E6:E10" si="0">-SUM(SUM(D6,G6),SUM(D6,I6),SUM(D6,K6),SUM(D6,M6),SUM(D6,O6),SUM(D6,Q6),SUM(D6,S6),SUM(D6,U6),SUM(D6,W6),SUM(D6,Y6),SUM(D6,AA6),SUM(D6,AC6))*$G$3</f>
        <v>-104.99999999999996</v>
      </c>
      <c r="F6" s="64" t="s">
        <v>32</v>
      </c>
      <c r="G6" s="43">
        <v>0</v>
      </c>
      <c r="H6" s="100" t="s">
        <v>32</v>
      </c>
      <c r="I6" s="65">
        <v>0</v>
      </c>
      <c r="J6" s="45" t="s">
        <v>62</v>
      </c>
      <c r="K6" s="45">
        <f>SUM('Исходные данные'!D18,'Исходные данные'!D16,'Исходные данные'!D11)+2*3</f>
        <v>54</v>
      </c>
      <c r="L6" s="47" t="s">
        <v>62</v>
      </c>
      <c r="M6" s="47">
        <f>SUM('Исходные данные'!D18,'Исходные данные'!D16,'Исходные данные'!D11)+2*3</f>
        <v>54</v>
      </c>
      <c r="N6" s="49" t="s">
        <v>63</v>
      </c>
      <c r="O6" s="49">
        <f>SUM('Исходные данные'!D17,'Исходные данные'!D23)+2*2</f>
        <v>28</v>
      </c>
      <c r="P6" s="51" t="s">
        <v>63</v>
      </c>
      <c r="Q6" s="51">
        <f>SUM('Исходные данные'!D17,'Исходные данные'!D23)+2*2</f>
        <v>28</v>
      </c>
      <c r="R6" s="67" t="s">
        <v>75</v>
      </c>
      <c r="S6" s="53">
        <f>SUM('Исходные данные'!D10,'Исходные данные'!D20,'Исходные данные'!D17)+2*3</f>
        <v>30</v>
      </c>
      <c r="T6" s="69" t="s">
        <v>75</v>
      </c>
      <c r="U6" s="55">
        <f>SUM('Исходные данные'!D10,'Исходные данные'!D20,'Исходные данные'!D17)+2*3</f>
        <v>30</v>
      </c>
      <c r="V6" s="104" t="s">
        <v>63</v>
      </c>
      <c r="W6" s="57">
        <f>SUM('Исходные данные'!D17,'Исходные данные'!D23)+2*2</f>
        <v>28</v>
      </c>
      <c r="X6" s="59" t="s">
        <v>62</v>
      </c>
      <c r="Y6" s="59">
        <f>SUM('Исходные данные'!D18,'Исходные данные'!D16,'Исходные данные'!D11)+2*3</f>
        <v>54</v>
      </c>
      <c r="Z6" s="61" t="s">
        <v>62</v>
      </c>
      <c r="AA6" s="61">
        <f>SUM('Исходные данные'!D18,'Исходные данные'!D16,'Исходные данные'!D11)+2*3</f>
        <v>54</v>
      </c>
      <c r="AB6" s="102" t="s">
        <v>32</v>
      </c>
      <c r="AC6" s="41">
        <v>0</v>
      </c>
      <c r="AD6"/>
      <c r="AE6"/>
      <c r="AF6"/>
      <c r="AG6"/>
      <c r="AH6"/>
      <c r="AI6"/>
      <c r="AJ6"/>
      <c r="AK6"/>
      <c r="AL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62" customHeight="1" thickTop="1" thickBot="1" x14ac:dyDescent="0.25">
      <c r="A7" s="74">
        <v>3</v>
      </c>
      <c r="B7" s="74" t="s">
        <v>29</v>
      </c>
      <c r="C7" s="75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74">
        <f>'Исходные данные'!H4*10</f>
        <v>50</v>
      </c>
      <c r="E7" s="76">
        <f>-SUM(SUM(D7,G7),SUM(D7,I7),SUM(D7,K7),SUM(D7,M7),SUM(D7,O7),SUM(D7,Q7),SUM(D7,S7),SUM(D7,U7),SUM(D7,W7),SUM(D7,Y7),SUM(D7,AA7),SUM(D7,AC7))*$G$3</f>
        <v>-83.499999999999972</v>
      </c>
      <c r="F7" s="98" t="s">
        <v>80</v>
      </c>
      <c r="G7" s="43">
        <f>SUM('Исходные данные'!D25,'Исходные данные'!D19,'Исходные данные'!D22,'Исходные данные'!D21)+2*4</f>
        <v>86</v>
      </c>
      <c r="H7" s="99" t="s">
        <v>80</v>
      </c>
      <c r="I7" s="65">
        <f>SUM('Исходные данные'!D25,'Исходные данные'!D19,'Исходные данные'!D22,'Исходные данные'!D21)+2*4</f>
        <v>86</v>
      </c>
      <c r="J7" s="45" t="s">
        <v>32</v>
      </c>
      <c r="K7" s="45">
        <v>0</v>
      </c>
      <c r="L7" s="47" t="s">
        <v>32</v>
      </c>
      <c r="M7" s="47">
        <v>0</v>
      </c>
      <c r="N7" s="49" t="s">
        <v>63</v>
      </c>
      <c r="O7" s="49">
        <f>SUM('Исходные данные'!D17,'Исходные данные'!D23)+2*2</f>
        <v>28</v>
      </c>
      <c r="P7" s="51" t="s">
        <v>63</v>
      </c>
      <c r="Q7" s="51">
        <f>SUM('Исходные данные'!D17,'Исходные данные'!D23)+2*2</f>
        <v>28</v>
      </c>
      <c r="R7" s="67" t="s">
        <v>75</v>
      </c>
      <c r="S7" s="53">
        <f>SUM('Исходные данные'!D10,'Исходные данные'!D20,'Исходные данные'!D17)+2*3</f>
        <v>30</v>
      </c>
      <c r="T7" s="69" t="s">
        <v>75</v>
      </c>
      <c r="U7" s="55">
        <f>SUM('Исходные данные'!D10,'Исходные данные'!D20,'Исходные данные'!D17)+2*3</f>
        <v>30</v>
      </c>
      <c r="V7" s="104" t="s">
        <v>63</v>
      </c>
      <c r="W7" s="57">
        <f>SUM('Исходные данные'!D17,'Исходные данные'!D23)+2*2</f>
        <v>28</v>
      </c>
      <c r="X7" s="59" t="s">
        <v>32</v>
      </c>
      <c r="Y7" s="59">
        <v>0</v>
      </c>
      <c r="Z7" s="61" t="s">
        <v>32</v>
      </c>
      <c r="AA7" s="61">
        <v>0</v>
      </c>
      <c r="AB7" s="101" t="s">
        <v>80</v>
      </c>
      <c r="AC7" s="41">
        <f>SUM('Исходные данные'!D25,'Исходные данные'!D19,'Исходные данные'!D22,'Исходные данные'!D21)+2*4</f>
        <v>86</v>
      </c>
      <c r="AD7"/>
      <c r="AE7"/>
      <c r="AF7"/>
      <c r="AG7"/>
      <c r="AH7"/>
      <c r="AI7"/>
      <c r="AJ7"/>
      <c r="AK7"/>
      <c r="AL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62" thickTop="1" thickBot="1" x14ac:dyDescent="0.25">
      <c r="A8" s="74">
        <v>4</v>
      </c>
      <c r="B8" s="74" t="s">
        <v>34</v>
      </c>
      <c r="C8" s="75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74">
        <f>'Исходные данные'!H5*10</f>
        <v>30</v>
      </c>
      <c r="E8" s="76">
        <f>-SUM(SUM(D8,G8),SUM(D8,I8),SUM(D8,K8),SUM(D8,M8),SUM(D8,O8),SUM(D8,Q8),SUM(D8,S8),SUM(D8,U8),SUM(D8,W8),SUM(D8,Y8),SUM(D8,AA8),SUM(D8,AC8))*$G$3</f>
        <v>-72.166666666666643</v>
      </c>
      <c r="F8" s="98" t="s">
        <v>80</v>
      </c>
      <c r="G8" s="43">
        <f>SUM('Исходные данные'!D25,'Исходные данные'!D19,'Исходные данные'!D22,'Исходные данные'!D21)+2*4</f>
        <v>86</v>
      </c>
      <c r="H8" s="99" t="s">
        <v>80</v>
      </c>
      <c r="I8" s="65">
        <f>SUM('Исходные данные'!D25,'Исходные данные'!D19,'Исходные данные'!D22,'Исходные данные'!D21)+2*4</f>
        <v>86</v>
      </c>
      <c r="J8" s="45" t="s">
        <v>62</v>
      </c>
      <c r="K8" s="45">
        <f>SUM('Исходные данные'!D18,'Исходные данные'!D16,'Исходные данные'!D11)+2*3</f>
        <v>54</v>
      </c>
      <c r="L8" s="47" t="s">
        <v>62</v>
      </c>
      <c r="M8" s="47">
        <f>SUM('Исходные данные'!D18,'Исходные данные'!D16,'Исходные данные'!D11)+2*3</f>
        <v>54</v>
      </c>
      <c r="N8" s="49" t="s">
        <v>32</v>
      </c>
      <c r="O8" s="49">
        <v>0</v>
      </c>
      <c r="P8" s="51" t="s">
        <v>32</v>
      </c>
      <c r="Q8" s="51">
        <v>0</v>
      </c>
      <c r="R8" s="67" t="s">
        <v>76</v>
      </c>
      <c r="S8" s="53">
        <f>SUM('Исходные данные'!D20,'Исходные данные'!D10)+2*2</f>
        <v>16</v>
      </c>
      <c r="T8" s="69" t="s">
        <v>76</v>
      </c>
      <c r="U8" s="55">
        <f>SUM('Исходные данные'!D20,'Исходные данные'!D10)+2*2</f>
        <v>16</v>
      </c>
      <c r="V8" s="104" t="s">
        <v>32</v>
      </c>
      <c r="W8" s="57">
        <v>0</v>
      </c>
      <c r="X8" s="59" t="s">
        <v>62</v>
      </c>
      <c r="Y8" s="59">
        <f>SUM('Исходные данные'!D18,'Исходные данные'!D16,'Исходные данные'!D11)+2*3</f>
        <v>54</v>
      </c>
      <c r="Z8" s="61" t="s">
        <v>62</v>
      </c>
      <c r="AA8" s="61">
        <f>SUM('Исходные данные'!D18,'Исходные данные'!D16,'Исходные данные'!D11)+2*3</f>
        <v>54</v>
      </c>
      <c r="AB8" s="101" t="s">
        <v>80</v>
      </c>
      <c r="AC8" s="41">
        <f>SUM('Исходные данные'!D25,'Исходные данные'!D19,'Исходные данные'!D22,'Исходные данные'!D21)+2*4</f>
        <v>86</v>
      </c>
      <c r="AD8"/>
      <c r="AE8"/>
      <c r="AF8"/>
      <c r="AG8"/>
      <c r="AH8"/>
      <c r="AI8"/>
      <c r="AJ8"/>
      <c r="AK8"/>
      <c r="AL8"/>
    </row>
    <row r="9" spans="1:50" ht="82" thickTop="1" thickBot="1" x14ac:dyDescent="0.25">
      <c r="A9" s="74">
        <v>5</v>
      </c>
      <c r="B9" s="74" t="s">
        <v>37</v>
      </c>
      <c r="C9" s="75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74">
        <f>'Исходные данные'!H6*10</f>
        <v>30</v>
      </c>
      <c r="E9" s="76">
        <f t="shared" si="0"/>
        <v>-72.999999999999972</v>
      </c>
      <c r="F9" s="98" t="s">
        <v>80</v>
      </c>
      <c r="G9" s="43">
        <f>SUM('Исходные данные'!D25,'Исходные данные'!D19,'Исходные данные'!D22,'Исходные данные'!D21)+2*4</f>
        <v>86</v>
      </c>
      <c r="H9" s="99" t="s">
        <v>80</v>
      </c>
      <c r="I9" s="65">
        <f>SUM('Исходные данные'!D25,'Исходные данные'!D19,'Исходные данные'!D22,'Исходные данные'!D21)+2*4</f>
        <v>86</v>
      </c>
      <c r="J9" s="45" t="s">
        <v>62</v>
      </c>
      <c r="K9" s="45">
        <f>SUM('Исходные данные'!D18,'Исходные данные'!D16,'Исходные данные'!D11)+2*3</f>
        <v>54</v>
      </c>
      <c r="L9" s="47" t="s">
        <v>62</v>
      </c>
      <c r="M9" s="47">
        <f>SUM('Исходные данные'!D18,'Исходные данные'!D16,'Исходные данные'!D11)+2*3</f>
        <v>54</v>
      </c>
      <c r="N9" s="49" t="s">
        <v>35</v>
      </c>
      <c r="O9" s="49">
        <f>SUM('Исходные данные'!D23)+2*1</f>
        <v>14</v>
      </c>
      <c r="P9" s="51" t="s">
        <v>35</v>
      </c>
      <c r="Q9" s="51">
        <f>SUM('Исходные данные'!D23)+2*1</f>
        <v>14</v>
      </c>
      <c r="R9" s="53" t="s">
        <v>32</v>
      </c>
      <c r="S9" s="53">
        <v>0</v>
      </c>
      <c r="T9" s="55" t="s">
        <v>32</v>
      </c>
      <c r="U9" s="55">
        <v>0</v>
      </c>
      <c r="V9" s="104" t="s">
        <v>35</v>
      </c>
      <c r="W9" s="57">
        <f>SUM('Исходные данные'!D23)+2*1</f>
        <v>14</v>
      </c>
      <c r="X9" s="59" t="s">
        <v>62</v>
      </c>
      <c r="Y9" s="59">
        <f>SUM('Исходные данные'!D18,'Исходные данные'!D16,'Исходные данные'!D11)+2*3</f>
        <v>54</v>
      </c>
      <c r="Z9" s="61" t="s">
        <v>62</v>
      </c>
      <c r="AA9" s="61">
        <f>SUM('Исходные данные'!D18,'Исходные данные'!D16,'Исходные данные'!D11)+2*3</f>
        <v>54</v>
      </c>
      <c r="AB9" s="101" t="s">
        <v>80</v>
      </c>
      <c r="AC9" s="41">
        <f>SUM('Исходные данные'!D25,'Исходные данные'!D19,'Исходные данные'!D22,'Исходные данные'!D21)+2*4</f>
        <v>86</v>
      </c>
      <c r="AD9"/>
      <c r="AE9"/>
      <c r="AF9"/>
      <c r="AG9"/>
      <c r="AH9"/>
      <c r="AI9"/>
      <c r="AJ9"/>
      <c r="AK9"/>
      <c r="AL9"/>
    </row>
    <row r="10" spans="1:50" ht="82" thickTop="1" thickBot="1" x14ac:dyDescent="0.25">
      <c r="A10" s="74">
        <v>6</v>
      </c>
      <c r="B10" s="74" t="s">
        <v>40</v>
      </c>
      <c r="C10" s="75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74">
        <f>'Исходные данные'!H7*10</f>
        <v>20</v>
      </c>
      <c r="E10" s="76">
        <f t="shared" si="0"/>
        <v>-84.166666666666629</v>
      </c>
      <c r="F10" s="98" t="s">
        <v>79</v>
      </c>
      <c r="G10" s="43">
        <f>SUM('Исходные данные'!D15,'Исходные данные'!D19,'Исходные данные'!D21,'Исходные данные'!D22,'Исходные данные'!D25)+2*5</f>
        <v>100</v>
      </c>
      <c r="H10" s="99" t="s">
        <v>79</v>
      </c>
      <c r="I10" s="65">
        <f>SUM('Исходные данные'!D15,'Исходные данные'!D19,'Исходные данные'!D21,'Исходные данные'!D22,'Исходные данные'!D25)+2*5</f>
        <v>100</v>
      </c>
      <c r="J10" s="45" t="s">
        <v>60</v>
      </c>
      <c r="K10" s="45">
        <f>SUM('Исходные данные'!D11,'Исходные данные'!D15,'Исходные данные'!D16,'Исходные данные'!D18)+2*4</f>
        <v>68</v>
      </c>
      <c r="L10" s="47" t="s">
        <v>60</v>
      </c>
      <c r="M10" s="47">
        <f>SUM('Исходные данные'!D11,'Исходные данные'!D15,'Исходные данные'!D16,'Исходные данные'!D18)+2*4</f>
        <v>68</v>
      </c>
      <c r="N10" s="49" t="s">
        <v>61</v>
      </c>
      <c r="O10" s="49">
        <f>SUM('Исходные данные'!D23,'Исходные данные'!D17,'Исходные данные'!D15)+2*3</f>
        <v>42</v>
      </c>
      <c r="P10" s="51" t="s">
        <v>61</v>
      </c>
      <c r="Q10" s="51">
        <f>SUM('Исходные данные'!D23,'Исходные данные'!D17,'Исходные данные'!D15)+2*3</f>
        <v>42</v>
      </c>
      <c r="R10" s="68" t="s">
        <v>77</v>
      </c>
      <c r="S10" s="53">
        <f>SUM('Исходные данные'!D15,'Исходные данные'!D20,'Исходные данные'!D17)+2*3</f>
        <v>36</v>
      </c>
      <c r="T10" s="70" t="s">
        <v>77</v>
      </c>
      <c r="U10" s="55">
        <f>SUM('Исходные данные'!D15,'Исходные данные'!D20,'Исходные данные'!D17)+2*3</f>
        <v>36</v>
      </c>
      <c r="V10" s="104" t="s">
        <v>61</v>
      </c>
      <c r="W10" s="57">
        <f>SUM('Исходные данные'!D23,'Исходные данные'!D17,'Исходные данные'!D15)+2*3</f>
        <v>42</v>
      </c>
      <c r="X10" s="59" t="s">
        <v>60</v>
      </c>
      <c r="Y10" s="59">
        <f>SUM('Исходные данные'!D11,'Исходные данные'!D15,'Исходные данные'!D16,'Исходные данные'!D18)+2*4</f>
        <v>68</v>
      </c>
      <c r="Z10" s="61" t="s">
        <v>60</v>
      </c>
      <c r="AA10" s="61">
        <f>SUM('Исходные данные'!D11,'Исходные данные'!D15,'Исходные данные'!D16,'Исходные данные'!D18)+2*4</f>
        <v>68</v>
      </c>
      <c r="AB10" s="101" t="s">
        <v>79</v>
      </c>
      <c r="AC10" s="41">
        <f>SUM('Исходные данные'!D15,'Исходные данные'!D19,'Исходные данные'!D21,'Исходные данные'!D22,'Исходные данные'!D25)+2*5</f>
        <v>100</v>
      </c>
      <c r="AD10"/>
      <c r="AE10"/>
      <c r="AF10"/>
      <c r="AG10"/>
      <c r="AH10"/>
      <c r="AI10"/>
      <c r="AJ10"/>
      <c r="AK10"/>
      <c r="AL10"/>
    </row>
    <row r="11" spans="1:50" ht="23" thickTop="1" thickBot="1" x14ac:dyDescent="0.25">
      <c r="A11" s="118" t="s">
        <v>64</v>
      </c>
      <c r="B11" s="118"/>
      <c r="C11" s="77">
        <v>4</v>
      </c>
      <c r="D11" s="78" t="s">
        <v>65</v>
      </c>
      <c r="E11" s="79">
        <f>MAX(E5:E10)</f>
        <v>-72.166666666666643</v>
      </c>
    </row>
    <row r="12" spans="1:50" ht="20" thickTop="1" x14ac:dyDescent="0.2"/>
    <row r="17" spans="3:61" x14ac:dyDescent="0.2">
      <c r="C17" s="17"/>
      <c r="D17" s="17"/>
      <c r="E17" s="17"/>
    </row>
    <row r="20" spans="3:61" x14ac:dyDescent="0.2"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3:61" x14ac:dyDescent="0.2"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3:61" x14ac:dyDescent="0.2"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3:61" x14ac:dyDescent="0.2"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3:61" x14ac:dyDescent="0.2"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3:61" x14ac:dyDescent="0.2"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3:61" x14ac:dyDescent="0.2"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</sheetData>
  <mergeCells count="18">
    <mergeCell ref="E1:E4"/>
    <mergeCell ref="P1:Q1"/>
    <mergeCell ref="R1:S1"/>
    <mergeCell ref="T1:U1"/>
    <mergeCell ref="V1:W1"/>
    <mergeCell ref="F1:G1"/>
    <mergeCell ref="H1:I1"/>
    <mergeCell ref="A11:B11"/>
    <mergeCell ref="A1:A4"/>
    <mergeCell ref="B1:B4"/>
    <mergeCell ref="C1:C4"/>
    <mergeCell ref="D1:D4"/>
    <mergeCell ref="J1:K1"/>
    <mergeCell ref="L1:M1"/>
    <mergeCell ref="N1:O1"/>
    <mergeCell ref="Z1:AA1"/>
    <mergeCell ref="AB1:AC1"/>
    <mergeCell ref="X1:Y1"/>
  </mergeCell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6"/>
  <sheetViews>
    <sheetView topLeftCell="V1" zoomScale="63" zoomScaleNormal="40" workbookViewId="0">
      <selection activeCell="AC11" sqref="AC11"/>
    </sheetView>
  </sheetViews>
  <sheetFormatPr baseColWidth="10" defaultColWidth="8.83203125" defaultRowHeight="19" x14ac:dyDescent="0.2"/>
  <cols>
    <col min="1" max="1" width="19.33203125" style="6" customWidth="1"/>
    <col min="2" max="2" width="11" style="6" customWidth="1"/>
    <col min="3" max="3" width="19.1640625" style="6" customWidth="1"/>
    <col min="4" max="4" width="23.83203125" style="6" customWidth="1"/>
    <col min="5" max="5" width="20.33203125" style="6" customWidth="1"/>
    <col min="6" max="6" width="40.6640625" style="6" customWidth="1"/>
    <col min="7" max="7" width="27.1640625" style="6" customWidth="1"/>
    <col min="8" max="8" width="40.6640625" style="6" customWidth="1"/>
    <col min="9" max="9" width="27.1640625" style="6" customWidth="1"/>
    <col min="10" max="10" width="40.6640625" style="6" customWidth="1"/>
    <col min="11" max="11" width="27.1640625" style="6" customWidth="1"/>
    <col min="12" max="12" width="40.6640625" style="6" customWidth="1"/>
    <col min="13" max="13" width="27.1640625" style="6" customWidth="1"/>
    <col min="14" max="14" width="40.6640625" style="6" customWidth="1"/>
    <col min="15" max="15" width="27.1640625" style="6" customWidth="1"/>
    <col min="16" max="16" width="40.6640625" style="6" customWidth="1"/>
    <col min="17" max="17" width="27.1640625" style="6" customWidth="1"/>
    <col min="18" max="18" width="40.6640625" style="6" customWidth="1"/>
    <col min="19" max="19" width="27.1640625" style="6" customWidth="1"/>
    <col min="20" max="20" width="40.6640625" style="6" customWidth="1"/>
    <col min="21" max="21" width="27.1640625" style="6" customWidth="1"/>
    <col min="22" max="22" width="40.6640625" style="6" customWidth="1"/>
    <col min="23" max="23" width="27.1640625" style="6" customWidth="1"/>
    <col min="24" max="24" width="40.6640625" style="6" customWidth="1"/>
    <col min="25" max="25" width="27.1640625" style="6" customWidth="1"/>
    <col min="26" max="26" width="40.6640625" style="6" customWidth="1"/>
    <col min="27" max="27" width="27.1640625" style="6" customWidth="1"/>
    <col min="28" max="28" width="40.6640625" style="6" customWidth="1"/>
    <col min="29" max="29" width="27.1640625" style="6" customWidth="1"/>
    <col min="30" max="30" width="15.5" style="6" customWidth="1"/>
    <col min="31" max="31" width="27.1640625" style="6" customWidth="1"/>
    <col min="32" max="32" width="13.6640625" style="6" customWidth="1"/>
    <col min="33" max="33" width="15.5" style="6" customWidth="1"/>
    <col min="34" max="34" width="27.1640625" style="6" customWidth="1"/>
    <col min="35" max="35" width="13.6640625" style="6" customWidth="1"/>
    <col min="36" max="36" width="15.5" style="6" customWidth="1"/>
    <col min="37" max="37" width="27.1640625" style="6" customWidth="1"/>
    <col min="38" max="38" width="13.6640625" style="6" customWidth="1"/>
    <col min="39" max="39" width="15.5" style="6" customWidth="1"/>
    <col min="40" max="40" width="27.1640625" style="6" customWidth="1"/>
    <col min="41" max="41" width="14.6640625" style="6" customWidth="1"/>
    <col min="42" max="42" width="13.6640625" style="6" customWidth="1"/>
    <col min="43" max="43" width="15.5" style="6" customWidth="1"/>
    <col min="44" max="44" width="27.1640625" style="6" customWidth="1"/>
    <col min="45" max="45" width="14.6640625" style="6" customWidth="1"/>
    <col min="46" max="46" width="13.6640625" style="6" customWidth="1"/>
    <col min="47" max="47" width="15.5" style="6" customWidth="1"/>
    <col min="48" max="48" width="27.1640625" style="6" customWidth="1"/>
    <col min="49" max="49" width="14.6640625" style="6" customWidth="1"/>
    <col min="50" max="50" width="13.6640625" style="6" customWidth="1"/>
    <col min="51" max="16384" width="8.83203125" style="6"/>
  </cols>
  <sheetData>
    <row r="1" spans="1:50" ht="26" thickTop="1" thickBot="1" x14ac:dyDescent="0.25">
      <c r="A1" s="140" t="s">
        <v>53</v>
      </c>
      <c r="B1" s="140" t="s">
        <v>1</v>
      </c>
      <c r="C1" s="140" t="s">
        <v>0</v>
      </c>
      <c r="D1" s="141" t="s">
        <v>54</v>
      </c>
      <c r="E1" s="141" t="s">
        <v>55</v>
      </c>
      <c r="F1" s="152" t="s">
        <v>9</v>
      </c>
      <c r="G1" s="126"/>
      <c r="H1" s="153" t="s">
        <v>10</v>
      </c>
      <c r="I1" s="154"/>
      <c r="J1" s="129" t="s">
        <v>11</v>
      </c>
      <c r="K1" s="130"/>
      <c r="L1" s="131" t="s">
        <v>12</v>
      </c>
      <c r="M1" s="132"/>
      <c r="N1" s="133" t="s">
        <v>13</v>
      </c>
      <c r="O1" s="134"/>
      <c r="P1" s="142" t="s">
        <v>14</v>
      </c>
      <c r="Q1" s="143"/>
      <c r="R1" s="144" t="s">
        <v>15</v>
      </c>
      <c r="S1" s="145"/>
      <c r="T1" s="146" t="s">
        <v>16</v>
      </c>
      <c r="U1" s="147"/>
      <c r="V1" s="148" t="s">
        <v>17</v>
      </c>
      <c r="W1" s="149"/>
      <c r="X1" s="150" t="s">
        <v>18</v>
      </c>
      <c r="Y1" s="151"/>
      <c r="Z1" s="135" t="s">
        <v>19</v>
      </c>
      <c r="AA1" s="136"/>
      <c r="AB1" s="137" t="s">
        <v>20</v>
      </c>
      <c r="AC1" s="138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ht="21" thickTop="1" thickBot="1" x14ac:dyDescent="0.25">
      <c r="A2" s="140"/>
      <c r="B2" s="140"/>
      <c r="C2" s="140"/>
      <c r="D2" s="141"/>
      <c r="E2" s="141"/>
      <c r="F2" s="64" t="s">
        <v>56</v>
      </c>
      <c r="G2" s="43">
        <f>'Исходные данные'!$K$2:$K$2</f>
        <v>-2</v>
      </c>
      <c r="H2" s="65" t="s">
        <v>56</v>
      </c>
      <c r="I2" s="65">
        <f>'Исходные данные'!$L$2:$L$2</f>
        <v>0</v>
      </c>
      <c r="J2" s="45" t="s">
        <v>56</v>
      </c>
      <c r="K2" s="45">
        <f>'Исходные данные'!$M$2:$M$2</f>
        <v>3</v>
      </c>
      <c r="L2" s="47" t="s">
        <v>56</v>
      </c>
      <c r="M2" s="47">
        <f>'Исходные данные'!$N$2:$N$2</f>
        <v>8</v>
      </c>
      <c r="N2" s="49" t="s">
        <v>56</v>
      </c>
      <c r="O2" s="49">
        <f>'Исходные данные'!$O$2:$O$2</f>
        <v>13</v>
      </c>
      <c r="P2" s="51" t="s">
        <v>56</v>
      </c>
      <c r="Q2" s="51">
        <f>'Исходные данные'!$P$2:$P$2</f>
        <v>18</v>
      </c>
      <c r="R2" s="53" t="s">
        <v>56</v>
      </c>
      <c r="S2" s="53">
        <f>'Исходные данные'!$Q$2:$Q$2</f>
        <v>22</v>
      </c>
      <c r="T2" s="55" t="s">
        <v>56</v>
      </c>
      <c r="U2" s="55">
        <f>'Исходные данные'!$R$2:$R$2</f>
        <v>20</v>
      </c>
      <c r="V2" s="57" t="s">
        <v>56</v>
      </c>
      <c r="W2" s="57">
        <f>'Исходные данные'!$S$2:$S$2</f>
        <v>16</v>
      </c>
      <c r="X2" s="59" t="s">
        <v>56</v>
      </c>
      <c r="Y2" s="59">
        <f>'Исходные данные'!$T$2:$T$2</f>
        <v>10</v>
      </c>
      <c r="Z2" s="61" t="s">
        <v>56</v>
      </c>
      <c r="AA2" s="61">
        <f>'Исходные данные'!$U$2:$U$2</f>
        <v>3</v>
      </c>
      <c r="AB2" s="41" t="s">
        <v>56</v>
      </c>
      <c r="AC2" s="41">
        <f>'Исходные данные'!$V$2:$V$2</f>
        <v>-1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ht="21" thickTop="1" thickBot="1" x14ac:dyDescent="0.25">
      <c r="A3" s="140"/>
      <c r="B3" s="140"/>
      <c r="C3" s="140"/>
      <c r="D3" s="141"/>
      <c r="E3" s="141"/>
      <c r="F3" s="64" t="s">
        <v>57</v>
      </c>
      <c r="G3" s="44">
        <v>8.4931506849315094E-2</v>
      </c>
      <c r="H3" s="65" t="s">
        <v>57</v>
      </c>
      <c r="I3" s="66">
        <v>7.6712328767123306E-2</v>
      </c>
      <c r="J3" s="45" t="s">
        <v>57</v>
      </c>
      <c r="K3" s="46">
        <v>8.4931506849315094E-2</v>
      </c>
      <c r="L3" s="47" t="s">
        <v>57</v>
      </c>
      <c r="M3" s="48">
        <v>8.2191780821917804E-2</v>
      </c>
      <c r="N3" s="49" t="s">
        <v>57</v>
      </c>
      <c r="O3" s="50">
        <v>8.4931506849315094E-2</v>
      </c>
      <c r="P3" s="51" t="s">
        <v>57</v>
      </c>
      <c r="Q3" s="52">
        <v>8.2191780821917804E-2</v>
      </c>
      <c r="R3" s="53" t="s">
        <v>57</v>
      </c>
      <c r="S3" s="54">
        <v>8.4931506849315094E-2</v>
      </c>
      <c r="T3" s="55" t="s">
        <v>57</v>
      </c>
      <c r="U3" s="56">
        <v>8.4931506849315094E-2</v>
      </c>
      <c r="V3" s="57" t="s">
        <v>57</v>
      </c>
      <c r="W3" s="58">
        <v>8.2191780821917804E-2</v>
      </c>
      <c r="X3" s="59" t="s">
        <v>57</v>
      </c>
      <c r="Y3" s="60">
        <v>8.4931506849315094E-2</v>
      </c>
      <c r="Z3" s="61" t="s">
        <v>57</v>
      </c>
      <c r="AA3" s="62">
        <v>8.2191780821917804E-2</v>
      </c>
      <c r="AB3" s="41" t="s">
        <v>57</v>
      </c>
      <c r="AC3" s="42">
        <v>8.4931506849315094E-2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ht="21" thickTop="1" thickBot="1" x14ac:dyDescent="0.25">
      <c r="A4" s="140"/>
      <c r="B4" s="140"/>
      <c r="C4" s="140"/>
      <c r="D4" s="141"/>
      <c r="E4" s="141"/>
      <c r="F4" s="64" t="s">
        <v>58</v>
      </c>
      <c r="G4" s="43" t="s">
        <v>59</v>
      </c>
      <c r="H4" s="65" t="s">
        <v>58</v>
      </c>
      <c r="I4" s="65" t="s">
        <v>59</v>
      </c>
      <c r="J4" s="45" t="s">
        <v>58</v>
      </c>
      <c r="K4" s="45" t="s">
        <v>59</v>
      </c>
      <c r="L4" s="47" t="s">
        <v>58</v>
      </c>
      <c r="M4" s="47" t="s">
        <v>59</v>
      </c>
      <c r="N4" s="49" t="s">
        <v>58</v>
      </c>
      <c r="O4" s="49" t="s">
        <v>59</v>
      </c>
      <c r="P4" s="51" t="s">
        <v>58</v>
      </c>
      <c r="Q4" s="51" t="s">
        <v>59</v>
      </c>
      <c r="R4" s="53" t="s">
        <v>58</v>
      </c>
      <c r="S4" s="53" t="s">
        <v>59</v>
      </c>
      <c r="T4" s="55" t="s">
        <v>58</v>
      </c>
      <c r="U4" s="55" t="s">
        <v>59</v>
      </c>
      <c r="V4" s="57" t="s">
        <v>58</v>
      </c>
      <c r="W4" s="57" t="s">
        <v>59</v>
      </c>
      <c r="X4" s="59" t="s">
        <v>58</v>
      </c>
      <c r="Y4" s="59" t="s">
        <v>59</v>
      </c>
      <c r="Z4" s="61" t="s">
        <v>58</v>
      </c>
      <c r="AA4" s="61" t="s">
        <v>59</v>
      </c>
      <c r="AB4" s="41" t="s">
        <v>58</v>
      </c>
      <c r="AC4" s="41" t="s">
        <v>59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82" thickTop="1" thickBot="1" x14ac:dyDescent="0.25">
      <c r="A5" s="36">
        <v>1</v>
      </c>
      <c r="B5" s="36" t="s">
        <v>21</v>
      </c>
      <c r="C5" s="37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36">
        <f>'Исходные данные'!H2*10</f>
        <v>95</v>
      </c>
      <c r="E5" s="38">
        <f>-SUM(SUM(D5,G5)*G$3,SUM(D5,I5)*I$3,SUM(D5,K5)*K$3,SUM(D5,M5)*M$3,SUM(D5,O5)*O$3,SUM(D5,Q5)*Q$3,SUM(D5,S5)*S$3,SUM(D5,U5)*U$3,SUM(D5,W5)*W$3,SUM(D5,Y5)*Y$3,SUM(D5,AA5)*AA$3,SUM(D5,AC5)*AC$3)</f>
        <v>-148.49589041095891</v>
      </c>
      <c r="F5" s="98" t="s">
        <v>81</v>
      </c>
      <c r="G5" s="43">
        <f>SUM('Исходные данные'!D19,'Исходные данные'!D15)+2*2</f>
        <v>52</v>
      </c>
      <c r="H5" s="99" t="s">
        <v>81</v>
      </c>
      <c r="I5" s="65">
        <f>SUM('Исходные данные'!D19,'Исходные данные'!D15)+2*2</f>
        <v>52</v>
      </c>
      <c r="J5" s="45" t="s">
        <v>60</v>
      </c>
      <c r="K5" s="45">
        <f>SUM('Исходные данные'!D11,'Исходные данные'!D15,'Исходные данные'!D16,'Исходные данные'!D18)+2*4</f>
        <v>68</v>
      </c>
      <c r="L5" s="47" t="s">
        <v>60</v>
      </c>
      <c r="M5" s="47">
        <f>SUM('Исходные данные'!D11,'Исходные данные'!D15,'Исходные данные'!D16,'Исходные данные'!D18)+2*4</f>
        <v>68</v>
      </c>
      <c r="N5" s="49" t="s">
        <v>61</v>
      </c>
      <c r="O5" s="49">
        <f>SUM('Исходные данные'!D23,'Исходные данные'!D17,'Исходные данные'!D15)+2*3</f>
        <v>42</v>
      </c>
      <c r="P5" s="51" t="s">
        <v>61</v>
      </c>
      <c r="Q5" s="51">
        <f>SUM('Исходные данные'!D23,'Исходные данные'!D17,'Исходные данные'!D15)+2*3</f>
        <v>42</v>
      </c>
      <c r="R5" s="67" t="s">
        <v>74</v>
      </c>
      <c r="S5" s="53">
        <f>SUM('Исходные данные'!D15,'Исходные данные'!D10,'Исходные данные'!D17,'Исходные данные'!D20)+2*4</f>
        <v>44</v>
      </c>
      <c r="T5" s="69" t="s">
        <v>74</v>
      </c>
      <c r="U5" s="55">
        <f>SUM('Исходные данные'!D15,'Исходные данные'!D10,'Исходные данные'!D17,'Исходные данные'!D20)+2*4</f>
        <v>44</v>
      </c>
      <c r="V5" s="103" t="s">
        <v>61</v>
      </c>
      <c r="W5" s="57">
        <f>SUM('Исходные данные'!D23,'Исходные данные'!D17,'Исходные данные'!D15)+2*3</f>
        <v>42</v>
      </c>
      <c r="X5" s="59" t="s">
        <v>60</v>
      </c>
      <c r="Y5" s="59">
        <f>SUM('Исходные данные'!D11,'Исходные данные'!D15,'Исходные данные'!D16,'Исходные данные'!D18)+2*4</f>
        <v>68</v>
      </c>
      <c r="Z5" s="61" t="s">
        <v>60</v>
      </c>
      <c r="AA5" s="61">
        <f>SUM('Исходные данные'!D11,'Исходные данные'!D15,'Исходные данные'!D16,'Исходные данные'!D18)+2*4</f>
        <v>68</v>
      </c>
      <c r="AB5" s="101" t="s">
        <v>81</v>
      </c>
      <c r="AC5" s="41">
        <f>SUM('Исходные данные'!D19,'Исходные данные'!D15)+2*2</f>
        <v>52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62" thickTop="1" thickBot="1" x14ac:dyDescent="0.25">
      <c r="A6" s="36">
        <v>2</v>
      </c>
      <c r="B6" s="36" t="s">
        <v>26</v>
      </c>
      <c r="C6" s="37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36">
        <f>'Исходные данные'!H3*10</f>
        <v>75</v>
      </c>
      <c r="E6" s="38">
        <f t="shared" ref="E6:E10" si="0">-SUM(SUM(D6,G6)*G$3,SUM(D6,I6)*I$3,SUM(D6,K6)*K$3,SUM(D6,M6)*M$3,SUM(D6,O6)*O$3,SUM(D6,Q6)*Q$3,SUM(D6,S6)*S$3,SUM(D6,U6)*U$3,SUM(D6,W6)*W$3,SUM(D6,Y6)*Y$3,SUM(D6,AA6)*AA$3,SUM(D6,AC6)*AC$3)</f>
        <v>-105.12602739726029</v>
      </c>
      <c r="F6" s="64" t="s">
        <v>32</v>
      </c>
      <c r="G6" s="43">
        <v>0</v>
      </c>
      <c r="H6" s="100" t="s">
        <v>32</v>
      </c>
      <c r="I6" s="65">
        <v>0</v>
      </c>
      <c r="J6" s="45" t="s">
        <v>62</v>
      </c>
      <c r="K6" s="45">
        <f>SUM('Исходные данные'!D18,'Исходные данные'!D16,'Исходные данные'!D11)+2*3</f>
        <v>54</v>
      </c>
      <c r="L6" s="47" t="s">
        <v>62</v>
      </c>
      <c r="M6" s="47">
        <f>SUM('Исходные данные'!D18,'Исходные данные'!D16,'Исходные данные'!D11)+2*3</f>
        <v>54</v>
      </c>
      <c r="N6" s="49" t="s">
        <v>63</v>
      </c>
      <c r="O6" s="49">
        <f>SUM('Исходные данные'!D17,'Исходные данные'!D23)+2*2</f>
        <v>28</v>
      </c>
      <c r="P6" s="51" t="s">
        <v>63</v>
      </c>
      <c r="Q6" s="51">
        <f>SUM('Исходные данные'!D17,'Исходные данные'!D23)+2*2</f>
        <v>28</v>
      </c>
      <c r="R6" s="67" t="s">
        <v>75</v>
      </c>
      <c r="S6" s="53">
        <f>SUM('Исходные данные'!D10,'Исходные данные'!D20,'Исходные данные'!D17)+2*3</f>
        <v>30</v>
      </c>
      <c r="T6" s="69" t="s">
        <v>75</v>
      </c>
      <c r="U6" s="55">
        <f>SUM('Исходные данные'!D10,'Исходные данные'!D20,'Исходные данные'!D17)+2*3</f>
        <v>30</v>
      </c>
      <c r="V6" s="104" t="s">
        <v>63</v>
      </c>
      <c r="W6" s="57">
        <f>SUM('Исходные данные'!D17,'Исходные данные'!D23)+2*2</f>
        <v>28</v>
      </c>
      <c r="X6" s="59" t="s">
        <v>62</v>
      </c>
      <c r="Y6" s="59">
        <f>SUM('Исходные данные'!D18,'Исходные данные'!D16,'Исходные данные'!D11)+2*3</f>
        <v>54</v>
      </c>
      <c r="Z6" s="61" t="s">
        <v>62</v>
      </c>
      <c r="AA6" s="61">
        <f>SUM('Исходные данные'!D18,'Исходные данные'!D16,'Исходные данные'!D11)+2*3</f>
        <v>54</v>
      </c>
      <c r="AB6" s="102" t="s">
        <v>32</v>
      </c>
      <c r="AC6" s="41">
        <v>0</v>
      </c>
      <c r="AD6"/>
      <c r="AE6"/>
      <c r="AF6"/>
      <c r="AG6"/>
      <c r="AH6"/>
      <c r="AI6"/>
      <c r="AJ6"/>
      <c r="AK6"/>
      <c r="AL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42" thickTop="1" thickBot="1" x14ac:dyDescent="0.25">
      <c r="A7" s="36">
        <v>3</v>
      </c>
      <c r="B7" s="36" t="s">
        <v>29</v>
      </c>
      <c r="C7" s="37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36">
        <f>'Исходные данные'!H4*10</f>
        <v>50</v>
      </c>
      <c r="E7" s="38">
        <f t="shared" si="0"/>
        <v>-83.282191780821947</v>
      </c>
      <c r="F7" s="98" t="s">
        <v>80</v>
      </c>
      <c r="G7" s="43">
        <f>SUM('Исходные данные'!D25,'Исходные данные'!D19,'Исходные данные'!D22,'Исходные данные'!D21)+2*4</f>
        <v>86</v>
      </c>
      <c r="H7" s="99" t="s">
        <v>80</v>
      </c>
      <c r="I7" s="65">
        <f>SUM('Исходные данные'!D25,'Исходные данные'!D19,'Исходные данные'!D22,'Исходные данные'!D21)+2*4</f>
        <v>86</v>
      </c>
      <c r="J7" s="45" t="s">
        <v>32</v>
      </c>
      <c r="K7" s="45">
        <v>0</v>
      </c>
      <c r="L7" s="47" t="s">
        <v>32</v>
      </c>
      <c r="M7" s="47">
        <v>0</v>
      </c>
      <c r="N7" s="49" t="s">
        <v>63</v>
      </c>
      <c r="O7" s="49">
        <f>SUM('Исходные данные'!D17,'Исходные данные'!D23)+2*2</f>
        <v>28</v>
      </c>
      <c r="P7" s="51" t="s">
        <v>63</v>
      </c>
      <c r="Q7" s="51">
        <f>SUM('Исходные данные'!D17,'Исходные данные'!D23)+2*2</f>
        <v>28</v>
      </c>
      <c r="R7" s="67" t="s">
        <v>75</v>
      </c>
      <c r="S7" s="53">
        <f>SUM('Исходные данные'!D10,'Исходные данные'!D20,'Исходные данные'!D17)+2*3</f>
        <v>30</v>
      </c>
      <c r="T7" s="69" t="s">
        <v>75</v>
      </c>
      <c r="U7" s="55">
        <f>SUM('Исходные данные'!D10,'Исходные данные'!D20,'Исходные данные'!D17)+2*3</f>
        <v>30</v>
      </c>
      <c r="V7" s="104" t="s">
        <v>63</v>
      </c>
      <c r="W7" s="57">
        <f>SUM('Исходные данные'!D17,'Исходные данные'!D23)+2*2</f>
        <v>28</v>
      </c>
      <c r="X7" s="59" t="s">
        <v>32</v>
      </c>
      <c r="Y7" s="59">
        <v>0</v>
      </c>
      <c r="Z7" s="61" t="s">
        <v>32</v>
      </c>
      <c r="AA7" s="61">
        <v>0</v>
      </c>
      <c r="AB7" s="101" t="s">
        <v>80</v>
      </c>
      <c r="AC7" s="41">
        <f>SUM('Исходные данные'!D25,'Исходные данные'!D19,'Исходные данные'!D22,'Исходные данные'!D21)+2*4</f>
        <v>86</v>
      </c>
      <c r="AD7"/>
      <c r="AE7"/>
      <c r="AF7"/>
      <c r="AG7"/>
      <c r="AH7"/>
      <c r="AI7"/>
      <c r="AJ7"/>
      <c r="AK7"/>
      <c r="AL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62" thickTop="1" thickBot="1" x14ac:dyDescent="0.25">
      <c r="A8" s="36">
        <v>4</v>
      </c>
      <c r="B8" s="36" t="s">
        <v>34</v>
      </c>
      <c r="C8" s="37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36">
        <f>'Исходные данные'!H5*10</f>
        <v>30</v>
      </c>
      <c r="E8" s="38">
        <f t="shared" si="0"/>
        <v>-71.972602739726028</v>
      </c>
      <c r="F8" s="98" t="s">
        <v>80</v>
      </c>
      <c r="G8" s="43">
        <f>SUM('Исходные данные'!D25,'Исходные данные'!D19,'Исходные данные'!D22,'Исходные данные'!D21)+2*4</f>
        <v>86</v>
      </c>
      <c r="H8" s="99" t="s">
        <v>80</v>
      </c>
      <c r="I8" s="65">
        <f>SUM('Исходные данные'!D25,'Исходные данные'!D19,'Исходные данные'!D22,'Исходные данные'!D21)+2*4</f>
        <v>86</v>
      </c>
      <c r="J8" s="45" t="s">
        <v>62</v>
      </c>
      <c r="K8" s="45">
        <f>SUM('Исходные данные'!D18,'Исходные данные'!D16,'Исходные данные'!D11)+2*3</f>
        <v>54</v>
      </c>
      <c r="L8" s="47" t="s">
        <v>62</v>
      </c>
      <c r="M8" s="47">
        <f>SUM('Исходные данные'!D18,'Исходные данные'!D16,'Исходные данные'!D11)+2*3</f>
        <v>54</v>
      </c>
      <c r="N8" s="49" t="s">
        <v>32</v>
      </c>
      <c r="O8" s="49">
        <v>0</v>
      </c>
      <c r="P8" s="51" t="s">
        <v>32</v>
      </c>
      <c r="Q8" s="51">
        <v>0</v>
      </c>
      <c r="R8" s="67" t="s">
        <v>76</v>
      </c>
      <c r="S8" s="53">
        <f>SUM('Исходные данные'!D20,'Исходные данные'!D10)+2*2</f>
        <v>16</v>
      </c>
      <c r="T8" s="69" t="s">
        <v>76</v>
      </c>
      <c r="U8" s="55">
        <f>SUM('Исходные данные'!D20,'Исходные данные'!D10)+2*2</f>
        <v>16</v>
      </c>
      <c r="V8" s="104" t="s">
        <v>32</v>
      </c>
      <c r="W8" s="57">
        <v>0</v>
      </c>
      <c r="X8" s="59" t="s">
        <v>62</v>
      </c>
      <c r="Y8" s="59">
        <f>SUM('Исходные данные'!D18,'Исходные данные'!D16,'Исходные данные'!D11)+2*3</f>
        <v>54</v>
      </c>
      <c r="Z8" s="61" t="s">
        <v>62</v>
      </c>
      <c r="AA8" s="61">
        <f>SUM('Исходные данные'!D18,'Исходные данные'!D16,'Исходные данные'!D11)+2*3</f>
        <v>54</v>
      </c>
      <c r="AB8" s="101" t="s">
        <v>80</v>
      </c>
      <c r="AC8" s="41">
        <f>SUM('Исходные данные'!D25,'Исходные данные'!D19,'Исходные данные'!D22,'Исходные данные'!D21)+2*4</f>
        <v>86</v>
      </c>
      <c r="AD8"/>
      <c r="AE8"/>
      <c r="AF8"/>
      <c r="AG8"/>
      <c r="AH8"/>
      <c r="AI8"/>
      <c r="AJ8"/>
      <c r="AK8"/>
      <c r="AL8"/>
    </row>
    <row r="9" spans="1:50" ht="82" thickTop="1" thickBot="1" x14ac:dyDescent="0.25">
      <c r="A9" s="36">
        <v>5</v>
      </c>
      <c r="B9" s="36" t="s">
        <v>37</v>
      </c>
      <c r="C9" s="37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36">
        <f>'Исходные данные'!H6*10</f>
        <v>30</v>
      </c>
      <c r="E9" s="38">
        <f t="shared" si="0"/>
        <v>-72.745205479452054</v>
      </c>
      <c r="F9" s="98" t="s">
        <v>80</v>
      </c>
      <c r="G9" s="43">
        <f>SUM('Исходные данные'!D25,'Исходные данные'!D19,'Исходные данные'!D22,'Исходные данные'!D21)+2*4</f>
        <v>86</v>
      </c>
      <c r="H9" s="99" t="s">
        <v>80</v>
      </c>
      <c r="I9" s="65">
        <f>SUM('Исходные данные'!D25,'Исходные данные'!D19,'Исходные данные'!D22,'Исходные данные'!D21)+2*4</f>
        <v>86</v>
      </c>
      <c r="J9" s="45" t="s">
        <v>62</v>
      </c>
      <c r="K9" s="45">
        <f>SUM('Исходные данные'!D18,'Исходные данные'!D16,'Исходные данные'!D11)+2*3</f>
        <v>54</v>
      </c>
      <c r="L9" s="47" t="s">
        <v>62</v>
      </c>
      <c r="M9" s="47">
        <f>SUM('Исходные данные'!D18,'Исходные данные'!D16,'Исходные данные'!D11)+2*3</f>
        <v>54</v>
      </c>
      <c r="N9" s="49" t="s">
        <v>35</v>
      </c>
      <c r="O9" s="49">
        <f>SUM('Исходные данные'!D23)+2*1</f>
        <v>14</v>
      </c>
      <c r="P9" s="51" t="s">
        <v>35</v>
      </c>
      <c r="Q9" s="51">
        <f>SUM('Исходные данные'!D23)+2*1</f>
        <v>14</v>
      </c>
      <c r="R9" s="53" t="s">
        <v>32</v>
      </c>
      <c r="S9" s="53">
        <v>0</v>
      </c>
      <c r="T9" s="55" t="s">
        <v>32</v>
      </c>
      <c r="U9" s="55">
        <v>0</v>
      </c>
      <c r="V9" s="104" t="s">
        <v>35</v>
      </c>
      <c r="W9" s="57">
        <f>SUM('Исходные данные'!D23)+2*1</f>
        <v>14</v>
      </c>
      <c r="X9" s="59" t="s">
        <v>62</v>
      </c>
      <c r="Y9" s="59">
        <f>SUM('Исходные данные'!D18,'Исходные данные'!D16,'Исходные данные'!D11)+2*3</f>
        <v>54</v>
      </c>
      <c r="Z9" s="61" t="s">
        <v>62</v>
      </c>
      <c r="AA9" s="61">
        <f>SUM('Исходные данные'!D18,'Исходные данные'!D16,'Исходные данные'!D11)+2*3</f>
        <v>54</v>
      </c>
      <c r="AB9" s="101" t="s">
        <v>80</v>
      </c>
      <c r="AC9" s="41">
        <f>SUM('Исходные данные'!D25,'Исходные данные'!D19,'Исходные данные'!D22,'Исходные данные'!D21)+2*4</f>
        <v>86</v>
      </c>
      <c r="AD9"/>
      <c r="AE9"/>
      <c r="AF9"/>
      <c r="AG9"/>
      <c r="AH9"/>
      <c r="AI9"/>
      <c r="AJ9"/>
      <c r="AK9"/>
      <c r="AL9"/>
    </row>
    <row r="10" spans="1:50" ht="82" thickTop="1" thickBot="1" x14ac:dyDescent="0.25">
      <c r="A10" s="36">
        <v>6</v>
      </c>
      <c r="B10" s="36" t="s">
        <v>40</v>
      </c>
      <c r="C10" s="37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36">
        <f>'Исходные данные'!H7*10</f>
        <v>20</v>
      </c>
      <c r="E10" s="38">
        <f t="shared" si="0"/>
        <v>-83.972602739726042</v>
      </c>
      <c r="F10" s="98" t="s">
        <v>79</v>
      </c>
      <c r="G10" s="43">
        <f>SUM('Исходные данные'!D15,'Исходные данные'!D19,'Исходные данные'!D21,'Исходные данные'!D22,'Исходные данные'!D25)+2*5</f>
        <v>100</v>
      </c>
      <c r="H10" s="99" t="s">
        <v>79</v>
      </c>
      <c r="I10" s="65">
        <f>SUM('Исходные данные'!D15,'Исходные данные'!D19,'Исходные данные'!D21,'Исходные данные'!D22,'Исходные данные'!D25)+2*5</f>
        <v>100</v>
      </c>
      <c r="J10" s="45" t="s">
        <v>60</v>
      </c>
      <c r="K10" s="45">
        <f>SUM('Исходные данные'!D11,'Исходные данные'!D15,'Исходные данные'!D16,'Исходные данные'!D18)+2*4</f>
        <v>68</v>
      </c>
      <c r="L10" s="47" t="s">
        <v>60</v>
      </c>
      <c r="M10" s="47">
        <f>SUM('Исходные данные'!D11,'Исходные данные'!D15,'Исходные данные'!D16,'Исходные данные'!D18)+2*4</f>
        <v>68</v>
      </c>
      <c r="N10" s="49" t="s">
        <v>61</v>
      </c>
      <c r="O10" s="49">
        <f>SUM('Исходные данные'!D23,'Исходные данные'!D17,'Исходные данные'!D15)+2*3</f>
        <v>42</v>
      </c>
      <c r="P10" s="51" t="s">
        <v>61</v>
      </c>
      <c r="Q10" s="51">
        <f>SUM('Исходные данные'!D23,'Исходные данные'!D17,'Исходные данные'!D15)+2*3</f>
        <v>42</v>
      </c>
      <c r="R10" s="68" t="s">
        <v>77</v>
      </c>
      <c r="S10" s="53">
        <f>SUM('Исходные данные'!D15,'Исходные данные'!D20,'Исходные данные'!D17)+2*3</f>
        <v>36</v>
      </c>
      <c r="T10" s="70" t="s">
        <v>77</v>
      </c>
      <c r="U10" s="55">
        <f>SUM('Исходные данные'!D15,'Исходные данные'!D20,'Исходные данные'!D17)+2*3</f>
        <v>36</v>
      </c>
      <c r="V10" s="104" t="s">
        <v>61</v>
      </c>
      <c r="W10" s="57">
        <f>SUM('Исходные данные'!D23,'Исходные данные'!D17,'Исходные данные'!D15)+2*3</f>
        <v>42</v>
      </c>
      <c r="X10" s="59" t="s">
        <v>60</v>
      </c>
      <c r="Y10" s="59">
        <f>SUM('Исходные данные'!D11,'Исходные данные'!D15,'Исходные данные'!D16,'Исходные данные'!D18)+2*4</f>
        <v>68</v>
      </c>
      <c r="Z10" s="61" t="s">
        <v>60</v>
      </c>
      <c r="AA10" s="61">
        <f>SUM('Исходные данные'!D11,'Исходные данные'!D15,'Исходные данные'!D16,'Исходные данные'!D18)+2*4</f>
        <v>68</v>
      </c>
      <c r="AB10" s="101" t="s">
        <v>79</v>
      </c>
      <c r="AC10" s="41">
        <f>SUM('Исходные данные'!D15,'Исходные данные'!D19,'Исходные данные'!D21,'Исходные данные'!D22,'Исходные данные'!D25)+2*5</f>
        <v>100</v>
      </c>
      <c r="AD10"/>
      <c r="AE10"/>
      <c r="AF10"/>
      <c r="AG10"/>
      <c r="AH10"/>
      <c r="AI10"/>
      <c r="AJ10"/>
      <c r="AK10"/>
      <c r="AL10"/>
    </row>
    <row r="11" spans="1:50" ht="23" thickTop="1" thickBot="1" x14ac:dyDescent="0.25">
      <c r="A11" s="139" t="s">
        <v>64</v>
      </c>
      <c r="B11" s="139"/>
      <c r="C11" s="39">
        <v>4</v>
      </c>
      <c r="D11" s="40" t="s">
        <v>65</v>
      </c>
      <c r="E11" s="35">
        <f>MAX(E5:E10)</f>
        <v>-71.972602739726028</v>
      </c>
    </row>
    <row r="12" spans="1:50" ht="20" thickTop="1" x14ac:dyDescent="0.2"/>
    <row r="16" spans="1:50" x14ac:dyDescent="0.2">
      <c r="F16" s="18"/>
    </row>
    <row r="17" spans="3:61" x14ac:dyDescent="0.2">
      <c r="C17" s="17"/>
      <c r="D17" s="17"/>
      <c r="E17" s="17"/>
    </row>
    <row r="20" spans="3:61" x14ac:dyDescent="0.2"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3:61" x14ac:dyDescent="0.2"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3:61" x14ac:dyDescent="0.2"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3:61" x14ac:dyDescent="0.2"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3:61" x14ac:dyDescent="0.2"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3:61" x14ac:dyDescent="0.2"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3:61" x14ac:dyDescent="0.2"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</sheetData>
  <mergeCells count="18">
    <mergeCell ref="E1:E4"/>
    <mergeCell ref="P1:Q1"/>
    <mergeCell ref="R1:S1"/>
    <mergeCell ref="T1:U1"/>
    <mergeCell ref="V1:W1"/>
    <mergeCell ref="F1:G1"/>
    <mergeCell ref="H1:I1"/>
    <mergeCell ref="A11:B11"/>
    <mergeCell ref="A1:A4"/>
    <mergeCell ref="B1:B4"/>
    <mergeCell ref="C1:C4"/>
    <mergeCell ref="D1:D4"/>
    <mergeCell ref="J1:K1"/>
    <mergeCell ref="L1:M1"/>
    <mergeCell ref="N1:O1"/>
    <mergeCell ref="Z1:AA1"/>
    <mergeCell ref="AB1:AC1"/>
    <mergeCell ref="X1:Y1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"/>
  <sheetViews>
    <sheetView zoomScale="67" zoomScaleNormal="40" workbookViewId="0">
      <selection activeCell="AC11" sqref="AC11"/>
    </sheetView>
  </sheetViews>
  <sheetFormatPr baseColWidth="10" defaultColWidth="9" defaultRowHeight="15" x14ac:dyDescent="0.2"/>
  <cols>
    <col min="1" max="1" width="20.33203125" customWidth="1"/>
    <col min="2" max="2" width="8.1640625" customWidth="1"/>
    <col min="3" max="3" width="21.1640625" customWidth="1"/>
    <col min="4" max="4" width="29.83203125" customWidth="1"/>
    <col min="5" max="5" width="24.83203125" customWidth="1"/>
    <col min="6" max="6" width="30.6640625" customWidth="1"/>
    <col min="7" max="7" width="27.1640625" customWidth="1"/>
    <col min="8" max="8" width="42.6640625" customWidth="1"/>
    <col min="9" max="9" width="27.1640625" customWidth="1"/>
    <col min="10" max="10" width="55.6640625" customWidth="1"/>
    <col min="11" max="11" width="27.1640625" customWidth="1"/>
    <col min="12" max="12" width="48.5" customWidth="1"/>
    <col min="13" max="13" width="27.1640625" customWidth="1"/>
    <col min="14" max="14" width="40.6640625" customWidth="1"/>
    <col min="15" max="15" width="27.1640625" customWidth="1"/>
    <col min="16" max="16" width="40.6640625" customWidth="1"/>
    <col min="17" max="17" width="27.1640625" customWidth="1"/>
    <col min="18" max="18" width="40.6640625" customWidth="1"/>
    <col min="19" max="19" width="27.1640625" customWidth="1"/>
    <col min="20" max="20" width="40.6640625" customWidth="1"/>
    <col min="21" max="21" width="27.1640625" customWidth="1"/>
    <col min="22" max="22" width="40.6640625" customWidth="1"/>
    <col min="23" max="23" width="27.1640625" customWidth="1"/>
    <col min="24" max="24" width="40.6640625" customWidth="1"/>
    <col min="25" max="25" width="27.1640625" customWidth="1"/>
    <col min="26" max="26" width="48.5" customWidth="1"/>
    <col min="27" max="27" width="27.1640625" customWidth="1"/>
    <col min="28" max="28" width="55.6640625" customWidth="1"/>
    <col min="29" max="29" width="27.1640625" customWidth="1"/>
  </cols>
  <sheetData>
    <row r="1" spans="1:29" ht="26" thickTop="1" thickBot="1" x14ac:dyDescent="0.25">
      <c r="A1" s="140" t="s">
        <v>53</v>
      </c>
      <c r="B1" s="140" t="s">
        <v>1</v>
      </c>
      <c r="C1" s="140" t="s">
        <v>0</v>
      </c>
      <c r="D1" s="141" t="s">
        <v>54</v>
      </c>
      <c r="E1" s="141" t="s">
        <v>55</v>
      </c>
      <c r="F1" s="126" t="s">
        <v>9</v>
      </c>
      <c r="G1" s="127"/>
      <c r="H1" s="128" t="s">
        <v>10</v>
      </c>
      <c r="I1" s="128"/>
      <c r="J1" s="113" t="s">
        <v>11</v>
      </c>
      <c r="K1" s="113"/>
      <c r="L1" s="114" t="s">
        <v>12</v>
      </c>
      <c r="M1" s="114"/>
      <c r="N1" s="115" t="s">
        <v>13</v>
      </c>
      <c r="O1" s="115"/>
      <c r="P1" s="121" t="s">
        <v>14</v>
      </c>
      <c r="Q1" s="121"/>
      <c r="R1" s="122" t="s">
        <v>15</v>
      </c>
      <c r="S1" s="122"/>
      <c r="T1" s="123" t="s">
        <v>16</v>
      </c>
      <c r="U1" s="123"/>
      <c r="V1" s="124" t="s">
        <v>17</v>
      </c>
      <c r="W1" s="124"/>
      <c r="X1" s="125" t="s">
        <v>18</v>
      </c>
      <c r="Y1" s="125"/>
      <c r="Z1" s="116" t="s">
        <v>19</v>
      </c>
      <c r="AA1" s="116"/>
      <c r="AB1" s="117" t="s">
        <v>20</v>
      </c>
      <c r="AC1" s="117"/>
    </row>
    <row r="2" spans="1:29" ht="21" thickTop="1" thickBot="1" x14ac:dyDescent="0.25">
      <c r="A2" s="140"/>
      <c r="B2" s="140"/>
      <c r="C2" s="140"/>
      <c r="D2" s="141"/>
      <c r="E2" s="141"/>
      <c r="F2" s="64" t="s">
        <v>56</v>
      </c>
      <c r="G2" s="43">
        <f>'Исходные данные'!$K$2:$K$2</f>
        <v>-2</v>
      </c>
      <c r="H2" s="65" t="s">
        <v>56</v>
      </c>
      <c r="I2" s="65">
        <f>'Исходные данные'!$L$2:$L$2</f>
        <v>0</v>
      </c>
      <c r="J2" s="45" t="s">
        <v>56</v>
      </c>
      <c r="K2" s="45">
        <f>'Исходные данные'!$M$2:$M$2</f>
        <v>3</v>
      </c>
      <c r="L2" s="47" t="s">
        <v>56</v>
      </c>
      <c r="M2" s="47">
        <f>'Исходные данные'!$N$2:$N$2</f>
        <v>8</v>
      </c>
      <c r="N2" s="49" t="s">
        <v>56</v>
      </c>
      <c r="O2" s="49">
        <f>'Исходные данные'!$O$2:$O$2</f>
        <v>13</v>
      </c>
      <c r="P2" s="51" t="s">
        <v>56</v>
      </c>
      <c r="Q2" s="51">
        <f>'Исходные данные'!$P$2:$P$2</f>
        <v>18</v>
      </c>
      <c r="R2" s="53" t="s">
        <v>56</v>
      </c>
      <c r="S2" s="53">
        <f>'Исходные данные'!$Q$2:$Q$2</f>
        <v>22</v>
      </c>
      <c r="T2" s="55" t="s">
        <v>56</v>
      </c>
      <c r="U2" s="55">
        <f>'Исходные данные'!$R$2:$R$2</f>
        <v>20</v>
      </c>
      <c r="V2" s="57" t="s">
        <v>56</v>
      </c>
      <c r="W2" s="57">
        <f>'Исходные данные'!$S$2:$S$2</f>
        <v>16</v>
      </c>
      <c r="X2" s="59" t="s">
        <v>56</v>
      </c>
      <c r="Y2" s="59">
        <f>'Исходные данные'!$T$2:$T$2</f>
        <v>10</v>
      </c>
      <c r="Z2" s="61" t="s">
        <v>56</v>
      </c>
      <c r="AA2" s="61">
        <f>'Исходные данные'!$U$2:$U$2</f>
        <v>3</v>
      </c>
      <c r="AB2" s="41" t="s">
        <v>56</v>
      </c>
      <c r="AC2" s="41">
        <f>'Исходные данные'!$V$2:$V$2</f>
        <v>-1</v>
      </c>
    </row>
    <row r="3" spans="1:29" ht="21" thickTop="1" thickBot="1" x14ac:dyDescent="0.25">
      <c r="A3" s="140"/>
      <c r="B3" s="140"/>
      <c r="C3" s="140"/>
      <c r="D3" s="141"/>
      <c r="E3" s="141"/>
      <c r="F3" s="64" t="s">
        <v>57</v>
      </c>
      <c r="G3" s="44">
        <v>0.16666666666666699</v>
      </c>
      <c r="H3" s="65" t="s">
        <v>57</v>
      </c>
      <c r="I3" s="66">
        <v>0.16666666666666699</v>
      </c>
      <c r="J3" s="45" t="s">
        <v>57</v>
      </c>
      <c r="K3" s="46">
        <v>5.5555555555555601E-2</v>
      </c>
      <c r="L3" s="47" t="s">
        <v>57</v>
      </c>
      <c r="M3" s="48">
        <v>5.5555555555555601E-2</v>
      </c>
      <c r="N3" s="49" t="s">
        <v>57</v>
      </c>
      <c r="O3" s="50">
        <v>5.5555555555555601E-2</v>
      </c>
      <c r="P3" s="51" t="s">
        <v>57</v>
      </c>
      <c r="Q3" s="52">
        <v>5.5555555555555601E-2</v>
      </c>
      <c r="R3" s="53" t="s">
        <v>57</v>
      </c>
      <c r="S3" s="54">
        <v>5.5555555555555601E-2</v>
      </c>
      <c r="T3" s="55" t="s">
        <v>57</v>
      </c>
      <c r="U3" s="56">
        <v>5.5555555555555601E-2</v>
      </c>
      <c r="V3" s="57" t="s">
        <v>57</v>
      </c>
      <c r="W3" s="58">
        <v>5.5555555555555601E-2</v>
      </c>
      <c r="X3" s="59" t="s">
        <v>57</v>
      </c>
      <c r="Y3" s="60">
        <v>5.5555555555555601E-2</v>
      </c>
      <c r="Z3" s="61" t="s">
        <v>57</v>
      </c>
      <c r="AA3" s="62">
        <v>5.5555555555555601E-2</v>
      </c>
      <c r="AB3" s="41" t="s">
        <v>57</v>
      </c>
      <c r="AC3" s="42">
        <v>0.16666666666666699</v>
      </c>
    </row>
    <row r="4" spans="1:29" ht="21" thickTop="1" thickBot="1" x14ac:dyDescent="0.25">
      <c r="A4" s="140"/>
      <c r="B4" s="140"/>
      <c r="C4" s="140"/>
      <c r="D4" s="141"/>
      <c r="E4" s="141"/>
      <c r="F4" s="64" t="s">
        <v>58</v>
      </c>
      <c r="G4" s="43" t="s">
        <v>59</v>
      </c>
      <c r="H4" s="65" t="s">
        <v>58</v>
      </c>
      <c r="I4" s="65" t="s">
        <v>59</v>
      </c>
      <c r="J4" s="45" t="s">
        <v>58</v>
      </c>
      <c r="K4" s="45" t="s">
        <v>59</v>
      </c>
      <c r="L4" s="47" t="s">
        <v>58</v>
      </c>
      <c r="M4" s="47" t="s">
        <v>59</v>
      </c>
      <c r="N4" s="49" t="s">
        <v>58</v>
      </c>
      <c r="O4" s="49" t="s">
        <v>59</v>
      </c>
      <c r="P4" s="51" t="s">
        <v>58</v>
      </c>
      <c r="Q4" s="51" t="s">
        <v>59</v>
      </c>
      <c r="R4" s="53" t="s">
        <v>58</v>
      </c>
      <c r="S4" s="53" t="s">
        <v>59</v>
      </c>
      <c r="T4" s="55" t="s">
        <v>58</v>
      </c>
      <c r="U4" s="55" t="s">
        <v>59</v>
      </c>
      <c r="V4" s="57" t="s">
        <v>58</v>
      </c>
      <c r="W4" s="57" t="s">
        <v>59</v>
      </c>
      <c r="X4" s="59" t="s">
        <v>58</v>
      </c>
      <c r="Y4" s="59" t="s">
        <v>59</v>
      </c>
      <c r="Z4" s="61" t="s">
        <v>58</v>
      </c>
      <c r="AA4" s="61" t="s">
        <v>59</v>
      </c>
      <c r="AB4" s="41" t="s">
        <v>58</v>
      </c>
      <c r="AC4" s="41" t="s">
        <v>59</v>
      </c>
    </row>
    <row r="5" spans="1:29" ht="62" thickTop="1" thickBot="1" x14ac:dyDescent="0.25">
      <c r="A5" s="36">
        <v>1</v>
      </c>
      <c r="B5" s="36" t="s">
        <v>21</v>
      </c>
      <c r="C5" s="37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36">
        <f>'Исходные данные'!H2*10</f>
        <v>95</v>
      </c>
      <c r="E5" s="38">
        <f>-SUM(SUM(D5,M5),SUM(D5,O5),SUM(D5,Q5),SUM(D5,S5),SUM(D5,U5),SUM(D5,W5),SUM(D5,Y5),SUM(D5,AA5),SUM(D5,K5))*$K$3-SUM(SUM(D5,G5),SUM(D5,I5),SUM(D5,AC5))*$G$3</f>
        <v>-148.0000000000002</v>
      </c>
      <c r="F5" s="98" t="s">
        <v>81</v>
      </c>
      <c r="G5" s="43">
        <f>SUM('Исходные данные'!D19,'Исходные данные'!D15)+2*2</f>
        <v>52</v>
      </c>
      <c r="H5" s="99" t="s">
        <v>81</v>
      </c>
      <c r="I5" s="65">
        <f>SUM('Исходные данные'!D19,'Исходные данные'!D15)+2*2</f>
        <v>52</v>
      </c>
      <c r="J5" s="45" t="s">
        <v>60</v>
      </c>
      <c r="K5" s="45">
        <f>SUM('Исходные данные'!D11,'Исходные данные'!D15,'Исходные данные'!D16,'Исходные данные'!D18)+2*4</f>
        <v>68</v>
      </c>
      <c r="L5" s="47" t="s">
        <v>60</v>
      </c>
      <c r="M5" s="47">
        <f>SUM('Исходные данные'!D11,'Исходные данные'!D15,'Исходные данные'!D16,'Исходные данные'!D18)+2*4</f>
        <v>68</v>
      </c>
      <c r="N5" s="49" t="s">
        <v>61</v>
      </c>
      <c r="O5" s="49">
        <f>SUM('Исходные данные'!D23,'Исходные данные'!D17,'Исходные данные'!D15)+2*3</f>
        <v>42</v>
      </c>
      <c r="P5" s="51" t="s">
        <v>61</v>
      </c>
      <c r="Q5" s="51">
        <f>SUM('Исходные данные'!D23,'Исходные данные'!D17,'Исходные данные'!D15)+2*3</f>
        <v>42</v>
      </c>
      <c r="R5" s="67" t="s">
        <v>74</v>
      </c>
      <c r="S5" s="53">
        <f>SUM('Исходные данные'!D15,'Исходные данные'!D10,'Исходные данные'!D17,'Исходные данные'!D20)+2*4</f>
        <v>44</v>
      </c>
      <c r="T5" s="69" t="s">
        <v>74</v>
      </c>
      <c r="U5" s="55">
        <f>SUM('Исходные данные'!D15,'Исходные данные'!D10,'Исходные данные'!D17,'Исходные данные'!D20)+2*4</f>
        <v>44</v>
      </c>
      <c r="V5" s="103" t="s">
        <v>61</v>
      </c>
      <c r="W5" s="57">
        <f>SUM('Исходные данные'!D23,'Исходные данные'!D17,'Исходные данные'!D15)+2*3</f>
        <v>42</v>
      </c>
      <c r="X5" s="59" t="s">
        <v>60</v>
      </c>
      <c r="Y5" s="59">
        <f>SUM('Исходные данные'!D11,'Исходные данные'!D15,'Исходные данные'!D16,'Исходные данные'!D18)+2*4</f>
        <v>68</v>
      </c>
      <c r="Z5" s="61" t="s">
        <v>60</v>
      </c>
      <c r="AA5" s="61">
        <f>SUM('Исходные данные'!D11,'Исходные данные'!D15,'Исходные данные'!D16,'Исходные данные'!D18)+2*4</f>
        <v>68</v>
      </c>
      <c r="AB5" s="101" t="s">
        <v>81</v>
      </c>
      <c r="AC5" s="41">
        <f>SUM('Исходные данные'!D19,'Исходные данные'!D15)+2*2</f>
        <v>52</v>
      </c>
    </row>
    <row r="6" spans="1:29" ht="62" thickTop="1" thickBot="1" x14ac:dyDescent="0.25">
      <c r="A6" s="36">
        <v>2</v>
      </c>
      <c r="B6" s="36" t="s">
        <v>26</v>
      </c>
      <c r="C6" s="37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36">
        <f>'Исходные данные'!H3*10</f>
        <v>75</v>
      </c>
      <c r="E6" s="38">
        <f t="shared" ref="E6:E10" si="0">-SUM(SUM(D6,M6),SUM(D6,O6),SUM(D6,Q6),SUM(D6,S6),SUM(D6,U6),SUM(D6,W6),SUM(D6,Y6),SUM(D6,AA6),SUM(D6,K6))*$K$3-SUM(SUM(D6,G6),SUM(D6,I6),SUM(D6,AC6))*$G$3</f>
        <v>-95.000000000000114</v>
      </c>
      <c r="F6" s="64" t="s">
        <v>32</v>
      </c>
      <c r="G6" s="43">
        <v>0</v>
      </c>
      <c r="H6" s="100" t="s">
        <v>32</v>
      </c>
      <c r="I6" s="65">
        <v>0</v>
      </c>
      <c r="J6" s="45" t="s">
        <v>62</v>
      </c>
      <c r="K6" s="45">
        <f>SUM('Исходные данные'!D18,'Исходные данные'!D16,'Исходные данные'!D11)+2*3</f>
        <v>54</v>
      </c>
      <c r="L6" s="47" t="s">
        <v>62</v>
      </c>
      <c r="M6" s="47">
        <f>SUM('Исходные данные'!D18,'Исходные данные'!D16,'Исходные данные'!D11)+2*3</f>
        <v>54</v>
      </c>
      <c r="N6" s="49" t="s">
        <v>63</v>
      </c>
      <c r="O6" s="49">
        <f>SUM('Исходные данные'!D17,'Исходные данные'!D23)+2*2</f>
        <v>28</v>
      </c>
      <c r="P6" s="51" t="s">
        <v>63</v>
      </c>
      <c r="Q6" s="51">
        <f>SUM('Исходные данные'!D17,'Исходные данные'!D23)+2*2</f>
        <v>28</v>
      </c>
      <c r="R6" s="67" t="s">
        <v>75</v>
      </c>
      <c r="S6" s="53">
        <f>SUM('Исходные данные'!D10,'Исходные данные'!D20,'Исходные данные'!D17)+2*3</f>
        <v>30</v>
      </c>
      <c r="T6" s="69" t="s">
        <v>75</v>
      </c>
      <c r="U6" s="55">
        <f>SUM('Исходные данные'!D10,'Исходные данные'!D20,'Исходные данные'!D17)+2*3</f>
        <v>30</v>
      </c>
      <c r="V6" s="104" t="s">
        <v>63</v>
      </c>
      <c r="W6" s="57">
        <f>SUM('Исходные данные'!D17,'Исходные данные'!D23)+2*2</f>
        <v>28</v>
      </c>
      <c r="X6" s="59" t="s">
        <v>62</v>
      </c>
      <c r="Y6" s="59">
        <f>SUM('Исходные данные'!D18,'Исходные данные'!D16,'Исходные данные'!D11)+2*3</f>
        <v>54</v>
      </c>
      <c r="Z6" s="61" t="s">
        <v>62</v>
      </c>
      <c r="AA6" s="61">
        <f>SUM('Исходные данные'!D18,'Исходные данные'!D16,'Исходные данные'!D11)+2*3</f>
        <v>54</v>
      </c>
      <c r="AB6" s="102" t="s">
        <v>32</v>
      </c>
      <c r="AC6" s="41">
        <v>0</v>
      </c>
    </row>
    <row r="7" spans="1:29" ht="42" thickTop="1" thickBot="1" x14ac:dyDescent="0.25">
      <c r="A7" s="36">
        <v>3</v>
      </c>
      <c r="B7" s="36" t="s">
        <v>29</v>
      </c>
      <c r="C7" s="37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36">
        <f>'Исходные данные'!H4*10</f>
        <v>50</v>
      </c>
      <c r="E7" s="38">
        <f t="shared" si="0"/>
        <v>-101.00000000000016</v>
      </c>
      <c r="F7" s="98" t="s">
        <v>80</v>
      </c>
      <c r="G7" s="43">
        <f>SUM('Исходные данные'!D25,'Исходные данные'!D19,'Исходные данные'!D22,'Исходные данные'!D21)+2*4</f>
        <v>86</v>
      </c>
      <c r="H7" s="99" t="s">
        <v>80</v>
      </c>
      <c r="I7" s="65">
        <f>SUM('Исходные данные'!D25,'Исходные данные'!D19,'Исходные данные'!D22,'Исходные данные'!D21)+2*4</f>
        <v>86</v>
      </c>
      <c r="J7" s="45" t="s">
        <v>32</v>
      </c>
      <c r="K7" s="45">
        <v>0</v>
      </c>
      <c r="L7" s="47" t="s">
        <v>32</v>
      </c>
      <c r="M7" s="47">
        <v>0</v>
      </c>
      <c r="N7" s="49" t="s">
        <v>63</v>
      </c>
      <c r="O7" s="49">
        <f>SUM('Исходные данные'!D17,'Исходные данные'!D23)+2*2</f>
        <v>28</v>
      </c>
      <c r="P7" s="51" t="s">
        <v>63</v>
      </c>
      <c r="Q7" s="51">
        <f>SUM('Исходные данные'!D17,'Исходные данные'!D23)+2*2</f>
        <v>28</v>
      </c>
      <c r="R7" s="67" t="s">
        <v>75</v>
      </c>
      <c r="S7" s="53">
        <f>SUM('Исходные данные'!D10,'Исходные данные'!D20,'Исходные данные'!D17)+2*3</f>
        <v>30</v>
      </c>
      <c r="T7" s="69" t="s">
        <v>75</v>
      </c>
      <c r="U7" s="55">
        <f>SUM('Исходные данные'!D10,'Исходные данные'!D20,'Исходные данные'!D17)+2*3</f>
        <v>30</v>
      </c>
      <c r="V7" s="104" t="s">
        <v>63</v>
      </c>
      <c r="W7" s="57">
        <f>SUM('Исходные данные'!D17,'Исходные данные'!D23)+2*2</f>
        <v>28</v>
      </c>
      <c r="X7" s="59" t="s">
        <v>32</v>
      </c>
      <c r="Y7" s="59">
        <v>0</v>
      </c>
      <c r="Z7" s="61" t="s">
        <v>32</v>
      </c>
      <c r="AA7" s="61">
        <v>0</v>
      </c>
      <c r="AB7" s="101" t="s">
        <v>80</v>
      </c>
      <c r="AC7" s="41">
        <f>SUM('Исходные данные'!D25,'Исходные данные'!D19,'Исходные данные'!D22,'Исходные данные'!D21)+2*4</f>
        <v>86</v>
      </c>
    </row>
    <row r="8" spans="1:29" ht="42" thickTop="1" thickBot="1" x14ac:dyDescent="0.25">
      <c r="A8" s="36">
        <v>4</v>
      </c>
      <c r="B8" s="36" t="s">
        <v>34</v>
      </c>
      <c r="C8" s="37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36">
        <f>'Исходные данные'!H5*10</f>
        <v>30</v>
      </c>
      <c r="E8" s="38">
        <f t="shared" si="0"/>
        <v>-86.777777777777914</v>
      </c>
      <c r="F8" s="98" t="s">
        <v>80</v>
      </c>
      <c r="G8" s="43">
        <f>SUM('Исходные данные'!D25,'Исходные данные'!D19,'Исходные данные'!D22,'Исходные данные'!D21)+2*4</f>
        <v>86</v>
      </c>
      <c r="H8" s="99" t="s">
        <v>80</v>
      </c>
      <c r="I8" s="65">
        <f>SUM('Исходные данные'!D25,'Исходные данные'!D19,'Исходные данные'!D22,'Исходные данные'!D21)+2*4</f>
        <v>86</v>
      </c>
      <c r="J8" s="45" t="s">
        <v>62</v>
      </c>
      <c r="K8" s="45">
        <f>SUM('Исходные данные'!D18,'Исходные данные'!D16,'Исходные данные'!D11)+2*3</f>
        <v>54</v>
      </c>
      <c r="L8" s="47" t="s">
        <v>62</v>
      </c>
      <c r="M8" s="47">
        <f>SUM('Исходные данные'!D18,'Исходные данные'!D16,'Исходные данные'!D11)+2*3</f>
        <v>54</v>
      </c>
      <c r="N8" s="49" t="s">
        <v>32</v>
      </c>
      <c r="O8" s="49">
        <v>0</v>
      </c>
      <c r="P8" s="51" t="s">
        <v>32</v>
      </c>
      <c r="Q8" s="51">
        <v>0</v>
      </c>
      <c r="R8" s="67" t="s">
        <v>76</v>
      </c>
      <c r="S8" s="53">
        <f>SUM('Исходные данные'!D20,'Исходные данные'!D10)+2*2</f>
        <v>16</v>
      </c>
      <c r="T8" s="69" t="s">
        <v>76</v>
      </c>
      <c r="U8" s="55">
        <f>SUM('Исходные данные'!D20,'Исходные данные'!D10)+2*2</f>
        <v>16</v>
      </c>
      <c r="V8" s="104" t="s">
        <v>32</v>
      </c>
      <c r="W8" s="57">
        <v>0</v>
      </c>
      <c r="X8" s="59" t="s">
        <v>62</v>
      </c>
      <c r="Y8" s="59">
        <f>SUM('Исходные данные'!D18,'Исходные данные'!D16,'Исходные данные'!D11)+2*3</f>
        <v>54</v>
      </c>
      <c r="Z8" s="61" t="s">
        <v>62</v>
      </c>
      <c r="AA8" s="61">
        <f>SUM('Исходные данные'!D18,'Исходные данные'!D16,'Исходные данные'!D11)+2*3</f>
        <v>54</v>
      </c>
      <c r="AB8" s="101" t="s">
        <v>80</v>
      </c>
      <c r="AC8" s="41">
        <f>SUM('Исходные данные'!D25,'Исходные данные'!D19,'Исходные данные'!D22,'Исходные данные'!D21)+2*4</f>
        <v>86</v>
      </c>
    </row>
    <row r="9" spans="1:29" ht="62" thickTop="1" thickBot="1" x14ac:dyDescent="0.25">
      <c r="A9" s="36">
        <v>5</v>
      </c>
      <c r="B9" s="36" t="s">
        <v>37</v>
      </c>
      <c r="C9" s="37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36">
        <f>'Исходные данные'!H6*10</f>
        <v>30</v>
      </c>
      <c r="E9" s="38">
        <f t="shared" si="0"/>
        <v>-87.333333333333471</v>
      </c>
      <c r="F9" s="98" t="s">
        <v>80</v>
      </c>
      <c r="G9" s="43">
        <f>SUM('Исходные данные'!D25,'Исходные данные'!D19,'Исходные данные'!D22,'Исходные данные'!D21)+2*4</f>
        <v>86</v>
      </c>
      <c r="H9" s="99" t="s">
        <v>80</v>
      </c>
      <c r="I9" s="65">
        <f>SUM('Исходные данные'!D25,'Исходные данные'!D19,'Исходные данные'!D22,'Исходные данные'!D21)+2*4</f>
        <v>86</v>
      </c>
      <c r="J9" s="45" t="s">
        <v>62</v>
      </c>
      <c r="K9" s="45">
        <f>SUM('Исходные данные'!D18,'Исходные данные'!D16,'Исходные данные'!D11)+2*3</f>
        <v>54</v>
      </c>
      <c r="L9" s="47" t="s">
        <v>62</v>
      </c>
      <c r="M9" s="47">
        <f>SUM('Исходные данные'!D18,'Исходные данные'!D16,'Исходные данные'!D11)+2*3</f>
        <v>54</v>
      </c>
      <c r="N9" s="49" t="s">
        <v>35</v>
      </c>
      <c r="O9" s="49">
        <f>SUM('Исходные данные'!D23)+2*1</f>
        <v>14</v>
      </c>
      <c r="P9" s="51" t="s">
        <v>35</v>
      </c>
      <c r="Q9" s="51">
        <f>SUM('Исходные данные'!D23)+2*1</f>
        <v>14</v>
      </c>
      <c r="R9" s="53" t="s">
        <v>32</v>
      </c>
      <c r="S9" s="53">
        <v>0</v>
      </c>
      <c r="T9" s="55" t="s">
        <v>32</v>
      </c>
      <c r="U9" s="55">
        <v>0</v>
      </c>
      <c r="V9" s="104" t="s">
        <v>35</v>
      </c>
      <c r="W9" s="57">
        <f>SUM('Исходные данные'!D23)+2*1</f>
        <v>14</v>
      </c>
      <c r="X9" s="59" t="s">
        <v>62</v>
      </c>
      <c r="Y9" s="59">
        <f>SUM('Исходные данные'!D18,'Исходные данные'!D16,'Исходные данные'!D11)+2*3</f>
        <v>54</v>
      </c>
      <c r="Z9" s="61" t="s">
        <v>62</v>
      </c>
      <c r="AA9" s="61">
        <f>SUM('Исходные данные'!D18,'Исходные данные'!D16,'Исходные данные'!D11)+2*3</f>
        <v>54</v>
      </c>
      <c r="AB9" s="101" t="s">
        <v>80</v>
      </c>
      <c r="AC9" s="41">
        <f>SUM('Исходные данные'!D25,'Исходные данные'!D19,'Исходные данные'!D22,'Исходные данные'!D21)+2*4</f>
        <v>86</v>
      </c>
    </row>
    <row r="10" spans="1:29" ht="42" thickTop="1" thickBot="1" x14ac:dyDescent="0.25">
      <c r="A10" s="36">
        <v>6</v>
      </c>
      <c r="B10" s="36" t="s">
        <v>40</v>
      </c>
      <c r="C10" s="37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36">
        <f>'Исходные данные'!H7*10</f>
        <v>20</v>
      </c>
      <c r="E10" s="38">
        <f t="shared" si="0"/>
        <v>-96.111111111111256</v>
      </c>
      <c r="F10" s="98" t="s">
        <v>79</v>
      </c>
      <c r="G10" s="43">
        <f>SUM('Исходные данные'!D15,'Исходные данные'!D19,'Исходные данные'!D21,'Исходные данные'!D22,'Исходные данные'!D25)+2*5</f>
        <v>100</v>
      </c>
      <c r="H10" s="99" t="s">
        <v>79</v>
      </c>
      <c r="I10" s="65">
        <f>SUM('Исходные данные'!D15,'Исходные данные'!D19,'Исходные данные'!D21,'Исходные данные'!D22,'Исходные данные'!D25)+2*5</f>
        <v>100</v>
      </c>
      <c r="J10" s="45" t="s">
        <v>60</v>
      </c>
      <c r="K10" s="45">
        <f>SUM('Исходные данные'!D11,'Исходные данные'!D15,'Исходные данные'!D16,'Исходные данные'!D18)+2*4</f>
        <v>68</v>
      </c>
      <c r="L10" s="47" t="s">
        <v>60</v>
      </c>
      <c r="M10" s="47">
        <f>SUM('Исходные данные'!D11,'Исходные данные'!D15,'Исходные данные'!D16,'Исходные данные'!D18)+2*4</f>
        <v>68</v>
      </c>
      <c r="N10" s="49" t="s">
        <v>61</v>
      </c>
      <c r="O10" s="49">
        <f>SUM('Исходные данные'!D23,'Исходные данные'!D17,'Исходные данные'!D15)+2*3</f>
        <v>42</v>
      </c>
      <c r="P10" s="51" t="s">
        <v>61</v>
      </c>
      <c r="Q10" s="51">
        <f>SUM('Исходные данные'!D23,'Исходные данные'!D17,'Исходные данные'!D15)+2*3</f>
        <v>42</v>
      </c>
      <c r="R10" s="68" t="s">
        <v>77</v>
      </c>
      <c r="S10" s="53">
        <f>SUM('Исходные данные'!D15,'Исходные данные'!D20,'Исходные данные'!D17)+2*3</f>
        <v>36</v>
      </c>
      <c r="T10" s="70" t="s">
        <v>77</v>
      </c>
      <c r="U10" s="55">
        <f>SUM('Исходные данные'!D15,'Исходные данные'!D20,'Исходные данные'!D17)+2*3</f>
        <v>36</v>
      </c>
      <c r="V10" s="104" t="s">
        <v>61</v>
      </c>
      <c r="W10" s="57">
        <f>SUM('Исходные данные'!D23,'Исходные данные'!D17,'Исходные данные'!D15)+2*3</f>
        <v>42</v>
      </c>
      <c r="X10" s="59" t="s">
        <v>60</v>
      </c>
      <c r="Y10" s="59">
        <f>SUM('Исходные данные'!D11,'Исходные данные'!D15,'Исходные данные'!D16,'Исходные данные'!D18)+2*4</f>
        <v>68</v>
      </c>
      <c r="Z10" s="61" t="s">
        <v>60</v>
      </c>
      <c r="AA10" s="61">
        <f>SUM('Исходные данные'!D11,'Исходные данные'!D15,'Исходные данные'!D16,'Исходные данные'!D18)+2*4</f>
        <v>68</v>
      </c>
      <c r="AB10" s="101" t="s">
        <v>79</v>
      </c>
      <c r="AC10" s="41">
        <f>SUM('Исходные данные'!D15,'Исходные данные'!D19,'Исходные данные'!D21,'Исходные данные'!D22,'Исходные данные'!D25)+2*5</f>
        <v>100</v>
      </c>
    </row>
    <row r="11" spans="1:29" ht="23" thickTop="1" thickBot="1" x14ac:dyDescent="0.25">
      <c r="A11" s="139" t="s">
        <v>64</v>
      </c>
      <c r="B11" s="139"/>
      <c r="C11" s="39">
        <v>5</v>
      </c>
      <c r="D11" s="40" t="s">
        <v>65</v>
      </c>
      <c r="E11" s="35">
        <f>MAX(E5:E10)</f>
        <v>-86.777777777777914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6" thickTop="1" x14ac:dyDescent="0.2"/>
  </sheetData>
  <mergeCells count="18">
    <mergeCell ref="E1:E4"/>
    <mergeCell ref="P1:Q1"/>
    <mergeCell ref="R1:S1"/>
    <mergeCell ref="T1:U1"/>
    <mergeCell ref="V1:W1"/>
    <mergeCell ref="F1:G1"/>
    <mergeCell ref="H1:I1"/>
    <mergeCell ref="A11:B11"/>
    <mergeCell ref="A1:A4"/>
    <mergeCell ref="B1:B4"/>
    <mergeCell ref="C1:C4"/>
    <mergeCell ref="D1:D4"/>
    <mergeCell ref="J1:K1"/>
    <mergeCell ref="L1:M1"/>
    <mergeCell ref="N1:O1"/>
    <mergeCell ref="Z1:AA1"/>
    <mergeCell ref="AB1:AC1"/>
    <mergeCell ref="X1:Y1"/>
  </mergeCell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6"/>
  <sheetViews>
    <sheetView zoomScale="66" zoomScaleNormal="40" workbookViewId="0">
      <selection activeCell="G11" sqref="G11"/>
    </sheetView>
  </sheetViews>
  <sheetFormatPr baseColWidth="10" defaultColWidth="8.83203125" defaultRowHeight="19" x14ac:dyDescent="0.2"/>
  <cols>
    <col min="1" max="1" width="19.33203125" style="6" customWidth="1"/>
    <col min="2" max="2" width="11" style="6" customWidth="1"/>
    <col min="3" max="3" width="19.1640625" style="6" customWidth="1"/>
    <col min="4" max="4" width="23.83203125" style="6" customWidth="1"/>
    <col min="5" max="5" width="20.33203125" style="6" customWidth="1"/>
    <col min="6" max="6" width="40.6640625" style="6" customWidth="1"/>
    <col min="7" max="7" width="27.1640625" style="6" customWidth="1"/>
    <col min="8" max="8" width="40.6640625" style="6" customWidth="1"/>
    <col min="9" max="9" width="27.1640625" style="6" customWidth="1"/>
    <col min="10" max="10" width="40.6640625" style="6" customWidth="1"/>
    <col min="11" max="11" width="27.1640625" style="6" customWidth="1"/>
    <col min="12" max="12" width="40.6640625" style="6" customWidth="1"/>
    <col min="13" max="13" width="27.1640625" style="6" customWidth="1"/>
    <col min="14" max="14" width="40.6640625" style="6" customWidth="1"/>
    <col min="15" max="15" width="27.1640625" style="6" customWidth="1"/>
    <col min="16" max="16" width="40.6640625" style="6" customWidth="1"/>
    <col min="17" max="17" width="27.1640625" style="6" customWidth="1"/>
    <col min="18" max="18" width="40.6640625" style="6" customWidth="1"/>
    <col min="19" max="19" width="27.1640625" style="6" customWidth="1"/>
    <col min="20" max="20" width="40.6640625" style="6" customWidth="1"/>
    <col min="21" max="21" width="27.1640625" style="6" customWidth="1"/>
    <col min="22" max="22" width="40.6640625" style="6" customWidth="1"/>
    <col min="23" max="23" width="27.1640625" style="6" customWidth="1"/>
    <col min="24" max="24" width="40.6640625" style="6" customWidth="1"/>
    <col min="25" max="25" width="27.1640625" style="6" customWidth="1"/>
    <col min="26" max="26" width="40.6640625" style="6" customWidth="1"/>
    <col min="27" max="27" width="27.1640625" style="6" customWidth="1"/>
    <col min="28" max="28" width="40.6640625" style="6" customWidth="1"/>
    <col min="29" max="29" width="27.1640625" style="6" customWidth="1"/>
    <col min="30" max="30" width="15.5" style="6" customWidth="1"/>
    <col min="31" max="31" width="27.1640625" style="6" customWidth="1"/>
    <col min="32" max="32" width="13.6640625" style="6" customWidth="1"/>
    <col min="33" max="33" width="15.5" style="6" customWidth="1"/>
    <col min="34" max="34" width="27.1640625" style="6" customWidth="1"/>
    <col min="35" max="35" width="13.6640625" style="6" customWidth="1"/>
    <col min="36" max="36" width="15.5" style="6" customWidth="1"/>
    <col min="37" max="37" width="27.1640625" style="6" customWidth="1"/>
    <col min="38" max="38" width="13.6640625" style="6" customWidth="1"/>
    <col min="39" max="39" width="15.5" style="6" customWidth="1"/>
    <col min="40" max="40" width="27.1640625" style="6" customWidth="1"/>
    <col min="41" max="41" width="14.6640625" style="6" customWidth="1"/>
    <col min="42" max="42" width="13.6640625" style="6" customWidth="1"/>
    <col min="43" max="43" width="15.5" style="6" customWidth="1"/>
    <col min="44" max="44" width="27.1640625" style="6" customWidth="1"/>
    <col min="45" max="45" width="14.6640625" style="6" customWidth="1"/>
    <col min="46" max="46" width="13.6640625" style="6" customWidth="1"/>
    <col min="47" max="47" width="15.5" style="6" customWidth="1"/>
    <col min="48" max="48" width="27.1640625" style="6" customWidth="1"/>
    <col min="49" max="49" width="14.6640625" style="6" customWidth="1"/>
    <col min="50" max="50" width="13.6640625" style="6" customWidth="1"/>
    <col min="51" max="16384" width="8.83203125" style="6"/>
  </cols>
  <sheetData>
    <row r="1" spans="1:50" ht="26" thickTop="1" thickBot="1" x14ac:dyDescent="0.25">
      <c r="A1" s="140" t="s">
        <v>53</v>
      </c>
      <c r="B1" s="140" t="s">
        <v>1</v>
      </c>
      <c r="C1" s="140" t="s">
        <v>0</v>
      </c>
      <c r="D1" s="141" t="s">
        <v>54</v>
      </c>
      <c r="E1" s="141" t="s">
        <v>55</v>
      </c>
      <c r="F1" s="126" t="s">
        <v>9</v>
      </c>
      <c r="G1" s="127"/>
      <c r="H1" s="128" t="s">
        <v>10</v>
      </c>
      <c r="I1" s="128"/>
      <c r="J1" s="113" t="s">
        <v>11</v>
      </c>
      <c r="K1" s="113"/>
      <c r="L1" s="114" t="s">
        <v>12</v>
      </c>
      <c r="M1" s="114"/>
      <c r="N1" s="115" t="s">
        <v>13</v>
      </c>
      <c r="O1" s="115"/>
      <c r="P1" s="121" t="s">
        <v>14</v>
      </c>
      <c r="Q1" s="121"/>
      <c r="R1" s="122" t="s">
        <v>15</v>
      </c>
      <c r="S1" s="122"/>
      <c r="T1" s="123" t="s">
        <v>16</v>
      </c>
      <c r="U1" s="123"/>
      <c r="V1" s="124" t="s">
        <v>17</v>
      </c>
      <c r="W1" s="124"/>
      <c r="X1" s="125" t="s">
        <v>18</v>
      </c>
      <c r="Y1" s="125"/>
      <c r="Z1" s="116" t="s">
        <v>19</v>
      </c>
      <c r="AA1" s="116"/>
      <c r="AB1" s="117" t="s">
        <v>20</v>
      </c>
      <c r="AC1" s="117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ht="21" thickTop="1" thickBot="1" x14ac:dyDescent="0.25">
      <c r="A2" s="140"/>
      <c r="B2" s="140"/>
      <c r="C2" s="140"/>
      <c r="D2" s="141"/>
      <c r="E2" s="141"/>
      <c r="F2" s="64" t="s">
        <v>56</v>
      </c>
      <c r="G2" s="43">
        <f>'Исходные данные'!$K$2:$K$2</f>
        <v>-2</v>
      </c>
      <c r="H2" s="65" t="s">
        <v>56</v>
      </c>
      <c r="I2" s="65">
        <f>'Исходные данные'!$L$2:$L$2</f>
        <v>0</v>
      </c>
      <c r="J2" s="45" t="s">
        <v>56</v>
      </c>
      <c r="K2" s="45">
        <f>'Исходные данные'!$M$2:$M$2</f>
        <v>3</v>
      </c>
      <c r="L2" s="47" t="s">
        <v>56</v>
      </c>
      <c r="M2" s="47">
        <f>'Исходные данные'!$N$2:$N$2</f>
        <v>8</v>
      </c>
      <c r="N2" s="49" t="s">
        <v>56</v>
      </c>
      <c r="O2" s="49">
        <f>'Исходные данные'!$O$2:$O$2</f>
        <v>13</v>
      </c>
      <c r="P2" s="51" t="s">
        <v>56</v>
      </c>
      <c r="Q2" s="51">
        <f>'Исходные данные'!$P$2:$P$2</f>
        <v>18</v>
      </c>
      <c r="R2" s="53" t="s">
        <v>56</v>
      </c>
      <c r="S2" s="53">
        <f>'Исходные данные'!$Q$2:$Q$2</f>
        <v>22</v>
      </c>
      <c r="T2" s="55" t="s">
        <v>56</v>
      </c>
      <c r="U2" s="55">
        <f>'Исходные данные'!$R$2:$R$2</f>
        <v>20</v>
      </c>
      <c r="V2" s="57" t="s">
        <v>56</v>
      </c>
      <c r="W2" s="57">
        <f>'Исходные данные'!$S$2:$S$2</f>
        <v>16</v>
      </c>
      <c r="X2" s="59" t="s">
        <v>56</v>
      </c>
      <c r="Y2" s="59">
        <f>'Исходные данные'!$T$2:$T$2</f>
        <v>10</v>
      </c>
      <c r="Z2" s="61" t="s">
        <v>56</v>
      </c>
      <c r="AA2" s="61">
        <f>'Исходные данные'!$U$2:$U$2</f>
        <v>3</v>
      </c>
      <c r="AB2" s="41" t="s">
        <v>56</v>
      </c>
      <c r="AC2" s="41">
        <f>'Исходные данные'!$V$2:$V$2</f>
        <v>-1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ht="21" thickTop="1" thickBot="1" x14ac:dyDescent="0.25">
      <c r="A3" s="140"/>
      <c r="B3" s="140"/>
      <c r="C3" s="140"/>
      <c r="D3" s="141"/>
      <c r="E3" s="141"/>
      <c r="F3" s="64" t="s">
        <v>57</v>
      </c>
      <c r="G3" s="44">
        <v>8.3333333333333301E-2</v>
      </c>
      <c r="H3" s="65" t="s">
        <v>57</v>
      </c>
      <c r="I3" s="66">
        <v>8.3333333333333301E-2</v>
      </c>
      <c r="J3" s="45" t="s">
        <v>57</v>
      </c>
      <c r="K3" s="46">
        <v>8.3333333333333301E-2</v>
      </c>
      <c r="L3" s="47" t="s">
        <v>57</v>
      </c>
      <c r="M3" s="48">
        <v>8.3333333333333301E-2</v>
      </c>
      <c r="N3" s="49" t="s">
        <v>57</v>
      </c>
      <c r="O3" s="50">
        <v>8.3333333333333301E-2</v>
      </c>
      <c r="P3" s="51" t="s">
        <v>57</v>
      </c>
      <c r="Q3" s="52">
        <v>8.3333333333333301E-2</v>
      </c>
      <c r="R3" s="53" t="s">
        <v>57</v>
      </c>
      <c r="S3" s="54">
        <v>8.3333333333333301E-2</v>
      </c>
      <c r="T3" s="55" t="s">
        <v>57</v>
      </c>
      <c r="U3" s="56">
        <v>8.3333333333333301E-2</v>
      </c>
      <c r="V3" s="57" t="s">
        <v>57</v>
      </c>
      <c r="W3" s="58">
        <v>8.3333333333333301E-2</v>
      </c>
      <c r="X3" s="59" t="s">
        <v>57</v>
      </c>
      <c r="Y3" s="60">
        <v>8.3333333333333301E-2</v>
      </c>
      <c r="Z3" s="61" t="s">
        <v>57</v>
      </c>
      <c r="AA3" s="62">
        <v>8.3333333333333301E-2</v>
      </c>
      <c r="AB3" s="41" t="s">
        <v>57</v>
      </c>
      <c r="AC3" s="42">
        <v>8.3333333333333301E-2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ht="22" thickTop="1" thickBot="1" x14ac:dyDescent="0.25">
      <c r="A4" s="140"/>
      <c r="B4" s="140"/>
      <c r="C4" s="140"/>
      <c r="D4" s="141"/>
      <c r="E4" s="141"/>
      <c r="F4" s="64" t="s">
        <v>58</v>
      </c>
      <c r="G4" s="43" t="s">
        <v>59</v>
      </c>
      <c r="H4" s="65" t="s">
        <v>58</v>
      </c>
      <c r="I4" s="65" t="s">
        <v>59</v>
      </c>
      <c r="J4" s="45" t="s">
        <v>58</v>
      </c>
      <c r="K4" s="45" t="s">
        <v>59</v>
      </c>
      <c r="L4" s="47" t="s">
        <v>58</v>
      </c>
      <c r="M4" s="47" t="s">
        <v>59</v>
      </c>
      <c r="N4" s="49" t="s">
        <v>58</v>
      </c>
      <c r="O4" s="49" t="s">
        <v>59</v>
      </c>
      <c r="P4" s="51" t="s">
        <v>58</v>
      </c>
      <c r="Q4" s="51" t="s">
        <v>59</v>
      </c>
      <c r="R4" s="53" t="s">
        <v>58</v>
      </c>
      <c r="S4" s="53" t="s">
        <v>59</v>
      </c>
      <c r="T4" s="55" t="s">
        <v>58</v>
      </c>
      <c r="U4" s="55" t="s">
        <v>59</v>
      </c>
      <c r="V4" s="57" t="s">
        <v>58</v>
      </c>
      <c r="W4" s="57" t="s">
        <v>59</v>
      </c>
      <c r="X4" s="59" t="s">
        <v>58</v>
      </c>
      <c r="Y4" s="59" t="s">
        <v>59</v>
      </c>
      <c r="Z4" s="61" t="s">
        <v>58</v>
      </c>
      <c r="AA4" s="63" t="s">
        <v>59</v>
      </c>
      <c r="AB4" s="41" t="s">
        <v>58</v>
      </c>
      <c r="AC4" s="41" t="s">
        <v>59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80" customHeight="1" thickTop="1" thickBot="1" x14ac:dyDescent="0.25">
      <c r="A5" s="36">
        <v>1</v>
      </c>
      <c r="B5" s="36" t="s">
        <v>21</v>
      </c>
      <c r="C5" s="37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36">
        <f>'Исходные данные'!H2*10</f>
        <v>95</v>
      </c>
      <c r="E5" s="38">
        <f t="shared" ref="E5:E10" si="0">-SUM(SUM(D5,G5),SUM(D5,I5),SUM(D5,K5),SUM(D5,M5),SUM(D5,O5),SUM(D5,Q5),SUM(D5,S5),SUM(D5,U5),SUM(D5,W5),SUM(D5,Y5),SUM(D5,AA5),SUM(D5,AC5))*$G$3</f>
        <v>-142.49999999999994</v>
      </c>
      <c r="F5" s="98" t="s">
        <v>81</v>
      </c>
      <c r="G5" s="43">
        <f>SUM('Исходные данные'!E19,'Исходные данные'!D15)+2*2</f>
        <v>28</v>
      </c>
      <c r="H5" s="99" t="s">
        <v>81</v>
      </c>
      <c r="I5" s="65">
        <f>SUM('Исходные данные'!E19,'Исходные данные'!D15)+2*2</f>
        <v>28</v>
      </c>
      <c r="J5" s="45" t="s">
        <v>60</v>
      </c>
      <c r="K5" s="45">
        <f>SUM('Исходные данные'!D11,'Исходные данные'!D15,'Исходные данные'!D16,'Исходные данные'!D18)+2*4</f>
        <v>68</v>
      </c>
      <c r="L5" s="47" t="s">
        <v>60</v>
      </c>
      <c r="M5" s="47">
        <f>SUM('Исходные данные'!D11,'Исходные данные'!D15,'Исходные данные'!D16,'Исходные данные'!D18)+2*4</f>
        <v>68</v>
      </c>
      <c r="N5" s="49" t="s">
        <v>61</v>
      </c>
      <c r="O5" s="49">
        <f>SUM('Исходные данные'!D23,'Исходные данные'!D17,'Исходные данные'!D15)+2*3</f>
        <v>42</v>
      </c>
      <c r="P5" s="51" t="s">
        <v>61</v>
      </c>
      <c r="Q5" s="51">
        <f>SUM('Исходные данные'!D23,'Исходные данные'!D17,'Исходные данные'!D15)+2*3</f>
        <v>42</v>
      </c>
      <c r="R5" s="67" t="s">
        <v>74</v>
      </c>
      <c r="S5" s="53">
        <f>SUM('Исходные данные'!D15,'Исходные данные'!D10,'Исходные данные'!D17,'Исходные данные'!D20)+2*4</f>
        <v>44</v>
      </c>
      <c r="T5" s="69" t="s">
        <v>74</v>
      </c>
      <c r="U5" s="55">
        <f>SUM('Исходные данные'!D15,'Исходные данные'!D10,'Исходные данные'!D17,'Исходные данные'!D20)+2*4</f>
        <v>44</v>
      </c>
      <c r="V5" s="103" t="s">
        <v>61</v>
      </c>
      <c r="W5" s="57">
        <f>SUM('Исходные данные'!D23,'Исходные данные'!D17,'Исходные данные'!D15)+2*3</f>
        <v>42</v>
      </c>
      <c r="X5" s="59" t="s">
        <v>60</v>
      </c>
      <c r="Y5" s="59">
        <f>SUM('Исходные данные'!D11,'Исходные данные'!D15,'Исходные данные'!D16,'Исходные данные'!D18)+2*4</f>
        <v>68</v>
      </c>
      <c r="Z5" s="61" t="s">
        <v>60</v>
      </c>
      <c r="AA5" s="61">
        <f>SUM('Исходные данные'!D11,'Исходные данные'!D15,'Исходные данные'!D16,'Исходные данные'!D18)+2*4</f>
        <v>68</v>
      </c>
      <c r="AB5" s="101" t="s">
        <v>81</v>
      </c>
      <c r="AC5" s="41">
        <f>SUM('Исходные данные'!E19,'Исходные данные'!D15)+2*2</f>
        <v>28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62" thickTop="1" thickBot="1" x14ac:dyDescent="0.25">
      <c r="A6" s="36">
        <v>2</v>
      </c>
      <c r="B6" s="36" t="s">
        <v>26</v>
      </c>
      <c r="C6" s="37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36">
        <f>'Исходные данные'!H3*10</f>
        <v>75</v>
      </c>
      <c r="E6" s="38">
        <f t="shared" si="0"/>
        <v>-104.99999999999996</v>
      </c>
      <c r="F6" s="64" t="s">
        <v>32</v>
      </c>
      <c r="G6" s="43">
        <v>0</v>
      </c>
      <c r="H6" s="100" t="s">
        <v>32</v>
      </c>
      <c r="I6" s="65">
        <v>0</v>
      </c>
      <c r="J6" s="45" t="s">
        <v>62</v>
      </c>
      <c r="K6" s="45">
        <f>SUM('Исходные данные'!D18,'Исходные данные'!D16,'Исходные данные'!D11)+2*3</f>
        <v>54</v>
      </c>
      <c r="L6" s="47" t="s">
        <v>62</v>
      </c>
      <c r="M6" s="47">
        <f>SUM('Исходные данные'!D18,'Исходные данные'!D16,'Исходные данные'!D11)+2*3</f>
        <v>54</v>
      </c>
      <c r="N6" s="49" t="s">
        <v>63</v>
      </c>
      <c r="O6" s="49">
        <f>SUM('Исходные данные'!D17,'Исходные данные'!D23)+2*2</f>
        <v>28</v>
      </c>
      <c r="P6" s="51" t="s">
        <v>63</v>
      </c>
      <c r="Q6" s="51">
        <f>SUM('Исходные данные'!D17,'Исходные данные'!D23)+2*2</f>
        <v>28</v>
      </c>
      <c r="R6" s="67" t="s">
        <v>75</v>
      </c>
      <c r="S6" s="53">
        <f>SUM('Исходные данные'!D10,'Исходные данные'!D20,'Исходные данные'!D17)+2*3</f>
        <v>30</v>
      </c>
      <c r="T6" s="69" t="s">
        <v>75</v>
      </c>
      <c r="U6" s="55">
        <f>SUM('Исходные данные'!D10,'Исходные данные'!D20,'Исходные данные'!D17)+2*3</f>
        <v>30</v>
      </c>
      <c r="V6" s="104" t="s">
        <v>63</v>
      </c>
      <c r="W6" s="57">
        <f>SUM('Исходные данные'!D17,'Исходные данные'!D23)+2*2</f>
        <v>28</v>
      </c>
      <c r="X6" s="59" t="s">
        <v>62</v>
      </c>
      <c r="Y6" s="59">
        <f>SUM('Исходные данные'!D18,'Исходные данные'!D16,'Исходные данные'!D11)+2*3</f>
        <v>54</v>
      </c>
      <c r="Z6" s="61" t="s">
        <v>62</v>
      </c>
      <c r="AA6" s="61">
        <f>SUM('Исходные данные'!D18,'Исходные данные'!D16,'Исходные данные'!D11)+2*3</f>
        <v>54</v>
      </c>
      <c r="AB6" s="102" t="s">
        <v>32</v>
      </c>
      <c r="AC6" s="41">
        <v>0</v>
      </c>
      <c r="AD6"/>
      <c r="AE6"/>
      <c r="AF6"/>
      <c r="AG6"/>
      <c r="AH6"/>
      <c r="AI6"/>
      <c r="AJ6"/>
      <c r="AK6"/>
      <c r="AL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40" customHeight="1" thickTop="1" thickBot="1" x14ac:dyDescent="0.25">
      <c r="A7" s="36">
        <v>3</v>
      </c>
      <c r="B7" s="36" t="s">
        <v>29</v>
      </c>
      <c r="C7" s="37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36">
        <f>'Исходные данные'!H4*10</f>
        <v>50</v>
      </c>
      <c r="E7" s="38">
        <f t="shared" si="0"/>
        <v>-71.499999999999972</v>
      </c>
      <c r="F7" s="98" t="s">
        <v>80</v>
      </c>
      <c r="G7" s="43">
        <f>SUM('Исходные данные'!E25,'Исходные данные'!E19,'Исходные данные'!E22,'Исходные данные'!D21)+2*4</f>
        <v>38</v>
      </c>
      <c r="H7" s="99" t="s">
        <v>80</v>
      </c>
      <c r="I7" s="65">
        <f>SUM('Исходные данные'!E25,'Исходные данные'!E19,'Исходные данные'!E22,'Исходные данные'!D21)+2*4</f>
        <v>38</v>
      </c>
      <c r="J7" s="45" t="s">
        <v>32</v>
      </c>
      <c r="K7" s="45">
        <v>0</v>
      </c>
      <c r="L7" s="47" t="s">
        <v>32</v>
      </c>
      <c r="M7" s="47">
        <v>0</v>
      </c>
      <c r="N7" s="49" t="s">
        <v>63</v>
      </c>
      <c r="O7" s="49">
        <f>SUM('Исходные данные'!D17,'Исходные данные'!D23)+2*2</f>
        <v>28</v>
      </c>
      <c r="P7" s="51" t="s">
        <v>63</v>
      </c>
      <c r="Q7" s="51">
        <f>SUM('Исходные данные'!D17,'Исходные данные'!D23)+2*2</f>
        <v>28</v>
      </c>
      <c r="R7" s="67" t="s">
        <v>75</v>
      </c>
      <c r="S7" s="53">
        <f>SUM('Исходные данные'!D10,'Исходные данные'!D20,'Исходные данные'!D17)+2*3</f>
        <v>30</v>
      </c>
      <c r="T7" s="69" t="s">
        <v>75</v>
      </c>
      <c r="U7" s="55">
        <f>SUM('Исходные данные'!D10,'Исходные данные'!D20,'Исходные данные'!D17)+2*3</f>
        <v>30</v>
      </c>
      <c r="V7" s="104" t="s">
        <v>63</v>
      </c>
      <c r="W7" s="57">
        <f>SUM('Исходные данные'!D17,'Исходные данные'!D23)+2*2</f>
        <v>28</v>
      </c>
      <c r="X7" s="59" t="s">
        <v>32</v>
      </c>
      <c r="Y7" s="59">
        <v>0</v>
      </c>
      <c r="Z7" s="61" t="s">
        <v>32</v>
      </c>
      <c r="AA7" s="61">
        <v>0</v>
      </c>
      <c r="AB7" s="101" t="s">
        <v>80</v>
      </c>
      <c r="AC7" s="41">
        <f>SUM('Исходные данные'!E25,'Исходные данные'!E19,'Исходные данные'!E22,'Исходные данные'!D21)+2*4</f>
        <v>38</v>
      </c>
      <c r="AD7"/>
      <c r="AE7"/>
      <c r="AF7"/>
      <c r="AG7"/>
      <c r="AH7"/>
      <c r="AI7"/>
      <c r="AJ7"/>
      <c r="AK7"/>
      <c r="AL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62" thickTop="1" thickBot="1" x14ac:dyDescent="0.25">
      <c r="A8" s="36">
        <v>4</v>
      </c>
      <c r="B8" s="36" t="s">
        <v>34</v>
      </c>
      <c r="C8" s="37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36">
        <f>'Исходные данные'!H5*10</f>
        <v>30</v>
      </c>
      <c r="E8" s="38">
        <f>-SUM(SUM(D8,G8),SUM(D8,I8),SUM(D8,K8),SUM(D8,M8),SUM(D8,O8),SUM(D8,Q8),SUM(D8,S8),SUM(D8,U8),SUM(D8,W8),SUM(D8,Y8),SUM(D8,AA8),SUM(D8,AC8))*$G$3</f>
        <v>-60.166666666666643</v>
      </c>
      <c r="F8" s="98" t="s">
        <v>80</v>
      </c>
      <c r="G8" s="43">
        <f>SUM('Исходные данные'!E25,'Исходные данные'!E19,'Исходные данные'!E22,'Исходные данные'!D21)+2*4</f>
        <v>38</v>
      </c>
      <c r="H8" s="99" t="s">
        <v>80</v>
      </c>
      <c r="I8" s="65">
        <f>SUM('Исходные данные'!E25,'Исходные данные'!E19,'Исходные данные'!E22,'Исходные данные'!D21)+2*4</f>
        <v>38</v>
      </c>
      <c r="J8" s="45" t="s">
        <v>62</v>
      </c>
      <c r="K8" s="45">
        <f>SUM('Исходные данные'!D18,'Исходные данные'!D16,'Исходные данные'!D11)+2*3</f>
        <v>54</v>
      </c>
      <c r="L8" s="47" t="s">
        <v>62</v>
      </c>
      <c r="M8" s="47">
        <f>SUM('Исходные данные'!D18,'Исходные данные'!D16,'Исходные данные'!D11)+2*3</f>
        <v>54</v>
      </c>
      <c r="N8" s="49" t="s">
        <v>32</v>
      </c>
      <c r="O8" s="49">
        <v>0</v>
      </c>
      <c r="P8" s="51" t="s">
        <v>32</v>
      </c>
      <c r="Q8" s="51">
        <v>0</v>
      </c>
      <c r="R8" s="67" t="s">
        <v>76</v>
      </c>
      <c r="S8" s="53">
        <f>SUM('Исходные данные'!D20,'Исходные данные'!D10)+2*2</f>
        <v>16</v>
      </c>
      <c r="T8" s="69" t="s">
        <v>76</v>
      </c>
      <c r="U8" s="55">
        <f>SUM('Исходные данные'!D20,'Исходные данные'!D10)+2*2</f>
        <v>16</v>
      </c>
      <c r="V8" s="104" t="s">
        <v>32</v>
      </c>
      <c r="W8" s="57">
        <v>0</v>
      </c>
      <c r="X8" s="59" t="s">
        <v>62</v>
      </c>
      <c r="Y8" s="59">
        <f>SUM('Исходные данные'!D18,'Исходные данные'!D16,'Исходные данные'!D11)+2*3</f>
        <v>54</v>
      </c>
      <c r="Z8" s="61" t="s">
        <v>62</v>
      </c>
      <c r="AA8" s="61">
        <f>SUM('Исходные данные'!D18,'Исходные данные'!D16,'Исходные данные'!D11)+2*3</f>
        <v>54</v>
      </c>
      <c r="AB8" s="101" t="s">
        <v>80</v>
      </c>
      <c r="AC8" s="41">
        <f>SUM('Исходные данные'!E25,'Исходные данные'!E19,'Исходные данные'!E22,'Исходные данные'!D21)+2*4</f>
        <v>38</v>
      </c>
      <c r="AD8"/>
      <c r="AE8"/>
      <c r="AF8"/>
      <c r="AG8"/>
      <c r="AH8"/>
      <c r="AI8"/>
      <c r="AJ8"/>
      <c r="AK8"/>
      <c r="AL8"/>
    </row>
    <row r="9" spans="1:50" ht="82" thickTop="1" thickBot="1" x14ac:dyDescent="0.25">
      <c r="A9" s="36">
        <v>5</v>
      </c>
      <c r="B9" s="36" t="s">
        <v>37</v>
      </c>
      <c r="C9" s="37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36">
        <f>'Исходные данные'!H6*10</f>
        <v>30</v>
      </c>
      <c r="E9" s="38">
        <f t="shared" si="0"/>
        <v>-60.999999999999979</v>
      </c>
      <c r="F9" s="98" t="s">
        <v>80</v>
      </c>
      <c r="G9" s="43">
        <f>SUM('Исходные данные'!E25,'Исходные данные'!E19,'Исходные данные'!E22,'Исходные данные'!D21)+2*4</f>
        <v>38</v>
      </c>
      <c r="H9" s="99" t="s">
        <v>80</v>
      </c>
      <c r="I9" s="65">
        <f>SUM('Исходные данные'!E25,'Исходные данные'!E19,'Исходные данные'!E22,'Исходные данные'!D21)+2*4</f>
        <v>38</v>
      </c>
      <c r="J9" s="45" t="s">
        <v>62</v>
      </c>
      <c r="K9" s="45">
        <f>SUM('Исходные данные'!D18,'Исходные данные'!D16,'Исходные данные'!D11)+2*3</f>
        <v>54</v>
      </c>
      <c r="L9" s="47" t="s">
        <v>62</v>
      </c>
      <c r="M9" s="47">
        <f>SUM('Исходные данные'!D18,'Исходные данные'!D16,'Исходные данные'!D11)+2*3</f>
        <v>54</v>
      </c>
      <c r="N9" s="49" t="s">
        <v>35</v>
      </c>
      <c r="O9" s="49">
        <f>SUM('Исходные данные'!D23)+2*1</f>
        <v>14</v>
      </c>
      <c r="P9" s="51" t="s">
        <v>35</v>
      </c>
      <c r="Q9" s="51">
        <f>SUM('Исходные данные'!D23)+2*1</f>
        <v>14</v>
      </c>
      <c r="R9" s="53" t="s">
        <v>32</v>
      </c>
      <c r="S9" s="53">
        <v>0</v>
      </c>
      <c r="T9" s="55" t="s">
        <v>32</v>
      </c>
      <c r="U9" s="55">
        <v>0</v>
      </c>
      <c r="V9" s="104" t="s">
        <v>35</v>
      </c>
      <c r="W9" s="57">
        <f>SUM('Исходные данные'!D23)+2*1</f>
        <v>14</v>
      </c>
      <c r="X9" s="59" t="s">
        <v>62</v>
      </c>
      <c r="Y9" s="59">
        <f>SUM('Исходные данные'!D18,'Исходные данные'!D16,'Исходные данные'!D11)+2*3</f>
        <v>54</v>
      </c>
      <c r="Z9" s="61" t="s">
        <v>62</v>
      </c>
      <c r="AA9" s="61">
        <f>SUM('Исходные данные'!D18,'Исходные данные'!D16,'Исходные данные'!D11)+2*3</f>
        <v>54</v>
      </c>
      <c r="AB9" s="101" t="s">
        <v>80</v>
      </c>
      <c r="AC9" s="41">
        <f>SUM('Исходные данные'!E25,'Исходные данные'!E19,'Исходные данные'!E22,'Исходные данные'!D21)+2*4</f>
        <v>38</v>
      </c>
      <c r="AD9"/>
      <c r="AE9"/>
      <c r="AF9"/>
      <c r="AG9"/>
      <c r="AH9"/>
      <c r="AI9"/>
      <c r="AJ9"/>
      <c r="AK9"/>
      <c r="AL9"/>
    </row>
    <row r="10" spans="1:50" ht="82" thickTop="1" thickBot="1" x14ac:dyDescent="0.25">
      <c r="A10" s="36">
        <v>6</v>
      </c>
      <c r="B10" s="36" t="s">
        <v>40</v>
      </c>
      <c r="C10" s="37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36">
        <f>'Исходные данные'!H7*10</f>
        <v>20</v>
      </c>
      <c r="E10" s="38">
        <f t="shared" si="0"/>
        <v>-72.166666666666643</v>
      </c>
      <c r="F10" s="98" t="s">
        <v>79</v>
      </c>
      <c r="G10" s="43">
        <f>'Исходные данные'!D15+'Исходные данные'!E19+'Исходные данные'!E22+'Исходные данные'!E25+'Исходные данные'!D21+2*5</f>
        <v>52</v>
      </c>
      <c r="H10" s="99" t="s">
        <v>79</v>
      </c>
      <c r="I10" s="65">
        <f>SUM('Исходные данные'!E25,'Исходные данные'!E19,'Исходные данные'!D21,'Исходные данные'!D15,'Исходные данные'!E22)+2*5</f>
        <v>52</v>
      </c>
      <c r="J10" s="45" t="s">
        <v>60</v>
      </c>
      <c r="K10" s="45">
        <f>SUM('Исходные данные'!D11,'Исходные данные'!D15,'Исходные данные'!D16,'Исходные данные'!D18)+2*4</f>
        <v>68</v>
      </c>
      <c r="L10" s="47" t="s">
        <v>60</v>
      </c>
      <c r="M10" s="47">
        <f>SUM('Исходные данные'!D11,'Исходные данные'!D15,'Исходные данные'!D16,'Исходные данные'!D18)+2*4</f>
        <v>68</v>
      </c>
      <c r="N10" s="49" t="s">
        <v>61</v>
      </c>
      <c r="O10" s="49">
        <f>SUM('Исходные данные'!D23,'Исходные данные'!D17,'Исходные данные'!D15)+2*3</f>
        <v>42</v>
      </c>
      <c r="P10" s="51" t="s">
        <v>61</v>
      </c>
      <c r="Q10" s="51">
        <f>SUM('Исходные данные'!D23,'Исходные данные'!D17,'Исходные данные'!D15)+2*3</f>
        <v>42</v>
      </c>
      <c r="R10" s="68" t="s">
        <v>77</v>
      </c>
      <c r="S10" s="53">
        <f>SUM('Исходные данные'!D15,'Исходные данные'!D20,'Исходные данные'!D17)+2*3</f>
        <v>36</v>
      </c>
      <c r="T10" s="70" t="s">
        <v>77</v>
      </c>
      <c r="U10" s="55">
        <f>SUM('Исходные данные'!D15,'Исходные данные'!D20,'Исходные данные'!D17)+2*3</f>
        <v>36</v>
      </c>
      <c r="V10" s="104" t="s">
        <v>61</v>
      </c>
      <c r="W10" s="57">
        <f>SUM('Исходные данные'!D23,'Исходные данные'!D17,'Исходные данные'!D15)+2*3</f>
        <v>42</v>
      </c>
      <c r="X10" s="59" t="s">
        <v>60</v>
      </c>
      <c r="Y10" s="59">
        <f>SUM('Исходные данные'!D11,'Исходные данные'!D15,'Исходные данные'!D16,'Исходные данные'!D18)+2*4</f>
        <v>68</v>
      </c>
      <c r="Z10" s="61" t="s">
        <v>60</v>
      </c>
      <c r="AA10" s="61">
        <f>SUM('Исходные данные'!D11,'Исходные данные'!D15,'Исходные данные'!D16,'Исходные данные'!D18)+2*4</f>
        <v>68</v>
      </c>
      <c r="AB10" s="101" t="s">
        <v>79</v>
      </c>
      <c r="AC10" s="41">
        <f>SUM('Исходные данные'!E25,'Исходные данные'!E19,'Исходные данные'!D21,'Исходные данные'!D15,'Исходные данные'!E22)+2*5</f>
        <v>52</v>
      </c>
      <c r="AD10"/>
      <c r="AE10"/>
      <c r="AF10"/>
      <c r="AG10"/>
      <c r="AH10"/>
      <c r="AI10"/>
      <c r="AJ10"/>
      <c r="AK10"/>
      <c r="AL10"/>
    </row>
    <row r="11" spans="1:50" ht="23" thickTop="1" thickBot="1" x14ac:dyDescent="0.25">
      <c r="A11" s="139" t="s">
        <v>64</v>
      </c>
      <c r="B11" s="139"/>
      <c r="C11" s="39">
        <v>4</v>
      </c>
      <c r="D11" s="40" t="s">
        <v>65</v>
      </c>
      <c r="E11" s="35">
        <f>MAX(E5:E10)</f>
        <v>-60.166666666666643</v>
      </c>
    </row>
    <row r="12" spans="1:50" ht="20" thickTop="1" x14ac:dyDescent="0.2"/>
    <row r="17" spans="3:61" x14ac:dyDescent="0.2">
      <c r="C17" s="17"/>
      <c r="D17" s="17"/>
      <c r="E17" s="17"/>
    </row>
    <row r="20" spans="3:61" x14ac:dyDescent="0.2"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3:61" x14ac:dyDescent="0.2"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3:61" x14ac:dyDescent="0.2"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3:61" x14ac:dyDescent="0.2"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3:61" x14ac:dyDescent="0.2"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3:61" x14ac:dyDescent="0.2"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3:61" x14ac:dyDescent="0.2"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</sheetData>
  <mergeCells count="18">
    <mergeCell ref="E1:E4"/>
    <mergeCell ref="P1:Q1"/>
    <mergeCell ref="R1:S1"/>
    <mergeCell ref="T1:U1"/>
    <mergeCell ref="V1:W1"/>
    <mergeCell ref="F1:G1"/>
    <mergeCell ref="H1:I1"/>
    <mergeCell ref="A11:B11"/>
    <mergeCell ref="A1:A4"/>
    <mergeCell ref="B1:B4"/>
    <mergeCell ref="C1:C4"/>
    <mergeCell ref="D1:D4"/>
    <mergeCell ref="J1:K1"/>
    <mergeCell ref="L1:M1"/>
    <mergeCell ref="N1:O1"/>
    <mergeCell ref="Z1:AA1"/>
    <mergeCell ref="AB1:AC1"/>
    <mergeCell ref="X1:Y1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26"/>
  <sheetViews>
    <sheetView zoomScale="75" zoomScaleNormal="55" workbookViewId="0">
      <selection activeCell="H17" sqref="H17"/>
    </sheetView>
  </sheetViews>
  <sheetFormatPr baseColWidth="10" defaultColWidth="8.83203125" defaultRowHeight="19" x14ac:dyDescent="0.2"/>
  <cols>
    <col min="1" max="1" width="19.33203125" style="6" customWidth="1"/>
    <col min="2" max="2" width="11" style="6" customWidth="1"/>
    <col min="3" max="3" width="19.1640625" style="6" customWidth="1"/>
    <col min="4" max="4" width="23.83203125" style="6" customWidth="1"/>
    <col min="5" max="5" width="20.33203125" style="6" customWidth="1"/>
    <col min="6" max="6" width="40.6640625" style="6" customWidth="1"/>
    <col min="7" max="7" width="27.1640625" style="6" customWidth="1"/>
    <col min="8" max="8" width="40.6640625" style="6" customWidth="1"/>
    <col min="9" max="9" width="27.1640625" style="6" customWidth="1"/>
    <col min="10" max="10" width="40.6640625" style="6" customWidth="1"/>
    <col min="11" max="11" width="27.1640625" style="6" customWidth="1"/>
    <col min="12" max="12" width="40.6640625" style="6" customWidth="1"/>
    <col min="13" max="13" width="27.1640625" style="6" customWidth="1"/>
    <col min="14" max="14" width="40.6640625" style="6" customWidth="1"/>
    <col min="15" max="15" width="27.1640625" style="6" customWidth="1"/>
    <col min="16" max="16" width="40.6640625" style="6" customWidth="1"/>
    <col min="17" max="17" width="27.1640625" style="6" customWidth="1"/>
    <col min="18" max="18" width="40.6640625" style="6" customWidth="1"/>
    <col min="19" max="19" width="27.1640625" style="6" customWidth="1"/>
    <col min="20" max="20" width="40.6640625" style="6" customWidth="1"/>
    <col min="21" max="21" width="27.1640625" style="6" customWidth="1"/>
    <col min="22" max="22" width="40.6640625" style="6" customWidth="1"/>
    <col min="23" max="23" width="27.1640625" style="6" customWidth="1"/>
    <col min="24" max="24" width="40.6640625" style="6" customWidth="1"/>
    <col min="25" max="25" width="27.1640625" style="6" customWidth="1"/>
    <col min="26" max="26" width="40.6640625" style="6" customWidth="1"/>
    <col min="27" max="27" width="27.1640625" style="6" customWidth="1"/>
    <col min="28" max="28" width="40.6640625" style="6" customWidth="1"/>
    <col min="29" max="29" width="27.1640625" style="6" customWidth="1"/>
    <col min="30" max="30" width="15.5" style="6" customWidth="1"/>
    <col min="31" max="31" width="27.1640625" style="6" customWidth="1"/>
    <col min="32" max="32" width="13.6640625" style="6" customWidth="1"/>
    <col min="33" max="33" width="15.5" style="6" customWidth="1"/>
    <col min="34" max="34" width="27.1640625" style="6" customWidth="1"/>
    <col min="35" max="35" width="13.6640625" style="6" customWidth="1"/>
    <col min="36" max="36" width="15.5" style="6" customWidth="1"/>
    <col min="37" max="37" width="27.1640625" style="6" customWidth="1"/>
    <col min="38" max="38" width="13.6640625" style="6" customWidth="1"/>
    <col min="39" max="39" width="15.5" style="6" customWidth="1"/>
    <col min="40" max="40" width="27.1640625" style="6" customWidth="1"/>
    <col min="41" max="41" width="14.6640625" style="6" customWidth="1"/>
    <col min="42" max="42" width="13.6640625" style="6" customWidth="1"/>
    <col min="43" max="43" width="15.5" style="6" customWidth="1"/>
    <col min="44" max="44" width="27.1640625" style="6" customWidth="1"/>
    <col min="45" max="45" width="14.6640625" style="6" customWidth="1"/>
    <col min="46" max="46" width="13.6640625" style="6" customWidth="1"/>
    <col min="47" max="47" width="15.5" style="6" customWidth="1"/>
    <col min="48" max="48" width="27.1640625" style="6" customWidth="1"/>
    <col min="49" max="49" width="14.6640625" style="6" customWidth="1"/>
    <col min="50" max="50" width="13.6640625" style="6" customWidth="1"/>
    <col min="51" max="16384" width="8.83203125" style="6"/>
  </cols>
  <sheetData>
    <row r="1" spans="1:50" ht="24" x14ac:dyDescent="0.2">
      <c r="A1" s="158" t="s">
        <v>53</v>
      </c>
      <c r="B1" s="161" t="s">
        <v>1</v>
      </c>
      <c r="C1" s="164" t="s">
        <v>0</v>
      </c>
      <c r="D1" s="167" t="s">
        <v>54</v>
      </c>
      <c r="E1" s="170" t="s">
        <v>55</v>
      </c>
      <c r="F1" s="155" t="s">
        <v>20</v>
      </c>
      <c r="G1" s="138"/>
      <c r="H1" s="156" t="s">
        <v>9</v>
      </c>
      <c r="I1" s="126"/>
      <c r="J1" s="153" t="s">
        <v>10</v>
      </c>
      <c r="K1" s="154"/>
      <c r="P1"/>
      <c r="Q1"/>
      <c r="R1"/>
      <c r="S1"/>
      <c r="T1"/>
      <c r="U1"/>
      <c r="V1"/>
      <c r="W1"/>
      <c r="X1"/>
      <c r="Y1"/>
      <c r="Z1"/>
      <c r="AA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">
      <c r="A2" s="159"/>
      <c r="B2" s="162"/>
      <c r="C2" s="165"/>
      <c r="D2" s="168"/>
      <c r="E2" s="171"/>
      <c r="F2" s="41" t="s">
        <v>56</v>
      </c>
      <c r="G2" s="41">
        <f>'Исходные данные'!$V$2:$V$2</f>
        <v>-1</v>
      </c>
      <c r="H2" s="64" t="s">
        <v>56</v>
      </c>
      <c r="I2" s="43">
        <f>'Исходные данные'!$K$2:$K$2</f>
        <v>-2</v>
      </c>
      <c r="J2" s="65" t="s">
        <v>56</v>
      </c>
      <c r="K2" s="65">
        <f>'Исходные данные'!$L$2:$L$2</f>
        <v>0</v>
      </c>
      <c r="P2"/>
      <c r="Q2"/>
      <c r="R2"/>
      <c r="S2"/>
      <c r="T2"/>
      <c r="U2"/>
      <c r="V2"/>
      <c r="W2"/>
      <c r="X2"/>
      <c r="Y2"/>
      <c r="Z2"/>
      <c r="AA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x14ac:dyDescent="0.2">
      <c r="A3" s="159"/>
      <c r="B3" s="162"/>
      <c r="C3" s="165"/>
      <c r="D3" s="168"/>
      <c r="E3" s="171"/>
      <c r="F3" s="41" t="s">
        <v>57</v>
      </c>
      <c r="G3" s="42">
        <v>0.33333333333333298</v>
      </c>
      <c r="H3" s="64" t="s">
        <v>57</v>
      </c>
      <c r="I3" s="44">
        <v>0.33333333333333298</v>
      </c>
      <c r="J3" s="65" t="s">
        <v>57</v>
      </c>
      <c r="K3" s="66">
        <v>0.33333333333333298</v>
      </c>
      <c r="P3"/>
      <c r="Q3"/>
      <c r="R3"/>
      <c r="S3"/>
      <c r="T3"/>
      <c r="U3"/>
      <c r="V3"/>
      <c r="W3"/>
      <c r="X3"/>
      <c r="Y3"/>
      <c r="Z3"/>
      <c r="AA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x14ac:dyDescent="0.2">
      <c r="A4" s="160"/>
      <c r="B4" s="163"/>
      <c r="C4" s="166"/>
      <c r="D4" s="169"/>
      <c r="E4" s="172"/>
      <c r="F4" s="41" t="s">
        <v>58</v>
      </c>
      <c r="G4" s="41" t="s">
        <v>59</v>
      </c>
      <c r="H4" s="64" t="s">
        <v>58</v>
      </c>
      <c r="I4" s="43" t="s">
        <v>59</v>
      </c>
      <c r="J4" s="65" t="s">
        <v>58</v>
      </c>
      <c r="K4" s="65" t="s">
        <v>59</v>
      </c>
      <c r="P4"/>
      <c r="Q4"/>
      <c r="R4"/>
      <c r="S4"/>
      <c r="T4"/>
      <c r="U4"/>
      <c r="V4"/>
      <c r="W4"/>
      <c r="X4"/>
      <c r="Y4"/>
      <c r="Z4"/>
      <c r="AA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80" x14ac:dyDescent="0.2">
      <c r="A5" s="7">
        <v>1</v>
      </c>
      <c r="B5" s="8" t="s">
        <v>21</v>
      </c>
      <c r="C5" s="9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8">
        <f>'Исходные данные'!H2*10</f>
        <v>95</v>
      </c>
      <c r="E5" s="10">
        <f>-SUM(3*D5+G5+I5+K5)*$G$3</f>
        <v>-146.99999999999986</v>
      </c>
      <c r="F5" s="101" t="s">
        <v>81</v>
      </c>
      <c r="G5" s="41">
        <f>SUM('Исходные данные'!D19,'Исходные данные'!D15)+2*2</f>
        <v>52</v>
      </c>
      <c r="H5" s="98" t="s">
        <v>81</v>
      </c>
      <c r="I5" s="43">
        <f>SUM('Исходные данные'!D19,'Исходные данные'!D15)+2*2</f>
        <v>52</v>
      </c>
      <c r="J5" s="99" t="s">
        <v>81</v>
      </c>
      <c r="K5" s="65">
        <f>SUM('Исходные данные'!D19,'Исходные данные'!D15)+2*2</f>
        <v>52</v>
      </c>
      <c r="P5"/>
      <c r="Q5"/>
      <c r="R5"/>
      <c r="S5"/>
      <c r="T5"/>
      <c r="U5"/>
      <c r="V5"/>
      <c r="W5"/>
      <c r="X5"/>
      <c r="Y5"/>
      <c r="Z5"/>
      <c r="AA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60" x14ac:dyDescent="0.2">
      <c r="A6" s="11">
        <v>2</v>
      </c>
      <c r="B6" s="12" t="s">
        <v>26</v>
      </c>
      <c r="C6" s="13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12">
        <f>'Исходные данные'!H3*10</f>
        <v>75</v>
      </c>
      <c r="E6" s="10">
        <f t="shared" ref="E6:E10" si="0">-SUM(3*D6+G6+I6+K6)*$G$3</f>
        <v>-74.999999999999915</v>
      </c>
      <c r="F6" s="102" t="s">
        <v>32</v>
      </c>
      <c r="G6" s="41">
        <v>0</v>
      </c>
      <c r="H6" s="64" t="s">
        <v>32</v>
      </c>
      <c r="I6" s="43">
        <v>0</v>
      </c>
      <c r="J6" s="100" t="s">
        <v>32</v>
      </c>
      <c r="K6" s="65">
        <v>0</v>
      </c>
      <c r="P6"/>
      <c r="Q6"/>
      <c r="R6"/>
      <c r="S6"/>
      <c r="T6"/>
      <c r="U6"/>
      <c r="V6"/>
      <c r="W6"/>
      <c r="X6"/>
      <c r="Y6"/>
      <c r="Z6"/>
      <c r="AA6"/>
      <c r="AD6"/>
      <c r="AE6"/>
      <c r="AF6"/>
      <c r="AG6"/>
      <c r="AH6"/>
      <c r="AI6"/>
      <c r="AJ6"/>
      <c r="AK6"/>
      <c r="AL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40" x14ac:dyDescent="0.2">
      <c r="A7" s="7">
        <v>3</v>
      </c>
      <c r="B7" s="8" t="s">
        <v>29</v>
      </c>
      <c r="C7" s="9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8">
        <f>'Исходные данные'!H4*10</f>
        <v>50</v>
      </c>
      <c r="E7" s="10">
        <f t="shared" si="0"/>
        <v>-135.99999999999986</v>
      </c>
      <c r="F7" s="101" t="s">
        <v>80</v>
      </c>
      <c r="G7" s="41">
        <f>SUM('Исходные данные'!D25,'Исходные данные'!D19,'Исходные данные'!D22,'Исходные данные'!D21)+2*4</f>
        <v>86</v>
      </c>
      <c r="H7" s="98" t="s">
        <v>80</v>
      </c>
      <c r="I7" s="43">
        <f>SUM('Исходные данные'!D25,'Исходные данные'!D19,'Исходные данные'!D22,'Исходные данные'!D21)+2*4</f>
        <v>86</v>
      </c>
      <c r="J7" s="99" t="s">
        <v>80</v>
      </c>
      <c r="K7" s="65">
        <f>SUM('Исходные данные'!D25,'Исходные данные'!D19,'Исходные данные'!D22,'Исходные данные'!D21)+2*4</f>
        <v>86</v>
      </c>
      <c r="P7"/>
      <c r="Q7"/>
      <c r="R7"/>
      <c r="S7"/>
      <c r="T7"/>
      <c r="U7"/>
      <c r="V7"/>
      <c r="W7"/>
      <c r="X7"/>
      <c r="Y7"/>
      <c r="Z7"/>
      <c r="AA7"/>
      <c r="AD7"/>
      <c r="AE7"/>
      <c r="AF7"/>
      <c r="AG7"/>
      <c r="AH7"/>
      <c r="AI7"/>
      <c r="AJ7"/>
      <c r="AK7"/>
      <c r="AL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60" x14ac:dyDescent="0.2">
      <c r="A8" s="11">
        <v>4</v>
      </c>
      <c r="B8" s="12" t="s">
        <v>34</v>
      </c>
      <c r="C8" s="13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12">
        <f>'Исходные данные'!H5*10</f>
        <v>30</v>
      </c>
      <c r="E8" s="10">
        <f t="shared" si="0"/>
        <v>-115.99999999999987</v>
      </c>
      <c r="F8" s="101" t="s">
        <v>80</v>
      </c>
      <c r="G8" s="41">
        <f>SUM('Исходные данные'!D25,'Исходные данные'!D19,'Исходные данные'!D22,'Исходные данные'!D21)+2*4</f>
        <v>86</v>
      </c>
      <c r="H8" s="98" t="s">
        <v>80</v>
      </c>
      <c r="I8" s="43">
        <f>SUM('Исходные данные'!D25,'Исходные данные'!D19,'Исходные данные'!D22,'Исходные данные'!D21)+2*4</f>
        <v>86</v>
      </c>
      <c r="J8" s="99" t="s">
        <v>80</v>
      </c>
      <c r="K8" s="65">
        <f>SUM('Исходные данные'!D25,'Исходные данные'!D19,'Исходные данные'!D22,'Исходные данные'!D21)+2*4</f>
        <v>86</v>
      </c>
      <c r="P8"/>
      <c r="Q8"/>
      <c r="R8"/>
      <c r="S8"/>
      <c r="T8"/>
      <c r="U8"/>
      <c r="V8"/>
      <c r="W8"/>
      <c r="X8"/>
      <c r="Y8"/>
      <c r="Z8"/>
      <c r="AA8"/>
      <c r="AD8"/>
      <c r="AE8"/>
      <c r="AF8"/>
      <c r="AG8"/>
      <c r="AH8"/>
      <c r="AI8"/>
      <c r="AJ8"/>
      <c r="AK8"/>
      <c r="AL8"/>
    </row>
    <row r="9" spans="1:50" ht="80" x14ac:dyDescent="0.2">
      <c r="A9" s="7">
        <v>5</v>
      </c>
      <c r="B9" s="8" t="s">
        <v>37</v>
      </c>
      <c r="C9" s="9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8">
        <f>'Исходные данные'!H6*10</f>
        <v>30</v>
      </c>
      <c r="E9" s="10">
        <f t="shared" si="0"/>
        <v>-115.99999999999987</v>
      </c>
      <c r="F9" s="101" t="s">
        <v>80</v>
      </c>
      <c r="G9" s="41">
        <f>SUM('Исходные данные'!D25,'Исходные данные'!D19,'Исходные данные'!D22,'Исходные данные'!D21)+2*4</f>
        <v>86</v>
      </c>
      <c r="H9" s="98" t="s">
        <v>80</v>
      </c>
      <c r="I9" s="43">
        <f>SUM('Исходные данные'!D25,'Исходные данные'!D19,'Исходные данные'!D22,'Исходные данные'!D21)+2*4</f>
        <v>86</v>
      </c>
      <c r="J9" s="99" t="s">
        <v>80</v>
      </c>
      <c r="K9" s="65">
        <f>SUM('Исходные данные'!D25,'Исходные данные'!D19,'Исходные данные'!D22,'Исходные данные'!D21)+2*4</f>
        <v>86</v>
      </c>
      <c r="P9"/>
      <c r="Q9"/>
      <c r="R9"/>
      <c r="S9"/>
      <c r="T9"/>
      <c r="U9"/>
      <c r="V9"/>
      <c r="W9"/>
      <c r="X9"/>
      <c r="Y9"/>
      <c r="Z9"/>
      <c r="AA9"/>
      <c r="AD9"/>
      <c r="AE9"/>
      <c r="AF9"/>
      <c r="AG9"/>
      <c r="AH9"/>
      <c r="AI9"/>
      <c r="AJ9"/>
      <c r="AK9"/>
      <c r="AL9"/>
    </row>
    <row r="10" spans="1:50" ht="80" x14ac:dyDescent="0.2">
      <c r="A10" s="11">
        <v>6</v>
      </c>
      <c r="B10" s="12" t="s">
        <v>40</v>
      </c>
      <c r="C10" s="13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12">
        <f>'Исходные данные'!H7*10</f>
        <v>20</v>
      </c>
      <c r="E10" s="10">
        <f t="shared" si="0"/>
        <v>-119.99999999999987</v>
      </c>
      <c r="F10" s="101" t="s">
        <v>79</v>
      </c>
      <c r="G10" s="41">
        <f>SUM('Исходные данные'!D25,'Исходные данные'!D19,'Исходные данные'!D21,'Исходные данные'!D15,'Исходные данные'!D22)+2*5</f>
        <v>100</v>
      </c>
      <c r="H10" s="98" t="s">
        <v>79</v>
      </c>
      <c r="I10" s="43">
        <f>SUM('Исходные данные'!D25,'Исходные данные'!D19,'Исходные данные'!D21,'Исходные данные'!D15,'Исходные данные'!D22)+2*5</f>
        <v>100</v>
      </c>
      <c r="J10" s="99" t="s">
        <v>79</v>
      </c>
      <c r="K10" s="65">
        <f>SUM('Исходные данные'!D25,'Исходные данные'!D19,'Исходные данные'!D21,'Исходные данные'!D15,'Исходные данные'!D22)+2*5</f>
        <v>100</v>
      </c>
      <c r="P10"/>
      <c r="Q10"/>
      <c r="R10"/>
      <c r="S10"/>
      <c r="T10"/>
      <c r="U10"/>
      <c r="V10"/>
      <c r="W10"/>
      <c r="X10"/>
      <c r="Y10"/>
      <c r="Z10"/>
      <c r="AA10"/>
      <c r="AD10"/>
      <c r="AE10"/>
      <c r="AF10"/>
      <c r="AG10"/>
      <c r="AH10"/>
      <c r="AI10"/>
      <c r="AJ10"/>
      <c r="AK10"/>
      <c r="AL10"/>
    </row>
    <row r="11" spans="1:50" ht="21" x14ac:dyDescent="0.2">
      <c r="A11" s="157" t="s">
        <v>64</v>
      </c>
      <c r="B11" s="157"/>
      <c r="C11" s="14">
        <v>1</v>
      </c>
      <c r="D11" s="15" t="s">
        <v>65</v>
      </c>
      <c r="E11" s="16">
        <f>MAX(E5:E10)</f>
        <v>-74.999999999999915</v>
      </c>
    </row>
    <row r="17" spans="3:61" x14ac:dyDescent="0.2">
      <c r="C17" s="17"/>
      <c r="D17" s="17"/>
      <c r="E17" s="17"/>
    </row>
    <row r="20" spans="3:61" x14ac:dyDescent="0.2"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3:61" x14ac:dyDescent="0.2"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3:61" x14ac:dyDescent="0.2"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3:61" x14ac:dyDescent="0.2"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3:61" x14ac:dyDescent="0.2"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3:61" x14ac:dyDescent="0.2"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3:61" x14ac:dyDescent="0.2"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</sheetData>
  <mergeCells count="9">
    <mergeCell ref="F1:G1"/>
    <mergeCell ref="H1:I1"/>
    <mergeCell ref="J1:K1"/>
    <mergeCell ref="A11:B11"/>
    <mergeCell ref="A1:A4"/>
    <mergeCell ref="B1:B4"/>
    <mergeCell ref="C1:C4"/>
    <mergeCell ref="D1:D4"/>
    <mergeCell ref="E1:E4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6"/>
  <sheetViews>
    <sheetView zoomScale="55" zoomScaleNormal="55" workbookViewId="0">
      <selection activeCell="G3" sqref="G3"/>
    </sheetView>
  </sheetViews>
  <sheetFormatPr baseColWidth="10" defaultColWidth="8.83203125" defaultRowHeight="19" x14ac:dyDescent="0.2"/>
  <cols>
    <col min="1" max="1" width="19.33203125" style="6" customWidth="1"/>
    <col min="2" max="2" width="11" style="6" customWidth="1"/>
    <col min="3" max="3" width="19.1640625" style="6" customWidth="1"/>
    <col min="4" max="4" width="23.83203125" style="6" customWidth="1"/>
    <col min="5" max="5" width="20.33203125" style="6" customWidth="1"/>
    <col min="6" max="6" width="40.6640625" style="6" customWidth="1"/>
    <col min="7" max="7" width="27.1640625" style="6" customWidth="1"/>
    <col min="8" max="8" width="40.6640625" style="6" customWidth="1"/>
    <col min="9" max="9" width="27.1640625" style="6" customWidth="1"/>
    <col min="10" max="10" width="40.6640625" style="6" customWidth="1"/>
    <col min="11" max="11" width="27.1640625" style="6" customWidth="1"/>
    <col min="12" max="12" width="40.6640625" style="6" customWidth="1"/>
    <col min="13" max="13" width="27.1640625" style="6" customWidth="1"/>
    <col min="14" max="14" width="40.6640625" style="6" customWidth="1"/>
    <col min="15" max="15" width="27.1640625" style="6" customWidth="1"/>
    <col min="16" max="16" width="40.6640625" style="6" customWidth="1"/>
    <col min="17" max="17" width="27.1640625" style="6" customWidth="1"/>
    <col min="18" max="18" width="40.6640625" style="6" customWidth="1"/>
    <col min="19" max="19" width="27.1640625" style="6" customWidth="1"/>
    <col min="20" max="20" width="40.6640625" style="6" customWidth="1"/>
    <col min="21" max="21" width="27.1640625" style="6" customWidth="1"/>
    <col min="22" max="22" width="40.6640625" style="6" customWidth="1"/>
    <col min="23" max="23" width="27.1640625" style="6" customWidth="1"/>
    <col min="24" max="24" width="40.6640625" style="6" customWidth="1"/>
    <col min="25" max="25" width="27.1640625" style="6" customWidth="1"/>
    <col min="26" max="26" width="40.6640625" style="6" customWidth="1"/>
    <col min="27" max="27" width="27.1640625" style="6" customWidth="1"/>
    <col min="28" max="28" width="40.6640625" style="6" customWidth="1"/>
    <col min="29" max="29" width="27.1640625" style="6" customWidth="1"/>
    <col min="30" max="30" width="15.5" style="6" customWidth="1"/>
    <col min="31" max="31" width="27.1640625" style="6" customWidth="1"/>
    <col min="32" max="32" width="13.6640625" style="6" customWidth="1"/>
    <col min="33" max="33" width="15.5" style="6" customWidth="1"/>
    <col min="34" max="34" width="27.1640625" style="6" customWidth="1"/>
    <col min="35" max="35" width="13.6640625" style="6" customWidth="1"/>
    <col min="36" max="36" width="15.5" style="6" customWidth="1"/>
    <col min="37" max="37" width="27.1640625" style="6" customWidth="1"/>
    <col min="38" max="38" width="13.6640625" style="6" customWidth="1"/>
    <col min="39" max="39" width="15.5" style="6" customWidth="1"/>
    <col min="40" max="40" width="27.1640625" style="6" customWidth="1"/>
    <col min="41" max="41" width="14.6640625" style="6" customWidth="1"/>
    <col min="42" max="42" width="13.6640625" style="6" customWidth="1"/>
    <col min="43" max="43" width="15.5" style="6" customWidth="1"/>
    <col min="44" max="44" width="27.1640625" style="6" customWidth="1"/>
    <col min="45" max="45" width="14.6640625" style="6" customWidth="1"/>
    <col min="46" max="46" width="13.6640625" style="6" customWidth="1"/>
    <col min="47" max="47" width="15.5" style="6" customWidth="1"/>
    <col min="48" max="48" width="27.1640625" style="6" customWidth="1"/>
    <col min="49" max="49" width="14.6640625" style="6" customWidth="1"/>
    <col min="50" max="50" width="13.6640625" style="6" customWidth="1"/>
    <col min="51" max="16384" width="8.83203125" style="6"/>
  </cols>
  <sheetData>
    <row r="1" spans="1:50" ht="24" x14ac:dyDescent="0.2">
      <c r="A1" s="158" t="s">
        <v>53</v>
      </c>
      <c r="B1" s="161" t="s">
        <v>1</v>
      </c>
      <c r="C1" s="164" t="s">
        <v>0</v>
      </c>
      <c r="D1" s="167" t="s">
        <v>54</v>
      </c>
      <c r="E1" s="170" t="s">
        <v>55</v>
      </c>
      <c r="F1" s="81" t="s">
        <v>11</v>
      </c>
      <c r="G1" s="81"/>
      <c r="H1" s="114" t="s">
        <v>12</v>
      </c>
      <c r="I1" s="114"/>
      <c r="J1" s="115" t="s">
        <v>13</v>
      </c>
      <c r="K1" s="11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">
      <c r="A2" s="159"/>
      <c r="B2" s="162"/>
      <c r="C2" s="165"/>
      <c r="D2" s="168"/>
      <c r="E2" s="171"/>
      <c r="F2" s="45" t="s">
        <v>56</v>
      </c>
      <c r="G2" s="45">
        <f>'Исходные данные'!$M$2:$M$2</f>
        <v>3</v>
      </c>
      <c r="H2" s="47" t="s">
        <v>56</v>
      </c>
      <c r="I2" s="47">
        <f>'Исходные данные'!$N$2:$N$2</f>
        <v>8</v>
      </c>
      <c r="J2" s="49" t="s">
        <v>56</v>
      </c>
      <c r="K2" s="49">
        <f>'Исходные данные'!$O$2:$O$2</f>
        <v>13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x14ac:dyDescent="0.2">
      <c r="A3" s="159"/>
      <c r="B3" s="162"/>
      <c r="C3" s="165"/>
      <c r="D3" s="168"/>
      <c r="E3" s="171"/>
      <c r="F3" s="45" t="s">
        <v>57</v>
      </c>
      <c r="G3" s="46">
        <v>0.33333333333333298</v>
      </c>
      <c r="H3" s="47" t="s">
        <v>57</v>
      </c>
      <c r="I3" s="48">
        <v>0.33333333333333298</v>
      </c>
      <c r="J3" s="49" t="s">
        <v>57</v>
      </c>
      <c r="K3" s="50">
        <v>0.33333333333333298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x14ac:dyDescent="0.2">
      <c r="A4" s="160"/>
      <c r="B4" s="163"/>
      <c r="C4" s="166"/>
      <c r="D4" s="169"/>
      <c r="E4" s="172"/>
      <c r="F4" s="45" t="s">
        <v>58</v>
      </c>
      <c r="G4" s="45" t="s">
        <v>59</v>
      </c>
      <c r="H4" s="47" t="s">
        <v>58</v>
      </c>
      <c r="I4" s="47" t="s">
        <v>59</v>
      </c>
      <c r="J4" s="49" t="s">
        <v>58</v>
      </c>
      <c r="K4" s="49" t="s">
        <v>59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80" x14ac:dyDescent="0.2">
      <c r="A5" s="7">
        <v>1</v>
      </c>
      <c r="B5" s="8" t="s">
        <v>21</v>
      </c>
      <c r="C5" s="9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8">
        <f>'Исходные данные'!H2*10</f>
        <v>95</v>
      </c>
      <c r="E5" s="10">
        <f>-SUM(3*D5+G5+I5+K5)*$G$3</f>
        <v>-154.33333333333317</v>
      </c>
      <c r="F5" s="45" t="s">
        <v>60</v>
      </c>
      <c r="G5" s="45">
        <f>SUM('Исходные данные'!D11,'Исходные данные'!D15,'Исходные данные'!D16,'Исходные данные'!D18)+2*4</f>
        <v>68</v>
      </c>
      <c r="H5" s="47" t="s">
        <v>60</v>
      </c>
      <c r="I5" s="47">
        <f>SUM('Исходные данные'!D11,'Исходные данные'!D15,'Исходные данные'!D16,'Исходные данные'!D18)+2*4</f>
        <v>68</v>
      </c>
      <c r="J5" s="49" t="s">
        <v>61</v>
      </c>
      <c r="K5" s="49">
        <f>SUM('Исходные данные'!D23,'Исходные данные'!D17,'Исходные данные'!D15)+2*3</f>
        <v>42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60" x14ac:dyDescent="0.2">
      <c r="A6" s="11">
        <v>2</v>
      </c>
      <c r="B6" s="12" t="s">
        <v>26</v>
      </c>
      <c r="C6" s="13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12">
        <f>'Исходные данные'!H3*10</f>
        <v>75</v>
      </c>
      <c r="E6" s="10">
        <f t="shared" ref="E6:E10" si="0">-SUM(3*D6+G6+I6+K6)*$G$3</f>
        <v>-120.3333333333332</v>
      </c>
      <c r="F6" s="45" t="s">
        <v>62</v>
      </c>
      <c r="G6" s="45">
        <f>SUM('Исходные данные'!D18,'Исходные данные'!D16,'Исходные данные'!D11)+2*3</f>
        <v>54</v>
      </c>
      <c r="H6" s="47" t="s">
        <v>62</v>
      </c>
      <c r="I6" s="47">
        <f>SUM('Исходные данные'!D18,'Исходные данные'!D16,'Исходные данные'!D11)+2*3</f>
        <v>54</v>
      </c>
      <c r="J6" s="49" t="s">
        <v>63</v>
      </c>
      <c r="K6" s="49">
        <f>SUM('Исходные данные'!D17,'Исходные данные'!D23)+2*2</f>
        <v>28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40" x14ac:dyDescent="0.2">
      <c r="A7" s="7">
        <v>3</v>
      </c>
      <c r="B7" s="8" t="s">
        <v>29</v>
      </c>
      <c r="C7" s="9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8">
        <f>'Исходные данные'!H4*10</f>
        <v>50</v>
      </c>
      <c r="E7" s="10">
        <f t="shared" si="0"/>
        <v>-59.333333333333272</v>
      </c>
      <c r="F7" s="45" t="s">
        <v>32</v>
      </c>
      <c r="G7" s="45">
        <v>0</v>
      </c>
      <c r="H7" s="47" t="s">
        <v>32</v>
      </c>
      <c r="I7" s="47">
        <v>0</v>
      </c>
      <c r="J7" s="49" t="s">
        <v>63</v>
      </c>
      <c r="K7" s="49">
        <f>SUM('Исходные данные'!D17,'Исходные данные'!D23)+2*2</f>
        <v>28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60" x14ac:dyDescent="0.2">
      <c r="A8" s="11">
        <v>4</v>
      </c>
      <c r="B8" s="12" t="s">
        <v>34</v>
      </c>
      <c r="C8" s="13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12">
        <f>'Исходные данные'!H5*10</f>
        <v>30</v>
      </c>
      <c r="E8" s="10">
        <f>-SUM(3*D8+G8+I8+K8)*$G$3</f>
        <v>-65.999999999999929</v>
      </c>
      <c r="F8" s="45" t="s">
        <v>62</v>
      </c>
      <c r="G8" s="45">
        <f>SUM('Исходные данные'!D18,'Исходные данные'!D16,'Исходные данные'!D11)+2*3</f>
        <v>54</v>
      </c>
      <c r="H8" s="47" t="s">
        <v>62</v>
      </c>
      <c r="I8" s="47">
        <f>SUM('Исходные данные'!D18,'Исходные данные'!D16,'Исходные данные'!D11)+2*3</f>
        <v>54</v>
      </c>
      <c r="J8" s="49" t="s">
        <v>32</v>
      </c>
      <c r="K8" s="49">
        <v>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50" ht="80" x14ac:dyDescent="0.2">
      <c r="A9" s="7">
        <v>5</v>
      </c>
      <c r="B9" s="8" t="s">
        <v>37</v>
      </c>
      <c r="C9" s="9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8">
        <f>'Исходные данные'!H6*10</f>
        <v>30</v>
      </c>
      <c r="E9" s="10">
        <f t="shared" si="0"/>
        <v>-70.666666666666586</v>
      </c>
      <c r="F9" s="45" t="s">
        <v>62</v>
      </c>
      <c r="G9" s="45">
        <f>SUM('Исходные данные'!D18,'Исходные данные'!D16,'Исходные данные'!D11)+2*3</f>
        <v>54</v>
      </c>
      <c r="H9" s="47" t="s">
        <v>62</v>
      </c>
      <c r="I9" s="47">
        <f>SUM('Исходные данные'!D18,'Исходные данные'!D16,'Исходные данные'!D11)+2*3</f>
        <v>54</v>
      </c>
      <c r="J9" s="49" t="s">
        <v>35</v>
      </c>
      <c r="K9" s="49">
        <f>SUM('Исходные данные'!D23)+2*1</f>
        <v>14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50" ht="80" x14ac:dyDescent="0.2">
      <c r="A10" s="11">
        <v>6</v>
      </c>
      <c r="B10" s="12" t="s">
        <v>40</v>
      </c>
      <c r="C10" s="13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12">
        <f>'Исходные данные'!H7*10</f>
        <v>20</v>
      </c>
      <c r="E10" s="10">
        <f t="shared" si="0"/>
        <v>-79.333333333333243</v>
      </c>
      <c r="F10" s="45" t="s">
        <v>60</v>
      </c>
      <c r="G10" s="45">
        <f>SUM('Исходные данные'!D11,'Исходные данные'!D15,'Исходные данные'!D16,'Исходные данные'!D18)+2*4</f>
        <v>68</v>
      </c>
      <c r="H10" s="47" t="s">
        <v>60</v>
      </c>
      <c r="I10" s="47">
        <f>SUM('Исходные данные'!D11,'Исходные данные'!D15,'Исходные данные'!D16,'Исходные данные'!D18)+2*4</f>
        <v>68</v>
      </c>
      <c r="J10" s="49" t="s">
        <v>61</v>
      </c>
      <c r="K10" s="49">
        <f>SUM('Исходные данные'!D23,'Исходные данные'!D17,'Исходные данные'!D15)+2*3</f>
        <v>42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50" ht="21" x14ac:dyDescent="0.2">
      <c r="A11" s="157" t="s">
        <v>64</v>
      </c>
      <c r="B11" s="157"/>
      <c r="C11" s="14">
        <v>6</v>
      </c>
      <c r="D11" s="15" t="s">
        <v>65</v>
      </c>
      <c r="E11" s="16">
        <f>MAX(E5:E10)</f>
        <v>-59.333333333333272</v>
      </c>
    </row>
    <row r="17" spans="3:61" x14ac:dyDescent="0.2">
      <c r="C17" s="17"/>
      <c r="D17" s="17"/>
      <c r="E17" s="17"/>
    </row>
    <row r="20" spans="3:61" x14ac:dyDescent="0.2"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3:61" x14ac:dyDescent="0.2"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3:61" x14ac:dyDescent="0.2"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3:61" x14ac:dyDescent="0.2"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3:61" x14ac:dyDescent="0.2"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3:61" x14ac:dyDescent="0.2"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3:61" x14ac:dyDescent="0.2"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</sheetData>
  <mergeCells count="8">
    <mergeCell ref="H1:I1"/>
    <mergeCell ref="J1:K1"/>
    <mergeCell ref="A11:B11"/>
    <mergeCell ref="A1:A4"/>
    <mergeCell ref="B1:B4"/>
    <mergeCell ref="C1:C4"/>
    <mergeCell ref="D1:D4"/>
    <mergeCell ref="E1:E4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26"/>
  <sheetViews>
    <sheetView zoomScale="75" workbookViewId="0">
      <selection activeCell="H21" sqref="H21"/>
    </sheetView>
  </sheetViews>
  <sheetFormatPr baseColWidth="10" defaultColWidth="8.83203125" defaultRowHeight="19" x14ac:dyDescent="0.2"/>
  <cols>
    <col min="1" max="1" width="19.33203125" style="6" customWidth="1"/>
    <col min="2" max="2" width="11" style="6" customWidth="1"/>
    <col min="3" max="3" width="19.1640625" style="6" customWidth="1"/>
    <col min="4" max="4" width="23.83203125" style="6" customWidth="1"/>
    <col min="5" max="5" width="20.33203125" style="6" customWidth="1"/>
    <col min="6" max="6" width="40.6640625" style="6" customWidth="1"/>
    <col min="7" max="7" width="27.1640625" style="6" customWidth="1"/>
    <col min="8" max="8" width="40.6640625" style="6" customWidth="1"/>
    <col min="9" max="9" width="27.1640625" style="6" customWidth="1"/>
    <col min="10" max="10" width="40.6640625" style="6" customWidth="1"/>
    <col min="11" max="11" width="27.1640625" style="6" customWidth="1"/>
    <col min="12" max="12" width="40.6640625" style="6" customWidth="1"/>
    <col min="13" max="13" width="27.1640625" style="6" customWidth="1"/>
    <col min="14" max="14" width="40.6640625" style="6" customWidth="1"/>
    <col min="15" max="15" width="27.1640625" style="6" customWidth="1"/>
    <col min="16" max="16" width="40.6640625" style="6" customWidth="1"/>
    <col min="17" max="17" width="27.1640625" style="6" customWidth="1"/>
    <col min="18" max="18" width="40.6640625" style="6" customWidth="1"/>
    <col min="19" max="19" width="27.1640625" style="6" customWidth="1"/>
    <col min="20" max="20" width="40.6640625" style="6" customWidth="1"/>
    <col min="21" max="21" width="27.1640625" style="6" customWidth="1"/>
    <col min="22" max="22" width="40.6640625" style="6" customWidth="1"/>
    <col min="23" max="23" width="27.1640625" style="6" customWidth="1"/>
    <col min="24" max="24" width="40.6640625" style="6" customWidth="1"/>
    <col min="25" max="25" width="27.1640625" style="6" customWidth="1"/>
    <col min="26" max="26" width="40.6640625" style="6" customWidth="1"/>
    <col min="27" max="27" width="27.1640625" style="6" customWidth="1"/>
    <col min="28" max="28" width="40.6640625" style="6" customWidth="1"/>
    <col min="29" max="29" width="27.1640625" style="6" customWidth="1"/>
    <col min="30" max="30" width="15.5" style="6" customWidth="1"/>
    <col min="31" max="31" width="27.1640625" style="6" customWidth="1"/>
    <col min="32" max="32" width="13.6640625" style="6" customWidth="1"/>
    <col min="33" max="33" width="15.5" style="6" customWidth="1"/>
    <col min="34" max="34" width="27.1640625" style="6" customWidth="1"/>
    <col min="35" max="35" width="13.6640625" style="6" customWidth="1"/>
    <col min="36" max="36" width="15.5" style="6" customWidth="1"/>
    <col min="37" max="37" width="27.1640625" style="6" customWidth="1"/>
    <col min="38" max="38" width="13.6640625" style="6" customWidth="1"/>
    <col min="39" max="39" width="15.5" style="6" customWidth="1"/>
    <col min="40" max="40" width="27.1640625" style="6" customWidth="1"/>
    <col min="41" max="41" width="14.6640625" style="6" customWidth="1"/>
    <col min="42" max="42" width="13.6640625" style="6" customWidth="1"/>
    <col min="43" max="43" width="15.5" style="6" customWidth="1"/>
    <col min="44" max="44" width="27.1640625" style="6" customWidth="1"/>
    <col min="45" max="45" width="14.6640625" style="6" customWidth="1"/>
    <col min="46" max="46" width="13.6640625" style="6" customWidth="1"/>
    <col min="47" max="47" width="15.5" style="6" customWidth="1"/>
    <col min="48" max="48" width="27.1640625" style="6" customWidth="1"/>
    <col min="49" max="49" width="14.6640625" style="6" customWidth="1"/>
    <col min="50" max="50" width="13.6640625" style="6" customWidth="1"/>
    <col min="51" max="16384" width="8.83203125" style="6"/>
  </cols>
  <sheetData>
    <row r="1" spans="1:50" ht="24" x14ac:dyDescent="0.2">
      <c r="A1" s="158" t="s">
        <v>53</v>
      </c>
      <c r="B1" s="161" t="s">
        <v>1</v>
      </c>
      <c r="C1" s="164" t="s">
        <v>0</v>
      </c>
      <c r="D1" s="167" t="s">
        <v>54</v>
      </c>
      <c r="E1" s="170" t="s">
        <v>55</v>
      </c>
      <c r="F1" s="121" t="s">
        <v>14</v>
      </c>
      <c r="G1" s="121"/>
      <c r="H1" s="122" t="s">
        <v>15</v>
      </c>
      <c r="I1" s="122"/>
      <c r="J1" s="123" t="s">
        <v>16</v>
      </c>
      <c r="K1" s="123"/>
      <c r="L1"/>
      <c r="M1"/>
      <c r="N1"/>
      <c r="O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">
      <c r="A2" s="159"/>
      <c r="B2" s="162"/>
      <c r="C2" s="165"/>
      <c r="D2" s="168"/>
      <c r="E2" s="171"/>
      <c r="F2" s="51" t="s">
        <v>56</v>
      </c>
      <c r="G2" s="51">
        <f>'Исходные данные'!$P$2:$P$2</f>
        <v>18</v>
      </c>
      <c r="H2" s="53" t="s">
        <v>56</v>
      </c>
      <c r="I2" s="53">
        <f>'Исходные данные'!$Q$2:$Q$2</f>
        <v>22</v>
      </c>
      <c r="J2" s="55" t="s">
        <v>56</v>
      </c>
      <c r="K2" s="55">
        <f>'Исходные данные'!$R$2:$R$2</f>
        <v>20</v>
      </c>
      <c r="L2"/>
      <c r="M2"/>
      <c r="N2"/>
      <c r="O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x14ac:dyDescent="0.2">
      <c r="A3" s="159"/>
      <c r="B3" s="162"/>
      <c r="C3" s="165"/>
      <c r="D3" s="168"/>
      <c r="E3" s="171"/>
      <c r="F3" s="51" t="s">
        <v>57</v>
      </c>
      <c r="G3" s="52">
        <v>0.33333333333333298</v>
      </c>
      <c r="H3" s="53" t="s">
        <v>57</v>
      </c>
      <c r="I3" s="54">
        <v>0.33333333333333298</v>
      </c>
      <c r="J3" s="55" t="s">
        <v>57</v>
      </c>
      <c r="K3" s="56">
        <v>0.33333333333333298</v>
      </c>
      <c r="L3"/>
      <c r="M3"/>
      <c r="N3"/>
      <c r="O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x14ac:dyDescent="0.2">
      <c r="A4" s="160"/>
      <c r="B4" s="163"/>
      <c r="C4" s="166"/>
      <c r="D4" s="169"/>
      <c r="E4" s="172"/>
      <c r="F4" s="51" t="s">
        <v>58</v>
      </c>
      <c r="G4" s="51" t="s">
        <v>59</v>
      </c>
      <c r="H4" s="53" t="s">
        <v>58</v>
      </c>
      <c r="I4" s="53" t="s">
        <v>59</v>
      </c>
      <c r="J4" s="55" t="s">
        <v>58</v>
      </c>
      <c r="K4" s="55" t="s">
        <v>59</v>
      </c>
      <c r="L4"/>
      <c r="M4"/>
      <c r="N4"/>
      <c r="O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80" x14ac:dyDescent="0.2">
      <c r="A5" s="7">
        <v>1</v>
      </c>
      <c r="B5" s="8" t="s">
        <v>21</v>
      </c>
      <c r="C5" s="9" t="str">
        <f>CONCATENATE('Исходные данные'!C2,", ",'Исходные данные'!D2,", ",'Исходные данные'!E2,", ",'Исходные данные'!F2,", ",'Исходные данные'!G2)</f>
        <v>Шапка, Бушлат, Рукавицы, Ватные штаны, Сапоги</v>
      </c>
      <c r="D5" s="8">
        <f>'Исходные данные'!H2*10</f>
        <v>95</v>
      </c>
      <c r="E5" s="10">
        <f>-SUM(3*D5+G5+I5+K5)*$G$3</f>
        <v>-138.3333333333332</v>
      </c>
      <c r="F5" s="51" t="s">
        <v>61</v>
      </c>
      <c r="G5" s="51">
        <f>SUM('Исходные данные'!D23,'Исходные данные'!D17,'Исходные данные'!D15)+2*3</f>
        <v>42</v>
      </c>
      <c r="H5" s="67" t="s">
        <v>74</v>
      </c>
      <c r="I5" s="53">
        <f>SUM('Исходные данные'!D15,'Исходные данные'!D10,'Исходные данные'!D17,'Исходные данные'!D20)+2*4</f>
        <v>44</v>
      </c>
      <c r="J5" s="69" t="s">
        <v>74</v>
      </c>
      <c r="K5" s="55">
        <f>SUM('Исходные данные'!D15,'Исходные данные'!D10,'Исходные данные'!D17,'Исходные данные'!D20)+2*4</f>
        <v>44</v>
      </c>
      <c r="L5"/>
      <c r="M5"/>
      <c r="N5"/>
      <c r="O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60" x14ac:dyDescent="0.2">
      <c r="A6" s="11">
        <v>2</v>
      </c>
      <c r="B6" s="12" t="s">
        <v>26</v>
      </c>
      <c r="C6" s="13" t="str">
        <f>CONCATENATE('Исходные данные'!C3,", ",'Исходные данные'!D3,", ",'Исходные данные'!E3,", ",'Исходные данные'!F3,", ",'Исходные данные'!G3)</f>
        <v>Шапка, Пальто, Рукавицы, Джинсы, Сапоги</v>
      </c>
      <c r="D6" s="12">
        <f>'Исходные данные'!H3*10</f>
        <v>75</v>
      </c>
      <c r="E6" s="10">
        <f t="shared" ref="E6:E10" si="0">-SUM(3*D6+G6+I6+K6)*$G$3</f>
        <v>-104.33333333333323</v>
      </c>
      <c r="F6" s="51" t="s">
        <v>63</v>
      </c>
      <c r="G6" s="51">
        <f>SUM('Исходные данные'!D17,'Исходные данные'!D23)+2*2</f>
        <v>28</v>
      </c>
      <c r="H6" s="67" t="s">
        <v>75</v>
      </c>
      <c r="I6" s="53">
        <f>SUM('Исходные данные'!D10,'Исходные данные'!D20,'Исходные данные'!D17)+2*3</f>
        <v>30</v>
      </c>
      <c r="J6" s="69" t="s">
        <v>75</v>
      </c>
      <c r="K6" s="55">
        <f>SUM('Исходные данные'!D10,'Исходные данные'!D20,'Исходные данные'!D17)+2*3</f>
        <v>30</v>
      </c>
      <c r="L6"/>
      <c r="M6"/>
      <c r="N6"/>
      <c r="O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40" x14ac:dyDescent="0.2">
      <c r="A7" s="7">
        <v>3</v>
      </c>
      <c r="B7" s="8" t="s">
        <v>29</v>
      </c>
      <c r="C7" s="9" t="str">
        <f>CONCATENATE('Исходные данные'!C4,", ",'Исходные данные'!D4,", ",'Исходные данные'!E4,", ",'Исходные данные'!F4,", ",'Исходные данные'!G4)</f>
        <v>Кепка, Куртка, -, Джинсы, Ботинки</v>
      </c>
      <c r="D7" s="8">
        <f>'Исходные данные'!H4*10</f>
        <v>50</v>
      </c>
      <c r="E7" s="10">
        <f t="shared" si="0"/>
        <v>-79.333333333333243</v>
      </c>
      <c r="F7" s="51" t="s">
        <v>63</v>
      </c>
      <c r="G7" s="51">
        <f>SUM('Исходные данные'!D17,'Исходные данные'!D23)+2*2</f>
        <v>28</v>
      </c>
      <c r="H7" s="67" t="s">
        <v>75</v>
      </c>
      <c r="I7" s="53">
        <f>SUM('Исходные данные'!D10,'Исходные данные'!D20,'Исходные данные'!D17)+2*3</f>
        <v>30</v>
      </c>
      <c r="J7" s="69" t="s">
        <v>75</v>
      </c>
      <c r="K7" s="55">
        <f>SUM('Исходные данные'!D10,'Исходные данные'!D20,'Исходные данные'!D17)+2*3</f>
        <v>30</v>
      </c>
      <c r="L7"/>
      <c r="M7"/>
      <c r="N7"/>
      <c r="O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60" x14ac:dyDescent="0.2">
      <c r="A8" s="11">
        <v>4</v>
      </c>
      <c r="B8" s="12" t="s">
        <v>34</v>
      </c>
      <c r="C8" s="13" t="str">
        <f>CONCATENATE('Исходные данные'!C5,", ",'Исходные данные'!D5,", ",'Исходные данные'!E5,", ",'Исходные данные'!F5,", ",'Исходные данные'!G5)</f>
        <v>-, Свитер, -, Джинсы, Кроссовки</v>
      </c>
      <c r="D8" s="12">
        <f>'Исходные данные'!H5*10</f>
        <v>30</v>
      </c>
      <c r="E8" s="10">
        <f t="shared" si="0"/>
        <v>-40.666666666666622</v>
      </c>
      <c r="F8" s="51" t="s">
        <v>32</v>
      </c>
      <c r="G8" s="51">
        <v>0</v>
      </c>
      <c r="H8" s="67" t="s">
        <v>76</v>
      </c>
      <c r="I8" s="53">
        <f>SUM('Исходные данные'!D20,'Исходные данные'!D10)+2*2</f>
        <v>16</v>
      </c>
      <c r="J8" s="69" t="s">
        <v>76</v>
      </c>
      <c r="K8" s="55">
        <f>SUM('Исходные данные'!D20,'Исходные данные'!D10)+2*2</f>
        <v>16</v>
      </c>
      <c r="L8"/>
      <c r="M8"/>
      <c r="N8"/>
      <c r="O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50" ht="80" x14ac:dyDescent="0.2">
      <c r="A9" s="7">
        <v>5</v>
      </c>
      <c r="B9" s="8" t="s">
        <v>37</v>
      </c>
      <c r="C9" s="9" t="str">
        <f>CONCATENATE('Исходные данные'!C6,", ",'Исходные данные'!D6,", ",'Исходные данные'!E6,", ",'Исходные данные'!F6,", ",'Исходные данные'!G6)</f>
        <v>Блайзер, Рубашка, -, Джинсы, Кроссовки</v>
      </c>
      <c r="D9" s="8">
        <f>'Исходные данные'!H6*10</f>
        <v>30</v>
      </c>
      <c r="E9" s="10">
        <f t="shared" si="0"/>
        <v>-34.666666666666629</v>
      </c>
      <c r="F9" s="51" t="s">
        <v>35</v>
      </c>
      <c r="G9" s="51">
        <f>SUM('Исходные данные'!D23)+2*1</f>
        <v>14</v>
      </c>
      <c r="H9" s="53" t="s">
        <v>32</v>
      </c>
      <c r="I9" s="53">
        <v>0</v>
      </c>
      <c r="J9" s="55" t="s">
        <v>32</v>
      </c>
      <c r="K9" s="55">
        <v>0</v>
      </c>
      <c r="L9"/>
      <c r="M9"/>
      <c r="N9"/>
      <c r="O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50" ht="80" x14ac:dyDescent="0.2">
      <c r="A10" s="11">
        <v>6</v>
      </c>
      <c r="B10" s="12" t="s">
        <v>40</v>
      </c>
      <c r="C10" s="13" t="str">
        <f>CONCATENATE('Исходные данные'!C7,", ",'Исходные данные'!D7,", ",'Исходные данные'!E7,", ",'Исходные данные'!F7,", ",'Исходные данные'!G7)</f>
        <v>Блайзер, Футболка, -, Шорты, Вьетнамки</v>
      </c>
      <c r="D10" s="12">
        <f>'Исходные данные'!H7*10</f>
        <v>20</v>
      </c>
      <c r="E10" s="10">
        <f t="shared" si="0"/>
        <v>-57.999999999999936</v>
      </c>
      <c r="F10" s="51" t="s">
        <v>61</v>
      </c>
      <c r="G10" s="51">
        <f>SUM('Исходные данные'!D23,'Исходные данные'!D17,'Исходные данные'!D15)+2*3</f>
        <v>42</v>
      </c>
      <c r="H10" s="68" t="s">
        <v>77</v>
      </c>
      <c r="I10" s="53">
        <f>SUM('Исходные данные'!D15,'Исходные данные'!D20,'Исходные данные'!D17)+2*3</f>
        <v>36</v>
      </c>
      <c r="J10" s="70" t="s">
        <v>77</v>
      </c>
      <c r="K10" s="55">
        <f>SUM('Исходные данные'!D15,'Исходные данные'!D20,'Исходные данные'!D17)+2*3</f>
        <v>36</v>
      </c>
      <c r="L10"/>
      <c r="M10"/>
      <c r="N10"/>
      <c r="O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50" ht="21" x14ac:dyDescent="0.2">
      <c r="A11" s="157" t="s">
        <v>64</v>
      </c>
      <c r="B11" s="157"/>
      <c r="C11" s="14">
        <v>5</v>
      </c>
      <c r="D11" s="15" t="s">
        <v>65</v>
      </c>
      <c r="E11" s="16">
        <f>MAX(E5:E10)</f>
        <v>-34.666666666666629</v>
      </c>
    </row>
    <row r="17" spans="3:61" x14ac:dyDescent="0.2">
      <c r="C17" s="17"/>
      <c r="D17" s="17"/>
      <c r="E17" s="17"/>
    </row>
    <row r="20" spans="3:61" x14ac:dyDescent="0.2"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3:61" x14ac:dyDescent="0.2"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3:61" x14ac:dyDescent="0.2"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3:61" x14ac:dyDescent="0.2"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3:61" x14ac:dyDescent="0.2"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3:61" x14ac:dyDescent="0.2"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3:61" x14ac:dyDescent="0.2"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</sheetData>
  <mergeCells count="9">
    <mergeCell ref="F1:G1"/>
    <mergeCell ref="H1:I1"/>
    <mergeCell ref="J1:K1"/>
    <mergeCell ref="A11:B11"/>
    <mergeCell ref="A1:A4"/>
    <mergeCell ref="B1:B4"/>
    <mergeCell ref="C1:C4"/>
    <mergeCell ref="D1:D4"/>
    <mergeCell ref="E1:E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Исходные данные</vt:lpstr>
      <vt:lpstr>Сводная</vt:lpstr>
      <vt:lpstr>Равные вероятности</vt:lpstr>
      <vt:lpstr>Вер-ть от кол-ва дней в месяце</vt:lpstr>
      <vt:lpstr>Вер-ть возвр. зимой х3</vt:lpstr>
      <vt:lpstr>Измененные цены</vt:lpstr>
      <vt:lpstr>Зима</vt:lpstr>
      <vt:lpstr>Весна</vt:lpstr>
      <vt:lpstr>Лето</vt:lpstr>
      <vt:lpstr>Осень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</dc:creator>
  <cp:lastModifiedBy>Microsoft Office User</cp:lastModifiedBy>
  <dcterms:created xsi:type="dcterms:W3CDTF">2006-09-16T00:00:00Z</dcterms:created>
  <dcterms:modified xsi:type="dcterms:W3CDTF">2021-02-23T14:55:07Z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1049-10.2.0.7635</vt:lpwstr>
  </property>
</Properties>
</file>