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s" sheetId="1" r:id="rId3"/>
    <sheet state="visible" name="history" sheetId="2" r:id="rId4"/>
  </sheets>
  <definedNames/>
  <calcPr/>
</workbook>
</file>

<file path=xl/sharedStrings.xml><?xml version="1.0" encoding="utf-8"?>
<sst xmlns="http://schemas.openxmlformats.org/spreadsheetml/2006/main" count="385" uniqueCount="360">
  <si>
    <t>date</t>
  </si>
  <si>
    <t>country_name</t>
  </si>
  <si>
    <t>code</t>
  </si>
  <si>
    <t>exchange_rate</t>
  </si>
  <si>
    <t>Afghanistan Afghani</t>
  </si>
  <si>
    <t>AFN</t>
  </si>
  <si>
    <t>Albania Lek</t>
  </si>
  <si>
    <t>ALL</t>
  </si>
  <si>
    <t>Algeria Dinar</t>
  </si>
  <si>
    <t>DZD</t>
  </si>
  <si>
    <t>Angola Kwanza</t>
  </si>
  <si>
    <t>AOA</t>
  </si>
  <si>
    <t>Argentina Peso</t>
  </si>
  <si>
    <t>ARS</t>
  </si>
  <si>
    <t>Armenia Dram</t>
  </si>
  <si>
    <t>AMD</t>
  </si>
  <si>
    <t>Aruba Guilder</t>
  </si>
  <si>
    <t>AWG</t>
  </si>
  <si>
    <t>Australia Dollar</t>
  </si>
  <si>
    <t>AUD</t>
  </si>
  <si>
    <t>Azerbaijan Manat</t>
  </si>
  <si>
    <t>AZN</t>
  </si>
  <si>
    <t>Bahamas Dollar</t>
  </si>
  <si>
    <t>BSD</t>
  </si>
  <si>
    <t>Bahrain Dinar</t>
  </si>
  <si>
    <t>BHD</t>
  </si>
  <si>
    <t>Bangladesh Taka</t>
  </si>
  <si>
    <t>BDT</t>
  </si>
  <si>
    <t>Barbados Dollar</t>
  </si>
  <si>
    <t>BBD</t>
  </si>
  <si>
    <t>Belarus Ruble</t>
  </si>
  <si>
    <t>BYN</t>
  </si>
  <si>
    <t>Belize Dollar</t>
  </si>
  <si>
    <t>BZD</t>
  </si>
  <si>
    <t>Bermuda Dollar</t>
  </si>
  <si>
    <t>BMD</t>
  </si>
  <si>
    <t>Bhutan Ngultrum</t>
  </si>
  <si>
    <t>BTN</t>
  </si>
  <si>
    <t>Bolivia Bolíviano</t>
  </si>
  <si>
    <t>BOB</t>
  </si>
  <si>
    <t>Bosnia and Herzegovina Convertible Marka</t>
  </si>
  <si>
    <t>BAM</t>
  </si>
  <si>
    <t>Botswana Pula</t>
  </si>
  <si>
    <t>BWP</t>
  </si>
  <si>
    <t>Brazil Real</t>
  </si>
  <si>
    <t>BRL</t>
  </si>
  <si>
    <t>Brunei Darussalam Dollar</t>
  </si>
  <si>
    <t>BND</t>
  </si>
  <si>
    <t>Bulgaria Lev</t>
  </si>
  <si>
    <t>BGN</t>
  </si>
  <si>
    <t>Burundi Franc</t>
  </si>
  <si>
    <t>BIF</t>
  </si>
  <si>
    <t>Cambodia Riel</t>
  </si>
  <si>
    <t>KHR</t>
  </si>
  <si>
    <t>Canada Dollar</t>
  </si>
  <si>
    <t>CAD</t>
  </si>
  <si>
    <t>Cape Verde Escudo</t>
  </si>
  <si>
    <t>CVE</t>
  </si>
  <si>
    <t>Cayman Islands Dollar</t>
  </si>
  <si>
    <t>KYD</t>
  </si>
  <si>
    <t>Chile Peso</t>
  </si>
  <si>
    <t>CLP</t>
  </si>
  <si>
    <t>China Yuan Renminbi</t>
  </si>
  <si>
    <t>CNY</t>
  </si>
  <si>
    <t>Colombia Peso</t>
  </si>
  <si>
    <t>COP</t>
  </si>
  <si>
    <t>Communauté Financière Africaine (BCEAO) Franc</t>
  </si>
  <si>
    <t>XOF</t>
  </si>
  <si>
    <t>Communauté Financière Africaine (BEAC) CFA Franc BEAC</t>
  </si>
  <si>
    <t>XAF</t>
  </si>
  <si>
    <t>Comorian Franc</t>
  </si>
  <si>
    <t>KMF</t>
  </si>
  <si>
    <t>Comptoirs Français du Pacifique (CFP) Franc</t>
  </si>
  <si>
    <t>XPF</t>
  </si>
  <si>
    <t>Congo/Kinshasa Franc</t>
  </si>
  <si>
    <t>CDF</t>
  </si>
  <si>
    <t>Costa Rica Colon</t>
  </si>
  <si>
    <t>CRC</t>
  </si>
  <si>
    <t>Croatia Kuna</t>
  </si>
  <si>
    <t>HRK</t>
  </si>
  <si>
    <t>Cuba Convertible Peso</t>
  </si>
  <si>
    <t>CUC</t>
  </si>
  <si>
    <t>Cuba Peso</t>
  </si>
  <si>
    <t>CUP</t>
  </si>
  <si>
    <t>Czech Republic Koruna</t>
  </si>
  <si>
    <t>CZK</t>
  </si>
  <si>
    <t>Denmark Krone</t>
  </si>
  <si>
    <t>DKK</t>
  </si>
  <si>
    <t>Djibouti Franc</t>
  </si>
  <si>
    <t>DJF</t>
  </si>
  <si>
    <t>Dominican Republic Peso</t>
  </si>
  <si>
    <t>DOP</t>
  </si>
  <si>
    <t>East Caribbean Dollar</t>
  </si>
  <si>
    <t>XCD</t>
  </si>
  <si>
    <t>Egypt Pound</t>
  </si>
  <si>
    <t>EGP</t>
  </si>
  <si>
    <t>El Salvador Colon</t>
  </si>
  <si>
    <t>SVC</t>
  </si>
  <si>
    <t>Eritrea Nakfa</t>
  </si>
  <si>
    <t>ERN</t>
  </si>
  <si>
    <t>Ethiopia Birr</t>
  </si>
  <si>
    <t>ETB</t>
  </si>
  <si>
    <t>Euro Member Countries</t>
  </si>
  <si>
    <t>EUR</t>
  </si>
  <si>
    <t>Falkland Islands (Malvinas) Pound</t>
  </si>
  <si>
    <t>FKP</t>
  </si>
  <si>
    <t>Fiji Dollar</t>
  </si>
  <si>
    <t>FJD</t>
  </si>
  <si>
    <t>Gambia Dalasi</t>
  </si>
  <si>
    <t>GMD</t>
  </si>
  <si>
    <t>Georgia Lari</t>
  </si>
  <si>
    <t>GEL</t>
  </si>
  <si>
    <t>Ghana Cedi</t>
  </si>
  <si>
    <t>GHS</t>
  </si>
  <si>
    <t>Gibraltar Pound</t>
  </si>
  <si>
    <t>GIP</t>
  </si>
  <si>
    <t>Guatemala Quetzal</t>
  </si>
  <si>
    <t>GTQ</t>
  </si>
  <si>
    <t>Guernsey Pound</t>
  </si>
  <si>
    <t>GGP</t>
  </si>
  <si>
    <t>Guinea Franc</t>
  </si>
  <si>
    <t>GNF</t>
  </si>
  <si>
    <t>Guyana Dollar</t>
  </si>
  <si>
    <t>GYD</t>
  </si>
  <si>
    <t>Haiti Gourde</t>
  </si>
  <si>
    <t>HTG</t>
  </si>
  <si>
    <t>Honduras Lempira</t>
  </si>
  <si>
    <t>HNL</t>
  </si>
  <si>
    <t>Hong Kong Dollar</t>
  </si>
  <si>
    <t>HKD</t>
  </si>
  <si>
    <t>Hungary Forint</t>
  </si>
  <si>
    <t>HUF</t>
  </si>
  <si>
    <t>Iceland Krona</t>
  </si>
  <si>
    <t>ISK</t>
  </si>
  <si>
    <t>India Rupee</t>
  </si>
  <si>
    <t>INR</t>
  </si>
  <si>
    <t>Indonesia Rupiah</t>
  </si>
  <si>
    <t>IDR</t>
  </si>
  <si>
    <t>International Monetary Fund (IMF) Special Drawing Rights</t>
  </si>
  <si>
    <t>XDR</t>
  </si>
  <si>
    <t>Iran Rial</t>
  </si>
  <si>
    <t>IRR</t>
  </si>
  <si>
    <t>Iraq Dinar</t>
  </si>
  <si>
    <t>IQD</t>
  </si>
  <si>
    <t>Isle of Man Pound</t>
  </si>
  <si>
    <t>IMP</t>
  </si>
  <si>
    <t>Israel Shekel</t>
  </si>
  <si>
    <t>ILS</t>
  </si>
  <si>
    <t>Jamaica Dollar</t>
  </si>
  <si>
    <t>JMD</t>
  </si>
  <si>
    <t>Japan Yen</t>
  </si>
  <si>
    <t>JPY</t>
  </si>
  <si>
    <t>Jersey Pound</t>
  </si>
  <si>
    <t>JEP</t>
  </si>
  <si>
    <t>Jordan Dinar</t>
  </si>
  <si>
    <t>JOD</t>
  </si>
  <si>
    <t>Kazakhstan Tenge</t>
  </si>
  <si>
    <t>KZT</t>
  </si>
  <si>
    <t>Kenya Shilling</t>
  </si>
  <si>
    <t>KES</t>
  </si>
  <si>
    <t>Korea (North) Won</t>
  </si>
  <si>
    <t>KPW</t>
  </si>
  <si>
    <t>Korea (South) Won</t>
  </si>
  <si>
    <t>KRW</t>
  </si>
  <si>
    <t>Kuwait Dinar</t>
  </si>
  <si>
    <t>KWD</t>
  </si>
  <si>
    <t>Kyrgyzstan Som</t>
  </si>
  <si>
    <t>KGS</t>
  </si>
  <si>
    <t>Laos Kip</t>
  </si>
  <si>
    <t>LAK</t>
  </si>
  <si>
    <t>Lebanon Pound</t>
  </si>
  <si>
    <t>LBP</t>
  </si>
  <si>
    <t>Lesotho Loti</t>
  </si>
  <si>
    <t>LSL</t>
  </si>
  <si>
    <t>Liberia Dollar</t>
  </si>
  <si>
    <t>LRD</t>
  </si>
  <si>
    <t>Libya Dinar</t>
  </si>
  <si>
    <t>LYD</t>
  </si>
  <si>
    <t>Macau Pataca</t>
  </si>
  <si>
    <t>MOP</t>
  </si>
  <si>
    <t>Macedonia Denar</t>
  </si>
  <si>
    <t>MKD</t>
  </si>
  <si>
    <t>Madagascar Ariary</t>
  </si>
  <si>
    <t>MGA</t>
  </si>
  <si>
    <t>Malawi Kwacha</t>
  </si>
  <si>
    <t>MWK</t>
  </si>
  <si>
    <t>Malaysia Ringgit</t>
  </si>
  <si>
    <t>MYR</t>
  </si>
  <si>
    <t>Maldives (Maldive Islands) Rufiyaa</t>
  </si>
  <si>
    <t>MVR</t>
  </si>
  <si>
    <t>Mauritania Ouguiya</t>
  </si>
  <si>
    <t>MRO</t>
  </si>
  <si>
    <t>Mauritius Rupee</t>
  </si>
  <si>
    <t>MUR</t>
  </si>
  <si>
    <t>Mexico Peso</t>
  </si>
  <si>
    <t>MXN</t>
  </si>
  <si>
    <t>Moldova Leu</t>
  </si>
  <si>
    <t>MDL</t>
  </si>
  <si>
    <t>Mongolia Tughrik</t>
  </si>
  <si>
    <t>MNT</t>
  </si>
  <si>
    <t>Morocco Dirham</t>
  </si>
  <si>
    <t>MAD</t>
  </si>
  <si>
    <t>Mozambique Metical</t>
  </si>
  <si>
    <t>MZN</t>
  </si>
  <si>
    <t>Myanmar (Burma) Kyat</t>
  </si>
  <si>
    <t>MMK</t>
  </si>
  <si>
    <t>Namibia Dollar</t>
  </si>
  <si>
    <t>NAD</t>
  </si>
  <si>
    <t>Nepal Rupee</t>
  </si>
  <si>
    <t>NPR</t>
  </si>
  <si>
    <t>Netherlands Antilles Guilder</t>
  </si>
  <si>
    <t>ANG</t>
  </si>
  <si>
    <t>New Zealand Dollar</t>
  </si>
  <si>
    <t>NZD</t>
  </si>
  <si>
    <t>Nicaragua Cordoba</t>
  </si>
  <si>
    <t>NIO</t>
  </si>
  <si>
    <t>Nigeria Naira</t>
  </si>
  <si>
    <t>NGN</t>
  </si>
  <si>
    <t>Norway Krone</t>
  </si>
  <si>
    <t>NOK</t>
  </si>
  <si>
    <t>Oman Rial</t>
  </si>
  <si>
    <t>OMR</t>
  </si>
  <si>
    <t>Pakistan Rupee</t>
  </si>
  <si>
    <t>PKR</t>
  </si>
  <si>
    <t>Panama Balboa</t>
  </si>
  <si>
    <t>PAB</t>
  </si>
  <si>
    <t>Papua New Guinea Kina</t>
  </si>
  <si>
    <t>PGK</t>
  </si>
  <si>
    <t>Paraguay Guarani</t>
  </si>
  <si>
    <t>PYG</t>
  </si>
  <si>
    <t>Peru Sol</t>
  </si>
  <si>
    <t>PEN</t>
  </si>
  <si>
    <t>Philippines Peso</t>
  </si>
  <si>
    <t>PHP</t>
  </si>
  <si>
    <t>Poland Zloty</t>
  </si>
  <si>
    <t>PLN</t>
  </si>
  <si>
    <t>Qatar Riyal</t>
  </si>
  <si>
    <t>QAR</t>
  </si>
  <si>
    <t>Romania Leu</t>
  </si>
  <si>
    <t>RON</t>
  </si>
  <si>
    <t>Russia Ruble</t>
  </si>
  <si>
    <t>RUB</t>
  </si>
  <si>
    <t>Rwanda Franc</t>
  </si>
  <si>
    <t>RWF</t>
  </si>
  <si>
    <t>Saint Helena Pound</t>
  </si>
  <si>
    <t>SHP</t>
  </si>
  <si>
    <t>Samoa Tala</t>
  </si>
  <si>
    <t>WST</t>
  </si>
  <si>
    <t>São Tomé and Príncipe Dobra</t>
  </si>
  <si>
    <t>STD</t>
  </si>
  <si>
    <t>Saudi Arabia Riyal</t>
  </si>
  <si>
    <t>SAR</t>
  </si>
  <si>
    <t>Seborga Luigino</t>
  </si>
  <si>
    <t>SPL*</t>
  </si>
  <si>
    <t>Serbia Dinar</t>
  </si>
  <si>
    <t>RSD</t>
  </si>
  <si>
    <t>Seychelles Rupee</t>
  </si>
  <si>
    <t>SCR</t>
  </si>
  <si>
    <t>Sierra Leone Leone</t>
  </si>
  <si>
    <t>SLL</t>
  </si>
  <si>
    <t>Singapore Dollar</t>
  </si>
  <si>
    <t>SGD</t>
  </si>
  <si>
    <t>Solomon Islands Dollar</t>
  </si>
  <si>
    <t>SBD</t>
  </si>
  <si>
    <t>Somalia Shilling</t>
  </si>
  <si>
    <t>SOS</t>
  </si>
  <si>
    <t>South Africa Rand</t>
  </si>
  <si>
    <t>ZAR</t>
  </si>
  <si>
    <t>Sri Lanka Rupee</t>
  </si>
  <si>
    <t>LKR</t>
  </si>
  <si>
    <t>Sudan Pound</t>
  </si>
  <si>
    <t>SDG</t>
  </si>
  <si>
    <t>Suriname Dollar</t>
  </si>
  <si>
    <t>SRD</t>
  </si>
  <si>
    <t>Swaziland Lilangeni</t>
  </si>
  <si>
    <t>SZL</t>
  </si>
  <si>
    <t>Sweden Krona</t>
  </si>
  <si>
    <t>SEK</t>
  </si>
  <si>
    <t>Switzerland Franc</t>
  </si>
  <si>
    <t>CHF</t>
  </si>
  <si>
    <t>Syria Pound</t>
  </si>
  <si>
    <t>SYP</t>
  </si>
  <si>
    <t>Taiwan New Dollar</t>
  </si>
  <si>
    <t>TWD</t>
  </si>
  <si>
    <t>Tajikistan Somoni</t>
  </si>
  <si>
    <t>TJS</t>
  </si>
  <si>
    <t>Tanzania Shilling</t>
  </si>
  <si>
    <t>TZS</t>
  </si>
  <si>
    <t>Thailand Baht</t>
  </si>
  <si>
    <t>THB</t>
  </si>
  <si>
    <t>Tonga Pa'anga</t>
  </si>
  <si>
    <t>TOP</t>
  </si>
  <si>
    <t>Trinidad and Tobago Dollar</t>
  </si>
  <si>
    <t>TTD</t>
  </si>
  <si>
    <t>Tunisia Dinar</t>
  </si>
  <si>
    <t>TND</t>
  </si>
  <si>
    <t>Turkey Lira</t>
  </si>
  <si>
    <t>TRY</t>
  </si>
  <si>
    <t>Turkmenistan Manat</t>
  </si>
  <si>
    <t>TMT</t>
  </si>
  <si>
    <t>Tuvalu Dollar</t>
  </si>
  <si>
    <t>TVD</t>
  </si>
  <si>
    <t>Uganda Shilling</t>
  </si>
  <si>
    <t>UGX</t>
  </si>
  <si>
    <t>Ukraine Hryvnia</t>
  </si>
  <si>
    <t>UAH</t>
  </si>
  <si>
    <t>United Arab Emirates Dirham</t>
  </si>
  <si>
    <t>AED</t>
  </si>
  <si>
    <t>United Kingdom Pound</t>
  </si>
  <si>
    <t>GBP</t>
  </si>
  <si>
    <t>United States Dollar</t>
  </si>
  <si>
    <t>USD</t>
  </si>
  <si>
    <t>Uruguay Peso</t>
  </si>
  <si>
    <t>UYU</t>
  </si>
  <si>
    <t>Uzbekistan Som</t>
  </si>
  <si>
    <t>UZS</t>
  </si>
  <si>
    <t>Vanuatu Vatu</t>
  </si>
  <si>
    <t>VUV</t>
  </si>
  <si>
    <t>Venezuela Bolívar</t>
  </si>
  <si>
    <t>VEF</t>
  </si>
  <si>
    <t>Viet Nam Dong</t>
  </si>
  <si>
    <t>VND</t>
  </si>
  <si>
    <t>Yemen Rial</t>
  </si>
  <si>
    <t>YER</t>
  </si>
  <si>
    <t>Zambia Kwacha</t>
  </si>
  <si>
    <t>ZMW</t>
  </si>
  <si>
    <t>Zimbabwe Dollar</t>
  </si>
  <si>
    <t>ZWD</t>
  </si>
  <si>
    <t>Bitcoin</t>
  </si>
  <si>
    <t>BTC</t>
  </si>
  <si>
    <t>Ethereum</t>
  </si>
  <si>
    <t>ETH</t>
  </si>
  <si>
    <t>Litecoin</t>
  </si>
  <si>
    <t>LTC</t>
  </si>
  <si>
    <t>BitcoinCash</t>
  </si>
  <si>
    <t>BCH</t>
  </si>
  <si>
    <t>Cardano</t>
  </si>
  <si>
    <t>ADA</t>
  </si>
  <si>
    <t>base_currency</t>
  </si>
  <si>
    <t>target_currency</t>
  </si>
  <si>
    <t>original_amount</t>
  </si>
  <si>
    <t>converted_amount</t>
  </si>
  <si>
    <t>timestamp</t>
  </si>
  <si>
    <t>06/27/2023 05:09:57</t>
  </si>
  <si>
    <t>06/27/2023 05:10:16</t>
  </si>
  <si>
    <t>06/27/2023 05:10:36</t>
  </si>
  <si>
    <t>06/27/2023 05:11:51</t>
  </si>
  <si>
    <t>06/29/2023 03:14:46</t>
  </si>
  <si>
    <t>SDA</t>
  </si>
  <si>
    <t>06/30/2023 08:44:36</t>
  </si>
  <si>
    <t>06/30/2023 09:47:25</t>
  </si>
  <si>
    <t>SAD</t>
  </si>
  <si>
    <t>06/30/2023 09:48:11</t>
  </si>
  <si>
    <t>ZZZ</t>
  </si>
  <si>
    <t>06/30/2023 09:48:43</t>
  </si>
  <si>
    <t>07/01/2023 04:50:50</t>
  </si>
  <si>
    <t>07/01/2023 04:57:53</t>
  </si>
  <si>
    <t>07/01/2023 05:21:52</t>
  </si>
  <si>
    <t>07/01/2023 06:07:22</t>
  </si>
  <si>
    <t>07/03/2023 03:22:59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</si>
</sst>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6.0"/>
      <color rgb="FFFFFFFF"/>
      <name val="Calibri"/>
    </font>
    <font>
      <sz val="16.0"/>
      <name val="Calibri"/>
    </font>
    <font>
      <sz val="11.0"/>
      <color rgb="FF454545"/>
      <name val="&quot;Courier new&quot;"/>
    </font>
    <font>
      <sz val="9.0"/>
      <color rgb="FF000000"/>
      <name val="&quot;Google Sans Mono&quot;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134F5C"/>
        <bgColor rgb="FF134F5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14" xfId="0" applyAlignment="1" applyFont="1" applyNumberFormat="1">
      <alignment readingOrder="0" vertical="top"/>
    </xf>
    <xf borderId="0" fillId="0" fontId="2" numFmtId="0" xfId="0" applyAlignment="1" applyFont="1">
      <alignment readingOrder="0" vertical="top"/>
    </xf>
    <xf borderId="0" fillId="2" fontId="3" numFmtId="0" xfId="0" applyAlignment="1" applyFill="1" applyFont="1">
      <alignment horizontal="left"/>
    </xf>
    <xf borderId="0" fillId="2" fontId="3" numFmtId="0" xfId="0" applyAlignment="1" applyFont="1">
      <alignment horizontal="left" readingOrder="0"/>
    </xf>
    <xf borderId="0" fillId="3" fontId="2" numFmtId="0" xfId="0" applyAlignment="1" applyFill="1" applyFont="1">
      <alignment readingOrder="0" vertical="top"/>
    </xf>
    <xf borderId="0" fillId="2" fontId="4" numFmtId="0" xfId="0" applyAlignment="1" applyFont="1">
      <alignment readingOrder="0"/>
    </xf>
    <xf borderId="1" fillId="0" fontId="1" numFmtId="0" xfId="0" applyAlignment="1" applyBorder="1" applyFont="1">
      <alignment horizontal="left" readingOrder="0" vertical="top"/>
    </xf>
    <xf borderId="1" fillId="4" fontId="1" numFmtId="0" xfId="0" applyAlignment="1" applyBorder="1" applyFill="1" applyFont="1">
      <alignment horizontal="left" readingOrder="0" vertical="top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quotePrefix="1" borderId="1" fillId="0" fontId="5" numFmtId="0" xfId="0" applyAlignment="1" applyBorder="1" applyFont="1">
      <alignment readingOrder="0"/>
    </xf>
    <xf borderId="1" fillId="0" fontId="5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134F5C"/>
          <bgColor rgb="FF134F5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odes-style">
      <tableStyleElement dxfId="1" type="headerRow"/>
      <tableStyleElement dxfId="2" type="firstRowStripe"/>
      <tableStyleElement dxfId="3" type="secondRowStripe"/>
    </tableStyle>
    <tableStyle count="3" pivot="0" name="histo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63" displayName="Table_1" id="1">
  <tableColumns count="4">
    <tableColumn name="date" id="1"/>
    <tableColumn name="country_name" id="2"/>
    <tableColumn name="code" id="3"/>
    <tableColumn name="exchange_rate" id="4"/>
  </tableColumns>
  <tableStyleInfo name="code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D1" displayName="Table_2" id="2">
  <tableColumns count="4">
    <tableColumn name="Column1" id="1"/>
    <tableColumn name="Column2" id="2"/>
    <tableColumn name="Column3" id="3"/>
    <tableColumn name="Column4" id="4"/>
  </tableColumns>
  <tableStyleInfo name="his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63.63"/>
    <col customWidth="1" min="3" max="3" width="9.88"/>
    <col customWidth="1" min="4" max="4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 t="shared" ref="A2:A168" si="1">TODAY()</f>
        <v>45110</v>
      </c>
      <c r="B2" s="3" t="s">
        <v>4</v>
      </c>
      <c r="C2" s="3" t="s">
        <v>5</v>
      </c>
      <c r="D2" s="4">
        <f>IFERROR(__xludf.DUMMYFUNCTION("GOOGLEFINANCE(""CURRENCY:""&amp;$C$155&amp;C2)"),85.66829000000001)</f>
        <v>85.66829</v>
      </c>
    </row>
    <row r="3">
      <c r="A3" s="2">
        <f t="shared" si="1"/>
        <v>45110</v>
      </c>
      <c r="B3" s="3" t="s">
        <v>6</v>
      </c>
      <c r="C3" s="3" t="s">
        <v>7</v>
      </c>
      <c r="D3" s="4">
        <f>IFERROR(__xludf.DUMMYFUNCTION("GOOGLEFINANCE(""CURRENCY:""&amp;$C$155&amp;C3)"),97.74198000000001)</f>
        <v>97.74198</v>
      </c>
    </row>
    <row r="4">
      <c r="A4" s="2">
        <f t="shared" si="1"/>
        <v>45110</v>
      </c>
      <c r="B4" s="3" t="s">
        <v>8</v>
      </c>
      <c r="C4" s="3" t="s">
        <v>9</v>
      </c>
      <c r="D4" s="4">
        <f>IFERROR(__xludf.DUMMYFUNCTION("GOOGLEFINANCE(""CURRENCY:""&amp;$C$155&amp;C4)"),136.085)</f>
        <v>136.085</v>
      </c>
    </row>
    <row r="5">
      <c r="A5" s="2">
        <f t="shared" si="1"/>
        <v>45110</v>
      </c>
      <c r="B5" s="3" t="s">
        <v>10</v>
      </c>
      <c r="C5" s="3" t="s">
        <v>11</v>
      </c>
      <c r="D5" s="4">
        <f>IFERROR(__xludf.DUMMYFUNCTION("GOOGLEFINANCE(""CURRENCY:""&amp;$C$155&amp;C5)"),825.5)</f>
        <v>825.5</v>
      </c>
    </row>
    <row r="6">
      <c r="A6" s="2">
        <f t="shared" si="1"/>
        <v>45110</v>
      </c>
      <c r="B6" s="3" t="s">
        <v>12</v>
      </c>
      <c r="C6" s="3" t="s">
        <v>13</v>
      </c>
      <c r="D6" s="4">
        <f>IFERROR(__xludf.DUMMYFUNCTION("GOOGLEFINANCE(""CURRENCY:""&amp;$C$155&amp;C6)"),254.9436)</f>
        <v>254.9436</v>
      </c>
    </row>
    <row r="7">
      <c r="A7" s="2">
        <f t="shared" si="1"/>
        <v>45110</v>
      </c>
      <c r="B7" s="3" t="s">
        <v>14</v>
      </c>
      <c r="C7" s="3" t="s">
        <v>15</v>
      </c>
      <c r="D7" s="4">
        <f>IFERROR(__xludf.DUMMYFUNCTION("GOOGLEFINANCE(""CURRENCY:""&amp;$C$155&amp;C7)"),384.7124)</f>
        <v>384.7124</v>
      </c>
    </row>
    <row r="8">
      <c r="A8" s="2">
        <f t="shared" si="1"/>
        <v>45110</v>
      </c>
      <c r="B8" s="3" t="s">
        <v>16</v>
      </c>
      <c r="C8" s="3" t="s">
        <v>17</v>
      </c>
      <c r="D8" s="4">
        <f>IFERROR(__xludf.DUMMYFUNCTION("GOOGLEFINANCE(""CURRENCY:""&amp;$C$155&amp;C8)"),1.8025)</f>
        <v>1.8025</v>
      </c>
    </row>
    <row r="9">
      <c r="A9" s="2">
        <f t="shared" si="1"/>
        <v>45110</v>
      </c>
      <c r="B9" s="3" t="s">
        <v>18</v>
      </c>
      <c r="C9" s="3" t="s">
        <v>19</v>
      </c>
      <c r="D9" s="4">
        <f>IFERROR(__xludf.DUMMYFUNCTION("GOOGLEFINANCE(""CURRENCY:""&amp;$C$155&amp;C9)"),1.5026599999999999)</f>
        <v>1.50266</v>
      </c>
    </row>
    <row r="10">
      <c r="A10" s="2">
        <f t="shared" si="1"/>
        <v>45110</v>
      </c>
      <c r="B10" s="3" t="s">
        <v>20</v>
      </c>
      <c r="C10" s="3" t="s">
        <v>21</v>
      </c>
      <c r="D10" s="4">
        <f>IFERROR(__xludf.DUMMYFUNCTION("GOOGLEFINANCE(""CURRENCY:""&amp;$C$155&amp;C10)"),1.7)</f>
        <v>1.7</v>
      </c>
    </row>
    <row r="11">
      <c r="A11" s="2">
        <f t="shared" si="1"/>
        <v>45110</v>
      </c>
      <c r="B11" s="3" t="s">
        <v>22</v>
      </c>
      <c r="C11" s="3" t="s">
        <v>23</v>
      </c>
      <c r="D11" s="4">
        <f>IFERROR(__xludf.DUMMYFUNCTION("GOOGLEFINANCE(""CURRENCY:""&amp;$C$155&amp;C11)"),0.9955738999999999)</f>
        <v>0.9955739</v>
      </c>
    </row>
    <row r="12">
      <c r="A12" s="2">
        <f t="shared" si="1"/>
        <v>45110</v>
      </c>
      <c r="B12" s="3" t="s">
        <v>24</v>
      </c>
      <c r="C12" s="3" t="s">
        <v>25</v>
      </c>
      <c r="D12" s="4">
        <f>IFERROR(__xludf.DUMMYFUNCTION("GOOGLEFINANCE(""CURRENCY:""&amp;$C$155&amp;C12)"),0.3753664)</f>
        <v>0.3753664</v>
      </c>
    </row>
    <row r="13">
      <c r="A13" s="2">
        <f t="shared" si="1"/>
        <v>45110</v>
      </c>
      <c r="B13" s="3" t="s">
        <v>26</v>
      </c>
      <c r="C13" s="3" t="s">
        <v>27</v>
      </c>
      <c r="D13" s="4">
        <f>IFERROR(__xludf.DUMMYFUNCTION("GOOGLEFINANCE(""CURRENCY:""&amp;$C$155&amp;C13)"),107.70320000000001)</f>
        <v>107.7032</v>
      </c>
    </row>
    <row r="14">
      <c r="A14" s="2">
        <f t="shared" si="1"/>
        <v>45110</v>
      </c>
      <c r="B14" s="3" t="s">
        <v>28</v>
      </c>
      <c r="C14" s="3" t="s">
        <v>29</v>
      </c>
      <c r="D14" s="4">
        <f>IFERROR(__xludf.DUMMYFUNCTION("GOOGLEFINANCE(""CURRENCY:""&amp;$C$155&amp;C14)"),2.010247)</f>
        <v>2.010247</v>
      </c>
    </row>
    <row r="15">
      <c r="A15" s="2">
        <f t="shared" si="1"/>
        <v>45110</v>
      </c>
      <c r="B15" s="3" t="s">
        <v>30</v>
      </c>
      <c r="C15" s="3" t="s">
        <v>31</v>
      </c>
      <c r="D15" s="4">
        <f>IFERROR(__xludf.DUMMYFUNCTION("GOOGLEFINANCE(""CURRENCY:""&amp;$C$155&amp;C15)"),2.513038)</f>
        <v>2.513038</v>
      </c>
    </row>
    <row r="16">
      <c r="A16" s="2">
        <f t="shared" si="1"/>
        <v>45110</v>
      </c>
      <c r="B16" s="3" t="s">
        <v>32</v>
      </c>
      <c r="C16" s="3" t="s">
        <v>33</v>
      </c>
      <c r="D16" s="4">
        <f>IFERROR(__xludf.DUMMYFUNCTION("GOOGLEFINANCE(""CURRENCY:""&amp;$C$155&amp;C16)"),2.006852)</f>
        <v>2.006852</v>
      </c>
    </row>
    <row r="17">
      <c r="A17" s="2">
        <f t="shared" si="1"/>
        <v>45110</v>
      </c>
      <c r="B17" s="3" t="s">
        <v>34</v>
      </c>
      <c r="C17" s="3" t="s">
        <v>35</v>
      </c>
      <c r="D17" s="4">
        <f>IFERROR(__xludf.DUMMYFUNCTION("GOOGLEFINANCE(""CURRENCY:""&amp;$C$155&amp;C17)"),1.0)</f>
        <v>1</v>
      </c>
    </row>
    <row r="18">
      <c r="A18" s="2">
        <f t="shared" si="1"/>
        <v>45110</v>
      </c>
      <c r="B18" s="3" t="s">
        <v>36</v>
      </c>
      <c r="C18" s="3" t="s">
        <v>37</v>
      </c>
      <c r="D18" s="4">
        <f>IFERROR(__xludf.DUMMYFUNCTION("GOOGLEFINANCE(""CURRENCY:""&amp;$C$155&amp;C18)"),81.65077000000001)</f>
        <v>81.65077</v>
      </c>
    </row>
    <row r="19">
      <c r="A19" s="2">
        <f t="shared" si="1"/>
        <v>45110</v>
      </c>
      <c r="B19" s="3" t="s">
        <v>38</v>
      </c>
      <c r="C19" s="3" t="s">
        <v>39</v>
      </c>
      <c r="D19" s="4">
        <f>IFERROR(__xludf.DUMMYFUNCTION("GOOGLEFINANCE(""CURRENCY:""&amp;$C$155&amp;C19)"),6.8797559999999995)</f>
        <v>6.879756</v>
      </c>
    </row>
    <row r="20">
      <c r="A20" s="2">
        <f t="shared" si="1"/>
        <v>45110</v>
      </c>
      <c r="B20" s="3" t="s">
        <v>40</v>
      </c>
      <c r="C20" s="3" t="s">
        <v>41</v>
      </c>
      <c r="D20" s="4">
        <f>IFERROR(__xludf.DUMMYFUNCTION("GOOGLEFINANCE(""CURRENCY:""&amp;$C$155&amp;C20)"),1.794106)</f>
        <v>1.794106</v>
      </c>
    </row>
    <row r="21">
      <c r="A21" s="2">
        <f t="shared" si="1"/>
        <v>45110</v>
      </c>
      <c r="B21" s="3" t="s">
        <v>42</v>
      </c>
      <c r="C21" s="3" t="s">
        <v>43</v>
      </c>
      <c r="D21" s="4">
        <f>IFERROR(__xludf.DUMMYFUNCTION("GOOGLEFINANCE(""CURRENCY:""&amp;$C$155&amp;C21)"),13.509580000000001)</f>
        <v>13.50958</v>
      </c>
    </row>
    <row r="22">
      <c r="A22" s="2">
        <f t="shared" si="1"/>
        <v>45110</v>
      </c>
      <c r="B22" s="3" t="s">
        <v>44</v>
      </c>
      <c r="C22" s="3" t="s">
        <v>45</v>
      </c>
      <c r="D22" s="4">
        <f>IFERROR(__xludf.DUMMYFUNCTION("GOOGLEFINANCE(""CURRENCY:""&amp;$C$155&amp;C22)"),4.7863)</f>
        <v>4.7863</v>
      </c>
    </row>
    <row r="23">
      <c r="A23" s="2">
        <f t="shared" si="1"/>
        <v>45110</v>
      </c>
      <c r="B23" s="3" t="s">
        <v>46</v>
      </c>
      <c r="C23" s="3" t="s">
        <v>47</v>
      </c>
      <c r="D23" s="4">
        <f>IFERROR(__xludf.DUMMYFUNCTION("GOOGLEFINANCE(""CURRENCY:""&amp;$C$155&amp;C23)"),1.35075)</f>
        <v>1.35075</v>
      </c>
    </row>
    <row r="24">
      <c r="A24" s="2">
        <f t="shared" si="1"/>
        <v>45110</v>
      </c>
      <c r="B24" s="3" t="s">
        <v>48</v>
      </c>
      <c r="C24" s="3" t="s">
        <v>49</v>
      </c>
      <c r="D24" s="4">
        <f>IFERROR(__xludf.DUMMYFUNCTION("GOOGLEFINANCE(""CURRENCY:""&amp;$C$155&amp;C24)"),1.7922799999999999)</f>
        <v>1.79228</v>
      </c>
    </row>
    <row r="25">
      <c r="A25" s="2">
        <f t="shared" si="1"/>
        <v>45110</v>
      </c>
      <c r="B25" s="3" t="s">
        <v>50</v>
      </c>
      <c r="C25" s="3" t="s">
        <v>51</v>
      </c>
      <c r="D25" s="4">
        <f>IFERROR(__xludf.DUMMYFUNCTION("GOOGLEFINANCE(""CURRENCY:""&amp;$C$155&amp;C25)"),2814.422)</f>
        <v>2814.422</v>
      </c>
    </row>
    <row r="26">
      <c r="A26" s="2">
        <f t="shared" si="1"/>
        <v>45110</v>
      </c>
      <c r="B26" s="3" t="s">
        <v>52</v>
      </c>
      <c r="C26" s="3" t="s">
        <v>53</v>
      </c>
      <c r="D26" s="4">
        <f>IFERROR(__xludf.DUMMYFUNCTION("GOOGLEFINANCE(""CURRENCY:""&amp;$C$155&amp;C26)"),4112.335)</f>
        <v>4112.335</v>
      </c>
    </row>
    <row r="27">
      <c r="A27" s="2">
        <f t="shared" si="1"/>
        <v>45110</v>
      </c>
      <c r="B27" s="3" t="s">
        <v>54</v>
      </c>
      <c r="C27" s="3" t="s">
        <v>55</v>
      </c>
      <c r="D27" s="4">
        <f>IFERROR(__xludf.DUMMYFUNCTION("GOOGLEFINANCE(""CURRENCY:""&amp;$C$155&amp;C27)"),1.3245749999999998)</f>
        <v>1.324575</v>
      </c>
    </row>
    <row r="28">
      <c r="A28" s="2">
        <f t="shared" si="1"/>
        <v>45110</v>
      </c>
      <c r="B28" s="3" t="s">
        <v>56</v>
      </c>
      <c r="C28" s="3" t="s">
        <v>57</v>
      </c>
      <c r="D28" s="4">
        <f>IFERROR(__xludf.DUMMYFUNCTION("GOOGLEFINANCE(""CURRENCY:""&amp;$C$155&amp;C28)"),101.1498)</f>
        <v>101.1498</v>
      </c>
    </row>
    <row r="29">
      <c r="A29" s="2">
        <f t="shared" si="1"/>
        <v>45110</v>
      </c>
      <c r="B29" s="3" t="s">
        <v>58</v>
      </c>
      <c r="C29" s="3" t="s">
        <v>59</v>
      </c>
      <c r="D29" s="4">
        <f>IFERROR(__xludf.DUMMYFUNCTION("GOOGLEFINANCE(""CURRENCY:""&amp;$C$155&amp;C29)"),0.8297289999999999)</f>
        <v>0.829729</v>
      </c>
    </row>
    <row r="30">
      <c r="A30" s="2">
        <f t="shared" si="1"/>
        <v>45110</v>
      </c>
      <c r="B30" s="3" t="s">
        <v>60</v>
      </c>
      <c r="C30" s="3" t="s">
        <v>61</v>
      </c>
      <c r="D30" s="4">
        <f>IFERROR(__xludf.DUMMYFUNCTION("GOOGLEFINANCE(""CURRENCY:""&amp;$C$155&amp;C30)"),801.73)</f>
        <v>801.73</v>
      </c>
    </row>
    <row r="31">
      <c r="A31" s="2">
        <f t="shared" si="1"/>
        <v>45110</v>
      </c>
      <c r="B31" s="3" t="s">
        <v>62</v>
      </c>
      <c r="C31" s="3" t="s">
        <v>63</v>
      </c>
      <c r="D31" s="4">
        <f>IFERROR(__xludf.DUMMYFUNCTION("GOOGLEFINANCE(""CURRENCY:""&amp;$C$155&amp;C31)"),7.2444999999999995)</f>
        <v>7.2445</v>
      </c>
    </row>
    <row r="32">
      <c r="A32" s="2">
        <f t="shared" si="1"/>
        <v>45110</v>
      </c>
      <c r="B32" s="3" t="s">
        <v>64</v>
      </c>
      <c r="C32" s="3" t="s">
        <v>65</v>
      </c>
      <c r="D32" s="4">
        <f>IFERROR(__xludf.DUMMYFUNCTION("GOOGLEFINANCE(""CURRENCY:""&amp;$C$155&amp;C32)"),4175.0)</f>
        <v>4175</v>
      </c>
    </row>
    <row r="33">
      <c r="A33" s="2">
        <f t="shared" si="1"/>
        <v>45110</v>
      </c>
      <c r="B33" s="3" t="s">
        <v>66</v>
      </c>
      <c r="C33" s="3" t="s">
        <v>67</v>
      </c>
      <c r="D33" s="4">
        <f>IFERROR(__xludf.DUMMYFUNCTION("GOOGLEFINANCE(""CURRENCY:""&amp;$C$155&amp;C33)"),601.7264)</f>
        <v>601.7264</v>
      </c>
    </row>
    <row r="34">
      <c r="A34" s="2">
        <f t="shared" si="1"/>
        <v>45110</v>
      </c>
      <c r="B34" s="3" t="s">
        <v>68</v>
      </c>
      <c r="C34" s="3" t="s">
        <v>69</v>
      </c>
      <c r="D34" s="4">
        <f>IFERROR(__xludf.DUMMYFUNCTION("GOOGLEFINANCE(""CURRENCY:""&amp;$C$155&amp;C34)"),601.7264)</f>
        <v>601.7264</v>
      </c>
    </row>
    <row r="35">
      <c r="A35" s="2">
        <f t="shared" si="1"/>
        <v>45110</v>
      </c>
      <c r="B35" s="3" t="s">
        <v>70</v>
      </c>
      <c r="C35" s="3" t="s">
        <v>71</v>
      </c>
      <c r="D35" s="4">
        <f>IFERROR(__xludf.DUMMYFUNCTION("GOOGLEFINANCE(""CURRENCY:""&amp;$C$155&amp;C35)"),451.225)</f>
        <v>451.225</v>
      </c>
    </row>
    <row r="36">
      <c r="A36" s="2">
        <f t="shared" si="1"/>
        <v>45110</v>
      </c>
      <c r="B36" s="3" t="s">
        <v>72</v>
      </c>
      <c r="C36" s="3" t="s">
        <v>73</v>
      </c>
      <c r="D36" s="4">
        <f>IFERROR(__xludf.DUMMYFUNCTION("GOOGLEFINANCE(""CURRENCY:""&amp;$C$155&amp;C36)"),109.7)</f>
        <v>109.7</v>
      </c>
    </row>
    <row r="37">
      <c r="A37" s="2">
        <f t="shared" si="1"/>
        <v>45110</v>
      </c>
      <c r="B37" s="3" t="s">
        <v>74</v>
      </c>
      <c r="C37" s="3" t="s">
        <v>75</v>
      </c>
      <c r="D37" s="4">
        <f>IFERROR(__xludf.DUMMYFUNCTION("GOOGLEFINANCE(""CURRENCY:""&amp;$C$155&amp;C37)"),2410.0)</f>
        <v>2410</v>
      </c>
    </row>
    <row r="38">
      <c r="A38" s="2">
        <f t="shared" si="1"/>
        <v>45110</v>
      </c>
      <c r="B38" s="3" t="s">
        <v>76</v>
      </c>
      <c r="C38" s="3" t="s">
        <v>77</v>
      </c>
      <c r="D38" s="4">
        <f>IFERROR(__xludf.DUMMYFUNCTION("GOOGLEFINANCE(""CURRENCY:""&amp;$C$155&amp;C38)"),540.4835)</f>
        <v>540.4835</v>
      </c>
    </row>
    <row r="39">
      <c r="A39" s="2">
        <f t="shared" si="1"/>
        <v>45110</v>
      </c>
      <c r="B39" s="3" t="s">
        <v>78</v>
      </c>
      <c r="C39" s="3" t="s">
        <v>79</v>
      </c>
      <c r="D39" s="4" t="str">
        <f>IFERROR(__xludf.DUMMYFUNCTION("GOOGLEFINANCE(""CURRENCY:""&amp;$C$155&amp;C39)"),"#N/A")</f>
        <v>#N/A</v>
      </c>
    </row>
    <row r="40">
      <c r="A40" s="2">
        <f t="shared" si="1"/>
        <v>45110</v>
      </c>
      <c r="B40" s="3" t="s">
        <v>80</v>
      </c>
      <c r="C40" s="3" t="s">
        <v>81</v>
      </c>
      <c r="D40" s="4" t="str">
        <f>IFERROR(__xludf.DUMMYFUNCTION("GOOGLEFINANCE(""CURRENCY:""&amp;$C$155&amp;C40)"),"#N/A")</f>
        <v>#N/A</v>
      </c>
    </row>
    <row r="41">
      <c r="A41" s="2">
        <f t="shared" si="1"/>
        <v>45110</v>
      </c>
      <c r="B41" s="3" t="s">
        <v>82</v>
      </c>
      <c r="C41" s="3" t="s">
        <v>83</v>
      </c>
      <c r="D41" s="4">
        <f>IFERROR(__xludf.DUMMYFUNCTION("GOOGLEFINANCE(""CURRENCY:""&amp;$C$155&amp;C41)"),23.894730000000003)</f>
        <v>23.89473</v>
      </c>
    </row>
    <row r="42">
      <c r="A42" s="2">
        <f t="shared" si="1"/>
        <v>45110</v>
      </c>
      <c r="B42" s="3" t="s">
        <v>84</v>
      </c>
      <c r="C42" s="3" t="s">
        <v>85</v>
      </c>
      <c r="D42" s="4">
        <f>IFERROR(__xludf.DUMMYFUNCTION("GOOGLEFINANCE(""CURRENCY:""&amp;$C$155&amp;C42)"),21.7741)</f>
        <v>21.7741</v>
      </c>
    </row>
    <row r="43">
      <c r="A43" s="2">
        <f t="shared" si="1"/>
        <v>45110</v>
      </c>
      <c r="B43" s="3" t="s">
        <v>86</v>
      </c>
      <c r="C43" s="3" t="s">
        <v>87</v>
      </c>
      <c r="D43" s="4">
        <f>IFERROR(__xludf.DUMMYFUNCTION("GOOGLEFINANCE(""CURRENCY:""&amp;$C$155&amp;C43)"),6.82759)</f>
        <v>6.82759</v>
      </c>
    </row>
    <row r="44">
      <c r="A44" s="2">
        <f t="shared" si="1"/>
        <v>45110</v>
      </c>
      <c r="B44" s="3" t="s">
        <v>88</v>
      </c>
      <c r="C44" s="3" t="s">
        <v>89</v>
      </c>
      <c r="D44" s="4">
        <f>IFERROR(__xludf.DUMMYFUNCTION("GOOGLEFINANCE(""CURRENCY:""&amp;$C$155&amp;C44)"),177.2732)</f>
        <v>177.2732</v>
      </c>
    </row>
    <row r="45">
      <c r="A45" s="2">
        <f t="shared" si="1"/>
        <v>45110</v>
      </c>
      <c r="B45" s="3" t="s">
        <v>90</v>
      </c>
      <c r="C45" s="3" t="s">
        <v>91</v>
      </c>
      <c r="D45" s="4">
        <f>IFERROR(__xludf.DUMMYFUNCTION("GOOGLEFINANCE(""CURRENCY:""&amp;$C$155&amp;C45)"),55.121610000000004)</f>
        <v>55.12161</v>
      </c>
    </row>
    <row r="46">
      <c r="A46" s="2">
        <f t="shared" si="1"/>
        <v>45110</v>
      </c>
      <c r="B46" s="3" t="s">
        <v>92</v>
      </c>
      <c r="C46" s="3" t="s">
        <v>93</v>
      </c>
      <c r="D46" s="4">
        <f>IFERROR(__xludf.DUMMYFUNCTION("GOOGLEFINANCE(""CURRENCY:""&amp;$C$155&amp;C46)"),2.70255)</f>
        <v>2.70255</v>
      </c>
    </row>
    <row r="47">
      <c r="A47" s="2">
        <f t="shared" si="1"/>
        <v>45110</v>
      </c>
      <c r="B47" s="3" t="s">
        <v>94</v>
      </c>
      <c r="C47" s="3" t="s">
        <v>95</v>
      </c>
      <c r="D47" s="4">
        <f>IFERROR(__xludf.DUMMYFUNCTION("GOOGLEFINANCE(""CURRENCY:""&amp;$C$155&amp;C47)"),30.74518)</f>
        <v>30.74518</v>
      </c>
    </row>
    <row r="48">
      <c r="A48" s="2">
        <f t="shared" si="1"/>
        <v>45110</v>
      </c>
      <c r="B48" s="3" t="s">
        <v>96</v>
      </c>
      <c r="C48" s="3" t="s">
        <v>97</v>
      </c>
      <c r="D48" s="4">
        <f>IFERROR(__xludf.DUMMYFUNCTION("GOOGLEFINANCE(""CURRENCY:""&amp;$C$155&amp;C48)"),8.711924999999999)</f>
        <v>8.711925</v>
      </c>
    </row>
    <row r="49">
      <c r="A49" s="2">
        <f t="shared" si="1"/>
        <v>45110</v>
      </c>
      <c r="B49" s="3" t="s">
        <v>98</v>
      </c>
      <c r="C49" s="3" t="s">
        <v>99</v>
      </c>
      <c r="D49" s="4" t="str">
        <f>IFERROR(__xludf.DUMMYFUNCTION("GOOGLEFINANCE(""CURRENCY:""&amp;$C$155&amp;C49)"),"#N/A")</f>
        <v>#N/A</v>
      </c>
    </row>
    <row r="50">
      <c r="A50" s="2">
        <f t="shared" si="1"/>
        <v>45110</v>
      </c>
      <c r="B50" s="3" t="s">
        <v>100</v>
      </c>
      <c r="C50" s="3" t="s">
        <v>101</v>
      </c>
      <c r="D50" s="4">
        <f>IFERROR(__xludf.DUMMYFUNCTION("GOOGLEFINANCE(""CURRENCY:""&amp;$C$155&amp;C50)"),54.76239)</f>
        <v>54.76239</v>
      </c>
    </row>
    <row r="51">
      <c r="A51" s="2">
        <f t="shared" si="1"/>
        <v>45110</v>
      </c>
      <c r="B51" s="3" t="s">
        <v>102</v>
      </c>
      <c r="C51" s="3" t="s">
        <v>103</v>
      </c>
      <c r="D51" s="4">
        <f>IFERROR(__xludf.DUMMYFUNCTION("GOOGLEFINANCE(""CURRENCY:""&amp;$C$155&amp;C51)"),0.91675)</f>
        <v>0.91675</v>
      </c>
    </row>
    <row r="52">
      <c r="A52" s="2">
        <f t="shared" si="1"/>
        <v>45110</v>
      </c>
      <c r="B52" s="3" t="s">
        <v>104</v>
      </c>
      <c r="C52" s="3" t="s">
        <v>105</v>
      </c>
      <c r="D52" s="4" t="str">
        <f>IFERROR(__xludf.DUMMYFUNCTION("GOOGLEFINANCE(""CURRENCY:""&amp;$C$155&amp;C52)"),"#N/A")</f>
        <v>#N/A</v>
      </c>
    </row>
    <row r="53">
      <c r="A53" s="2">
        <f t="shared" si="1"/>
        <v>45110</v>
      </c>
      <c r="B53" s="3" t="s">
        <v>106</v>
      </c>
      <c r="C53" s="3" t="s">
        <v>107</v>
      </c>
      <c r="D53" s="4">
        <f>IFERROR(__xludf.DUMMYFUNCTION("GOOGLEFINANCE(""CURRENCY:""&amp;$C$155&amp;C53)"),2.2277)</f>
        <v>2.2277</v>
      </c>
    </row>
    <row r="54">
      <c r="A54" s="2">
        <f t="shared" si="1"/>
        <v>45110</v>
      </c>
      <c r="B54" s="3" t="s">
        <v>108</v>
      </c>
      <c r="C54" s="3" t="s">
        <v>109</v>
      </c>
      <c r="D54" s="4">
        <f>IFERROR(__xludf.DUMMYFUNCTION("GOOGLEFINANCE(""CURRENCY:""&amp;$C$155&amp;C54)"),59.550000000000004)</f>
        <v>59.55</v>
      </c>
    </row>
    <row r="55">
      <c r="A55" s="2">
        <f t="shared" si="1"/>
        <v>45110</v>
      </c>
      <c r="B55" s="3" t="s">
        <v>110</v>
      </c>
      <c r="C55" s="3" t="s">
        <v>111</v>
      </c>
      <c r="D55" s="4">
        <f>IFERROR(__xludf.DUMMYFUNCTION("GOOGLEFINANCE(""CURRENCY:""&amp;$C$155&amp;C55)"),2.61)</f>
        <v>2.61</v>
      </c>
    </row>
    <row r="56">
      <c r="A56" s="2">
        <f t="shared" si="1"/>
        <v>45110</v>
      </c>
      <c r="B56" s="3" t="s">
        <v>112</v>
      </c>
      <c r="C56" s="3" t="s">
        <v>113</v>
      </c>
      <c r="D56" s="4">
        <f>IFERROR(__xludf.DUMMYFUNCTION("GOOGLEFINANCE(""CURRENCY:""&amp;$C$155&amp;C56)"),11.349760000000002)</f>
        <v>11.34976</v>
      </c>
    </row>
    <row r="57">
      <c r="A57" s="2">
        <f t="shared" si="1"/>
        <v>45110</v>
      </c>
      <c r="B57" s="3" t="s">
        <v>114</v>
      </c>
      <c r="C57" s="3" t="s">
        <v>115</v>
      </c>
      <c r="D57" s="4" t="str">
        <f>IFERROR(__xludf.DUMMYFUNCTION("GOOGLEFINANCE(""CURRENCY:""&amp;$C$155&amp;C57)"),"#N/A")</f>
        <v>#N/A</v>
      </c>
    </row>
    <row r="58">
      <c r="A58" s="2">
        <f t="shared" si="1"/>
        <v>45110</v>
      </c>
      <c r="B58" s="3" t="s">
        <v>116</v>
      </c>
      <c r="C58" s="3" t="s">
        <v>117</v>
      </c>
      <c r="D58" s="4">
        <f>IFERROR(__xludf.DUMMYFUNCTION("GOOGLEFINANCE(""CURRENCY:""&amp;$C$155&amp;C58)"),7.810744)</f>
        <v>7.810744</v>
      </c>
    </row>
    <row r="59">
      <c r="A59" s="2">
        <f t="shared" si="1"/>
        <v>45110</v>
      </c>
      <c r="B59" s="3" t="s">
        <v>118</v>
      </c>
      <c r="C59" s="3" t="s">
        <v>119</v>
      </c>
      <c r="D59" s="4" t="str">
        <f>IFERROR(__xludf.DUMMYFUNCTION("GOOGLEFINANCE(""CURRENCY:""&amp;$C$155&amp;C59)"),"#N/A")</f>
        <v>#N/A</v>
      </c>
    </row>
    <row r="60">
      <c r="A60" s="2">
        <f t="shared" si="1"/>
        <v>45110</v>
      </c>
      <c r="B60" s="3" t="s">
        <v>120</v>
      </c>
      <c r="C60" s="3" t="s">
        <v>121</v>
      </c>
      <c r="D60" s="4">
        <f>IFERROR(__xludf.DUMMYFUNCTION("GOOGLEFINANCE(""CURRENCY:""&amp;$C$155&amp;C60)"),8560.408)</f>
        <v>8560.408</v>
      </c>
    </row>
    <row r="61">
      <c r="A61" s="2">
        <f t="shared" si="1"/>
        <v>45110</v>
      </c>
      <c r="B61" s="3" t="s">
        <v>122</v>
      </c>
      <c r="C61" s="3" t="s">
        <v>123</v>
      </c>
      <c r="D61" s="4">
        <f>IFERROR(__xludf.DUMMYFUNCTION("GOOGLEFINANCE(""CURRENCY:""&amp;$C$155&amp;C61)"),210.56640000000002)</f>
        <v>210.5664</v>
      </c>
    </row>
    <row r="62">
      <c r="A62" s="2">
        <f t="shared" si="1"/>
        <v>45110</v>
      </c>
      <c r="B62" s="3" t="s">
        <v>124</v>
      </c>
      <c r="C62" s="3" t="s">
        <v>125</v>
      </c>
      <c r="D62" s="4">
        <f>IFERROR(__xludf.DUMMYFUNCTION("GOOGLEFINANCE(""CURRENCY:""&amp;$C$155&amp;C62)"),137.8912)</f>
        <v>137.8912</v>
      </c>
    </row>
    <row r="63">
      <c r="A63" s="2">
        <f t="shared" si="1"/>
        <v>45110</v>
      </c>
      <c r="B63" s="3" t="s">
        <v>126</v>
      </c>
      <c r="C63" s="3" t="s">
        <v>127</v>
      </c>
      <c r="D63" s="4">
        <f>IFERROR(__xludf.DUMMYFUNCTION("GOOGLEFINANCE(""CURRENCY:""&amp;$C$155&amp;C63)"),24.50797)</f>
        <v>24.50797</v>
      </c>
    </row>
    <row r="64">
      <c r="A64" s="2">
        <f t="shared" si="1"/>
        <v>45110</v>
      </c>
      <c r="B64" s="3" t="s">
        <v>128</v>
      </c>
      <c r="C64" s="3" t="s">
        <v>129</v>
      </c>
      <c r="D64" s="4">
        <f>IFERROR(__xludf.DUMMYFUNCTION("GOOGLEFINANCE(""CURRENCY:""&amp;$C$155&amp;C64)"),7.8322449999999995)</f>
        <v>7.832245</v>
      </c>
    </row>
    <row r="65">
      <c r="A65" s="2">
        <f t="shared" si="1"/>
        <v>45110</v>
      </c>
      <c r="B65" s="3" t="s">
        <v>130</v>
      </c>
      <c r="C65" s="3" t="s">
        <v>131</v>
      </c>
      <c r="D65" s="4">
        <f>IFERROR(__xludf.DUMMYFUNCTION("GOOGLEFINANCE(""CURRENCY:""&amp;$C$155&amp;C65)"),341.73)</f>
        <v>341.73</v>
      </c>
    </row>
    <row r="66">
      <c r="A66" s="2">
        <f t="shared" si="1"/>
        <v>45110</v>
      </c>
      <c r="B66" s="3" t="s">
        <v>132</v>
      </c>
      <c r="C66" s="3" t="s">
        <v>133</v>
      </c>
      <c r="D66" s="4">
        <f>IFERROR(__xludf.DUMMYFUNCTION("GOOGLEFINANCE(""CURRENCY:""&amp;$C$155&amp;C66)"),136.31)</f>
        <v>136.31</v>
      </c>
    </row>
    <row r="67">
      <c r="A67" s="2">
        <f t="shared" si="1"/>
        <v>45110</v>
      </c>
      <c r="B67" s="3" t="s">
        <v>134</v>
      </c>
      <c r="C67" s="3" t="s">
        <v>135</v>
      </c>
      <c r="D67" s="4">
        <f>IFERROR(__xludf.DUMMYFUNCTION("GOOGLEFINANCE(""CURRENCY:""&amp;$C$155&amp;C67)"),81.97710000000001)</f>
        <v>81.9771</v>
      </c>
    </row>
    <row r="68">
      <c r="A68" s="2">
        <f t="shared" si="1"/>
        <v>45110</v>
      </c>
      <c r="B68" s="3" t="s">
        <v>136</v>
      </c>
      <c r="C68" s="3" t="s">
        <v>137</v>
      </c>
      <c r="D68" s="4">
        <f>IFERROR(__xludf.DUMMYFUNCTION("GOOGLEFINANCE(""CURRENCY:""&amp;$C$155&amp;C68)"),15033.15)</f>
        <v>15033.15</v>
      </c>
    </row>
    <row r="69">
      <c r="A69" s="2">
        <f t="shared" si="1"/>
        <v>45110</v>
      </c>
      <c r="B69" s="3" t="s">
        <v>138</v>
      </c>
      <c r="C69" s="3" t="s">
        <v>139</v>
      </c>
      <c r="D69" s="4" t="str">
        <f>IFERROR(__xludf.DUMMYFUNCTION("GOOGLEFINANCE(""CURRENCY:""&amp;$C$155&amp;C69)"),"#N/A")</f>
        <v>#N/A</v>
      </c>
    </row>
    <row r="70">
      <c r="A70" s="2">
        <f t="shared" si="1"/>
        <v>45110</v>
      </c>
      <c r="B70" s="3" t="s">
        <v>140</v>
      </c>
      <c r="C70" s="3" t="s">
        <v>141</v>
      </c>
      <c r="D70" s="4">
        <f>IFERROR(__xludf.DUMMYFUNCTION("GOOGLEFINANCE(""CURRENCY:""&amp;$C$155&amp;C70)"),42250.0)</f>
        <v>42250</v>
      </c>
    </row>
    <row r="71">
      <c r="A71" s="2">
        <f t="shared" si="1"/>
        <v>45110</v>
      </c>
      <c r="B71" s="3" t="s">
        <v>142</v>
      </c>
      <c r="C71" s="3" t="s">
        <v>143</v>
      </c>
      <c r="D71" s="4">
        <f>IFERROR(__xludf.DUMMYFUNCTION("GOOGLEFINANCE(""CURRENCY:""&amp;$C$155&amp;C71)"),1304.266)</f>
        <v>1304.266</v>
      </c>
    </row>
    <row r="72">
      <c r="A72" s="2">
        <f t="shared" si="1"/>
        <v>45110</v>
      </c>
      <c r="B72" s="3" t="s">
        <v>144</v>
      </c>
      <c r="C72" s="3" t="s">
        <v>145</v>
      </c>
      <c r="D72" s="4" t="str">
        <f>IFERROR(__xludf.DUMMYFUNCTION("GOOGLEFINANCE(""CURRENCY:""&amp;$C$155&amp;C72)"),"#N/A")</f>
        <v>#N/A</v>
      </c>
    </row>
    <row r="73">
      <c r="A73" s="2">
        <f t="shared" si="1"/>
        <v>45110</v>
      </c>
      <c r="B73" s="3" t="s">
        <v>146</v>
      </c>
      <c r="C73" s="3" t="s">
        <v>147</v>
      </c>
      <c r="D73" s="4">
        <f>IFERROR(__xludf.DUMMYFUNCTION("GOOGLEFINANCE(""CURRENCY:""&amp;$C$155&amp;C73)"),3.71075)</f>
        <v>3.71075</v>
      </c>
    </row>
    <row r="74">
      <c r="A74" s="2">
        <f t="shared" si="1"/>
        <v>45110</v>
      </c>
      <c r="B74" s="3" t="s">
        <v>148</v>
      </c>
      <c r="C74" s="3" t="s">
        <v>149</v>
      </c>
      <c r="D74" s="4">
        <f>IFERROR(__xludf.DUMMYFUNCTION("GOOGLEFINANCE(""CURRENCY:""&amp;$C$155&amp;C74)"),153.5223)</f>
        <v>153.5223</v>
      </c>
    </row>
    <row r="75">
      <c r="A75" s="2">
        <f t="shared" si="1"/>
        <v>45110</v>
      </c>
      <c r="B75" s="3" t="s">
        <v>150</v>
      </c>
      <c r="C75" s="3" t="s">
        <v>151</v>
      </c>
      <c r="D75" s="4">
        <f>IFERROR(__xludf.DUMMYFUNCTION("GOOGLEFINANCE(""CURRENCY:""&amp;$C$155&amp;C75)"),144.6595)</f>
        <v>144.6595</v>
      </c>
    </row>
    <row r="76">
      <c r="A76" s="2">
        <f t="shared" si="1"/>
        <v>45110</v>
      </c>
      <c r="B76" s="3" t="s">
        <v>152</v>
      </c>
      <c r="C76" s="3" t="s">
        <v>153</v>
      </c>
      <c r="D76" s="4" t="str">
        <f>IFERROR(__xludf.DUMMYFUNCTION("GOOGLEFINANCE(""CURRENCY:""&amp;$C$155&amp;C76)"),"#N/A")</f>
        <v>#N/A</v>
      </c>
    </row>
    <row r="77">
      <c r="A77" s="2">
        <f t="shared" si="1"/>
        <v>45110</v>
      </c>
      <c r="B77" s="3" t="s">
        <v>154</v>
      </c>
      <c r="C77" s="3" t="s">
        <v>155</v>
      </c>
      <c r="D77" s="4">
        <f>IFERROR(__xludf.DUMMYFUNCTION("GOOGLEFINANCE(""CURRENCY:""&amp;$C$155&amp;C77)"),0.7095)</f>
        <v>0.7095</v>
      </c>
    </row>
    <row r="78">
      <c r="A78" s="2">
        <f t="shared" si="1"/>
        <v>45110</v>
      </c>
      <c r="B78" s="3" t="s">
        <v>156</v>
      </c>
      <c r="C78" s="3" t="s">
        <v>157</v>
      </c>
      <c r="D78" s="4">
        <f>IFERROR(__xludf.DUMMYFUNCTION("GOOGLEFINANCE(""CURRENCY:""&amp;$C$155&amp;C78)"),449.5489)</f>
        <v>449.5489</v>
      </c>
    </row>
    <row r="79">
      <c r="A79" s="2">
        <f t="shared" si="1"/>
        <v>45110</v>
      </c>
      <c r="B79" s="3" t="s">
        <v>158</v>
      </c>
      <c r="C79" s="3" t="s">
        <v>159</v>
      </c>
      <c r="D79" s="4">
        <f>IFERROR(__xludf.DUMMYFUNCTION("GOOGLEFINANCE(""CURRENCY:""&amp;$C$155&amp;C79)"),140.6)</f>
        <v>140.6</v>
      </c>
    </row>
    <row r="80">
      <c r="A80" s="2">
        <f t="shared" si="1"/>
        <v>45110</v>
      </c>
      <c r="B80" s="3" t="s">
        <v>160</v>
      </c>
      <c r="C80" s="3" t="s">
        <v>161</v>
      </c>
      <c r="D80" s="4" t="str">
        <f>IFERROR(__xludf.DUMMYFUNCTION("GOOGLEFINANCE(""CURRENCY:""&amp;$C$155&amp;C80)"),"#N/A")</f>
        <v>#N/A</v>
      </c>
    </row>
    <row r="81">
      <c r="A81" s="2">
        <f t="shared" si="1"/>
        <v>45110</v>
      </c>
      <c r="B81" s="3" t="s">
        <v>162</v>
      </c>
      <c r="C81" s="3" t="s">
        <v>163</v>
      </c>
      <c r="D81" s="4">
        <f>IFERROR(__xludf.DUMMYFUNCTION("GOOGLEFINANCE(""CURRENCY:""&amp;$C$155&amp;C81)"),1312.155)</f>
        <v>1312.155</v>
      </c>
    </row>
    <row r="82">
      <c r="A82" s="2">
        <f t="shared" si="1"/>
        <v>45110</v>
      </c>
      <c r="B82" s="3" t="s">
        <v>164</v>
      </c>
      <c r="C82" s="3" t="s">
        <v>165</v>
      </c>
      <c r="D82" s="4">
        <f>IFERROR(__xludf.DUMMYFUNCTION("GOOGLEFINANCE(""CURRENCY:""&amp;$C$155&amp;C82)"),0.30748)</f>
        <v>0.30748</v>
      </c>
    </row>
    <row r="83">
      <c r="A83" s="2">
        <f t="shared" si="1"/>
        <v>45110</v>
      </c>
      <c r="B83" s="3" t="s">
        <v>166</v>
      </c>
      <c r="C83" s="3" t="s">
        <v>167</v>
      </c>
      <c r="D83" s="4">
        <f>IFERROR(__xludf.DUMMYFUNCTION("GOOGLEFINANCE(""CURRENCY:""&amp;$C$155&amp;C83)"),87.20150000000001)</f>
        <v>87.2015</v>
      </c>
    </row>
    <row r="84">
      <c r="A84" s="2">
        <f t="shared" si="1"/>
        <v>45110</v>
      </c>
      <c r="B84" s="3" t="s">
        <v>168</v>
      </c>
      <c r="C84" s="3" t="s">
        <v>169</v>
      </c>
      <c r="D84" s="4">
        <f>IFERROR(__xludf.DUMMYFUNCTION("GOOGLEFINANCE(""CURRENCY:""&amp;$C$155&amp;C84)"),19012.670000000002)</f>
        <v>19012.67</v>
      </c>
    </row>
    <row r="85">
      <c r="A85" s="2">
        <f t="shared" si="1"/>
        <v>45110</v>
      </c>
      <c r="B85" s="3" t="s">
        <v>170</v>
      </c>
      <c r="C85" s="3" t="s">
        <v>171</v>
      </c>
      <c r="D85" s="4">
        <f>IFERROR(__xludf.DUMMYFUNCTION("GOOGLEFINANCE(""CURRENCY:""&amp;$C$155&amp;C85)"),14944.39)</f>
        <v>14944.39</v>
      </c>
    </row>
    <row r="86">
      <c r="A86" s="2">
        <f t="shared" si="1"/>
        <v>45110</v>
      </c>
      <c r="B86" s="3" t="s">
        <v>172</v>
      </c>
      <c r="C86" s="3" t="s">
        <v>173</v>
      </c>
      <c r="D86" s="4">
        <f>IFERROR(__xludf.DUMMYFUNCTION("GOOGLEFINANCE(""CURRENCY:""&amp;$C$155&amp;C86)"),18.830000000000002)</f>
        <v>18.83</v>
      </c>
    </row>
    <row r="87">
      <c r="A87" s="2">
        <f t="shared" si="1"/>
        <v>45110</v>
      </c>
      <c r="B87" s="3" t="s">
        <v>174</v>
      </c>
      <c r="C87" s="3" t="s">
        <v>175</v>
      </c>
      <c r="D87" s="4">
        <f>IFERROR(__xludf.DUMMYFUNCTION("GOOGLEFINANCE(""CURRENCY:""&amp;$C$155&amp;C87)"),180.10000000000002)</f>
        <v>180.1</v>
      </c>
    </row>
    <row r="88">
      <c r="A88" s="2">
        <f t="shared" si="1"/>
        <v>45110</v>
      </c>
      <c r="B88" s="3" t="s">
        <v>176</v>
      </c>
      <c r="C88" s="3" t="s">
        <v>177</v>
      </c>
      <c r="D88" s="4">
        <f>IFERROR(__xludf.DUMMYFUNCTION("GOOGLEFINANCE(""CURRENCY:""&amp;$C$155&amp;C88)"),4.768261)</f>
        <v>4.768261</v>
      </c>
    </row>
    <row r="89">
      <c r="A89" s="2">
        <f t="shared" si="1"/>
        <v>45110</v>
      </c>
      <c r="B89" s="3" t="s">
        <v>178</v>
      </c>
      <c r="C89" s="3" t="s">
        <v>179</v>
      </c>
      <c r="D89" s="4">
        <f>IFERROR(__xludf.DUMMYFUNCTION("GOOGLEFINANCE(""CURRENCY:""&amp;$C$155&amp;C89)"),8.036308)</f>
        <v>8.036308</v>
      </c>
    </row>
    <row r="90">
      <c r="A90" s="2">
        <f t="shared" si="1"/>
        <v>45110</v>
      </c>
      <c r="B90" s="3" t="s">
        <v>180</v>
      </c>
      <c r="C90" s="3" t="s">
        <v>181</v>
      </c>
      <c r="D90" s="4">
        <f>IFERROR(__xludf.DUMMYFUNCTION("GOOGLEFINANCE(""CURRENCY:""&amp;$C$155&amp;C90)"),56.43441000000001)</f>
        <v>56.43441</v>
      </c>
    </row>
    <row r="91">
      <c r="A91" s="2">
        <f t="shared" si="1"/>
        <v>45110</v>
      </c>
      <c r="B91" s="3" t="s">
        <v>182</v>
      </c>
      <c r="C91" s="3" t="s">
        <v>183</v>
      </c>
      <c r="D91" s="4">
        <f>IFERROR(__xludf.DUMMYFUNCTION("GOOGLEFINANCE(""CURRENCY:""&amp;$C$155&amp;C91)"),4534.384)</f>
        <v>4534.384</v>
      </c>
    </row>
    <row r="92">
      <c r="A92" s="2">
        <f t="shared" si="1"/>
        <v>45110</v>
      </c>
      <c r="B92" s="3" t="s">
        <v>184</v>
      </c>
      <c r="C92" s="3" t="s">
        <v>185</v>
      </c>
      <c r="D92" s="4">
        <f>IFERROR(__xludf.DUMMYFUNCTION("GOOGLEFINANCE(""CURRENCY:""&amp;$C$155&amp;C92)"),1048.779)</f>
        <v>1048.779</v>
      </c>
    </row>
    <row r="93">
      <c r="A93" s="2">
        <f t="shared" si="1"/>
        <v>45110</v>
      </c>
      <c r="B93" s="3" t="s">
        <v>186</v>
      </c>
      <c r="C93" s="3" t="s">
        <v>187</v>
      </c>
      <c r="D93" s="4">
        <f>IFERROR(__xludf.DUMMYFUNCTION("GOOGLEFINANCE(""CURRENCY:""&amp;$C$155&amp;C93)"),4.668)</f>
        <v>4.668</v>
      </c>
    </row>
    <row r="94">
      <c r="A94" s="2">
        <f t="shared" si="1"/>
        <v>45110</v>
      </c>
      <c r="B94" s="3" t="s">
        <v>188</v>
      </c>
      <c r="C94" s="3" t="s">
        <v>189</v>
      </c>
      <c r="D94" s="4">
        <f>IFERROR(__xludf.DUMMYFUNCTION("GOOGLEFINANCE(""CURRENCY:""&amp;$C$155&amp;C94)"),15.31)</f>
        <v>15.31</v>
      </c>
    </row>
    <row r="95">
      <c r="A95" s="2">
        <f t="shared" si="1"/>
        <v>45110</v>
      </c>
      <c r="B95" s="3" t="s">
        <v>190</v>
      </c>
      <c r="C95" s="3" t="s">
        <v>191</v>
      </c>
      <c r="D95" s="4" t="str">
        <f>IFERROR(__xludf.DUMMYFUNCTION("GOOGLEFINANCE(""CURRENCY:""&amp;$C$155&amp;C95)"),"#N/A")</f>
        <v>#N/A</v>
      </c>
    </row>
    <row r="96">
      <c r="A96" s="2">
        <f t="shared" si="1"/>
        <v>45110</v>
      </c>
      <c r="B96" s="3" t="s">
        <v>192</v>
      </c>
      <c r="C96" s="3" t="s">
        <v>193</v>
      </c>
      <c r="D96" s="4">
        <f>IFERROR(__xludf.DUMMYFUNCTION("GOOGLEFINANCE(""CURRENCY:""&amp;$C$155&amp;C96)"),45.550000000000004)</f>
        <v>45.55</v>
      </c>
    </row>
    <row r="97">
      <c r="A97" s="2">
        <f t="shared" si="1"/>
        <v>45110</v>
      </c>
      <c r="B97" s="3" t="s">
        <v>194</v>
      </c>
      <c r="C97" s="3" t="s">
        <v>195</v>
      </c>
      <c r="D97" s="4">
        <f>IFERROR(__xludf.DUMMYFUNCTION("GOOGLEFINANCE(""CURRENCY:""&amp;$C$155&amp;C97)"),17.11212)</f>
        <v>17.11212</v>
      </c>
    </row>
    <row r="98">
      <c r="A98" s="2">
        <f t="shared" si="1"/>
        <v>45110</v>
      </c>
      <c r="B98" s="3" t="s">
        <v>196</v>
      </c>
      <c r="C98" s="3" t="s">
        <v>197</v>
      </c>
      <c r="D98" s="4">
        <f>IFERROR(__xludf.DUMMYFUNCTION("GOOGLEFINANCE(""CURRENCY:""&amp;$C$155&amp;C98)"),18.244860000000003)</f>
        <v>18.24486</v>
      </c>
    </row>
    <row r="99">
      <c r="A99" s="2">
        <f t="shared" si="1"/>
        <v>45110</v>
      </c>
      <c r="B99" s="3" t="s">
        <v>198</v>
      </c>
      <c r="C99" s="3" t="s">
        <v>199</v>
      </c>
      <c r="D99" s="4" t="str">
        <f>IFERROR(__xludf.DUMMYFUNCTION("GOOGLEFINANCE(""CURRENCY:""&amp;$C$155&amp;C99)"),"#N/A")</f>
        <v>#N/A</v>
      </c>
    </row>
    <row r="100">
      <c r="A100" s="2">
        <f t="shared" si="1"/>
        <v>45110</v>
      </c>
      <c r="B100" s="3" t="s">
        <v>200</v>
      </c>
      <c r="C100" s="3" t="s">
        <v>201</v>
      </c>
      <c r="D100" s="4">
        <f>IFERROR(__xludf.DUMMYFUNCTION("GOOGLEFINANCE(""CURRENCY:""&amp;$C$155&amp;C100)"),9.828878)</f>
        <v>9.828878</v>
      </c>
    </row>
    <row r="101">
      <c r="A101" s="2">
        <f t="shared" si="1"/>
        <v>45110</v>
      </c>
      <c r="B101" s="3" t="s">
        <v>202</v>
      </c>
      <c r="C101" s="3" t="s">
        <v>203</v>
      </c>
      <c r="D101" s="4">
        <f>IFERROR(__xludf.DUMMYFUNCTION("GOOGLEFINANCE(""CURRENCY:""&amp;$C$155&amp;C101)"),63.25000000000001)</f>
        <v>63.25</v>
      </c>
    </row>
    <row r="102">
      <c r="A102" s="2">
        <f t="shared" si="1"/>
        <v>45110</v>
      </c>
      <c r="B102" s="3" t="s">
        <v>204</v>
      </c>
      <c r="C102" s="3" t="s">
        <v>205</v>
      </c>
      <c r="D102" s="4">
        <f>IFERROR(__xludf.DUMMYFUNCTION("GOOGLEFINANCE(""CURRENCY:""&amp;$C$155&amp;C102)"),2090.7690000000002)</f>
        <v>2090.769</v>
      </c>
    </row>
    <row r="103">
      <c r="A103" s="2">
        <f t="shared" si="1"/>
        <v>45110</v>
      </c>
      <c r="B103" s="3" t="s">
        <v>206</v>
      </c>
      <c r="C103" s="3" t="s">
        <v>207</v>
      </c>
      <c r="D103" s="4">
        <f>IFERROR(__xludf.DUMMYFUNCTION("GOOGLEFINANCE(""CURRENCY:""&amp;$C$155&amp;C103)"),18.830000000000002)</f>
        <v>18.83</v>
      </c>
    </row>
    <row r="104">
      <c r="A104" s="2">
        <f t="shared" si="1"/>
        <v>45110</v>
      </c>
      <c r="B104" s="3" t="s">
        <v>208</v>
      </c>
      <c r="C104" s="3" t="s">
        <v>209</v>
      </c>
      <c r="D104" s="4">
        <f>IFERROR(__xludf.DUMMYFUNCTION("GOOGLEFINANCE(""CURRENCY:""&amp;$C$155&amp;C104)"),130.64350000000002)</f>
        <v>130.6435</v>
      </c>
    </row>
    <row r="105">
      <c r="A105" s="2">
        <f t="shared" si="1"/>
        <v>45110</v>
      </c>
      <c r="B105" s="3" t="s">
        <v>210</v>
      </c>
      <c r="C105" s="3" t="s">
        <v>211</v>
      </c>
      <c r="D105" s="4">
        <f>IFERROR(__xludf.DUMMYFUNCTION("GOOGLEFINANCE(""CURRENCY:""&amp;$C$155&amp;C105)"),1.794381)</f>
        <v>1.794381</v>
      </c>
    </row>
    <row r="106">
      <c r="A106" s="2">
        <f t="shared" si="1"/>
        <v>45110</v>
      </c>
      <c r="B106" s="3" t="s">
        <v>212</v>
      </c>
      <c r="C106" s="3" t="s">
        <v>213</v>
      </c>
      <c r="D106" s="4">
        <f>IFERROR(__xludf.DUMMYFUNCTION("GOOGLEFINANCE(""CURRENCY:""&amp;$C$155&amp;C106)"),1.6273499999999999)</f>
        <v>1.62735</v>
      </c>
    </row>
    <row r="107">
      <c r="A107" s="2">
        <f t="shared" si="1"/>
        <v>45110</v>
      </c>
      <c r="B107" s="3" t="s">
        <v>214</v>
      </c>
      <c r="C107" s="3" t="s">
        <v>215</v>
      </c>
      <c r="D107" s="4">
        <f>IFERROR(__xludf.DUMMYFUNCTION("GOOGLEFINANCE(""CURRENCY:""&amp;$C$155&amp;C107)"),36.41751)</f>
        <v>36.41751</v>
      </c>
    </row>
    <row r="108">
      <c r="A108" s="2">
        <f t="shared" si="1"/>
        <v>45110</v>
      </c>
      <c r="B108" s="3" t="s">
        <v>216</v>
      </c>
      <c r="C108" s="3" t="s">
        <v>217</v>
      </c>
      <c r="D108" s="4">
        <f>IFERROR(__xludf.DUMMYFUNCTION("GOOGLEFINANCE(""CURRENCY:""&amp;$C$155&amp;C108)"),760.27)</f>
        <v>760.27</v>
      </c>
    </row>
    <row r="109">
      <c r="A109" s="2">
        <f t="shared" si="1"/>
        <v>45110</v>
      </c>
      <c r="B109" s="3" t="s">
        <v>218</v>
      </c>
      <c r="C109" s="3" t="s">
        <v>219</v>
      </c>
      <c r="D109" s="4">
        <f>IFERROR(__xludf.DUMMYFUNCTION("GOOGLEFINANCE(""CURRENCY:""&amp;$C$155&amp;C109)"),10.73028)</f>
        <v>10.73028</v>
      </c>
    </row>
    <row r="110">
      <c r="A110" s="2">
        <f t="shared" si="1"/>
        <v>45110</v>
      </c>
      <c r="B110" s="3" t="s">
        <v>220</v>
      </c>
      <c r="C110" s="3" t="s">
        <v>221</v>
      </c>
      <c r="D110" s="4">
        <f>IFERROR(__xludf.DUMMYFUNCTION("GOOGLEFINANCE(""CURRENCY:""&amp;$C$155&amp;C110)"),0.3852721)</f>
        <v>0.3852721</v>
      </c>
    </row>
    <row r="111">
      <c r="A111" s="2">
        <f t="shared" si="1"/>
        <v>45110</v>
      </c>
      <c r="B111" s="3" t="s">
        <v>222</v>
      </c>
      <c r="C111" s="3" t="s">
        <v>223</v>
      </c>
      <c r="D111" s="4">
        <f>IFERROR(__xludf.DUMMYFUNCTION("GOOGLEFINANCE(""CURRENCY:""&amp;$C$155&amp;C111)"),285.2975)</f>
        <v>285.2975</v>
      </c>
    </row>
    <row r="112">
      <c r="A112" s="2">
        <f t="shared" si="1"/>
        <v>45110</v>
      </c>
      <c r="B112" s="3" t="s">
        <v>224</v>
      </c>
      <c r="C112" s="3" t="s">
        <v>225</v>
      </c>
      <c r="D112" s="4">
        <f>IFERROR(__xludf.DUMMYFUNCTION("GOOGLEFINANCE(""CURRENCY:""&amp;$C$155&amp;C112)"),0.9955465)</f>
        <v>0.9955465</v>
      </c>
    </row>
    <row r="113">
      <c r="A113" s="2">
        <f t="shared" si="1"/>
        <v>45110</v>
      </c>
      <c r="B113" s="3" t="s">
        <v>226</v>
      </c>
      <c r="C113" s="3" t="s">
        <v>227</v>
      </c>
      <c r="D113" s="4">
        <f>IFERROR(__xludf.DUMMYFUNCTION("GOOGLEFINANCE(""CURRENCY:""&amp;$C$155&amp;C113)"),3.559192)</f>
        <v>3.559192</v>
      </c>
    </row>
    <row r="114">
      <c r="A114" s="2">
        <f t="shared" si="1"/>
        <v>45110</v>
      </c>
      <c r="B114" s="3" t="s">
        <v>228</v>
      </c>
      <c r="C114" s="3" t="s">
        <v>229</v>
      </c>
      <c r="D114" s="4">
        <f>IFERROR(__xludf.DUMMYFUNCTION("GOOGLEFINANCE(""CURRENCY:""&amp;$C$155&amp;C114)"),7231.877)</f>
        <v>7231.877</v>
      </c>
    </row>
    <row r="115">
      <c r="A115" s="2">
        <f t="shared" si="1"/>
        <v>45110</v>
      </c>
      <c r="B115" s="3" t="s">
        <v>230</v>
      </c>
      <c r="C115" s="3" t="s">
        <v>231</v>
      </c>
      <c r="D115" s="4">
        <f>IFERROR(__xludf.DUMMYFUNCTION("GOOGLEFINANCE(""CURRENCY:""&amp;$C$155&amp;C115)"),3.6175669999999998)</f>
        <v>3.617567</v>
      </c>
    </row>
    <row r="116">
      <c r="A116" s="2">
        <f t="shared" si="1"/>
        <v>45110</v>
      </c>
      <c r="B116" s="3" t="s">
        <v>232</v>
      </c>
      <c r="C116" s="3" t="s">
        <v>233</v>
      </c>
      <c r="D116" s="4">
        <f>IFERROR(__xludf.DUMMYFUNCTION("GOOGLEFINANCE(""CURRENCY:""&amp;$C$155&amp;C116)"),55.164500000000004)</f>
        <v>55.1645</v>
      </c>
    </row>
    <row r="117">
      <c r="A117" s="2">
        <f t="shared" si="1"/>
        <v>45110</v>
      </c>
      <c r="B117" s="3" t="s">
        <v>234</v>
      </c>
      <c r="C117" s="3" t="s">
        <v>235</v>
      </c>
      <c r="D117" s="4">
        <f>IFERROR(__xludf.DUMMYFUNCTION("GOOGLEFINANCE(""CURRENCY:""&amp;$C$155&amp;C117)"),4.067207)</f>
        <v>4.067207</v>
      </c>
    </row>
    <row r="118">
      <c r="A118" s="2">
        <f t="shared" si="1"/>
        <v>45110</v>
      </c>
      <c r="B118" s="3" t="s">
        <v>236</v>
      </c>
      <c r="C118" s="3" t="s">
        <v>237</v>
      </c>
      <c r="D118" s="4">
        <f>IFERROR(__xludf.DUMMYFUNCTION("GOOGLEFINANCE(""CURRENCY:""&amp;$C$155&amp;C118)"),3.641)</f>
        <v>3.641</v>
      </c>
    </row>
    <row r="119">
      <c r="A119" s="2">
        <f t="shared" si="1"/>
        <v>45110</v>
      </c>
      <c r="B119" s="3" t="s">
        <v>238</v>
      </c>
      <c r="C119" s="3" t="s">
        <v>239</v>
      </c>
      <c r="D119" s="4">
        <f>IFERROR(__xludf.DUMMYFUNCTION("GOOGLEFINANCE(""CURRENCY:""&amp;$C$155&amp;C119)"),4.5449)</f>
        <v>4.5449</v>
      </c>
    </row>
    <row r="120">
      <c r="A120" s="2">
        <f t="shared" si="1"/>
        <v>45110</v>
      </c>
      <c r="B120" s="3" t="s">
        <v>240</v>
      </c>
      <c r="C120" s="3" t="s">
        <v>241</v>
      </c>
      <c r="D120" s="4">
        <f>IFERROR(__xludf.DUMMYFUNCTION("GOOGLEFINANCE(""CURRENCY:""&amp;$C$155&amp;C120)"),89.51)</f>
        <v>89.51</v>
      </c>
    </row>
    <row r="121">
      <c r="A121" s="2">
        <f t="shared" si="1"/>
        <v>45110</v>
      </c>
      <c r="B121" s="3" t="s">
        <v>242</v>
      </c>
      <c r="C121" s="3" t="s">
        <v>243</v>
      </c>
      <c r="D121" s="4">
        <f>IFERROR(__xludf.DUMMYFUNCTION("GOOGLEFINANCE(""CURRENCY:""&amp;$C$155&amp;C121)"),1154.546)</f>
        <v>1154.546</v>
      </c>
    </row>
    <row r="122">
      <c r="A122" s="2">
        <f t="shared" si="1"/>
        <v>45110</v>
      </c>
      <c r="B122" s="3" t="s">
        <v>244</v>
      </c>
      <c r="C122" s="3" t="s">
        <v>245</v>
      </c>
      <c r="D122" s="4" t="str">
        <f>IFERROR(__xludf.DUMMYFUNCTION("GOOGLEFINANCE(""CURRENCY:""&amp;$C$155&amp;C122)"),"#N/A")</f>
        <v>#N/A</v>
      </c>
    </row>
    <row r="123">
      <c r="A123" s="2">
        <f t="shared" si="1"/>
        <v>45110</v>
      </c>
      <c r="B123" s="3" t="s">
        <v>246</v>
      </c>
      <c r="C123" s="3" t="s">
        <v>247</v>
      </c>
      <c r="D123" s="4" t="str">
        <f>IFERROR(__xludf.DUMMYFUNCTION("GOOGLEFINANCE(""CURRENCY:""&amp;$C$155&amp;C123)"),"#N/A")</f>
        <v>#N/A</v>
      </c>
    </row>
    <row r="124">
      <c r="A124" s="2">
        <f t="shared" si="1"/>
        <v>45110</v>
      </c>
      <c r="B124" s="3" t="s">
        <v>248</v>
      </c>
      <c r="C124" s="3" t="s">
        <v>249</v>
      </c>
      <c r="D124" s="4" t="str">
        <f>IFERROR(__xludf.DUMMYFUNCTION("GOOGLEFINANCE(""CURRENCY:""&amp;$C$155&amp;C124)"),"#N/A")</f>
        <v>#N/A</v>
      </c>
    </row>
    <row r="125">
      <c r="A125" s="2">
        <f t="shared" si="1"/>
        <v>45110</v>
      </c>
      <c r="B125" s="3" t="s">
        <v>250</v>
      </c>
      <c r="C125" s="3" t="s">
        <v>251</v>
      </c>
      <c r="D125" s="4">
        <f>IFERROR(__xludf.DUMMYFUNCTION("GOOGLEFINANCE(""CURRENCY:""&amp;$C$155&amp;C125)"),3.7510999999999997)</f>
        <v>3.7511</v>
      </c>
    </row>
    <row r="126">
      <c r="A126" s="2">
        <f t="shared" si="1"/>
        <v>45110</v>
      </c>
      <c r="B126" s="3" t="s">
        <v>252</v>
      </c>
      <c r="C126" s="3" t="s">
        <v>253</v>
      </c>
      <c r="D126" s="4" t="str">
        <f>IFERROR(__xludf.DUMMYFUNCTION("GOOGLEFINANCE(""CURRENCY:""&amp;$C$155&amp;C126)"),"#N/A")</f>
        <v>#N/A</v>
      </c>
    </row>
    <row r="127">
      <c r="A127" s="2">
        <f t="shared" si="1"/>
        <v>45110</v>
      </c>
      <c r="B127" s="3" t="s">
        <v>254</v>
      </c>
      <c r="C127" s="3" t="s">
        <v>255</v>
      </c>
      <c r="D127" s="4">
        <f>IFERROR(__xludf.DUMMYFUNCTION("GOOGLEFINANCE(""CURRENCY:""&amp;$C$155&amp;C127)"),107.47)</f>
        <v>107.47</v>
      </c>
    </row>
    <row r="128">
      <c r="A128" s="2">
        <f t="shared" si="1"/>
        <v>45110</v>
      </c>
      <c r="B128" s="3" t="s">
        <v>256</v>
      </c>
      <c r="C128" s="3" t="s">
        <v>257</v>
      </c>
      <c r="D128" s="4">
        <f>IFERROR(__xludf.DUMMYFUNCTION("GOOGLEFINANCE(""CURRENCY:""&amp;$C$155&amp;C128)"),13.401000000000002)</f>
        <v>13.401</v>
      </c>
    </row>
    <row r="129">
      <c r="A129" s="2">
        <f t="shared" si="1"/>
        <v>45110</v>
      </c>
      <c r="B129" s="3" t="s">
        <v>258</v>
      </c>
      <c r="C129" s="3" t="s">
        <v>259</v>
      </c>
      <c r="D129" s="4">
        <f>IFERROR(__xludf.DUMMYFUNCTION("GOOGLEFINANCE(""CURRENCY:""&amp;$C$155&amp;C129)"),19750.0)</f>
        <v>19750</v>
      </c>
    </row>
    <row r="130">
      <c r="A130" s="2">
        <f t="shared" si="1"/>
        <v>45110</v>
      </c>
      <c r="B130" s="3" t="s">
        <v>260</v>
      </c>
      <c r="C130" s="3" t="s">
        <v>261</v>
      </c>
      <c r="D130" s="4">
        <f>IFERROR(__xludf.DUMMYFUNCTION("GOOGLEFINANCE(""CURRENCY:""&amp;$C$155&amp;C130)"),1.351205)</f>
        <v>1.351205</v>
      </c>
    </row>
    <row r="131">
      <c r="A131" s="2">
        <f t="shared" si="1"/>
        <v>45110</v>
      </c>
      <c r="B131" s="3" t="s">
        <v>262</v>
      </c>
      <c r="C131" s="3" t="s">
        <v>263</v>
      </c>
      <c r="D131" s="4">
        <f>IFERROR(__xludf.DUMMYFUNCTION("GOOGLEFINANCE(""CURRENCY:""&amp;$C$155&amp;C131)"),8.325)</f>
        <v>8.325</v>
      </c>
    </row>
    <row r="132">
      <c r="A132" s="2">
        <f t="shared" si="1"/>
        <v>45110</v>
      </c>
      <c r="B132" s="3" t="s">
        <v>264</v>
      </c>
      <c r="C132" s="3" t="s">
        <v>265</v>
      </c>
      <c r="D132" s="4">
        <f>IFERROR(__xludf.DUMMYFUNCTION("GOOGLEFINANCE(""CURRENCY:""&amp;$C$155&amp;C132)"),568.5)</f>
        <v>568.5</v>
      </c>
    </row>
    <row r="133">
      <c r="A133" s="2">
        <f t="shared" si="1"/>
        <v>45110</v>
      </c>
      <c r="B133" s="3" t="s">
        <v>266</v>
      </c>
      <c r="C133" s="3" t="s">
        <v>267</v>
      </c>
      <c r="D133" s="4">
        <f>IFERROR(__xludf.DUMMYFUNCTION("GOOGLEFINANCE(""CURRENCY:""&amp;$C$155&amp;C133)"),18.820500000000003)</f>
        <v>18.8205</v>
      </c>
    </row>
    <row r="134">
      <c r="A134" s="2">
        <f t="shared" si="1"/>
        <v>45110</v>
      </c>
      <c r="B134" s="3" t="s">
        <v>268</v>
      </c>
      <c r="C134" s="3" t="s">
        <v>269</v>
      </c>
      <c r="D134" s="4">
        <f>IFERROR(__xludf.DUMMYFUNCTION("GOOGLEFINANCE(""CURRENCY:""&amp;$C$155&amp;C134)"),306.6649)</f>
        <v>306.6649</v>
      </c>
    </row>
    <row r="135">
      <c r="A135" s="2">
        <f t="shared" si="1"/>
        <v>45110</v>
      </c>
      <c r="B135" s="3" t="s">
        <v>270</v>
      </c>
      <c r="C135" s="3" t="s">
        <v>271</v>
      </c>
      <c r="D135" s="4">
        <f>IFERROR(__xludf.DUMMYFUNCTION("GOOGLEFINANCE(""CURRENCY:""&amp;$C$155&amp;C135)"),601.5)</f>
        <v>601.5</v>
      </c>
    </row>
    <row r="136">
      <c r="A136" s="2">
        <f t="shared" si="1"/>
        <v>45110</v>
      </c>
      <c r="B136" s="3" t="s">
        <v>272</v>
      </c>
      <c r="C136" s="3" t="s">
        <v>273</v>
      </c>
      <c r="D136" s="4">
        <f>IFERROR(__xludf.DUMMYFUNCTION("GOOGLEFINANCE(""CURRENCY:""&amp;$C$155&amp;C136)"),38.050000000000004)</f>
        <v>38.05</v>
      </c>
    </row>
    <row r="137">
      <c r="A137" s="2">
        <f t="shared" si="1"/>
        <v>45110</v>
      </c>
      <c r="B137" s="3" t="s">
        <v>274</v>
      </c>
      <c r="C137" s="3" t="s">
        <v>275</v>
      </c>
      <c r="D137" s="4">
        <f>IFERROR(__xludf.DUMMYFUNCTION("GOOGLEFINANCE(""CURRENCY:""&amp;$C$155&amp;C137)"),18.93195)</f>
        <v>18.93195</v>
      </c>
    </row>
    <row r="138">
      <c r="A138" s="2">
        <f t="shared" si="1"/>
        <v>45110</v>
      </c>
      <c r="B138" s="3" t="s">
        <v>276</v>
      </c>
      <c r="C138" s="3" t="s">
        <v>277</v>
      </c>
      <c r="D138" s="4">
        <f>IFERROR(__xludf.DUMMYFUNCTION("GOOGLEFINANCE(""CURRENCY:""&amp;$C$155&amp;C138)"),10.77899)</f>
        <v>10.77899</v>
      </c>
    </row>
    <row r="139">
      <c r="A139" s="2">
        <f t="shared" si="1"/>
        <v>45110</v>
      </c>
      <c r="B139" s="3" t="s">
        <v>278</v>
      </c>
      <c r="C139" s="3" t="s">
        <v>279</v>
      </c>
      <c r="D139" s="4">
        <f>IFERROR(__xludf.DUMMYFUNCTION("GOOGLEFINANCE(""CURRENCY:""&amp;$C$155&amp;C139)"),0.8953099999999999)</f>
        <v>0.89531</v>
      </c>
    </row>
    <row r="140">
      <c r="A140" s="2">
        <f t="shared" si="1"/>
        <v>45110</v>
      </c>
      <c r="B140" s="3" t="s">
        <v>280</v>
      </c>
      <c r="C140" s="3" t="s">
        <v>281</v>
      </c>
      <c r="D140" s="4" t="str">
        <f>IFERROR(__xludf.DUMMYFUNCTION("GOOGLEFINANCE(""CURRENCY:""&amp;$C$155&amp;C140)"),"#N/A")</f>
        <v>#N/A</v>
      </c>
    </row>
    <row r="141">
      <c r="A141" s="2">
        <f t="shared" si="1"/>
        <v>45110</v>
      </c>
      <c r="B141" s="3" t="s">
        <v>282</v>
      </c>
      <c r="C141" s="3" t="s">
        <v>283</v>
      </c>
      <c r="D141" s="4">
        <f>IFERROR(__xludf.DUMMYFUNCTION("GOOGLEFINANCE(""CURRENCY:""&amp;$C$155&amp;C141)"),31.117500000000003)</f>
        <v>31.1175</v>
      </c>
    </row>
    <row r="142">
      <c r="A142" s="2">
        <f t="shared" si="1"/>
        <v>45110</v>
      </c>
      <c r="B142" s="3" t="s">
        <v>284</v>
      </c>
      <c r="C142" s="3" t="s">
        <v>285</v>
      </c>
      <c r="D142" s="4">
        <f>IFERROR(__xludf.DUMMYFUNCTION("GOOGLEFINANCE(""CURRENCY:""&amp;$C$155&amp;C142)"),10.88185)</f>
        <v>10.88185</v>
      </c>
    </row>
    <row r="143">
      <c r="A143" s="2">
        <f t="shared" si="1"/>
        <v>45110</v>
      </c>
      <c r="B143" s="3" t="s">
        <v>286</v>
      </c>
      <c r="C143" s="3" t="s">
        <v>287</v>
      </c>
      <c r="D143" s="4">
        <f>IFERROR(__xludf.DUMMYFUNCTION("GOOGLEFINANCE(""CURRENCY:""&amp;$C$155&amp;C143)"),2415.0)</f>
        <v>2415</v>
      </c>
    </row>
    <row r="144">
      <c r="A144" s="2">
        <f t="shared" si="1"/>
        <v>45110</v>
      </c>
      <c r="B144" s="3" t="s">
        <v>288</v>
      </c>
      <c r="C144" s="3" t="s">
        <v>289</v>
      </c>
      <c r="D144" s="4">
        <f>IFERROR(__xludf.DUMMYFUNCTION("GOOGLEFINANCE(""CURRENCY:""&amp;$C$155&amp;C144)"),35.17)</f>
        <v>35.17</v>
      </c>
    </row>
    <row r="145">
      <c r="A145" s="2">
        <f t="shared" si="1"/>
        <v>45110</v>
      </c>
      <c r="B145" s="3" t="s">
        <v>290</v>
      </c>
      <c r="C145" s="3" t="s">
        <v>291</v>
      </c>
      <c r="D145" s="4">
        <f>IFERROR(__xludf.DUMMYFUNCTION("GOOGLEFINANCE(""CURRENCY:""&amp;$C$155&amp;C145)"),2.3689999999999998)</f>
        <v>2.369</v>
      </c>
    </row>
    <row r="146">
      <c r="A146" s="2">
        <f t="shared" si="1"/>
        <v>45110</v>
      </c>
      <c r="B146" s="3" t="s">
        <v>292</v>
      </c>
      <c r="C146" s="3" t="s">
        <v>293</v>
      </c>
      <c r="D146" s="4">
        <f>IFERROR(__xludf.DUMMYFUNCTION("GOOGLEFINANCE(""CURRENCY:""&amp;$C$155&amp;C146)"),6.752498999999999)</f>
        <v>6.752499</v>
      </c>
    </row>
    <row r="147">
      <c r="A147" s="2">
        <f t="shared" si="1"/>
        <v>45110</v>
      </c>
      <c r="B147" s="3" t="s">
        <v>294</v>
      </c>
      <c r="C147" s="3" t="s">
        <v>295</v>
      </c>
      <c r="D147" s="4">
        <f>IFERROR(__xludf.DUMMYFUNCTION("GOOGLEFINANCE(""CURRENCY:""&amp;$C$155&amp;C147)"),3.068)</f>
        <v>3.068</v>
      </c>
    </row>
    <row r="148">
      <c r="A148" s="2">
        <f t="shared" si="1"/>
        <v>45110</v>
      </c>
      <c r="B148" s="3" t="s">
        <v>296</v>
      </c>
      <c r="C148" s="3" t="s">
        <v>297</v>
      </c>
      <c r="D148" s="4">
        <f>IFERROR(__xludf.DUMMYFUNCTION("GOOGLEFINANCE(""CURRENCY:""&amp;$C$155&amp;C148)"),26.0317)</f>
        <v>26.0317</v>
      </c>
    </row>
    <row r="149">
      <c r="A149" s="2">
        <f t="shared" si="1"/>
        <v>45110</v>
      </c>
      <c r="B149" s="3" t="s">
        <v>298</v>
      </c>
      <c r="C149" s="3" t="s">
        <v>299</v>
      </c>
      <c r="D149" s="4">
        <f>IFERROR(__xludf.DUMMYFUNCTION("GOOGLEFINANCE(""CURRENCY:""&amp;$C$155&amp;C149)"),3.5)</f>
        <v>3.5</v>
      </c>
    </row>
    <row r="150">
      <c r="A150" s="2">
        <f t="shared" si="1"/>
        <v>45110</v>
      </c>
      <c r="B150" s="3" t="s">
        <v>300</v>
      </c>
      <c r="C150" s="3" t="s">
        <v>301</v>
      </c>
      <c r="D150" s="4" t="str">
        <f>IFERROR(__xludf.DUMMYFUNCTION("GOOGLEFINANCE(""CURRENCY:""&amp;$C$155&amp;C150)"),"#N/A")</f>
        <v>#N/A</v>
      </c>
    </row>
    <row r="151">
      <c r="A151" s="2">
        <f t="shared" si="1"/>
        <v>45110</v>
      </c>
      <c r="B151" s="3" t="s">
        <v>302</v>
      </c>
      <c r="C151" s="3" t="s">
        <v>303</v>
      </c>
      <c r="D151" s="4">
        <f>IFERROR(__xludf.DUMMYFUNCTION("GOOGLEFINANCE(""CURRENCY:""&amp;$C$155&amp;C151)"),3653.609)</f>
        <v>3653.609</v>
      </c>
    </row>
    <row r="152">
      <c r="A152" s="2">
        <f t="shared" si="1"/>
        <v>45110</v>
      </c>
      <c r="B152" s="3" t="s">
        <v>304</v>
      </c>
      <c r="C152" s="3" t="s">
        <v>305</v>
      </c>
      <c r="D152" s="4">
        <f>IFERROR(__xludf.DUMMYFUNCTION("GOOGLEFINANCE(""CURRENCY:""&amp;$C$155&amp;C152)"),36.76973)</f>
        <v>36.76973</v>
      </c>
    </row>
    <row r="153">
      <c r="A153" s="2">
        <f t="shared" si="1"/>
        <v>45110</v>
      </c>
      <c r="B153" s="3" t="s">
        <v>306</v>
      </c>
      <c r="C153" s="3" t="s">
        <v>307</v>
      </c>
      <c r="D153" s="4">
        <f>IFERROR(__xludf.DUMMYFUNCTION("GOOGLEFINANCE(""CURRENCY:""&amp;$C$155&amp;C153)"),3.673)</f>
        <v>3.673</v>
      </c>
    </row>
    <row r="154">
      <c r="A154" s="2">
        <f t="shared" si="1"/>
        <v>45110</v>
      </c>
      <c r="B154" s="3" t="s">
        <v>308</v>
      </c>
      <c r="C154" s="3" t="s">
        <v>309</v>
      </c>
      <c r="D154" s="4">
        <f>IFERROR(__xludf.DUMMYFUNCTION("GOOGLEFINANCE(""CURRENCY:""&amp;$C$155&amp;C154)"),0.7874399999999999)</f>
        <v>0.78744</v>
      </c>
    </row>
    <row r="155">
      <c r="A155" s="2">
        <f t="shared" si="1"/>
        <v>45110</v>
      </c>
      <c r="B155" s="3" t="s">
        <v>310</v>
      </c>
      <c r="C155" s="3" t="s">
        <v>311</v>
      </c>
      <c r="D155" s="5">
        <v>1.0</v>
      </c>
    </row>
    <row r="156">
      <c r="A156" s="2">
        <f t="shared" si="1"/>
        <v>45110</v>
      </c>
      <c r="B156" s="3" t="s">
        <v>312</v>
      </c>
      <c r="C156" s="3" t="s">
        <v>313</v>
      </c>
      <c r="D156" s="4">
        <f>IFERROR(__xludf.DUMMYFUNCTION("GOOGLEFINANCE(""CURRENCY:""&amp;$C$155&amp;C156)"),37.471740000000004)</f>
        <v>37.47174</v>
      </c>
    </row>
    <row r="157">
      <c r="A157" s="2">
        <f t="shared" si="1"/>
        <v>45110</v>
      </c>
      <c r="B157" s="3" t="s">
        <v>314</v>
      </c>
      <c r="C157" s="3" t="s">
        <v>315</v>
      </c>
      <c r="D157" s="4">
        <f>IFERROR(__xludf.DUMMYFUNCTION("GOOGLEFINANCE(""CURRENCY:""&amp;$C$155&amp;C157)"),11472.18)</f>
        <v>11472.18</v>
      </c>
    </row>
    <row r="158">
      <c r="A158" s="2">
        <f t="shared" si="1"/>
        <v>45110</v>
      </c>
      <c r="B158" s="3" t="s">
        <v>316</v>
      </c>
      <c r="C158" s="3" t="s">
        <v>317</v>
      </c>
      <c r="D158" s="4" t="str">
        <f>IFERROR(__xludf.DUMMYFUNCTION("GOOGLEFINANCE(""CURRENCY:""&amp;$C$155&amp;C158)"),"#N/A")</f>
        <v>#N/A</v>
      </c>
    </row>
    <row r="159">
      <c r="A159" s="2">
        <f t="shared" si="1"/>
        <v>45110</v>
      </c>
      <c r="B159" s="3" t="s">
        <v>318</v>
      </c>
      <c r="C159" s="3" t="s">
        <v>319</v>
      </c>
      <c r="D159" s="4" t="str">
        <f>IFERROR(__xludf.DUMMYFUNCTION("GOOGLEFINANCE(""CURRENCY:""&amp;$C$155&amp;C159)"),"#N/A")</f>
        <v>#N/A</v>
      </c>
    </row>
    <row r="160">
      <c r="A160" s="2">
        <f t="shared" si="1"/>
        <v>45110</v>
      </c>
      <c r="B160" s="3" t="s">
        <v>320</v>
      </c>
      <c r="C160" s="3" t="s">
        <v>321</v>
      </c>
      <c r="D160" s="4">
        <f>IFERROR(__xludf.DUMMYFUNCTION("GOOGLEFINANCE(""CURRENCY:""&amp;$C$155&amp;C160)"),23598.0)</f>
        <v>23598</v>
      </c>
    </row>
    <row r="161">
      <c r="A161" s="2">
        <f t="shared" si="1"/>
        <v>45110</v>
      </c>
      <c r="B161" s="3" t="s">
        <v>322</v>
      </c>
      <c r="C161" s="3" t="s">
        <v>323</v>
      </c>
      <c r="D161" s="4">
        <f>IFERROR(__xludf.DUMMYFUNCTION("GOOGLEFINANCE(""CURRENCY:""&amp;$C$155&amp;C161)"),250.35000000000002)</f>
        <v>250.35</v>
      </c>
    </row>
    <row r="162">
      <c r="A162" s="2">
        <f t="shared" si="1"/>
        <v>45110</v>
      </c>
      <c r="B162" s="3" t="s">
        <v>324</v>
      </c>
      <c r="C162" s="3" t="s">
        <v>325</v>
      </c>
      <c r="D162" s="4">
        <f>IFERROR(__xludf.DUMMYFUNCTION("GOOGLEFINANCE(""CURRENCY:""&amp;$C$155&amp;C162)"),17.572460000000003)</f>
        <v>17.57246</v>
      </c>
    </row>
    <row r="163">
      <c r="A163" s="2">
        <f t="shared" si="1"/>
        <v>45110</v>
      </c>
      <c r="B163" s="3" t="s">
        <v>326</v>
      </c>
      <c r="C163" s="3" t="s">
        <v>327</v>
      </c>
      <c r="D163" s="4" t="str">
        <f>IFERROR(__xludf.DUMMYFUNCTION("GOOGLEFINANCE(""CURRENCY:""&amp;$C$155&amp;C163)"),"#N/A")</f>
        <v>#N/A</v>
      </c>
    </row>
    <row r="164">
      <c r="A164" s="2">
        <f t="shared" si="1"/>
        <v>45110</v>
      </c>
      <c r="B164" s="6" t="s">
        <v>328</v>
      </c>
      <c r="C164" s="6" t="s">
        <v>329</v>
      </c>
      <c r="D164" s="7">
        <f>IFERROR(__xludf.DUMMYFUNCTION("GOOGLEFINANCE(""CURRENCY:""&amp;$C$155&amp;C164)"),3.2504E-5)</f>
        <v>0.000032504</v>
      </c>
    </row>
    <row r="165">
      <c r="A165" s="2">
        <f t="shared" si="1"/>
        <v>45110</v>
      </c>
      <c r="B165" s="3" t="s">
        <v>330</v>
      </c>
      <c r="C165" s="3" t="s">
        <v>331</v>
      </c>
      <c r="D165" s="7">
        <f>IFERROR(__xludf.DUMMYFUNCTION("GOOGLEFINANCE(""CURRENCY:""&amp;$C$155&amp;C165)"),5.127468000000001E-4)</f>
        <v>0.0005127468</v>
      </c>
    </row>
    <row r="166">
      <c r="A166" s="2">
        <f t="shared" si="1"/>
        <v>45110</v>
      </c>
      <c r="B166" s="3" t="s">
        <v>332</v>
      </c>
      <c r="C166" s="3" t="s">
        <v>333</v>
      </c>
      <c r="D166" s="7">
        <f>IFERROR(__xludf.DUMMYFUNCTION("GOOGLEFINANCE(""CURRENCY:""&amp;$C$155&amp;C166)"),0.008846426000000001)</f>
        <v>0.008846426</v>
      </c>
    </row>
    <row r="167">
      <c r="A167" s="2">
        <f t="shared" si="1"/>
        <v>45110</v>
      </c>
      <c r="B167" s="3" t="s">
        <v>334</v>
      </c>
      <c r="C167" s="3" t="s">
        <v>335</v>
      </c>
      <c r="D167" s="7">
        <f>IFERROR(__xludf.DUMMYFUNCTION("GOOGLEFINANCE(""CURRENCY:""&amp;$C$155&amp;C167)"),0.0033568310000000002)</f>
        <v>0.003356831</v>
      </c>
    </row>
    <row r="168">
      <c r="A168" s="2">
        <f t="shared" si="1"/>
        <v>45110</v>
      </c>
      <c r="B168" s="3" t="s">
        <v>336</v>
      </c>
      <c r="C168" s="3" t="s">
        <v>337</v>
      </c>
      <c r="D168" s="7">
        <f>IFERROR(__xludf.DUMMYFUNCTION("GOOGLEFINANCE(""CURRENCY:""&amp;$C$155&amp;C168)"),3.38246)</f>
        <v>3.38246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5"/>
    <col customWidth="1" min="3" max="3" width="19.38"/>
    <col customWidth="1" min="4" max="4" width="22.13"/>
    <col customWidth="1" min="5" max="5" width="16.25"/>
  </cols>
  <sheetData>
    <row r="1">
      <c r="A1" s="8" t="s">
        <v>338</v>
      </c>
      <c r="B1" s="8" t="s">
        <v>339</v>
      </c>
      <c r="C1" s="8" t="s">
        <v>340</v>
      </c>
      <c r="D1" s="8" t="s">
        <v>341</v>
      </c>
      <c r="E1" s="9" t="s">
        <v>342</v>
      </c>
    </row>
    <row r="2">
      <c r="A2" s="10" t="s">
        <v>69</v>
      </c>
      <c r="B2" s="10" t="s">
        <v>67</v>
      </c>
      <c r="C2" s="11">
        <v>1000.0</v>
      </c>
      <c r="D2" s="11">
        <v>1000.0</v>
      </c>
      <c r="E2" s="12" t="s">
        <v>343</v>
      </c>
    </row>
    <row r="3">
      <c r="A3" s="10" t="s">
        <v>103</v>
      </c>
      <c r="B3" s="10" t="s">
        <v>277</v>
      </c>
      <c r="C3" s="11">
        <v>1000.0</v>
      </c>
      <c r="D3" s="11">
        <v>11697.618999999999</v>
      </c>
      <c r="E3" s="12" t="s">
        <v>344</v>
      </c>
    </row>
    <row r="4">
      <c r="A4" s="10" t="s">
        <v>277</v>
      </c>
      <c r="B4" s="10" t="s">
        <v>67</v>
      </c>
      <c r="C4" s="10">
        <v>4000.0</v>
      </c>
      <c r="D4" s="11">
        <v>224213.924</v>
      </c>
      <c r="E4" s="12" t="s">
        <v>345</v>
      </c>
    </row>
    <row r="5">
      <c r="A5" s="10" t="s">
        <v>57</v>
      </c>
      <c r="B5" s="10" t="s">
        <v>67</v>
      </c>
      <c r="C5" s="11">
        <v>2000.0</v>
      </c>
      <c r="D5" s="11">
        <v>11860.366</v>
      </c>
      <c r="E5" s="12" t="s">
        <v>346</v>
      </c>
    </row>
    <row r="6">
      <c r="A6" s="10" t="s">
        <v>67</v>
      </c>
      <c r="B6" s="10" t="s">
        <v>57</v>
      </c>
      <c r="C6" s="11">
        <v>200000.0</v>
      </c>
      <c r="D6" s="11">
        <v>33602.4</v>
      </c>
      <c r="E6" s="12" t="s">
        <v>347</v>
      </c>
    </row>
    <row r="7">
      <c r="A7" s="10" t="s">
        <v>348</v>
      </c>
      <c r="B7" s="10" t="s">
        <v>103</v>
      </c>
      <c r="C7" s="11">
        <v>100.0</v>
      </c>
      <c r="D7" s="11">
        <v>100.0478</v>
      </c>
      <c r="E7" s="12" t="s">
        <v>349</v>
      </c>
    </row>
    <row r="8">
      <c r="A8" s="10" t="s">
        <v>311</v>
      </c>
      <c r="B8" s="10" t="s">
        <v>103</v>
      </c>
      <c r="C8" s="11">
        <v>111.0</v>
      </c>
      <c r="D8" s="11">
        <v>102.08448</v>
      </c>
      <c r="E8" s="12" t="s">
        <v>350</v>
      </c>
    </row>
    <row r="9">
      <c r="A9" s="10" t="s">
        <v>351</v>
      </c>
      <c r="B9" s="10" t="s">
        <v>103</v>
      </c>
      <c r="C9" s="11">
        <v>1.0</v>
      </c>
      <c r="D9" s="11">
        <v>1.000478</v>
      </c>
      <c r="E9" s="12" t="s">
        <v>352</v>
      </c>
    </row>
    <row r="10">
      <c r="A10" s="10" t="s">
        <v>353</v>
      </c>
      <c r="B10" s="10" t="s">
        <v>311</v>
      </c>
      <c r="C10" s="11">
        <v>1.0</v>
      </c>
      <c r="D10" s="11">
        <v>1.087855</v>
      </c>
      <c r="E10" s="12" t="s">
        <v>354</v>
      </c>
    </row>
    <row r="11">
      <c r="A11" s="10" t="s">
        <v>67</v>
      </c>
      <c r="B11" s="10" t="s">
        <v>55</v>
      </c>
      <c r="C11" s="11">
        <v>200000.0</v>
      </c>
      <c r="D11" s="11">
        <v>441.0</v>
      </c>
      <c r="E11" s="12" t="s">
        <v>355</v>
      </c>
    </row>
    <row r="12">
      <c r="A12" s="10" t="s">
        <v>311</v>
      </c>
      <c r="B12" s="10" t="s">
        <v>103</v>
      </c>
      <c r="C12" s="11">
        <v>300000.0</v>
      </c>
      <c r="D12" s="11">
        <v>274681.5</v>
      </c>
      <c r="E12" s="12" t="s">
        <v>356</v>
      </c>
    </row>
    <row r="13">
      <c r="A13" s="10" t="s">
        <v>277</v>
      </c>
      <c r="B13" s="10" t="s">
        <v>67</v>
      </c>
      <c r="C13" s="11">
        <v>996.0</v>
      </c>
      <c r="D13" s="11">
        <v>55444.886772000005</v>
      </c>
      <c r="E13" s="12" t="s">
        <v>357</v>
      </c>
    </row>
    <row r="14">
      <c r="A14" s="10" t="s">
        <v>277</v>
      </c>
      <c r="B14" s="10" t="s">
        <v>67</v>
      </c>
      <c r="C14" s="11">
        <v>1560.0</v>
      </c>
      <c r="D14" s="11">
        <v>86841.38892</v>
      </c>
      <c r="E14" s="12" t="s">
        <v>358</v>
      </c>
    </row>
    <row r="15">
      <c r="A15" s="10" t="s">
        <v>67</v>
      </c>
      <c r="B15" s="10" t="s">
        <v>103</v>
      </c>
      <c r="C15" s="11">
        <v>500000.0</v>
      </c>
      <c r="D15" s="11">
        <v>762.5</v>
      </c>
      <c r="E15" s="12" t="s">
        <v>359</v>
      </c>
    </row>
    <row r="16">
      <c r="A16" s="13"/>
      <c r="B16" s="13"/>
      <c r="C16" s="13"/>
      <c r="D16" s="13"/>
      <c r="E16" s="13"/>
    </row>
    <row r="17">
      <c r="A17" s="13"/>
      <c r="B17" s="13"/>
      <c r="C17" s="13"/>
      <c r="D17" s="13"/>
      <c r="E17" s="13"/>
    </row>
    <row r="18">
      <c r="A18" s="13"/>
      <c r="B18" s="13"/>
      <c r="C18" s="13"/>
      <c r="D18" s="13"/>
      <c r="E18" s="13"/>
    </row>
    <row r="19">
      <c r="A19" s="13"/>
      <c r="B19" s="13"/>
      <c r="C19" s="13"/>
      <c r="D19" s="13"/>
      <c r="E19" s="13"/>
    </row>
    <row r="20">
      <c r="A20" s="13"/>
      <c r="B20" s="13"/>
      <c r="C20" s="13"/>
      <c r="D20" s="13"/>
      <c r="E20" s="13"/>
    </row>
    <row r="21">
      <c r="A21" s="13"/>
      <c r="B21" s="13"/>
      <c r="C21" s="13"/>
      <c r="D21" s="13"/>
      <c r="E21" s="13"/>
    </row>
    <row r="22">
      <c r="A22" s="13"/>
      <c r="B22" s="13"/>
      <c r="C22" s="13"/>
      <c r="D22" s="13"/>
      <c r="E22" s="13"/>
    </row>
    <row r="23">
      <c r="A23" s="13"/>
      <c r="B23" s="13"/>
      <c r="C23" s="13"/>
      <c r="D23" s="13"/>
      <c r="E23" s="13"/>
    </row>
    <row r="24">
      <c r="A24" s="13"/>
      <c r="B24" s="13"/>
      <c r="C24" s="13"/>
      <c r="D24" s="13"/>
      <c r="E24" s="13"/>
    </row>
    <row r="25">
      <c r="A25" s="13"/>
      <c r="B25" s="13"/>
      <c r="C25" s="13"/>
      <c r="D25" s="13"/>
      <c r="E25" s="13"/>
    </row>
    <row r="26">
      <c r="A26" s="13"/>
      <c r="B26" s="13"/>
      <c r="C26" s="13"/>
      <c r="D26" s="13"/>
      <c r="E26" s="13"/>
    </row>
    <row r="27">
      <c r="A27" s="13"/>
      <c r="B27" s="13"/>
      <c r="C27" s="13"/>
      <c r="D27" s="13"/>
      <c r="E27" s="13"/>
    </row>
    <row r="28">
      <c r="A28" s="13"/>
      <c r="B28" s="13"/>
      <c r="C28" s="13"/>
      <c r="D28" s="13"/>
      <c r="E28" s="13"/>
    </row>
    <row r="29">
      <c r="A29" s="13"/>
      <c r="B29" s="13"/>
      <c r="C29" s="13"/>
      <c r="D29" s="13"/>
      <c r="E29" s="13"/>
    </row>
    <row r="30">
      <c r="A30" s="13"/>
      <c r="B30" s="13"/>
      <c r="C30" s="13"/>
      <c r="D30" s="13"/>
      <c r="E30" s="13"/>
    </row>
    <row r="31">
      <c r="A31" s="13"/>
      <c r="B31" s="13"/>
      <c r="C31" s="13"/>
      <c r="D31" s="13"/>
      <c r="E31" s="13"/>
    </row>
    <row r="32">
      <c r="A32" s="13"/>
      <c r="B32" s="13"/>
      <c r="C32" s="13"/>
      <c r="D32" s="13"/>
      <c r="E32" s="13"/>
    </row>
    <row r="33">
      <c r="A33" s="13"/>
      <c r="B33" s="13"/>
      <c r="C33" s="13"/>
      <c r="D33" s="13"/>
      <c r="E33" s="13"/>
    </row>
    <row r="34">
      <c r="A34" s="13"/>
      <c r="B34" s="13"/>
      <c r="C34" s="13"/>
      <c r="D34" s="13"/>
      <c r="E34" s="13"/>
    </row>
    <row r="35">
      <c r="A35" s="13"/>
      <c r="B35" s="13"/>
      <c r="C35" s="13"/>
      <c r="D35" s="13"/>
      <c r="E35" s="13"/>
    </row>
    <row r="36">
      <c r="A36" s="13"/>
      <c r="B36" s="13"/>
      <c r="C36" s="13"/>
      <c r="D36" s="13"/>
      <c r="E36" s="13"/>
    </row>
    <row r="37">
      <c r="A37" s="13"/>
      <c r="B37" s="13"/>
      <c r="C37" s="13"/>
      <c r="D37" s="13"/>
      <c r="E37" s="13"/>
    </row>
    <row r="38">
      <c r="A38" s="13"/>
      <c r="B38" s="13"/>
      <c r="C38" s="13"/>
      <c r="D38" s="13"/>
      <c r="E38" s="13"/>
    </row>
    <row r="39">
      <c r="A39" s="13"/>
      <c r="B39" s="13"/>
      <c r="C39" s="13"/>
      <c r="D39" s="13"/>
      <c r="E39" s="13"/>
    </row>
    <row r="40">
      <c r="A40" s="13"/>
      <c r="B40" s="13"/>
      <c r="C40" s="13"/>
      <c r="D40" s="13"/>
      <c r="E40" s="13"/>
    </row>
    <row r="41">
      <c r="A41" s="13"/>
      <c r="B41" s="13"/>
      <c r="C41" s="13"/>
      <c r="D41" s="13"/>
      <c r="E41" s="13"/>
    </row>
    <row r="42">
      <c r="A42" s="13"/>
      <c r="B42" s="13"/>
      <c r="C42" s="13"/>
      <c r="D42" s="13"/>
      <c r="E42" s="13"/>
    </row>
    <row r="43">
      <c r="A43" s="13"/>
      <c r="B43" s="13"/>
      <c r="C43" s="13"/>
      <c r="D43" s="13"/>
      <c r="E43" s="13"/>
    </row>
    <row r="44">
      <c r="A44" s="13"/>
      <c r="B44" s="13"/>
      <c r="C44" s="13"/>
      <c r="D44" s="13"/>
      <c r="E44" s="13"/>
    </row>
    <row r="45">
      <c r="A45" s="13"/>
      <c r="B45" s="13"/>
      <c r="C45" s="13"/>
      <c r="D45" s="13"/>
      <c r="E45" s="13"/>
    </row>
    <row r="46">
      <c r="A46" s="13"/>
      <c r="B46" s="13"/>
      <c r="C46" s="13"/>
      <c r="D46" s="13"/>
      <c r="E46" s="13"/>
    </row>
    <row r="47">
      <c r="A47" s="13"/>
      <c r="B47" s="13"/>
      <c r="C47" s="13"/>
      <c r="D47" s="13"/>
      <c r="E47" s="13"/>
    </row>
    <row r="48">
      <c r="A48" s="13"/>
      <c r="B48" s="13"/>
      <c r="C48" s="13"/>
      <c r="D48" s="13"/>
      <c r="E48" s="13"/>
    </row>
    <row r="49">
      <c r="A49" s="13"/>
      <c r="B49" s="13"/>
      <c r="C49" s="13"/>
      <c r="D49" s="13"/>
      <c r="E49" s="13"/>
    </row>
    <row r="50">
      <c r="A50" s="13"/>
      <c r="B50" s="13"/>
      <c r="C50" s="13"/>
      <c r="D50" s="13"/>
      <c r="E50" s="13"/>
    </row>
    <row r="51">
      <c r="A51" s="13"/>
      <c r="B51" s="13"/>
      <c r="C51" s="13"/>
      <c r="D51" s="13"/>
      <c r="E51" s="13"/>
    </row>
    <row r="52">
      <c r="A52" s="13"/>
      <c r="B52" s="13"/>
      <c r="C52" s="13"/>
      <c r="D52" s="13"/>
      <c r="E52" s="13"/>
    </row>
    <row r="53">
      <c r="A53" s="13"/>
      <c r="B53" s="13"/>
      <c r="C53" s="13"/>
      <c r="D53" s="13"/>
      <c r="E53" s="13"/>
    </row>
    <row r="54">
      <c r="A54" s="13"/>
      <c r="B54" s="13"/>
      <c r="C54" s="13"/>
      <c r="D54" s="13"/>
      <c r="E54" s="13"/>
    </row>
    <row r="55">
      <c r="A55" s="13"/>
      <c r="B55" s="13"/>
      <c r="C55" s="13"/>
      <c r="D55" s="13"/>
      <c r="E55" s="13"/>
    </row>
    <row r="56">
      <c r="A56" s="13"/>
      <c r="B56" s="13"/>
      <c r="C56" s="13"/>
      <c r="D56" s="13"/>
      <c r="E56" s="13"/>
    </row>
    <row r="57">
      <c r="A57" s="13"/>
      <c r="B57" s="13"/>
      <c r="C57" s="13"/>
      <c r="D57" s="13"/>
      <c r="E57" s="13"/>
    </row>
    <row r="58">
      <c r="A58" s="13"/>
      <c r="B58" s="13"/>
      <c r="C58" s="13"/>
      <c r="D58" s="13"/>
      <c r="E58" s="13"/>
    </row>
    <row r="59">
      <c r="A59" s="13"/>
      <c r="B59" s="13"/>
      <c r="C59" s="13"/>
      <c r="D59" s="13"/>
      <c r="E59" s="13"/>
    </row>
    <row r="60">
      <c r="A60" s="13"/>
      <c r="B60" s="13"/>
      <c r="C60" s="13"/>
      <c r="D60" s="13"/>
      <c r="E60" s="13"/>
    </row>
    <row r="61">
      <c r="A61" s="13"/>
      <c r="B61" s="13"/>
      <c r="C61" s="13"/>
      <c r="D61" s="13"/>
      <c r="E61" s="13"/>
    </row>
    <row r="62">
      <c r="A62" s="13"/>
      <c r="B62" s="13"/>
      <c r="C62" s="13"/>
      <c r="D62" s="13"/>
      <c r="E62" s="13"/>
    </row>
    <row r="63">
      <c r="A63" s="13"/>
      <c r="B63" s="13"/>
      <c r="C63" s="13"/>
      <c r="D63" s="13"/>
      <c r="E63" s="13"/>
    </row>
    <row r="64">
      <c r="A64" s="13"/>
      <c r="B64" s="13"/>
      <c r="C64" s="13"/>
      <c r="D64" s="13"/>
      <c r="E64" s="13"/>
    </row>
    <row r="65">
      <c r="A65" s="13"/>
      <c r="B65" s="13"/>
      <c r="C65" s="13"/>
      <c r="D65" s="13"/>
      <c r="E65" s="13"/>
    </row>
    <row r="66">
      <c r="A66" s="13"/>
      <c r="B66" s="13"/>
      <c r="C66" s="13"/>
      <c r="D66" s="13"/>
      <c r="E66" s="13"/>
    </row>
    <row r="67">
      <c r="A67" s="13"/>
      <c r="B67" s="13"/>
      <c r="C67" s="13"/>
      <c r="D67" s="13"/>
      <c r="E67" s="13"/>
    </row>
    <row r="68">
      <c r="A68" s="13"/>
      <c r="B68" s="13"/>
      <c r="C68" s="13"/>
      <c r="D68" s="13"/>
      <c r="E68" s="13"/>
    </row>
    <row r="69">
      <c r="A69" s="13"/>
      <c r="B69" s="13"/>
      <c r="C69" s="13"/>
      <c r="D69" s="13"/>
      <c r="E69" s="13"/>
    </row>
    <row r="70">
      <c r="A70" s="13"/>
      <c r="B70" s="13"/>
      <c r="C70" s="13"/>
      <c r="D70" s="13"/>
      <c r="E70" s="13"/>
    </row>
    <row r="71">
      <c r="A71" s="13"/>
      <c r="B71" s="13"/>
      <c r="C71" s="13"/>
      <c r="D71" s="13"/>
      <c r="E71" s="13"/>
    </row>
    <row r="72">
      <c r="A72" s="13"/>
      <c r="B72" s="13"/>
      <c r="C72" s="13"/>
      <c r="D72" s="13"/>
      <c r="E72" s="13"/>
    </row>
    <row r="73">
      <c r="A73" s="13"/>
      <c r="B73" s="13"/>
      <c r="C73" s="13"/>
      <c r="D73" s="13"/>
      <c r="E73" s="13"/>
    </row>
    <row r="74">
      <c r="A74" s="13"/>
      <c r="B74" s="13"/>
      <c r="C74" s="13"/>
      <c r="D74" s="13"/>
      <c r="E74" s="13"/>
    </row>
    <row r="75">
      <c r="A75" s="13"/>
      <c r="B75" s="13"/>
      <c r="C75" s="13"/>
      <c r="D75" s="13"/>
      <c r="E75" s="13"/>
    </row>
    <row r="76">
      <c r="A76" s="13"/>
      <c r="B76" s="13"/>
      <c r="C76" s="13"/>
      <c r="D76" s="13"/>
      <c r="E76" s="13"/>
    </row>
    <row r="77">
      <c r="A77" s="13"/>
      <c r="B77" s="13"/>
      <c r="C77" s="13"/>
      <c r="D77" s="13"/>
      <c r="E77" s="13"/>
    </row>
    <row r="78">
      <c r="A78" s="13"/>
      <c r="B78" s="13"/>
      <c r="C78" s="13"/>
      <c r="D78" s="13"/>
      <c r="E78" s="13"/>
    </row>
    <row r="79">
      <c r="A79" s="13"/>
      <c r="B79" s="13"/>
      <c r="C79" s="13"/>
      <c r="D79" s="13"/>
      <c r="E79" s="13"/>
    </row>
    <row r="80">
      <c r="A80" s="13"/>
      <c r="B80" s="13"/>
      <c r="C80" s="13"/>
      <c r="D80" s="13"/>
      <c r="E80" s="13"/>
    </row>
    <row r="81">
      <c r="A81" s="13"/>
      <c r="B81" s="13"/>
      <c r="C81" s="13"/>
      <c r="D81" s="13"/>
      <c r="E81" s="13"/>
    </row>
    <row r="82">
      <c r="A82" s="13"/>
      <c r="B82" s="13"/>
      <c r="C82" s="13"/>
      <c r="D82" s="13"/>
      <c r="E82" s="13"/>
    </row>
    <row r="83">
      <c r="A83" s="13"/>
      <c r="B83" s="13"/>
      <c r="C83" s="13"/>
      <c r="D83" s="13"/>
      <c r="E83" s="13"/>
    </row>
    <row r="84">
      <c r="A84" s="13"/>
      <c r="B84" s="13"/>
      <c r="C84" s="13"/>
      <c r="D84" s="13"/>
      <c r="E84" s="13"/>
    </row>
    <row r="85">
      <c r="A85" s="13"/>
      <c r="B85" s="13"/>
      <c r="C85" s="13"/>
      <c r="D85" s="13"/>
      <c r="E85" s="13"/>
    </row>
    <row r="86">
      <c r="A86" s="13"/>
      <c r="B86" s="13"/>
      <c r="C86" s="13"/>
      <c r="D86" s="13"/>
      <c r="E86" s="13"/>
    </row>
    <row r="87">
      <c r="A87" s="13"/>
      <c r="B87" s="13"/>
      <c r="C87" s="13"/>
      <c r="D87" s="13"/>
      <c r="E87" s="13"/>
    </row>
    <row r="88">
      <c r="A88" s="13"/>
      <c r="B88" s="13"/>
      <c r="C88" s="13"/>
      <c r="D88" s="13"/>
      <c r="E88" s="13"/>
    </row>
    <row r="89">
      <c r="A89" s="13"/>
      <c r="B89" s="13"/>
      <c r="C89" s="13"/>
      <c r="D89" s="13"/>
      <c r="E89" s="13"/>
    </row>
    <row r="90">
      <c r="A90" s="13"/>
      <c r="B90" s="13"/>
      <c r="C90" s="13"/>
      <c r="D90" s="13"/>
      <c r="E90" s="13"/>
    </row>
    <row r="91">
      <c r="A91" s="13"/>
      <c r="B91" s="13"/>
      <c r="C91" s="13"/>
      <c r="D91" s="13"/>
      <c r="E91" s="13"/>
    </row>
    <row r="92">
      <c r="A92" s="13"/>
      <c r="B92" s="13"/>
      <c r="C92" s="13"/>
      <c r="D92" s="13"/>
      <c r="E92" s="13"/>
    </row>
    <row r="93">
      <c r="A93" s="13"/>
      <c r="B93" s="13"/>
      <c r="C93" s="13"/>
      <c r="D93" s="13"/>
      <c r="E93" s="13"/>
    </row>
    <row r="94">
      <c r="A94" s="13"/>
      <c r="B94" s="13"/>
      <c r="C94" s="13"/>
      <c r="D94" s="13"/>
      <c r="E94" s="13"/>
    </row>
    <row r="95">
      <c r="A95" s="13"/>
      <c r="B95" s="13"/>
      <c r="C95" s="13"/>
      <c r="D95" s="13"/>
      <c r="E95" s="13"/>
    </row>
    <row r="96">
      <c r="A96" s="13"/>
      <c r="B96" s="13"/>
      <c r="C96" s="13"/>
      <c r="D96" s="13"/>
      <c r="E96" s="13"/>
    </row>
    <row r="97">
      <c r="A97" s="13"/>
      <c r="B97" s="13"/>
      <c r="C97" s="13"/>
      <c r="D97" s="13"/>
      <c r="E97" s="13"/>
    </row>
    <row r="98">
      <c r="A98" s="13"/>
      <c r="B98" s="13"/>
      <c r="C98" s="13"/>
      <c r="D98" s="13"/>
      <c r="E98" s="13"/>
    </row>
    <row r="99">
      <c r="A99" s="13"/>
      <c r="B99" s="13"/>
      <c r="C99" s="13"/>
      <c r="D99" s="13"/>
      <c r="E99" s="13"/>
    </row>
    <row r="100">
      <c r="A100" s="13"/>
      <c r="B100" s="13"/>
      <c r="C100" s="13"/>
      <c r="D100" s="13"/>
      <c r="E100" s="13"/>
    </row>
    <row r="101">
      <c r="A101" s="13"/>
      <c r="B101" s="13"/>
      <c r="C101" s="13"/>
      <c r="D101" s="13"/>
      <c r="E101" s="13"/>
    </row>
    <row r="102">
      <c r="A102" s="13"/>
      <c r="B102" s="13"/>
      <c r="C102" s="13"/>
      <c r="D102" s="13"/>
      <c r="E102" s="13"/>
    </row>
    <row r="103">
      <c r="A103" s="13"/>
      <c r="B103" s="13"/>
      <c r="C103" s="13"/>
      <c r="D103" s="13"/>
      <c r="E103" s="13"/>
    </row>
    <row r="104">
      <c r="A104" s="13"/>
      <c r="B104" s="13"/>
      <c r="C104" s="13"/>
      <c r="D104" s="13"/>
      <c r="E104" s="13"/>
    </row>
    <row r="105">
      <c r="A105" s="13"/>
      <c r="B105" s="13"/>
      <c r="C105" s="13"/>
      <c r="D105" s="13"/>
      <c r="E105" s="13"/>
    </row>
    <row r="106">
      <c r="A106" s="13"/>
      <c r="B106" s="13"/>
      <c r="C106" s="13"/>
      <c r="D106" s="13"/>
      <c r="E106" s="13"/>
    </row>
    <row r="107">
      <c r="A107" s="13"/>
      <c r="B107" s="13"/>
      <c r="C107" s="13"/>
      <c r="D107" s="13"/>
      <c r="E107" s="13"/>
    </row>
    <row r="108">
      <c r="A108" s="13"/>
      <c r="B108" s="13"/>
      <c r="C108" s="13"/>
      <c r="D108" s="13"/>
      <c r="E108" s="13"/>
    </row>
    <row r="109">
      <c r="A109" s="13"/>
      <c r="B109" s="13"/>
      <c r="C109" s="13"/>
      <c r="D109" s="13"/>
      <c r="E109" s="13"/>
    </row>
    <row r="110">
      <c r="A110" s="13"/>
      <c r="B110" s="13"/>
      <c r="C110" s="13"/>
      <c r="D110" s="13"/>
      <c r="E110" s="13"/>
    </row>
    <row r="111">
      <c r="A111" s="13"/>
      <c r="B111" s="13"/>
      <c r="C111" s="13"/>
      <c r="D111" s="13"/>
      <c r="E111" s="13"/>
    </row>
    <row r="112">
      <c r="A112" s="13"/>
      <c r="B112" s="13"/>
      <c r="C112" s="13"/>
      <c r="D112" s="13"/>
      <c r="E112" s="13"/>
    </row>
    <row r="113">
      <c r="A113" s="13"/>
      <c r="B113" s="13"/>
      <c r="C113" s="13"/>
      <c r="D113" s="13"/>
      <c r="E113" s="13"/>
    </row>
    <row r="114">
      <c r="A114" s="13"/>
      <c r="B114" s="13"/>
      <c r="C114" s="13"/>
      <c r="D114" s="13"/>
      <c r="E114" s="13"/>
    </row>
    <row r="115">
      <c r="A115" s="13"/>
      <c r="B115" s="13"/>
      <c r="C115" s="13"/>
      <c r="D115" s="13"/>
      <c r="E115" s="13"/>
    </row>
    <row r="116">
      <c r="A116" s="13"/>
      <c r="B116" s="13"/>
      <c r="C116" s="13"/>
      <c r="D116" s="13"/>
      <c r="E116" s="13"/>
    </row>
    <row r="117">
      <c r="A117" s="13"/>
      <c r="B117" s="13"/>
      <c r="C117" s="13"/>
      <c r="D117" s="13"/>
      <c r="E117" s="13"/>
    </row>
    <row r="118">
      <c r="A118" s="13"/>
      <c r="B118" s="13"/>
      <c r="C118" s="13"/>
      <c r="D118" s="13"/>
      <c r="E118" s="13"/>
    </row>
    <row r="119">
      <c r="A119" s="13"/>
      <c r="B119" s="13"/>
      <c r="C119" s="13"/>
      <c r="D119" s="13"/>
      <c r="E119" s="13"/>
    </row>
    <row r="120">
      <c r="A120" s="13"/>
      <c r="B120" s="13"/>
      <c r="C120" s="13"/>
      <c r="D120" s="13"/>
      <c r="E120" s="13"/>
    </row>
    <row r="121">
      <c r="A121" s="13"/>
      <c r="B121" s="13"/>
      <c r="C121" s="13"/>
      <c r="D121" s="13"/>
      <c r="E121" s="13"/>
    </row>
    <row r="122">
      <c r="A122" s="13"/>
      <c r="B122" s="13"/>
      <c r="C122" s="13"/>
      <c r="D122" s="13"/>
      <c r="E122" s="13"/>
    </row>
    <row r="123">
      <c r="A123" s="13"/>
      <c r="B123" s="13"/>
      <c r="C123" s="13"/>
      <c r="D123" s="13"/>
      <c r="E123" s="13"/>
    </row>
    <row r="124">
      <c r="A124" s="13"/>
      <c r="B124" s="13"/>
      <c r="C124" s="13"/>
      <c r="D124" s="13"/>
      <c r="E124" s="13"/>
    </row>
    <row r="125">
      <c r="A125" s="13"/>
      <c r="B125" s="13"/>
      <c r="C125" s="13"/>
      <c r="D125" s="13"/>
      <c r="E125" s="13"/>
    </row>
    <row r="126">
      <c r="A126" s="13"/>
      <c r="B126" s="13"/>
      <c r="C126" s="13"/>
      <c r="D126" s="13"/>
      <c r="E126" s="13"/>
    </row>
    <row r="127">
      <c r="A127" s="13"/>
      <c r="B127" s="13"/>
      <c r="C127" s="13"/>
      <c r="D127" s="13"/>
      <c r="E127" s="13"/>
    </row>
    <row r="128">
      <c r="A128" s="13"/>
      <c r="B128" s="13"/>
      <c r="C128" s="13"/>
      <c r="D128" s="13"/>
      <c r="E128" s="13"/>
    </row>
    <row r="129">
      <c r="A129" s="13"/>
      <c r="B129" s="13"/>
      <c r="C129" s="13"/>
      <c r="D129" s="13"/>
      <c r="E129" s="13"/>
    </row>
    <row r="130">
      <c r="A130" s="13"/>
      <c r="B130" s="13"/>
      <c r="C130" s="13"/>
      <c r="D130" s="13"/>
      <c r="E130" s="13"/>
    </row>
    <row r="131">
      <c r="A131" s="13"/>
      <c r="B131" s="13"/>
      <c r="C131" s="13"/>
      <c r="D131" s="13"/>
      <c r="E131" s="13"/>
    </row>
    <row r="132">
      <c r="A132" s="13"/>
      <c r="B132" s="13"/>
      <c r="C132" s="13"/>
      <c r="D132" s="13"/>
      <c r="E132" s="13"/>
    </row>
    <row r="133">
      <c r="A133" s="13"/>
      <c r="B133" s="13"/>
      <c r="C133" s="13"/>
      <c r="D133" s="13"/>
      <c r="E133" s="13"/>
    </row>
    <row r="134">
      <c r="A134" s="13"/>
      <c r="B134" s="13"/>
      <c r="C134" s="13"/>
      <c r="D134" s="13"/>
      <c r="E134" s="13"/>
    </row>
    <row r="135">
      <c r="A135" s="13"/>
      <c r="B135" s="13"/>
      <c r="C135" s="13"/>
      <c r="D135" s="13"/>
      <c r="E135" s="13"/>
    </row>
    <row r="136">
      <c r="A136" s="13"/>
      <c r="B136" s="13"/>
      <c r="C136" s="13"/>
      <c r="D136" s="13"/>
      <c r="E136" s="13"/>
    </row>
    <row r="137">
      <c r="A137" s="13"/>
      <c r="B137" s="13"/>
      <c r="C137" s="13"/>
      <c r="D137" s="13"/>
      <c r="E137" s="13"/>
    </row>
    <row r="138">
      <c r="A138" s="13"/>
      <c r="B138" s="13"/>
      <c r="C138" s="13"/>
      <c r="D138" s="13"/>
      <c r="E138" s="13"/>
    </row>
    <row r="139">
      <c r="A139" s="13"/>
      <c r="B139" s="13"/>
      <c r="C139" s="13"/>
      <c r="D139" s="13"/>
      <c r="E139" s="13"/>
    </row>
    <row r="140">
      <c r="A140" s="13"/>
      <c r="B140" s="13"/>
      <c r="C140" s="13"/>
      <c r="D140" s="13"/>
      <c r="E140" s="13"/>
    </row>
    <row r="141">
      <c r="A141" s="13"/>
      <c r="B141" s="13"/>
      <c r="C141" s="13"/>
      <c r="D141" s="13"/>
      <c r="E141" s="13"/>
    </row>
    <row r="142">
      <c r="A142" s="13"/>
      <c r="B142" s="13"/>
      <c r="C142" s="13"/>
      <c r="D142" s="13"/>
      <c r="E142" s="13"/>
    </row>
    <row r="143">
      <c r="A143" s="13"/>
      <c r="B143" s="13"/>
      <c r="C143" s="13"/>
      <c r="D143" s="13"/>
      <c r="E143" s="13"/>
    </row>
    <row r="144">
      <c r="A144" s="13"/>
      <c r="B144" s="13"/>
      <c r="C144" s="13"/>
      <c r="D144" s="13"/>
      <c r="E144" s="13"/>
    </row>
    <row r="145">
      <c r="A145" s="13"/>
      <c r="B145" s="13"/>
      <c r="C145" s="13"/>
      <c r="D145" s="13"/>
      <c r="E145" s="13"/>
    </row>
    <row r="146">
      <c r="A146" s="13"/>
      <c r="B146" s="13"/>
      <c r="C146" s="13"/>
      <c r="D146" s="13"/>
      <c r="E146" s="13"/>
    </row>
    <row r="147">
      <c r="A147" s="13"/>
      <c r="B147" s="13"/>
      <c r="C147" s="13"/>
      <c r="D147" s="13"/>
      <c r="E147" s="13"/>
    </row>
    <row r="148">
      <c r="A148" s="13"/>
      <c r="B148" s="13"/>
      <c r="C148" s="13"/>
      <c r="D148" s="13"/>
      <c r="E148" s="13"/>
    </row>
    <row r="149">
      <c r="A149" s="13"/>
      <c r="B149" s="13"/>
      <c r="C149" s="13"/>
      <c r="D149" s="13"/>
      <c r="E149" s="13"/>
    </row>
    <row r="150">
      <c r="A150" s="13"/>
      <c r="B150" s="13"/>
      <c r="C150" s="13"/>
      <c r="D150" s="13"/>
      <c r="E150" s="13"/>
    </row>
    <row r="151">
      <c r="A151" s="13"/>
      <c r="B151" s="13"/>
      <c r="C151" s="13"/>
      <c r="D151" s="13"/>
      <c r="E151" s="13"/>
    </row>
    <row r="152">
      <c r="A152" s="13"/>
      <c r="B152" s="13"/>
      <c r="C152" s="13"/>
      <c r="D152" s="13"/>
      <c r="E152" s="13"/>
    </row>
    <row r="153">
      <c r="A153" s="13"/>
      <c r="B153" s="13"/>
      <c r="C153" s="13"/>
      <c r="D153" s="13"/>
      <c r="E153" s="13"/>
    </row>
    <row r="154">
      <c r="A154" s="13"/>
      <c r="B154" s="13"/>
      <c r="C154" s="13"/>
      <c r="D154" s="13"/>
      <c r="E154" s="13"/>
    </row>
    <row r="155">
      <c r="A155" s="13"/>
      <c r="B155" s="13"/>
      <c r="C155" s="13"/>
      <c r="D155" s="13"/>
      <c r="E155" s="13"/>
    </row>
    <row r="156">
      <c r="A156" s="13"/>
      <c r="B156" s="13"/>
      <c r="C156" s="13"/>
      <c r="D156" s="13"/>
      <c r="E156" s="13"/>
    </row>
    <row r="157">
      <c r="A157" s="13"/>
      <c r="B157" s="13"/>
      <c r="C157" s="13"/>
      <c r="D157" s="13"/>
      <c r="E157" s="13"/>
    </row>
    <row r="158">
      <c r="A158" s="13"/>
      <c r="B158" s="13"/>
      <c r="C158" s="13"/>
      <c r="D158" s="13"/>
      <c r="E158" s="13"/>
    </row>
    <row r="159">
      <c r="A159" s="13"/>
      <c r="B159" s="13"/>
      <c r="C159" s="13"/>
      <c r="D159" s="13"/>
      <c r="E159" s="13"/>
    </row>
    <row r="160">
      <c r="A160" s="13"/>
      <c r="B160" s="13"/>
      <c r="C160" s="13"/>
      <c r="D160" s="13"/>
      <c r="E160" s="13"/>
    </row>
    <row r="161">
      <c r="A161" s="13"/>
      <c r="B161" s="13"/>
      <c r="C161" s="13"/>
      <c r="D161" s="13"/>
      <c r="E161" s="13"/>
    </row>
    <row r="162">
      <c r="A162" s="13"/>
      <c r="B162" s="13"/>
      <c r="C162" s="13"/>
      <c r="D162" s="13"/>
      <c r="E162" s="13"/>
    </row>
    <row r="163">
      <c r="A163" s="13"/>
      <c r="B163" s="13"/>
      <c r="C163" s="13"/>
      <c r="D163" s="13"/>
      <c r="E163" s="13"/>
    </row>
    <row r="164">
      <c r="A164" s="13"/>
      <c r="B164" s="13"/>
      <c r="C164" s="13"/>
      <c r="D164" s="13"/>
      <c r="E164" s="13"/>
    </row>
    <row r="165">
      <c r="A165" s="13"/>
      <c r="B165" s="13"/>
      <c r="C165" s="13"/>
      <c r="D165" s="13"/>
      <c r="E165" s="13"/>
    </row>
    <row r="166">
      <c r="A166" s="13"/>
      <c r="B166" s="13"/>
      <c r="C166" s="13"/>
      <c r="D166" s="13"/>
      <c r="E166" s="13"/>
    </row>
    <row r="167">
      <c r="A167" s="13"/>
      <c r="B167" s="13"/>
      <c r="C167" s="13"/>
      <c r="D167" s="13"/>
      <c r="E167" s="13"/>
    </row>
    <row r="168">
      <c r="A168" s="13"/>
      <c r="B168" s="13"/>
      <c r="C168" s="13"/>
      <c r="D168" s="13"/>
      <c r="E168" s="13"/>
    </row>
    <row r="169">
      <c r="A169" s="13"/>
      <c r="B169" s="13"/>
      <c r="C169" s="13"/>
      <c r="D169" s="13"/>
      <c r="E169" s="13"/>
    </row>
    <row r="170">
      <c r="A170" s="13"/>
      <c r="B170" s="13"/>
      <c r="C170" s="13"/>
      <c r="D170" s="13"/>
      <c r="E170" s="13"/>
    </row>
    <row r="171">
      <c r="A171" s="13"/>
      <c r="B171" s="13"/>
      <c r="C171" s="13"/>
      <c r="D171" s="13"/>
      <c r="E171" s="13"/>
    </row>
    <row r="172">
      <c r="A172" s="13"/>
      <c r="B172" s="13"/>
      <c r="C172" s="13"/>
      <c r="D172" s="13"/>
      <c r="E172" s="13"/>
    </row>
    <row r="173">
      <c r="A173" s="13"/>
      <c r="B173" s="13"/>
      <c r="C173" s="13"/>
      <c r="D173" s="13"/>
      <c r="E173" s="13"/>
    </row>
    <row r="174">
      <c r="A174" s="13"/>
      <c r="B174" s="13"/>
      <c r="C174" s="13"/>
      <c r="D174" s="13"/>
      <c r="E174" s="13"/>
    </row>
    <row r="175">
      <c r="A175" s="13"/>
      <c r="B175" s="13"/>
      <c r="C175" s="13"/>
      <c r="D175" s="13"/>
      <c r="E175" s="13"/>
    </row>
    <row r="176">
      <c r="A176" s="13"/>
      <c r="B176" s="13"/>
      <c r="C176" s="13"/>
      <c r="D176" s="13"/>
      <c r="E176" s="13"/>
    </row>
    <row r="177">
      <c r="A177" s="13"/>
      <c r="B177" s="13"/>
      <c r="C177" s="13"/>
      <c r="D177" s="13"/>
      <c r="E177" s="13"/>
    </row>
    <row r="178">
      <c r="A178" s="13"/>
      <c r="B178" s="13"/>
      <c r="C178" s="13"/>
      <c r="D178" s="13"/>
      <c r="E178" s="13"/>
    </row>
    <row r="179">
      <c r="A179" s="13"/>
      <c r="B179" s="13"/>
      <c r="C179" s="13"/>
      <c r="D179" s="13"/>
      <c r="E179" s="13"/>
    </row>
    <row r="180">
      <c r="A180" s="13"/>
      <c r="B180" s="13"/>
      <c r="C180" s="13"/>
      <c r="D180" s="13"/>
      <c r="E180" s="13"/>
    </row>
    <row r="181">
      <c r="A181" s="13"/>
      <c r="B181" s="13"/>
      <c r="C181" s="13"/>
      <c r="D181" s="13"/>
      <c r="E181" s="13"/>
    </row>
    <row r="182">
      <c r="A182" s="13"/>
      <c r="B182" s="13"/>
      <c r="C182" s="13"/>
      <c r="D182" s="13"/>
      <c r="E182" s="13"/>
    </row>
    <row r="183">
      <c r="A183" s="13"/>
      <c r="B183" s="13"/>
      <c r="C183" s="13"/>
      <c r="D183" s="13"/>
      <c r="E183" s="13"/>
    </row>
    <row r="184">
      <c r="A184" s="13"/>
      <c r="B184" s="13"/>
      <c r="C184" s="13"/>
      <c r="D184" s="13"/>
      <c r="E184" s="13"/>
    </row>
    <row r="185">
      <c r="A185" s="13"/>
      <c r="B185" s="13"/>
      <c r="C185" s="13"/>
      <c r="D185" s="13"/>
      <c r="E185" s="13"/>
    </row>
    <row r="186">
      <c r="A186" s="13"/>
      <c r="B186" s="13"/>
      <c r="C186" s="13"/>
      <c r="D186" s="13"/>
      <c r="E186" s="13"/>
    </row>
    <row r="187">
      <c r="A187" s="13"/>
      <c r="B187" s="13"/>
      <c r="C187" s="13"/>
      <c r="D187" s="13"/>
      <c r="E187" s="13"/>
    </row>
    <row r="188">
      <c r="A188" s="13"/>
      <c r="B188" s="13"/>
      <c r="C188" s="13"/>
      <c r="D188" s="13"/>
      <c r="E188" s="13"/>
    </row>
    <row r="189">
      <c r="A189" s="13"/>
      <c r="B189" s="13"/>
      <c r="C189" s="13"/>
      <c r="D189" s="13"/>
      <c r="E189" s="13"/>
    </row>
    <row r="190">
      <c r="A190" s="13"/>
      <c r="B190" s="13"/>
      <c r="C190" s="13"/>
      <c r="D190" s="13"/>
      <c r="E190" s="13"/>
    </row>
    <row r="191">
      <c r="A191" s="13"/>
      <c r="B191" s="13"/>
      <c r="C191" s="13"/>
      <c r="D191" s="13"/>
      <c r="E191" s="13"/>
    </row>
    <row r="192">
      <c r="A192" s="13"/>
      <c r="B192" s="13"/>
      <c r="C192" s="13"/>
      <c r="D192" s="13"/>
      <c r="E192" s="13"/>
    </row>
    <row r="193">
      <c r="A193" s="13"/>
      <c r="B193" s="13"/>
      <c r="C193" s="13"/>
      <c r="D193" s="13"/>
      <c r="E193" s="13"/>
    </row>
    <row r="194">
      <c r="A194" s="13"/>
      <c r="B194" s="13"/>
      <c r="C194" s="13"/>
      <c r="D194" s="13"/>
      <c r="E194" s="13"/>
    </row>
    <row r="195">
      <c r="A195" s="13"/>
      <c r="B195" s="13"/>
      <c r="C195" s="13"/>
      <c r="D195" s="13"/>
      <c r="E195" s="13"/>
    </row>
    <row r="196">
      <c r="A196" s="13"/>
      <c r="B196" s="13"/>
      <c r="C196" s="13"/>
      <c r="D196" s="13"/>
      <c r="E196" s="13"/>
    </row>
    <row r="197">
      <c r="A197" s="13"/>
      <c r="B197" s="13"/>
      <c r="C197" s="13"/>
      <c r="D197" s="13"/>
      <c r="E197" s="13"/>
    </row>
    <row r="198">
      <c r="A198" s="13"/>
      <c r="B198" s="13"/>
      <c r="C198" s="13"/>
      <c r="D198" s="13"/>
      <c r="E198" s="13"/>
    </row>
    <row r="199">
      <c r="A199" s="13"/>
      <c r="B199" s="13"/>
      <c r="C199" s="13"/>
      <c r="D199" s="13"/>
      <c r="E199" s="13"/>
    </row>
    <row r="200">
      <c r="A200" s="13"/>
      <c r="B200" s="13"/>
      <c r="C200" s="13"/>
      <c r="D200" s="13"/>
      <c r="E200" s="13"/>
    </row>
    <row r="201">
      <c r="A201" s="13"/>
      <c r="B201" s="13"/>
      <c r="C201" s="13"/>
      <c r="D201" s="13"/>
      <c r="E201" s="13"/>
    </row>
    <row r="202">
      <c r="A202" s="13"/>
      <c r="B202" s="13"/>
      <c r="C202" s="13"/>
      <c r="D202" s="13"/>
      <c r="E202" s="13"/>
    </row>
    <row r="203">
      <c r="A203" s="13"/>
      <c r="B203" s="13"/>
      <c r="C203" s="13"/>
      <c r="D203" s="13"/>
      <c r="E203" s="13"/>
    </row>
    <row r="204">
      <c r="A204" s="13"/>
      <c r="B204" s="13"/>
      <c r="C204" s="13"/>
      <c r="D204" s="13"/>
      <c r="E204" s="13"/>
    </row>
    <row r="205">
      <c r="A205" s="13"/>
      <c r="B205" s="13"/>
      <c r="C205" s="13"/>
      <c r="D205" s="13"/>
      <c r="E205" s="13"/>
    </row>
    <row r="206">
      <c r="A206" s="13"/>
      <c r="B206" s="13"/>
      <c r="C206" s="13"/>
      <c r="D206" s="13"/>
      <c r="E206" s="13"/>
    </row>
    <row r="207">
      <c r="A207" s="13"/>
      <c r="B207" s="13"/>
      <c r="C207" s="13"/>
      <c r="D207" s="13"/>
      <c r="E207" s="13"/>
    </row>
    <row r="208">
      <c r="A208" s="13"/>
      <c r="B208" s="13"/>
      <c r="C208" s="13"/>
      <c r="D208" s="13"/>
      <c r="E208" s="13"/>
    </row>
    <row r="209">
      <c r="A209" s="13"/>
      <c r="B209" s="13"/>
      <c r="C209" s="13"/>
      <c r="D209" s="13"/>
      <c r="E209" s="13"/>
    </row>
    <row r="210">
      <c r="A210" s="13"/>
      <c r="B210" s="13"/>
      <c r="C210" s="13"/>
      <c r="D210" s="13"/>
      <c r="E210" s="13"/>
    </row>
    <row r="211">
      <c r="A211" s="13"/>
      <c r="B211" s="13"/>
      <c r="C211" s="13"/>
      <c r="D211" s="13"/>
      <c r="E211" s="13"/>
    </row>
    <row r="212">
      <c r="A212" s="13"/>
      <c r="B212" s="13"/>
      <c r="C212" s="13"/>
      <c r="D212" s="13"/>
      <c r="E212" s="13"/>
    </row>
    <row r="213">
      <c r="A213" s="13"/>
      <c r="B213" s="13"/>
      <c r="C213" s="13"/>
      <c r="D213" s="13"/>
      <c r="E213" s="13"/>
    </row>
    <row r="214">
      <c r="A214" s="13"/>
      <c r="B214" s="13"/>
      <c r="C214" s="13"/>
      <c r="D214" s="13"/>
      <c r="E214" s="13"/>
    </row>
    <row r="215">
      <c r="A215" s="13"/>
      <c r="B215" s="13"/>
      <c r="C215" s="13"/>
      <c r="D215" s="13"/>
      <c r="E215" s="13"/>
    </row>
    <row r="216">
      <c r="A216" s="13"/>
      <c r="B216" s="13"/>
      <c r="C216" s="13"/>
      <c r="D216" s="13"/>
      <c r="E216" s="13"/>
    </row>
    <row r="217">
      <c r="A217" s="13"/>
      <c r="B217" s="13"/>
      <c r="C217" s="13"/>
      <c r="D217" s="13"/>
      <c r="E217" s="13"/>
    </row>
    <row r="218">
      <c r="A218" s="13"/>
      <c r="B218" s="13"/>
      <c r="C218" s="13"/>
      <c r="D218" s="13"/>
      <c r="E218" s="13"/>
    </row>
    <row r="219">
      <c r="A219" s="13"/>
      <c r="B219" s="13"/>
      <c r="C219" s="13"/>
      <c r="D219" s="13"/>
      <c r="E219" s="13"/>
    </row>
    <row r="220">
      <c r="A220" s="13"/>
      <c r="B220" s="13"/>
      <c r="C220" s="13"/>
      <c r="D220" s="13"/>
      <c r="E220" s="13"/>
    </row>
    <row r="221">
      <c r="A221" s="13"/>
      <c r="B221" s="13"/>
      <c r="C221" s="13"/>
      <c r="D221" s="13"/>
      <c r="E221" s="13"/>
    </row>
    <row r="222">
      <c r="A222" s="13"/>
      <c r="B222" s="13"/>
      <c r="C222" s="13"/>
      <c r="D222" s="13"/>
      <c r="E222" s="13"/>
    </row>
    <row r="223">
      <c r="A223" s="13"/>
      <c r="B223" s="13"/>
      <c r="C223" s="13"/>
      <c r="D223" s="13"/>
      <c r="E223" s="13"/>
    </row>
    <row r="224">
      <c r="A224" s="13"/>
      <c r="B224" s="13"/>
      <c r="C224" s="13"/>
      <c r="D224" s="13"/>
      <c r="E224" s="13"/>
    </row>
    <row r="225">
      <c r="A225" s="13"/>
      <c r="B225" s="13"/>
      <c r="C225" s="13"/>
      <c r="D225" s="13"/>
      <c r="E225" s="13"/>
    </row>
    <row r="226">
      <c r="A226" s="13"/>
      <c r="B226" s="13"/>
      <c r="C226" s="13"/>
      <c r="D226" s="13"/>
      <c r="E226" s="13"/>
    </row>
    <row r="227">
      <c r="A227" s="13"/>
      <c r="B227" s="13"/>
      <c r="C227" s="13"/>
      <c r="D227" s="13"/>
      <c r="E227" s="13"/>
    </row>
    <row r="228">
      <c r="A228" s="13"/>
      <c r="B228" s="13"/>
      <c r="C228" s="13"/>
      <c r="D228" s="13"/>
      <c r="E228" s="13"/>
    </row>
    <row r="229">
      <c r="A229" s="13"/>
      <c r="B229" s="13"/>
      <c r="C229" s="13"/>
      <c r="D229" s="13"/>
      <c r="E229" s="13"/>
    </row>
    <row r="230">
      <c r="A230" s="13"/>
      <c r="B230" s="13"/>
      <c r="C230" s="13"/>
      <c r="D230" s="13"/>
      <c r="E230" s="13"/>
    </row>
    <row r="231">
      <c r="A231" s="13"/>
      <c r="B231" s="13"/>
      <c r="C231" s="13"/>
      <c r="D231" s="13"/>
      <c r="E231" s="13"/>
    </row>
    <row r="232">
      <c r="A232" s="13"/>
      <c r="B232" s="13"/>
      <c r="C232" s="13"/>
      <c r="D232" s="13"/>
      <c r="E232" s="13"/>
    </row>
    <row r="233">
      <c r="A233" s="13"/>
      <c r="B233" s="13"/>
      <c r="C233" s="13"/>
      <c r="D233" s="13"/>
      <c r="E233" s="13"/>
    </row>
    <row r="234">
      <c r="A234" s="13"/>
      <c r="B234" s="13"/>
      <c r="C234" s="13"/>
      <c r="D234" s="13"/>
      <c r="E234" s="13"/>
    </row>
    <row r="235">
      <c r="A235" s="13"/>
      <c r="B235" s="13"/>
      <c r="C235" s="13"/>
      <c r="D235" s="13"/>
      <c r="E235" s="13"/>
    </row>
    <row r="236">
      <c r="A236" s="13"/>
      <c r="B236" s="13"/>
      <c r="C236" s="13"/>
      <c r="D236" s="13"/>
      <c r="E236" s="13"/>
    </row>
    <row r="237">
      <c r="A237" s="13"/>
      <c r="B237" s="13"/>
      <c r="C237" s="13"/>
      <c r="D237" s="13"/>
      <c r="E237" s="13"/>
    </row>
    <row r="238">
      <c r="A238" s="13"/>
      <c r="B238" s="13"/>
      <c r="C238" s="13"/>
      <c r="D238" s="13"/>
      <c r="E238" s="13"/>
    </row>
    <row r="239">
      <c r="A239" s="13"/>
      <c r="B239" s="13"/>
      <c r="C239" s="13"/>
      <c r="D239" s="13"/>
      <c r="E239" s="13"/>
    </row>
    <row r="240">
      <c r="A240" s="13"/>
      <c r="B240" s="13"/>
      <c r="C240" s="13"/>
      <c r="D240" s="13"/>
      <c r="E240" s="13"/>
    </row>
    <row r="241">
      <c r="A241" s="13"/>
      <c r="B241" s="13"/>
      <c r="C241" s="13"/>
      <c r="D241" s="13"/>
      <c r="E241" s="13"/>
    </row>
    <row r="242">
      <c r="A242" s="13"/>
      <c r="B242" s="13"/>
      <c r="C242" s="13"/>
      <c r="D242" s="13"/>
      <c r="E242" s="13"/>
    </row>
    <row r="243">
      <c r="A243" s="13"/>
      <c r="B243" s="13"/>
      <c r="C243" s="13"/>
      <c r="D243" s="13"/>
      <c r="E243" s="13"/>
    </row>
    <row r="244">
      <c r="A244" s="13"/>
      <c r="B244" s="13"/>
      <c r="C244" s="13"/>
      <c r="D244" s="13"/>
      <c r="E244" s="13"/>
    </row>
    <row r="245">
      <c r="A245" s="13"/>
      <c r="B245" s="13"/>
      <c r="C245" s="13"/>
      <c r="D245" s="13"/>
      <c r="E245" s="13"/>
    </row>
    <row r="246">
      <c r="A246" s="13"/>
      <c r="B246" s="13"/>
      <c r="C246" s="13"/>
      <c r="D246" s="13"/>
      <c r="E246" s="13"/>
    </row>
    <row r="247">
      <c r="A247" s="13"/>
      <c r="B247" s="13"/>
      <c r="C247" s="13"/>
      <c r="D247" s="13"/>
      <c r="E247" s="13"/>
    </row>
    <row r="248">
      <c r="A248" s="13"/>
      <c r="B248" s="13"/>
      <c r="C248" s="13"/>
      <c r="D248" s="13"/>
      <c r="E248" s="13"/>
    </row>
    <row r="249">
      <c r="A249" s="13"/>
      <c r="B249" s="13"/>
      <c r="C249" s="13"/>
      <c r="D249" s="13"/>
      <c r="E249" s="13"/>
    </row>
    <row r="250">
      <c r="A250" s="13"/>
      <c r="B250" s="13"/>
      <c r="C250" s="13"/>
      <c r="D250" s="13"/>
      <c r="E250" s="13"/>
    </row>
    <row r="251">
      <c r="A251" s="13"/>
      <c r="B251" s="13"/>
      <c r="C251" s="13"/>
      <c r="D251" s="13"/>
      <c r="E251" s="13"/>
    </row>
    <row r="252">
      <c r="A252" s="13"/>
      <c r="B252" s="13"/>
      <c r="C252" s="13"/>
      <c r="D252" s="13"/>
      <c r="E252" s="13"/>
    </row>
    <row r="253">
      <c r="A253" s="13"/>
      <c r="B253" s="13"/>
      <c r="C253" s="13"/>
      <c r="D253" s="13"/>
      <c r="E253" s="13"/>
    </row>
    <row r="254">
      <c r="A254" s="13"/>
      <c r="B254" s="13"/>
      <c r="C254" s="13"/>
      <c r="D254" s="13"/>
      <c r="E254" s="13"/>
    </row>
    <row r="255">
      <c r="A255" s="13"/>
      <c r="B255" s="13"/>
      <c r="C255" s="13"/>
      <c r="D255" s="13"/>
      <c r="E255" s="13"/>
    </row>
    <row r="256">
      <c r="A256" s="13"/>
      <c r="B256" s="13"/>
      <c r="C256" s="13"/>
      <c r="D256" s="13"/>
      <c r="E256" s="13"/>
    </row>
    <row r="257">
      <c r="A257" s="13"/>
      <c r="B257" s="13"/>
      <c r="C257" s="13"/>
      <c r="D257" s="13"/>
      <c r="E257" s="13"/>
    </row>
    <row r="258">
      <c r="A258" s="13"/>
      <c r="B258" s="13"/>
      <c r="C258" s="13"/>
      <c r="D258" s="13"/>
      <c r="E258" s="13"/>
    </row>
    <row r="259">
      <c r="A259" s="13"/>
      <c r="B259" s="13"/>
      <c r="C259" s="13"/>
      <c r="D259" s="13"/>
      <c r="E259" s="13"/>
    </row>
    <row r="260">
      <c r="A260" s="13"/>
      <c r="B260" s="13"/>
      <c r="C260" s="13"/>
      <c r="D260" s="13"/>
      <c r="E260" s="13"/>
    </row>
    <row r="261">
      <c r="A261" s="13"/>
      <c r="B261" s="13"/>
      <c r="C261" s="13"/>
      <c r="D261" s="13"/>
      <c r="E261" s="13"/>
    </row>
    <row r="262">
      <c r="A262" s="13"/>
      <c r="B262" s="13"/>
      <c r="C262" s="13"/>
      <c r="D262" s="13"/>
      <c r="E262" s="13"/>
    </row>
    <row r="263">
      <c r="A263" s="13"/>
      <c r="B263" s="13"/>
      <c r="C263" s="13"/>
      <c r="D263" s="13"/>
      <c r="E263" s="13"/>
    </row>
    <row r="264">
      <c r="A264" s="13"/>
      <c r="B264" s="13"/>
      <c r="C264" s="13"/>
      <c r="D264" s="13"/>
      <c r="E264" s="13"/>
    </row>
    <row r="265">
      <c r="A265" s="13"/>
      <c r="B265" s="13"/>
      <c r="C265" s="13"/>
      <c r="D265" s="13"/>
      <c r="E265" s="13"/>
    </row>
    <row r="266">
      <c r="A266" s="13"/>
      <c r="B266" s="13"/>
      <c r="C266" s="13"/>
      <c r="D266" s="13"/>
      <c r="E266" s="13"/>
    </row>
    <row r="267">
      <c r="A267" s="13"/>
      <c r="B267" s="13"/>
      <c r="C267" s="13"/>
      <c r="D267" s="13"/>
      <c r="E267" s="13"/>
    </row>
    <row r="268">
      <c r="A268" s="13"/>
      <c r="B268" s="13"/>
      <c r="C268" s="13"/>
      <c r="D268" s="13"/>
      <c r="E268" s="13"/>
    </row>
    <row r="269">
      <c r="A269" s="13"/>
      <c r="B269" s="13"/>
      <c r="C269" s="13"/>
      <c r="D269" s="13"/>
      <c r="E269" s="13"/>
    </row>
    <row r="270">
      <c r="A270" s="13"/>
      <c r="B270" s="13"/>
      <c r="C270" s="13"/>
      <c r="D270" s="13"/>
      <c r="E270" s="13"/>
    </row>
    <row r="271">
      <c r="A271" s="13"/>
      <c r="B271" s="13"/>
      <c r="C271" s="13"/>
      <c r="D271" s="13"/>
      <c r="E271" s="13"/>
    </row>
    <row r="272">
      <c r="A272" s="13"/>
      <c r="B272" s="13"/>
      <c r="C272" s="13"/>
      <c r="D272" s="13"/>
      <c r="E272" s="13"/>
    </row>
    <row r="273">
      <c r="A273" s="13"/>
      <c r="B273" s="13"/>
      <c r="C273" s="13"/>
      <c r="D273" s="13"/>
      <c r="E273" s="13"/>
    </row>
    <row r="274">
      <c r="A274" s="13"/>
      <c r="B274" s="13"/>
      <c r="C274" s="13"/>
      <c r="D274" s="13"/>
      <c r="E274" s="13"/>
    </row>
    <row r="275">
      <c r="A275" s="13"/>
      <c r="B275" s="13"/>
      <c r="C275" s="13"/>
      <c r="D275" s="13"/>
      <c r="E275" s="13"/>
    </row>
    <row r="276">
      <c r="A276" s="13"/>
      <c r="B276" s="13"/>
      <c r="C276" s="13"/>
      <c r="D276" s="13"/>
      <c r="E276" s="13"/>
    </row>
    <row r="277">
      <c r="A277" s="13"/>
      <c r="B277" s="13"/>
      <c r="C277" s="13"/>
      <c r="D277" s="13"/>
      <c r="E277" s="13"/>
    </row>
    <row r="278">
      <c r="A278" s="13"/>
      <c r="B278" s="13"/>
      <c r="C278" s="13"/>
      <c r="D278" s="13"/>
      <c r="E278" s="13"/>
    </row>
    <row r="279">
      <c r="A279" s="13"/>
      <c r="B279" s="13"/>
      <c r="C279" s="13"/>
      <c r="D279" s="13"/>
      <c r="E279" s="13"/>
    </row>
    <row r="280">
      <c r="A280" s="13"/>
      <c r="B280" s="13"/>
      <c r="C280" s="13"/>
      <c r="D280" s="13"/>
      <c r="E280" s="13"/>
    </row>
    <row r="281">
      <c r="A281" s="13"/>
      <c r="B281" s="13"/>
      <c r="C281" s="13"/>
      <c r="D281" s="13"/>
      <c r="E281" s="13"/>
    </row>
    <row r="282">
      <c r="A282" s="13"/>
      <c r="B282" s="13"/>
      <c r="C282" s="13"/>
      <c r="D282" s="13"/>
      <c r="E282" s="13"/>
    </row>
    <row r="283">
      <c r="A283" s="13"/>
      <c r="B283" s="13"/>
      <c r="C283" s="13"/>
      <c r="D283" s="13"/>
      <c r="E283" s="13"/>
    </row>
    <row r="284">
      <c r="A284" s="13"/>
      <c r="B284" s="13"/>
      <c r="C284" s="13"/>
      <c r="D284" s="13"/>
      <c r="E284" s="13"/>
    </row>
    <row r="285">
      <c r="A285" s="13"/>
      <c r="B285" s="13"/>
      <c r="C285" s="13"/>
      <c r="D285" s="13"/>
      <c r="E285" s="13"/>
    </row>
    <row r="286">
      <c r="A286" s="13"/>
      <c r="B286" s="13"/>
      <c r="C286" s="13"/>
      <c r="D286" s="13"/>
      <c r="E286" s="13"/>
    </row>
    <row r="287">
      <c r="A287" s="13"/>
      <c r="B287" s="13"/>
      <c r="C287" s="13"/>
      <c r="D287" s="13"/>
      <c r="E287" s="13"/>
    </row>
    <row r="288">
      <c r="A288" s="13"/>
      <c r="B288" s="13"/>
      <c r="C288" s="13"/>
      <c r="D288" s="13"/>
      <c r="E288" s="13"/>
    </row>
    <row r="289">
      <c r="A289" s="13"/>
      <c r="B289" s="13"/>
      <c r="C289" s="13"/>
      <c r="D289" s="13"/>
      <c r="E289" s="13"/>
    </row>
    <row r="290">
      <c r="A290" s="13"/>
      <c r="B290" s="13"/>
      <c r="C290" s="13"/>
      <c r="D290" s="13"/>
      <c r="E290" s="13"/>
    </row>
    <row r="291">
      <c r="A291" s="13"/>
      <c r="B291" s="13"/>
      <c r="C291" s="13"/>
      <c r="D291" s="13"/>
      <c r="E291" s="13"/>
    </row>
    <row r="292">
      <c r="A292" s="13"/>
      <c r="B292" s="13"/>
      <c r="C292" s="13"/>
      <c r="D292" s="13"/>
      <c r="E292" s="13"/>
    </row>
    <row r="293">
      <c r="A293" s="13"/>
      <c r="B293" s="13"/>
      <c r="C293" s="13"/>
      <c r="D293" s="13"/>
      <c r="E293" s="13"/>
    </row>
    <row r="294">
      <c r="A294" s="13"/>
      <c r="B294" s="13"/>
      <c r="C294" s="13"/>
      <c r="D294" s="13"/>
      <c r="E294" s="13"/>
    </row>
    <row r="295">
      <c r="A295" s="13"/>
      <c r="B295" s="13"/>
      <c r="C295" s="13"/>
      <c r="D295" s="13"/>
      <c r="E295" s="13"/>
    </row>
    <row r="296">
      <c r="A296" s="13"/>
      <c r="B296" s="13"/>
      <c r="C296" s="13"/>
      <c r="D296" s="13"/>
      <c r="E296" s="13"/>
    </row>
    <row r="297">
      <c r="A297" s="13"/>
      <c r="B297" s="13"/>
      <c r="C297" s="13"/>
      <c r="D297" s="13"/>
      <c r="E297" s="13"/>
    </row>
    <row r="298">
      <c r="A298" s="13"/>
      <c r="B298" s="13"/>
      <c r="C298" s="13"/>
      <c r="D298" s="13"/>
      <c r="E298" s="13"/>
    </row>
    <row r="299">
      <c r="A299" s="13"/>
      <c r="B299" s="13"/>
      <c r="C299" s="13"/>
      <c r="D299" s="13"/>
      <c r="E299" s="13"/>
    </row>
    <row r="300">
      <c r="A300" s="13"/>
      <c r="B300" s="13"/>
      <c r="C300" s="13"/>
      <c r="D300" s="13"/>
      <c r="E300" s="13"/>
    </row>
    <row r="301">
      <c r="A301" s="13"/>
      <c r="B301" s="13"/>
      <c r="C301" s="13"/>
      <c r="D301" s="13"/>
      <c r="E301" s="13"/>
    </row>
    <row r="302">
      <c r="A302" s="13"/>
      <c r="B302" s="13"/>
      <c r="C302" s="13"/>
      <c r="D302" s="13"/>
      <c r="E302" s="13"/>
    </row>
    <row r="303">
      <c r="A303" s="13"/>
      <c r="B303" s="13"/>
      <c r="C303" s="13"/>
      <c r="D303" s="13"/>
      <c r="E303" s="13"/>
    </row>
    <row r="304">
      <c r="A304" s="13"/>
      <c r="B304" s="13"/>
      <c r="C304" s="13"/>
      <c r="D304" s="13"/>
      <c r="E304" s="13"/>
    </row>
    <row r="305">
      <c r="A305" s="13"/>
      <c r="B305" s="13"/>
      <c r="C305" s="13"/>
      <c r="D305" s="13"/>
      <c r="E305" s="13"/>
    </row>
    <row r="306">
      <c r="A306" s="13"/>
      <c r="B306" s="13"/>
      <c r="C306" s="13"/>
      <c r="D306" s="13"/>
      <c r="E306" s="13"/>
    </row>
    <row r="307">
      <c r="A307" s="13"/>
      <c r="B307" s="13"/>
      <c r="C307" s="13"/>
      <c r="D307" s="13"/>
      <c r="E307" s="13"/>
    </row>
    <row r="308">
      <c r="A308" s="13"/>
      <c r="B308" s="13"/>
      <c r="C308" s="13"/>
      <c r="D308" s="13"/>
      <c r="E308" s="13"/>
    </row>
    <row r="309">
      <c r="A309" s="13"/>
      <c r="B309" s="13"/>
      <c r="C309" s="13"/>
      <c r="D309" s="13"/>
      <c r="E309" s="13"/>
    </row>
    <row r="310">
      <c r="A310" s="13"/>
      <c r="B310" s="13"/>
      <c r="C310" s="13"/>
      <c r="D310" s="13"/>
      <c r="E310" s="13"/>
    </row>
    <row r="311">
      <c r="A311" s="13"/>
      <c r="B311" s="13"/>
      <c r="C311" s="13"/>
      <c r="D311" s="13"/>
      <c r="E311" s="13"/>
    </row>
    <row r="312">
      <c r="A312" s="13"/>
      <c r="B312" s="13"/>
      <c r="C312" s="13"/>
      <c r="D312" s="13"/>
      <c r="E312" s="13"/>
    </row>
    <row r="313">
      <c r="A313" s="13"/>
      <c r="B313" s="13"/>
      <c r="C313" s="13"/>
      <c r="D313" s="13"/>
      <c r="E313" s="13"/>
    </row>
    <row r="314">
      <c r="A314" s="13"/>
      <c r="B314" s="13"/>
      <c r="C314" s="13"/>
      <c r="D314" s="13"/>
      <c r="E314" s="13"/>
    </row>
    <row r="315">
      <c r="A315" s="13"/>
      <c r="B315" s="13"/>
      <c r="C315" s="13"/>
      <c r="D315" s="13"/>
      <c r="E315" s="13"/>
    </row>
    <row r="316">
      <c r="A316" s="13"/>
      <c r="B316" s="13"/>
      <c r="C316" s="13"/>
      <c r="D316" s="13"/>
      <c r="E316" s="13"/>
    </row>
    <row r="317">
      <c r="A317" s="13"/>
      <c r="B317" s="13"/>
      <c r="C317" s="13"/>
      <c r="D317" s="13"/>
      <c r="E317" s="13"/>
    </row>
    <row r="318">
      <c r="A318" s="13"/>
      <c r="B318" s="13"/>
      <c r="C318" s="13"/>
      <c r="D318" s="13"/>
      <c r="E318" s="13"/>
    </row>
    <row r="319">
      <c r="A319" s="13"/>
      <c r="B319" s="13"/>
      <c r="C319" s="13"/>
      <c r="D319" s="13"/>
      <c r="E319" s="13"/>
    </row>
    <row r="320">
      <c r="A320" s="13"/>
      <c r="B320" s="13"/>
      <c r="C320" s="13"/>
      <c r="D320" s="13"/>
      <c r="E320" s="13"/>
    </row>
    <row r="321">
      <c r="A321" s="13"/>
      <c r="B321" s="13"/>
      <c r="C321" s="13"/>
      <c r="D321" s="13"/>
      <c r="E321" s="13"/>
    </row>
    <row r="322">
      <c r="A322" s="13"/>
      <c r="B322" s="13"/>
      <c r="C322" s="13"/>
      <c r="D322" s="13"/>
      <c r="E322" s="13"/>
    </row>
    <row r="323">
      <c r="A323" s="13"/>
      <c r="B323" s="13"/>
      <c r="C323" s="13"/>
      <c r="D323" s="13"/>
      <c r="E323" s="13"/>
    </row>
    <row r="324">
      <c r="A324" s="13"/>
      <c r="B324" s="13"/>
      <c r="C324" s="13"/>
      <c r="D324" s="13"/>
      <c r="E324" s="13"/>
    </row>
    <row r="325">
      <c r="A325" s="13"/>
      <c r="B325" s="13"/>
      <c r="C325" s="13"/>
      <c r="D325" s="13"/>
      <c r="E325" s="13"/>
    </row>
  </sheetData>
  <drawing r:id="rId1"/>
  <tableParts count="1">
    <tablePart r:id="rId3"/>
  </tableParts>
</worksheet>
</file>