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Income Statement" sheetId="1" state="visible" r:id="rId1"/>
    <sheet name="Balance Sheet" sheetId="2" state="visible" r:id="rId2"/>
    <sheet name="Cashflow Stat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i val="1"/>
    </font>
    <font/>
    <font>
      <b val="1"/>
      <u val="single"/>
    </font>
  </fonts>
  <fills count="4">
    <fill>
      <patternFill/>
    </fill>
    <fill>
      <patternFill patternType="gray125"/>
    </fill>
    <fill>
      <patternFill patternType="solid">
        <fgColor rgb="00bababa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2" fontId="1" numFmtId="0" pivotButton="0" quotePrefix="0" xfId="0"/>
    <xf borderId="0" fillId="2" fontId="3" numFmtId="0" pivotButton="0" quotePrefix="0" xfId="0"/>
    <xf applyAlignment="1" borderId="1" fillId="0" fontId="4" numFmtId="0" pivotButton="0" quotePrefix="0" xfId="0">
      <alignment horizontal="center" vertical="center"/>
    </xf>
    <xf borderId="0" fillId="3" fontId="3" numFmtId="0" pivotButton="0" quotePrefix="0" xfId="0"/>
    <xf borderId="0" fillId="3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0" fillId="3" fontId="4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45"/>
  <sheetViews>
    <sheetView showGridLines="0" workbookViewId="0">
      <selection activeCell="A1" sqref="A1"/>
    </sheetView>
  </sheetViews>
  <sheetFormatPr baseColWidth="8" defaultRowHeight="15"/>
  <cols>
    <col customWidth="1" max="2" min="2" width="50"/>
  </cols>
  <sheetData>
    <row r="1"/>
    <row r="2">
      <c r="B2" s="1" t="inlineStr">
        <is>
          <t>Income Statement</t>
        </is>
      </c>
    </row>
    <row r="3">
      <c r="B3" s="2" t="inlineStr">
        <is>
          <t>($ in millions of U.S. Dollar)</t>
        </is>
      </c>
      <c r="C3" s="2" t="n">
        <v/>
      </c>
      <c r="D3" s="2" t="n">
        <v/>
      </c>
      <c r="E3" s="2" t="n">
        <v/>
      </c>
      <c r="F3" s="2" t="n">
        <v/>
      </c>
      <c r="G3" s="2" t="n">
        <v/>
      </c>
      <c r="H3" s="2" t="n">
        <v/>
      </c>
      <c r="I3" s="2" t="n">
        <v/>
      </c>
      <c r="J3" s="1" t="inlineStr">
        <is>
          <t>Annual</t>
        </is>
      </c>
      <c r="K3" s="2" t="n">
        <v/>
      </c>
      <c r="L3" s="2" t="n">
        <v/>
      </c>
      <c r="M3" s="2" t="n">
        <v/>
      </c>
      <c r="N3" s="2" t="n">
        <v/>
      </c>
      <c r="O3" s="2" t="n">
        <v/>
      </c>
      <c r="P3" s="2" t="n">
        <v/>
      </c>
      <c r="Q3" s="2" t="n">
        <v/>
      </c>
    </row>
    <row r="4"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inlineStr">
        <is>
          <t>FYE JAN '11</t>
        </is>
      </c>
      <c r="K4" t="n">
        <v/>
      </c>
      <c r="L4" t="n">
        <v/>
      </c>
      <c r="M4" t="n">
        <v/>
      </c>
      <c r="N4" t="n">
        <v/>
      </c>
      <c r="O4" t="n">
        <v/>
      </c>
      <c r="P4" t="n">
        <v/>
      </c>
      <c r="Q4" t="n">
        <v/>
      </c>
    </row>
    <row r="5">
      <c r="B5" t="n">
        <v/>
      </c>
      <c r="C5" s="3" t="n">
        <v>2010</v>
      </c>
      <c r="D5" s="3" t="n">
        <v>2011</v>
      </c>
      <c r="E5" s="3" t="n">
        <v>2012</v>
      </c>
      <c r="F5" s="3" t="n">
        <v>2013</v>
      </c>
      <c r="G5" s="3" t="n">
        <v>2014</v>
      </c>
      <c r="H5" s="3" t="n">
        <v>2015</v>
      </c>
      <c r="I5" s="3" t="n">
        <v>2016</v>
      </c>
      <c r="J5" s="3" t="n">
        <v>2017</v>
      </c>
      <c r="K5" s="3" t="n">
        <v>2018</v>
      </c>
      <c r="L5" s="3" t="n">
        <v>2019</v>
      </c>
      <c r="M5" s="3" t="inlineStr">
        <is>
          <t>2020E</t>
        </is>
      </c>
      <c r="N5" s="3" t="inlineStr">
        <is>
          <t>2021E</t>
        </is>
      </c>
      <c r="O5" s="3" t="inlineStr">
        <is>
          <t>2022E</t>
        </is>
      </c>
      <c r="P5" s="3" t="inlineStr">
        <is>
          <t>2023E</t>
        </is>
      </c>
      <c r="Q5" s="3" t="inlineStr">
        <is>
          <t>2024E</t>
        </is>
      </c>
    </row>
    <row r="6">
      <c r="B6" t="n">
        <v/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  <c r="N6" t="n">
        <v/>
      </c>
      <c r="O6" t="n">
        <v/>
      </c>
      <c r="P6" t="n">
        <v/>
      </c>
      <c r="Q6" t="n">
        <v/>
      </c>
    </row>
    <row r="7">
      <c r="B7" s="4" t="inlineStr">
        <is>
          <t>Income Statement</t>
        </is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  <c r="N7" t="n">
        <v/>
      </c>
      <c r="O7" t="n">
        <v/>
      </c>
      <c r="P7" t="n">
        <v/>
      </c>
      <c r="Q7" t="n">
        <v/>
      </c>
    </row>
    <row r="8">
      <c r="B8" s="5" t="inlineStr">
        <is>
          <t>Sales</t>
        </is>
      </c>
      <c r="C8" s="6" t="n">
        <v>3326.445</v>
      </c>
      <c r="D8" s="6" t="n">
        <v>3543.309</v>
      </c>
      <c r="E8" s="6" t="n">
        <v>3997.93</v>
      </c>
      <c r="F8" s="6" t="n">
        <v>4280.159</v>
      </c>
      <c r="G8" s="6" t="n">
        <v>4130.162</v>
      </c>
      <c r="H8" s="6" t="n">
        <v>4681.507</v>
      </c>
      <c r="I8" s="6" t="n">
        <v>5010</v>
      </c>
      <c r="J8" s="6" t="n">
        <v>6910</v>
      </c>
      <c r="K8" s="6" t="n">
        <v>9714</v>
      </c>
      <c r="L8" s="6" t="n">
        <v>11716</v>
      </c>
      <c r="M8" s="6">
        <f>L8*(1+M33)</f>
        <v/>
      </c>
      <c r="N8" s="6">
        <f>M8*(1+N33)</f>
        <v/>
      </c>
      <c r="O8" s="6">
        <f>N8*(1+O33)</f>
        <v/>
      </c>
      <c r="P8" s="6">
        <f>O8*(1+P33)</f>
        <v/>
      </c>
      <c r="Q8" s="6">
        <f>P8*(1+Q33)</f>
        <v/>
      </c>
    </row>
    <row r="9">
      <c r="B9" s="4" t="inlineStr">
        <is>
          <t>Cost of Goods Sold (COGS) excl. D&amp;A</t>
        </is>
      </c>
      <c r="C9">
        <f>1978.807-C11</f>
        <v/>
      </c>
      <c r="D9">
        <f>1940.111-D11</f>
        <v/>
      </c>
      <c r="E9">
        <f>1940.084-E11</f>
        <v/>
      </c>
      <c r="F9">
        <f>2048.078-F11</f>
        <v/>
      </c>
      <c r="G9">
        <f>1855.613-G11</f>
        <v/>
      </c>
      <c r="H9">
        <f>2076.589-H11</f>
        <v/>
      </c>
      <c r="I9">
        <f>2172-I11</f>
        <v/>
      </c>
      <c r="J9">
        <f>2835-J11</f>
        <v/>
      </c>
      <c r="K9">
        <f>3878-K11</f>
        <v/>
      </c>
      <c r="L9">
        <f>4501-L11</f>
        <v/>
      </c>
      <c r="M9">
        <f>M8*M35</f>
        <v/>
      </c>
      <c r="N9">
        <f>N8*N35</f>
        <v/>
      </c>
      <c r="O9">
        <f>O8*O35</f>
        <v/>
      </c>
      <c r="P9">
        <f>P8*P35</f>
        <v/>
      </c>
      <c r="Q9">
        <f>Q8*Q35</f>
        <v/>
      </c>
    </row>
    <row r="10">
      <c r="B10" s="5" t="inlineStr">
        <is>
          <t>Gross Income</t>
        </is>
      </c>
      <c r="C10" s="7" t="n">
        <v>1347.638</v>
      </c>
      <c r="D10" s="7" t="n">
        <v>1603.198</v>
      </c>
      <c r="E10" s="7" t="n">
        <v>2057.846</v>
      </c>
      <c r="F10" s="7" t="n">
        <v>2232.081</v>
      </c>
      <c r="G10" s="7" t="n">
        <v>2274.549</v>
      </c>
      <c r="H10" s="7" t="n">
        <v>2604.918</v>
      </c>
      <c r="I10" s="7" t="n">
        <v>2838</v>
      </c>
      <c r="J10" s="7" t="n">
        <v>4075</v>
      </c>
      <c r="K10" s="7" t="n">
        <v>5836</v>
      </c>
      <c r="L10" s="7" t="n">
        <v>7215</v>
      </c>
      <c r="M10" s="7">
        <f>M8-M9</f>
        <v/>
      </c>
      <c r="N10" s="7">
        <f>N8-N9</f>
        <v/>
      </c>
      <c r="O10" s="7">
        <f>O8-O9</f>
        <v/>
      </c>
      <c r="P10" s="7">
        <f>P8-P9</f>
        <v/>
      </c>
      <c r="Q10" s="7">
        <f>Q8-Q9</f>
        <v/>
      </c>
    </row>
    <row r="11">
      <c r="B11" s="4" t="inlineStr">
        <is>
          <t>Depreciation &amp; Amortization Expense</t>
        </is>
      </c>
      <c r="C11">
        <f>'Cashflow Statement'!C10</f>
        <v/>
      </c>
      <c r="D11">
        <f>'Cashflow Statement'!D10</f>
        <v/>
      </c>
      <c r="E11">
        <f>'Cashflow Statement'!E10</f>
        <v/>
      </c>
      <c r="F11">
        <f>'Cashflow Statement'!F10</f>
        <v/>
      </c>
      <c r="G11">
        <f>'Cashflow Statement'!G10</f>
        <v/>
      </c>
      <c r="H11">
        <f>'Cashflow Statement'!H10</f>
        <v/>
      </c>
      <c r="I11">
        <f>'Cashflow Statement'!I10</f>
        <v/>
      </c>
      <c r="J11">
        <f>'Cashflow Statement'!J10</f>
        <v/>
      </c>
      <c r="K11">
        <f>'Cashflow Statement'!K10</f>
        <v/>
      </c>
      <c r="L11">
        <f>'Cashflow Statement'!L10</f>
        <v/>
      </c>
      <c r="M11">
        <f>M8*M39</f>
        <v/>
      </c>
      <c r="N11">
        <f>N8*N39</f>
        <v/>
      </c>
      <c r="O11">
        <f>O8*O39</f>
        <v/>
      </c>
      <c r="P11">
        <f>P8*P39</f>
        <v/>
      </c>
      <c r="Q11">
        <f>Q8*Q39</f>
        <v/>
      </c>
    </row>
    <row r="12">
      <c r="B12" s="4" t="inlineStr">
        <is>
          <t>SG&amp;A Expense</t>
        </is>
      </c>
      <c r="C12" t="n">
        <v>1275.868</v>
      </c>
      <c r="D12" t="n">
        <v>1210.343</v>
      </c>
      <c r="E12" t="n">
        <v>1381.918</v>
      </c>
      <c r="F12" t="n">
        <v>1578.104</v>
      </c>
      <c r="G12" t="n">
        <v>1771.536</v>
      </c>
      <c r="H12" t="n">
        <v>1803.133</v>
      </c>
      <c r="I12" t="n">
        <v>1863</v>
      </c>
      <c r="J12" t="n">
        <v>2104</v>
      </c>
      <c r="K12" t="n">
        <v>2599</v>
      </c>
      <c r="L12" t="n">
        <v>3365</v>
      </c>
      <c r="M12">
        <f>M8*M37</f>
        <v/>
      </c>
      <c r="N12">
        <f>N8*N37</f>
        <v/>
      </c>
      <c r="O12">
        <f>O8*O37</f>
        <v/>
      </c>
      <c r="P12">
        <f>P8*P37</f>
        <v/>
      </c>
      <c r="Q12">
        <f>Q8*Q37</f>
        <v/>
      </c>
    </row>
    <row r="13">
      <c r="B13" s="4" t="inlineStr">
        <is>
          <t>Other Operating Expense</t>
        </is>
      </c>
      <c r="C13" t="n">
        <v>170.715</v>
      </c>
      <c r="D13" t="n">
        <v>194.108</v>
      </c>
      <c r="E13" t="n">
        <v>7.329</v>
      </c>
      <c r="F13" t="n">
        <v>5.738</v>
      </c>
      <c r="G13" t="n">
        <v>6.786</v>
      </c>
      <c r="H13" t="n">
        <v>5.441</v>
      </c>
      <c r="I13" t="n">
        <v>27</v>
      </c>
      <c r="J13" t="n">
        <v>2</v>
      </c>
      <c r="K13" t="n">
        <v>14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>
      <c r="B14" s="5" t="inlineStr">
        <is>
          <t>EBIT (Operating Income)</t>
        </is>
      </c>
      <c r="C14" s="7" t="n">
        <v>-98.94499999999999</v>
      </c>
      <c r="D14" s="7" t="n">
        <v>198.747</v>
      </c>
      <c r="E14" s="7" t="n">
        <v>668.599</v>
      </c>
      <c r="F14" s="7" t="n">
        <v>648.239</v>
      </c>
      <c r="G14" s="7" t="n">
        <v>496.227</v>
      </c>
      <c r="H14" s="7" t="n">
        <v>796.3440000000001</v>
      </c>
      <c r="I14" s="7" t="n">
        <v>948</v>
      </c>
      <c r="J14" s="7" t="n">
        <v>1969</v>
      </c>
      <c r="K14" s="7" t="n">
        <v>3223</v>
      </c>
      <c r="L14" s="7" t="n">
        <v>3850</v>
      </c>
      <c r="M14" s="7">
        <f>M10-M12-M13</f>
        <v/>
      </c>
      <c r="N14" s="7">
        <f>N10-N12-N13</f>
        <v/>
      </c>
      <c r="O14" s="7">
        <f>O10-O12-O13</f>
        <v/>
      </c>
      <c r="P14" s="7">
        <f>P10-P12-P13</f>
        <v/>
      </c>
      <c r="Q14" s="7">
        <f>Q10-Q12-Q13</f>
        <v/>
      </c>
    </row>
    <row r="15">
      <c r="B15" s="4" t="inlineStr">
        <is>
          <t>Nonoperating Income - Net</t>
        </is>
      </c>
      <c r="C15" t="n">
        <v>7.371</v>
      </c>
      <c r="D15" t="n">
        <v>8.048999999999999</v>
      </c>
      <c r="E15" t="n">
        <v>6.686</v>
      </c>
      <c r="F15" t="n">
        <v>17.094</v>
      </c>
      <c r="G15" t="n">
        <v>24.47</v>
      </c>
      <c r="H15" t="n">
        <v>41.98</v>
      </c>
      <c r="I15" t="n">
        <v>43</v>
      </c>
      <c r="J15" t="n">
        <v>50</v>
      </c>
      <c r="K15" t="n">
        <v>47</v>
      </c>
      <c r="L15" t="n">
        <v>150</v>
      </c>
      <c r="M15" t="n">
        <v>150</v>
      </c>
      <c r="N15" t="n">
        <v>150</v>
      </c>
      <c r="O15" t="n">
        <v>150</v>
      </c>
      <c r="P15" t="n">
        <v>150</v>
      </c>
      <c r="Q15" t="n">
        <v>150</v>
      </c>
    </row>
    <row r="16">
      <c r="B16" s="4" t="inlineStr">
        <is>
          <t>Interest Expense</t>
        </is>
      </c>
      <c r="C16" t="n">
        <v>3.32</v>
      </c>
      <c r="D16" t="n">
        <v>3.127</v>
      </c>
      <c r="E16" t="n">
        <v>3.089</v>
      </c>
      <c r="F16" t="n">
        <v>3.294</v>
      </c>
      <c r="G16" t="n">
        <v>10.443</v>
      </c>
      <c r="H16" t="n">
        <v>46.133</v>
      </c>
      <c r="I16" t="n">
        <v>47</v>
      </c>
      <c r="J16" t="n">
        <v>58</v>
      </c>
      <c r="K16" t="n">
        <v>61</v>
      </c>
      <c r="L16" t="n">
        <v>58</v>
      </c>
      <c r="M16" t="n">
        <v>58</v>
      </c>
      <c r="N16" t="n">
        <v>58</v>
      </c>
      <c r="O16" t="n">
        <v>58</v>
      </c>
      <c r="P16" t="n">
        <v>58</v>
      </c>
      <c r="Q16" t="n">
        <v>58</v>
      </c>
    </row>
    <row r="17">
      <c r="B17" s="4" t="inlineStr">
        <is>
          <t>Unusual Expense - Net</t>
        </is>
      </c>
      <c r="C17" t="n">
        <v>-12.6</v>
      </c>
      <c r="D17" t="n">
        <v>-67.5</v>
      </c>
      <c r="E17" t="n">
        <v>8.800000000000001</v>
      </c>
      <c r="F17" t="n">
        <v>0</v>
      </c>
      <c r="G17" t="n">
        <v>0</v>
      </c>
      <c r="H17" t="n">
        <v>37.355</v>
      </c>
      <c r="I17" t="n">
        <v>201</v>
      </c>
      <c r="J17" t="n">
        <v>56</v>
      </c>
      <c r="K17" t="n">
        <v>13</v>
      </c>
      <c r="L17" t="n">
        <v>46</v>
      </c>
      <c r="M17">
        <f>M14*M41</f>
        <v/>
      </c>
      <c r="N17">
        <f>N14*N41</f>
        <v/>
      </c>
      <c r="O17">
        <f>O14*O41</f>
        <v/>
      </c>
      <c r="P17">
        <f>P14*P41</f>
        <v/>
      </c>
      <c r="Q17">
        <f>Q14*Q41</f>
        <v/>
      </c>
    </row>
    <row r="18">
      <c r="B18" s="5" t="inlineStr">
        <is>
          <t>Pretax Income</t>
        </is>
      </c>
      <c r="C18" s="7">
        <f>C13+C14-C15-C16</f>
        <v/>
      </c>
      <c r="D18" s="7">
        <f>D13+D14-D15-D16</f>
        <v/>
      </c>
      <c r="E18" s="7">
        <f>E13+E14-E15-E16</f>
        <v/>
      </c>
      <c r="F18" s="7">
        <f>F13+F14-F15-F16</f>
        <v/>
      </c>
      <c r="G18" s="7">
        <f>G13+G14-G15-G16</f>
        <v/>
      </c>
      <c r="H18" s="7">
        <f>H13+H14-H15-H16</f>
        <v/>
      </c>
      <c r="I18" s="7">
        <f>I13+I14-I15-I16</f>
        <v/>
      </c>
      <c r="J18" s="7">
        <f>J13+J14-J15-J16</f>
        <v/>
      </c>
      <c r="K18" s="7">
        <f>K13+K14-K15-K16</f>
        <v/>
      </c>
      <c r="L18" s="7">
        <f>L13+L14-L15-L16</f>
        <v/>
      </c>
      <c r="M18" s="7">
        <f>M14+M15-M16-M17</f>
        <v/>
      </c>
      <c r="N18" s="7">
        <f>N14+N15-N16-N17</f>
        <v/>
      </c>
      <c r="O18" s="7">
        <f>O14+O15-O16-O17</f>
        <v/>
      </c>
      <c r="P18" s="7">
        <f>P14+P15-P16-P17</f>
        <v/>
      </c>
      <c r="Q18" s="7">
        <f>Q14+Q15-Q16-Q17</f>
        <v/>
      </c>
    </row>
    <row r="19">
      <c r="B19" s="4" t="inlineStr">
        <is>
          <t>Income Taxes</t>
        </is>
      </c>
      <c r="C19" t="n">
        <v>-14.307</v>
      </c>
      <c r="D19" t="n">
        <v>18.023</v>
      </c>
      <c r="E19" t="n">
        <v>82.306</v>
      </c>
      <c r="F19" t="n">
        <v>99.503</v>
      </c>
      <c r="G19" t="n">
        <v>70.264</v>
      </c>
      <c r="H19" t="n">
        <v>124.249</v>
      </c>
      <c r="I19" t="n">
        <v>129</v>
      </c>
      <c r="J19" t="n">
        <v>239</v>
      </c>
      <c r="K19" t="n">
        <v>149</v>
      </c>
      <c r="L19" t="n">
        <v>-245</v>
      </c>
      <c r="M19">
        <f>M18*M43</f>
        <v/>
      </c>
      <c r="N19">
        <f>N18*N43</f>
        <v/>
      </c>
      <c r="O19">
        <f>O18*O43</f>
        <v/>
      </c>
      <c r="P19">
        <f>P18*P43</f>
        <v/>
      </c>
      <c r="Q19">
        <f>Q18*Q43</f>
        <v/>
      </c>
    </row>
    <row r="20">
      <c r="B20" s="5" t="inlineStr">
        <is>
          <t>Consolidated Net Income</t>
        </is>
      </c>
      <c r="C20" s="7">
        <f>C18-C19</f>
        <v/>
      </c>
      <c r="D20" s="7">
        <f>D18-D19</f>
        <v/>
      </c>
      <c r="E20" s="7">
        <f>E18-E19</f>
        <v/>
      </c>
      <c r="F20" s="7">
        <f>F18-F19</f>
        <v/>
      </c>
      <c r="G20" s="7">
        <f>G18-G19</f>
        <v/>
      </c>
      <c r="H20" s="7">
        <f>H18-H19</f>
        <v/>
      </c>
      <c r="I20" s="7">
        <f>I18-I19</f>
        <v/>
      </c>
      <c r="J20" s="7">
        <f>J18-J19</f>
        <v/>
      </c>
      <c r="K20" s="7">
        <f>K18-K19</f>
        <v/>
      </c>
      <c r="L20" s="7">
        <f>L18-L19</f>
        <v/>
      </c>
      <c r="M20" s="7">
        <f>M18-M19</f>
        <v/>
      </c>
      <c r="N20" s="7">
        <f>N18-N19</f>
        <v/>
      </c>
      <c r="O20" s="7">
        <f>O18-O19</f>
        <v/>
      </c>
      <c r="P20" s="7">
        <f>P18-P19</f>
        <v/>
      </c>
      <c r="Q20" s="7">
        <f>Q18-Q19</f>
        <v/>
      </c>
    </row>
    <row r="21">
      <c r="B21" s="4" t="n">
        <v/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/>
      </c>
      <c r="O21" t="n">
        <v/>
      </c>
      <c r="P21" t="n">
        <v/>
      </c>
      <c r="Q21" t="n">
        <v/>
      </c>
    </row>
    <row r="22">
      <c r="B22" s="4" t="inlineStr">
        <is>
          <t>Per Share</t>
        </is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/>
      </c>
      <c r="N22" t="n">
        <v/>
      </c>
      <c r="O22" t="n">
        <v/>
      </c>
      <c r="P22" t="n">
        <v/>
      </c>
      <c r="Q22" t="n">
        <v/>
      </c>
    </row>
    <row r="23">
      <c r="B23" s="4" t="n">
        <v/>
      </c>
      <c r="C23" t="n">
        <v/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  <c r="N23" t="n">
        <v/>
      </c>
      <c r="O23" t="n">
        <v/>
      </c>
      <c r="P23" t="n">
        <v/>
      </c>
      <c r="Q23" t="n">
        <v/>
      </c>
    </row>
    <row r="24">
      <c r="B24" s="4" t="inlineStr">
        <is>
          <t>EPS (diluted)</t>
        </is>
      </c>
      <c r="C24" t="n">
        <v>-0.12</v>
      </c>
      <c r="D24" t="n">
        <v>0.43</v>
      </c>
      <c r="E24" t="n">
        <v>0.9399999999999999</v>
      </c>
      <c r="F24" t="n">
        <v>0.9</v>
      </c>
      <c r="G24" t="n">
        <v>0.74</v>
      </c>
      <c r="H24" t="n">
        <v>1.12</v>
      </c>
      <c r="I24" t="n">
        <v>1.08</v>
      </c>
      <c r="J24" t="n">
        <v>2.57</v>
      </c>
      <c r="K24" t="n">
        <v>4.82</v>
      </c>
      <c r="L24" t="n">
        <v>6.63</v>
      </c>
      <c r="M24">
        <f>M20/M26</f>
        <v/>
      </c>
      <c r="N24">
        <f>N20/N26</f>
        <v/>
      </c>
      <c r="O24">
        <f>O20/O26</f>
        <v/>
      </c>
      <c r="P24">
        <f>P20/P26</f>
        <v/>
      </c>
      <c r="Q24">
        <f>Q20/Q26</f>
        <v/>
      </c>
    </row>
    <row r="25">
      <c r="B25" s="4" t="n">
        <v/>
      </c>
      <c r="C25" t="n">
        <v/>
      </c>
      <c r="D25" t="n">
        <v/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/>
      </c>
      <c r="O25" t="n">
        <v/>
      </c>
      <c r="P25" t="n">
        <v/>
      </c>
      <c r="Q25" t="n">
        <v/>
      </c>
    </row>
    <row r="26">
      <c r="B26" s="4" t="inlineStr">
        <is>
          <t>Diluted Shares Outstanding</t>
        </is>
      </c>
      <c r="C26">
        <f>C20/C24</f>
        <v/>
      </c>
      <c r="D26">
        <f>D20/D24</f>
        <v/>
      </c>
      <c r="E26">
        <f>E20/E24</f>
        <v/>
      </c>
      <c r="F26">
        <f>F20/F24</f>
        <v/>
      </c>
      <c r="G26">
        <f>G20/G24</f>
        <v/>
      </c>
      <c r="H26">
        <f>H20/H24</f>
        <v/>
      </c>
      <c r="I26">
        <f>I20/I24</f>
        <v/>
      </c>
      <c r="J26">
        <f>J20/J24</f>
        <v/>
      </c>
      <c r="K26">
        <f>K20/K24</f>
        <v/>
      </c>
      <c r="L26">
        <f>L20/L24</f>
        <v/>
      </c>
      <c r="M26">
        <f>AVERAGE(F26:L26)</f>
        <v/>
      </c>
      <c r="N26">
        <f>M26</f>
        <v/>
      </c>
      <c r="O26">
        <f>M26</f>
        <v/>
      </c>
      <c r="P26">
        <f>M26</f>
        <v/>
      </c>
      <c r="Q26">
        <f>M26</f>
        <v/>
      </c>
    </row>
    <row r="27">
      <c r="B27" s="4" t="inlineStr">
        <is>
          <t>Dividends per Share</t>
        </is>
      </c>
      <c r="C27" t="n">
        <v>0</v>
      </c>
      <c r="D27" t="n">
        <v>0</v>
      </c>
      <c r="E27" t="n">
        <v>0</v>
      </c>
      <c r="F27" t="n">
        <v>0.075</v>
      </c>
      <c r="G27" t="n">
        <v>0.31</v>
      </c>
      <c r="H27" t="n">
        <v>0.34</v>
      </c>
      <c r="I27" t="n">
        <v>0.395</v>
      </c>
      <c r="J27" t="n">
        <v>0.485</v>
      </c>
      <c r="K27" t="n">
        <v>0.57</v>
      </c>
      <c r="L27" t="n">
        <v>0.61</v>
      </c>
      <c r="M27" t="n">
        <v>0.61</v>
      </c>
      <c r="N27" t="n">
        <v>0.61</v>
      </c>
      <c r="O27" t="n">
        <v>0.61</v>
      </c>
      <c r="P27" t="n">
        <v>0.61</v>
      </c>
      <c r="Q27" t="n">
        <v>0.61</v>
      </c>
    </row>
    <row r="28">
      <c r="B28" s="4" t="inlineStr">
        <is>
          <t>EBITDA</t>
        </is>
      </c>
      <c r="C28" t="n">
        <v/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  <c r="M28">
        <f>M11+M14</f>
        <v/>
      </c>
      <c r="N28">
        <f>N11+N14</f>
        <v/>
      </c>
      <c r="O28">
        <f>O11+O14</f>
        <v/>
      </c>
      <c r="P28">
        <f>P11+P14</f>
        <v/>
      </c>
      <c r="Q28">
        <f>Q11+Q14</f>
        <v/>
      </c>
    </row>
    <row r="29">
      <c r="B29" s="4" t="inlineStr">
        <is>
          <t>EBITDA</t>
        </is>
      </c>
      <c r="C29" t="n">
        <v>97.71899999999999</v>
      </c>
      <c r="D29" t="n">
        <v>385.736</v>
      </c>
      <c r="E29" t="n">
        <v>872.804</v>
      </c>
      <c r="F29" t="n">
        <v>874.474</v>
      </c>
      <c r="G29" t="n">
        <v>735.375</v>
      </c>
      <c r="H29" t="n">
        <v>1016.469</v>
      </c>
      <c r="I29" t="n">
        <v>1145</v>
      </c>
      <c r="J29" t="n">
        <v>2156</v>
      </c>
      <c r="K29" t="n">
        <v>3422</v>
      </c>
      <c r="L29" t="n">
        <v>4112</v>
      </c>
      <c r="M29">
        <f>M11+M14</f>
        <v/>
      </c>
      <c r="N29">
        <f>N11+N14</f>
        <v/>
      </c>
      <c r="O29">
        <f>O11+O14</f>
        <v/>
      </c>
      <c r="P29">
        <f>P11+P14</f>
        <v/>
      </c>
      <c r="Q29">
        <f>Q11+Q14</f>
        <v/>
      </c>
    </row>
    <row r="30">
      <c r="B30" s="4" t="inlineStr">
        <is>
          <t>Non-GAAP</t>
        </is>
      </c>
      <c r="C30" t="n">
        <v/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/>
      </c>
      <c r="O30" t="n">
        <v/>
      </c>
      <c r="P30" t="n">
        <v/>
      </c>
      <c r="Q30" t="n">
        <v/>
      </c>
    </row>
    <row r="31">
      <c r="B31" s="4" t="n">
        <v/>
      </c>
      <c r="C31" t="n">
        <v/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/>
      </c>
      <c r="O31" t="n">
        <v/>
      </c>
      <c r="P31" t="n">
        <v/>
      </c>
      <c r="Q31" t="n">
        <v/>
      </c>
    </row>
    <row r="32">
      <c r="B32" s="8" t="inlineStr">
        <is>
          <t>Driver Ratios</t>
        </is>
      </c>
      <c r="C32" s="6" t="n">
        <v/>
      </c>
      <c r="D32" s="6" t="n">
        <v/>
      </c>
      <c r="E32" s="6" t="n">
        <v/>
      </c>
      <c r="F32" s="6" t="n">
        <v/>
      </c>
      <c r="G32" s="6" t="n">
        <v/>
      </c>
      <c r="H32" s="6" t="n">
        <v/>
      </c>
      <c r="I32" s="6" t="n">
        <v/>
      </c>
      <c r="J32" s="6" t="n">
        <v/>
      </c>
      <c r="K32" s="6" t="n">
        <v/>
      </c>
      <c r="L32" s="6" t="n">
        <v/>
      </c>
      <c r="M32" s="6" t="n">
        <v/>
      </c>
      <c r="N32" s="6" t="n">
        <v/>
      </c>
      <c r="O32" s="6" t="n">
        <v/>
      </c>
      <c r="P32" s="6" t="n">
        <v/>
      </c>
      <c r="Q32" s="6" t="n">
        <v/>
      </c>
    </row>
    <row r="33">
      <c r="B33" s="4" t="inlineStr">
        <is>
          <t>Sales Growth %</t>
        </is>
      </c>
      <c r="C33" t="n">
        <v/>
      </c>
      <c r="D33">
        <f>D8/C8-1</f>
        <v/>
      </c>
      <c r="E33">
        <f>E8/D8-1</f>
        <v/>
      </c>
      <c r="F33">
        <f>F8/E8-1</f>
        <v/>
      </c>
      <c r="G33">
        <f>G8/F8-1</f>
        <v/>
      </c>
      <c r="H33">
        <f>H8/G8-1</f>
        <v/>
      </c>
      <c r="I33">
        <f>I8/H8-1</f>
        <v/>
      </c>
      <c r="J33">
        <f>J8/I8-1</f>
        <v/>
      </c>
      <c r="K33">
        <f>K8/J8-1</f>
        <v/>
      </c>
      <c r="L33">
        <f>L8/K8-1</f>
        <v/>
      </c>
      <c r="M33" t="n">
        <v>0.5</v>
      </c>
      <c r="N33" t="n">
        <v>0.5</v>
      </c>
      <c r="O33" t="n">
        <v>0.5</v>
      </c>
      <c r="P33" t="n">
        <v>0.5</v>
      </c>
      <c r="Q33" t="n">
        <v>0.5</v>
      </c>
    </row>
    <row r="34">
      <c r="B34" s="4" t="n">
        <v/>
      </c>
      <c r="C34" t="n">
        <v/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/>
      </c>
      <c r="P34" t="n">
        <v/>
      </c>
      <c r="Q34" t="n">
        <v/>
      </c>
    </row>
    <row r="35">
      <c r="B35" s="4" t="inlineStr">
        <is>
          <t>COGS Sales Ratio</t>
        </is>
      </c>
      <c r="C35">
        <f>C9/C8</f>
        <v/>
      </c>
      <c r="D35">
        <f>D9/D8</f>
        <v/>
      </c>
      <c r="E35">
        <f>E9/E8</f>
        <v/>
      </c>
      <c r="F35">
        <f>F9/F8</f>
        <v/>
      </c>
      <c r="G35">
        <f>G9/G8</f>
        <v/>
      </c>
      <c r="H35">
        <f>H9/H8</f>
        <v/>
      </c>
      <c r="I35">
        <f>I9/I8</f>
        <v/>
      </c>
      <c r="J35">
        <f>J9/J8</f>
        <v/>
      </c>
      <c r="K35">
        <f>K9/K8</f>
        <v/>
      </c>
      <c r="L35">
        <f>L9/L8</f>
        <v/>
      </c>
      <c r="M35">
        <f>ROUND(L35,4)</f>
        <v/>
      </c>
      <c r="N35">
        <f>M35</f>
        <v/>
      </c>
      <c r="O35">
        <f>M35</f>
        <v/>
      </c>
      <c r="P35">
        <f>M35</f>
        <v/>
      </c>
      <c r="Q35">
        <f>M35</f>
        <v/>
      </c>
    </row>
    <row r="36">
      <c r="B36" s="4" t="n">
        <v/>
      </c>
      <c r="C36" t="n">
        <v/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  <c r="P36" t="n">
        <v/>
      </c>
      <c r="Q36" t="n">
        <v/>
      </c>
    </row>
    <row r="37">
      <c r="B37" s="4" t="inlineStr">
        <is>
          <t>SG&amp;A Sales Ratio</t>
        </is>
      </c>
      <c r="C37">
        <f>C12/C8</f>
        <v/>
      </c>
      <c r="D37">
        <f>D12/D8</f>
        <v/>
      </c>
      <c r="E37">
        <f>E12/E8</f>
        <v/>
      </c>
      <c r="F37">
        <f>F12/F8</f>
        <v/>
      </c>
      <c r="G37">
        <f>G12/G8</f>
        <v/>
      </c>
      <c r="H37">
        <f>H12/H8</f>
        <v/>
      </c>
      <c r="I37">
        <f>I12/I8</f>
        <v/>
      </c>
      <c r="J37">
        <f>J12/J8</f>
        <v/>
      </c>
      <c r="K37">
        <f>K12/K8</f>
        <v/>
      </c>
      <c r="L37">
        <f>L12/L8</f>
        <v/>
      </c>
      <c r="M37">
        <f>ROUND(L37,4)</f>
        <v/>
      </c>
      <c r="N37">
        <f>M37</f>
        <v/>
      </c>
      <c r="O37">
        <f>M37</f>
        <v/>
      </c>
      <c r="P37">
        <f>M37</f>
        <v/>
      </c>
      <c r="Q37">
        <f>M37</f>
        <v/>
      </c>
    </row>
    <row r="38">
      <c r="B38" s="4" t="n">
        <v/>
      </c>
      <c r="C38" t="n">
        <v/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  <c r="N38" t="n">
        <v/>
      </c>
      <c r="O38" t="n">
        <v/>
      </c>
      <c r="P38" t="n">
        <v/>
      </c>
      <c r="Q38" t="n">
        <v/>
      </c>
    </row>
    <row r="39">
      <c r="B39" s="4" t="inlineStr">
        <is>
          <t>D&amp;A Sales Ratio</t>
        </is>
      </c>
      <c r="C39">
        <f>C11/C8</f>
        <v/>
      </c>
      <c r="D39">
        <f>D11/D8</f>
        <v/>
      </c>
      <c r="E39">
        <f>E11/E8</f>
        <v/>
      </c>
      <c r="F39">
        <f>F11/F8</f>
        <v/>
      </c>
      <c r="G39">
        <f>G11/G8</f>
        <v/>
      </c>
      <c r="H39">
        <f>H11/H8</f>
        <v/>
      </c>
      <c r="I39">
        <f>I11/I8</f>
        <v/>
      </c>
      <c r="J39">
        <f>J11/J8</f>
        <v/>
      </c>
      <c r="K39">
        <f>K11/K8</f>
        <v/>
      </c>
      <c r="L39">
        <f>L11/L8</f>
        <v/>
      </c>
      <c r="M39">
        <f>L11/L8</f>
        <v/>
      </c>
      <c r="N39">
        <f>L11/L8</f>
        <v/>
      </c>
      <c r="O39">
        <f>L11/L8</f>
        <v/>
      </c>
      <c r="P39">
        <f>L11/L8</f>
        <v/>
      </c>
      <c r="Q39">
        <f>L11/L8</f>
        <v/>
      </c>
    </row>
    <row r="40">
      <c r="B40" s="4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</row>
    <row r="41">
      <c r="B41" s="4" t="inlineStr">
        <is>
          <t>Unusual Expense EBIT Ratio</t>
        </is>
      </c>
      <c r="C41">
        <f>C17/C14</f>
        <v/>
      </c>
      <c r="D41">
        <f>D17/D14</f>
        <v/>
      </c>
      <c r="E41">
        <f>E17/E14</f>
        <v/>
      </c>
      <c r="F41">
        <f>F17/F14</f>
        <v/>
      </c>
      <c r="G41">
        <f>G17/G14</f>
        <v/>
      </c>
      <c r="H41">
        <f>H17/H14</f>
        <v/>
      </c>
      <c r="I41">
        <f>I17/I14</f>
        <v/>
      </c>
      <c r="J41">
        <f>J17/J14</f>
        <v/>
      </c>
      <c r="K41">
        <f>K17/K14</f>
        <v/>
      </c>
      <c r="L41">
        <f>L17/L14</f>
        <v/>
      </c>
      <c r="M41">
        <f>AVERAGE(C41:L41)</f>
        <v/>
      </c>
      <c r="N41">
        <f>M41</f>
        <v/>
      </c>
      <c r="O41">
        <f>M41</f>
        <v/>
      </c>
      <c r="P41">
        <f>M41</f>
        <v/>
      </c>
      <c r="Q41">
        <f>M41</f>
        <v/>
      </c>
    </row>
    <row r="42">
      <c r="B42" s="4" t="n">
        <v/>
      </c>
      <c r="C42" t="n">
        <v/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/>
      </c>
      <c r="O42" t="n">
        <v/>
      </c>
      <c r="P42" t="n">
        <v/>
      </c>
      <c r="Q42" t="n">
        <v/>
      </c>
    </row>
    <row r="43">
      <c r="B43" s="4" t="inlineStr">
        <is>
          <t>Effective Tax Rate</t>
        </is>
      </c>
      <c r="C43">
        <f>C19/C18</f>
        <v/>
      </c>
      <c r="D43">
        <f>D19/D18</f>
        <v/>
      </c>
      <c r="E43">
        <f>E19/E18</f>
        <v/>
      </c>
      <c r="F43">
        <f>F19/F18</f>
        <v/>
      </c>
      <c r="G43">
        <f>G19/G18</f>
        <v/>
      </c>
      <c r="H43">
        <f>H19/H18</f>
        <v/>
      </c>
      <c r="I43">
        <f>I19/I18</f>
        <v/>
      </c>
      <c r="J43">
        <f>J19/J18</f>
        <v/>
      </c>
      <c r="K43">
        <f>K19/K18</f>
        <v/>
      </c>
      <c r="L43">
        <f>L19/L18</f>
        <v/>
      </c>
      <c r="M43">
        <f>AVERAGE(C43:L43)</f>
        <v/>
      </c>
      <c r="N43">
        <f>M43</f>
        <v/>
      </c>
      <c r="O43">
        <f>M43</f>
        <v/>
      </c>
      <c r="P43">
        <f>M43</f>
        <v/>
      </c>
      <c r="Q43">
        <f>M43</f>
        <v/>
      </c>
    </row>
    <row r="44">
      <c r="B44" s="4" t="inlineStr">
        <is>
          <t>Dividend Payout Ratio</t>
        </is>
      </c>
      <c r="C44">
        <f>C27/C24</f>
        <v/>
      </c>
      <c r="D44">
        <f>D27/D24</f>
        <v/>
      </c>
      <c r="E44">
        <f>E27/E24</f>
        <v/>
      </c>
      <c r="F44">
        <f>F27/F24</f>
        <v/>
      </c>
      <c r="G44">
        <f>G27/G24</f>
        <v/>
      </c>
      <c r="H44">
        <f>H27/H24</f>
        <v/>
      </c>
      <c r="I44">
        <f>I27/I24</f>
        <v/>
      </c>
      <c r="J44">
        <f>J27/J24</f>
        <v/>
      </c>
      <c r="K44">
        <f>K27/K24</f>
        <v/>
      </c>
      <c r="L44">
        <f>L27/L24</f>
        <v/>
      </c>
      <c r="M44">
        <f>M27/M24</f>
        <v/>
      </c>
      <c r="N44">
        <f>N27/N24</f>
        <v/>
      </c>
      <c r="O44">
        <f>O27/O24</f>
        <v/>
      </c>
      <c r="P44">
        <f>P27/P24</f>
        <v/>
      </c>
      <c r="Q44">
        <f>Q27/Q24</f>
        <v/>
      </c>
    </row>
    <row r="45">
      <c r="B45" s="4" t="inlineStr">
        <is>
          <t>EBITDA Margin</t>
        </is>
      </c>
      <c r="C45">
        <f>C29/C8</f>
        <v/>
      </c>
      <c r="D45">
        <f>D29/D8</f>
        <v/>
      </c>
      <c r="E45">
        <f>E29/E8</f>
        <v/>
      </c>
      <c r="F45">
        <f>F29/F8</f>
        <v/>
      </c>
      <c r="G45">
        <f>G29/G8</f>
        <v/>
      </c>
      <c r="H45">
        <f>H29/H8</f>
        <v/>
      </c>
      <c r="I45">
        <f>I29/I8</f>
        <v/>
      </c>
      <c r="J45">
        <f>J29/J8</f>
        <v/>
      </c>
      <c r="K45">
        <f>K29/K8</f>
        <v/>
      </c>
      <c r="L45">
        <f>L29/L8</f>
        <v/>
      </c>
      <c r="M45">
        <f>M29/M8</f>
        <v/>
      </c>
      <c r="N45">
        <f>N29/N8</f>
        <v/>
      </c>
      <c r="O45">
        <f>O29/O8</f>
        <v/>
      </c>
      <c r="P45">
        <f>P29/P8</f>
        <v/>
      </c>
      <c r="Q45">
        <f>Q29/Q8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Q52"/>
  <sheetViews>
    <sheetView showGridLines="0" workbookViewId="0">
      <selection activeCell="A1" sqref="A1"/>
    </sheetView>
  </sheetViews>
  <sheetFormatPr baseColWidth="8" defaultRowHeight="15"/>
  <cols>
    <col customWidth="1" max="2" min="2" width="50"/>
  </cols>
  <sheetData>
    <row r="1"/>
    <row r="2">
      <c r="B2" s="1" t="inlineStr">
        <is>
          <t>Balance Sheet</t>
        </is>
      </c>
    </row>
    <row r="3">
      <c r="B3" s="2" t="inlineStr">
        <is>
          <t>($ in millions of U.S. Dollar)</t>
        </is>
      </c>
      <c r="C3" s="2" t="n">
        <v/>
      </c>
      <c r="D3" s="2" t="n">
        <v/>
      </c>
      <c r="E3" s="2" t="n">
        <v/>
      </c>
      <c r="F3" s="2" t="n">
        <v/>
      </c>
      <c r="G3" s="2" t="n">
        <v/>
      </c>
      <c r="H3" s="2" t="n">
        <v/>
      </c>
      <c r="I3" s="2" t="n">
        <v/>
      </c>
      <c r="J3" s="1" t="inlineStr">
        <is>
          <t>Annual</t>
        </is>
      </c>
      <c r="K3" s="2" t="n">
        <v/>
      </c>
      <c r="L3" s="2" t="n">
        <v/>
      </c>
      <c r="M3" s="2" t="n">
        <v/>
      </c>
      <c r="N3" s="2" t="n">
        <v/>
      </c>
      <c r="O3" s="2" t="n">
        <v/>
      </c>
      <c r="P3" s="2" t="n">
        <v/>
      </c>
      <c r="Q3" s="2" t="n">
        <v/>
      </c>
    </row>
    <row r="4"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inlineStr">
        <is>
          <t>FYE JAN '11</t>
        </is>
      </c>
      <c r="K4" t="n">
        <v/>
      </c>
      <c r="L4" t="n">
        <v/>
      </c>
      <c r="M4" t="n">
        <v/>
      </c>
      <c r="N4" t="n">
        <v/>
      </c>
      <c r="O4" t="n">
        <v/>
      </c>
      <c r="P4" t="n">
        <v/>
      </c>
      <c r="Q4" t="n">
        <v/>
      </c>
    </row>
    <row r="5">
      <c r="B5" t="n">
        <v/>
      </c>
      <c r="C5" s="3" t="n">
        <v>2010</v>
      </c>
      <c r="D5" s="3" t="n">
        <v>2011</v>
      </c>
      <c r="E5" s="3" t="n">
        <v>2012</v>
      </c>
      <c r="F5" s="3" t="n">
        <v>2013</v>
      </c>
      <c r="G5" s="3" t="n">
        <v>2014</v>
      </c>
      <c r="H5" s="3" t="n">
        <v>2015</v>
      </c>
      <c r="I5" s="3" t="n">
        <v>2016</v>
      </c>
      <c r="J5" s="3" t="n">
        <v>2017</v>
      </c>
      <c r="K5" s="3" t="n">
        <v>2018</v>
      </c>
      <c r="L5" s="3" t="n">
        <v>2019</v>
      </c>
      <c r="M5" s="3" t="inlineStr">
        <is>
          <t>2020E</t>
        </is>
      </c>
      <c r="N5" s="3" t="inlineStr">
        <is>
          <t>2021E</t>
        </is>
      </c>
      <c r="O5" s="3" t="inlineStr">
        <is>
          <t>2022E</t>
        </is>
      </c>
      <c r="P5" s="3" t="inlineStr">
        <is>
          <t>2023E</t>
        </is>
      </c>
      <c r="Q5" s="3" t="inlineStr">
        <is>
          <t>2024E</t>
        </is>
      </c>
    </row>
    <row r="6">
      <c r="B6" t="n">
        <v/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  <c r="N6" t="n">
        <v/>
      </c>
      <c r="O6" t="n">
        <v/>
      </c>
      <c r="P6" t="n">
        <v/>
      </c>
      <c r="Q6" t="n">
        <v/>
      </c>
    </row>
    <row r="7">
      <c r="B7" s="4" t="inlineStr">
        <is>
          <t>Balance Sheet</t>
        </is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  <c r="N7" t="n">
        <v/>
      </c>
      <c r="O7" t="n">
        <v/>
      </c>
      <c r="P7" t="n">
        <v/>
      </c>
      <c r="Q7" t="n">
        <v/>
      </c>
    </row>
    <row r="8">
      <c r="B8" s="4" t="inlineStr">
        <is>
          <t>Assets</t>
        </is>
      </c>
      <c r="C8" t="n">
        <v/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  <c r="M8" t="n">
        <v/>
      </c>
      <c r="N8" t="n">
        <v/>
      </c>
      <c r="O8" t="n">
        <v/>
      </c>
      <c r="P8" t="n">
        <v/>
      </c>
      <c r="Q8" t="n">
        <v/>
      </c>
    </row>
    <row r="9">
      <c r="B9" s="4" t="inlineStr">
        <is>
          <t>Cash &amp; Short-Term Investments</t>
        </is>
      </c>
      <c r="C9" t="n">
        <v>1728.227</v>
      </c>
      <c r="D9" t="n">
        <v>2490.563</v>
      </c>
      <c r="E9" t="n">
        <v>3129.576</v>
      </c>
      <c r="F9" t="n">
        <v>3727.883</v>
      </c>
      <c r="G9" t="n">
        <v>4671.81</v>
      </c>
      <c r="H9" t="n">
        <v>4623.339</v>
      </c>
      <c r="I9" t="n">
        <v>5037</v>
      </c>
      <c r="J9" t="n">
        <v>6798</v>
      </c>
      <c r="K9" t="n">
        <v>7108</v>
      </c>
      <c r="L9" t="n">
        <v>7422</v>
      </c>
      <c r="M9">
        <f>'Cashflow Statement'!M31</f>
        <v/>
      </c>
      <c r="N9">
        <f>'Cashflow Statement'!N31</f>
        <v/>
      </c>
      <c r="O9">
        <f>'Cashflow Statement'!O31</f>
        <v/>
      </c>
      <c r="P9">
        <f>'Cashflow Statement'!P31</f>
        <v/>
      </c>
      <c r="Q9">
        <f>'Cashflow Statement'!Q31</f>
        <v/>
      </c>
    </row>
    <row r="10">
      <c r="B10" s="4" t="inlineStr">
        <is>
          <t>Short-Term Receivables</t>
        </is>
      </c>
      <c r="C10" t="n">
        <v>374.963</v>
      </c>
      <c r="D10" t="n">
        <v>348.77</v>
      </c>
      <c r="E10" t="n">
        <v>336.143</v>
      </c>
      <c r="F10" t="n">
        <v>454.252</v>
      </c>
      <c r="G10" t="n">
        <v>426.357</v>
      </c>
      <c r="H10" t="n">
        <v>473.637</v>
      </c>
      <c r="I10" t="n">
        <v>505</v>
      </c>
      <c r="J10" t="n">
        <v>826</v>
      </c>
      <c r="K10" t="n">
        <v>1265</v>
      </c>
      <c r="L10" t="n">
        <v>1424</v>
      </c>
      <c r="M10">
        <f>M46/365*'Income Statement'!M8</f>
        <v/>
      </c>
      <c r="N10">
        <f>N46/365*'Income Statement'!N8</f>
        <v/>
      </c>
      <c r="O10">
        <f>O46/365*'Income Statement'!O8</f>
        <v/>
      </c>
      <c r="P10">
        <f>P46/365*'Income Statement'!P8</f>
        <v/>
      </c>
      <c r="Q10">
        <f>Q46/365*'Income Statement'!Q8</f>
        <v/>
      </c>
    </row>
    <row r="11">
      <c r="B11" s="4" t="inlineStr">
        <is>
          <t>Inventories</t>
        </is>
      </c>
      <c r="C11" t="n">
        <v>330.674</v>
      </c>
      <c r="D11" t="n">
        <v>345.525</v>
      </c>
      <c r="E11" t="n">
        <v>340.297</v>
      </c>
      <c r="F11" t="n">
        <v>419.686</v>
      </c>
      <c r="G11" t="n">
        <v>387.765</v>
      </c>
      <c r="H11" t="n">
        <v>482.893</v>
      </c>
      <c r="I11" t="n">
        <v>418</v>
      </c>
      <c r="J11" t="n">
        <v>794</v>
      </c>
      <c r="K11" t="n">
        <v>796</v>
      </c>
      <c r="L11" t="n">
        <v>1575</v>
      </c>
      <c r="M11" t="n">
        <v>1575</v>
      </c>
      <c r="N11" t="n">
        <v>1575</v>
      </c>
      <c r="O11" t="n">
        <v>1575</v>
      </c>
      <c r="P11" t="n">
        <v>1575</v>
      </c>
      <c r="Q11" t="n">
        <v>1575</v>
      </c>
    </row>
    <row r="12">
      <c r="B12" s="4" t="inlineStr">
        <is>
          <t>Other Current Assets</t>
        </is>
      </c>
      <c r="C12" t="n">
        <v>46.966</v>
      </c>
      <c r="D12" t="n">
        <v>42.092</v>
      </c>
      <c r="E12" t="n">
        <v>99.342</v>
      </c>
      <c r="F12" t="n">
        <v>173.437</v>
      </c>
      <c r="G12" t="n">
        <v>138.779</v>
      </c>
      <c r="H12" t="n">
        <v>133.428</v>
      </c>
      <c r="I12" t="n">
        <v>93</v>
      </c>
      <c r="J12" t="n">
        <v>118</v>
      </c>
      <c r="K12" t="n">
        <v>86</v>
      </c>
      <c r="L12" t="n">
        <v>136</v>
      </c>
      <c r="M12">
        <f>L12*(1+M47)</f>
        <v/>
      </c>
      <c r="N12">
        <f>M12*(1+N47)</f>
        <v/>
      </c>
      <c r="O12">
        <f>N12*(1+O47)</f>
        <v/>
      </c>
      <c r="P12">
        <f>O12*(1+P47)</f>
        <v/>
      </c>
      <c r="Q12">
        <f>P12*(1+Q47)</f>
        <v/>
      </c>
    </row>
    <row r="13">
      <c r="B13" s="5" t="inlineStr">
        <is>
          <t>Total Current Assets</t>
        </is>
      </c>
      <c r="C13" s="7" t="n">
        <v>2480.83</v>
      </c>
      <c r="D13" s="7" t="n">
        <v>3226.95</v>
      </c>
      <c r="E13" s="7" t="n">
        <v>3905.358</v>
      </c>
      <c r="F13" s="7" t="n">
        <v>4775.258</v>
      </c>
      <c r="G13" s="7" t="n">
        <v>5624.711</v>
      </c>
      <c r="H13" s="7" t="n">
        <v>5713.297</v>
      </c>
      <c r="I13" s="7" t="n">
        <v>6053</v>
      </c>
      <c r="J13" s="7" t="n">
        <v>8536</v>
      </c>
      <c r="K13" s="7" t="n">
        <v>9255</v>
      </c>
      <c r="L13" s="7" t="n">
        <v>10557</v>
      </c>
      <c r="M13" s="7">
        <f>SUM(M9:M12)</f>
        <v/>
      </c>
      <c r="N13" s="7">
        <f>SUM(N9:N12)</f>
        <v/>
      </c>
      <c r="O13" s="7">
        <f>SUM(O9:O12)</f>
        <v/>
      </c>
      <c r="P13" s="7">
        <f>SUM(P9:P12)</f>
        <v/>
      </c>
      <c r="Q13" s="7">
        <f>SUM(Q9:Q12)</f>
        <v/>
      </c>
    </row>
    <row r="14">
      <c r="B14" s="4" t="n">
        <v/>
      </c>
      <c r="C14" t="n">
        <v/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  <c r="M14" t="n">
        <v/>
      </c>
      <c r="N14" t="n">
        <v/>
      </c>
      <c r="O14" t="n">
        <v/>
      </c>
      <c r="P14" t="n">
        <v/>
      </c>
      <c r="Q14" t="n">
        <v/>
      </c>
    </row>
    <row r="15">
      <c r="B15" s="4" t="inlineStr">
        <is>
          <t>Net Property, Plant &amp; Equipment</t>
        </is>
      </c>
      <c r="C15" t="n">
        <v>571.8579999999999</v>
      </c>
      <c r="D15" t="n">
        <v>568.857</v>
      </c>
      <c r="E15" t="n">
        <v>560.072</v>
      </c>
      <c r="F15" t="n">
        <v>576.144</v>
      </c>
      <c r="G15" t="n">
        <v>582.74</v>
      </c>
      <c r="H15" t="n">
        <v>557.282</v>
      </c>
      <c r="I15" t="n">
        <v>466</v>
      </c>
      <c r="J15" t="n">
        <v>521</v>
      </c>
      <c r="K15" t="n">
        <v>997</v>
      </c>
      <c r="L15" t="n">
        <v>1404</v>
      </c>
      <c r="M15">
        <f>L15-'Cashflow Statement'!M10-'Cashflow Statement'!M17</f>
        <v/>
      </c>
      <c r="N15">
        <f>M15-'Cashflow Statement'!N10-'Cashflow Statement'!N17</f>
        <v/>
      </c>
      <c r="O15">
        <f>N15-'Cashflow Statement'!O10-'Cashflow Statement'!O17</f>
        <v/>
      </c>
      <c r="P15">
        <f>O15-'Cashflow Statement'!P10-'Cashflow Statement'!P17</f>
        <v/>
      </c>
      <c r="Q15">
        <f>P15-'Cashflow Statement'!Q10-'Cashflow Statement'!Q17</f>
        <v/>
      </c>
    </row>
    <row r="16">
      <c r="B16" s="4" t="inlineStr">
        <is>
          <t>Total Investments and Advances</t>
        </is>
      </c>
      <c r="C16" t="n">
        <v>6.63</v>
      </c>
      <c r="D16" t="n">
        <v>8.792</v>
      </c>
      <c r="E16" t="n">
        <v>10.382</v>
      </c>
      <c r="F16" t="n">
        <v>10.03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>
      <c r="B17" s="4" t="inlineStr">
        <is>
          <t>Intangible Assets</t>
        </is>
      </c>
      <c r="C17" t="n">
        <v>490.302</v>
      </c>
      <c r="D17" t="n">
        <v>658.5890000000001</v>
      </c>
      <c r="E17" t="n">
        <v>967.1660000000001</v>
      </c>
      <c r="F17" t="n">
        <v>953.362</v>
      </c>
      <c r="G17" t="n">
        <v>939.191</v>
      </c>
      <c r="H17" t="n">
        <v>839.893</v>
      </c>
      <c r="I17" t="n">
        <v>784</v>
      </c>
      <c r="J17" t="n">
        <v>722</v>
      </c>
      <c r="K17" t="n">
        <v>670</v>
      </c>
      <c r="L17" t="n">
        <v>663</v>
      </c>
      <c r="M17" t="n">
        <v>663</v>
      </c>
      <c r="N17" t="n">
        <v>663</v>
      </c>
      <c r="O17" t="n">
        <v>663</v>
      </c>
      <c r="P17" t="n">
        <v>663</v>
      </c>
      <c r="Q17" t="n">
        <v>663</v>
      </c>
    </row>
    <row r="18">
      <c r="B18" s="4" t="inlineStr">
        <is>
          <t>Deferred Tax Assets</t>
        </is>
      </c>
      <c r="C18" t="n">
        <v>0</v>
      </c>
      <c r="D18" t="n">
        <v>0</v>
      </c>
      <c r="E18" t="n">
        <v>7.459</v>
      </c>
      <c r="F18" t="n">
        <v>3.527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>
      <c r="B19" s="4" t="inlineStr">
        <is>
          <t>Other Assets</t>
        </is>
      </c>
      <c r="C19" t="n">
        <v>36.298</v>
      </c>
      <c r="D19" t="n">
        <v>32.058</v>
      </c>
      <c r="E19" t="n">
        <v>102.491</v>
      </c>
      <c r="F19" t="n">
        <v>93.92400000000001</v>
      </c>
      <c r="G19" t="n">
        <v>104.252</v>
      </c>
      <c r="H19" t="n">
        <v>90.896</v>
      </c>
      <c r="I19" t="n">
        <v>67</v>
      </c>
      <c r="J19" t="n">
        <v>62</v>
      </c>
      <c r="K19" t="n">
        <v>319</v>
      </c>
      <c r="L19" t="n">
        <v>668</v>
      </c>
      <c r="M19" t="n">
        <v>668</v>
      </c>
      <c r="N19" t="n">
        <v>668</v>
      </c>
      <c r="O19" t="n">
        <v>668</v>
      </c>
      <c r="P19" t="n">
        <v>668</v>
      </c>
      <c r="Q19" t="n">
        <v>668</v>
      </c>
    </row>
    <row r="20">
      <c r="B20" s="5" t="inlineStr">
        <is>
          <t>Total Assets</t>
        </is>
      </c>
      <c r="C20" s="7" t="n">
        <v>3585.918</v>
      </c>
      <c r="D20" s="7" t="n">
        <v>4495.246</v>
      </c>
      <c r="E20" s="7" t="n">
        <v>5552.928</v>
      </c>
      <c r="F20" s="7" t="n">
        <v>6412.245</v>
      </c>
      <c r="G20" s="7" t="n">
        <v>7250.894</v>
      </c>
      <c r="H20" s="7" t="n">
        <v>7201.368</v>
      </c>
      <c r="I20" s="7" t="n">
        <v>7370</v>
      </c>
      <c r="J20" s="7" t="n">
        <v>9841</v>
      </c>
      <c r="K20" s="7" t="n">
        <v>11241</v>
      </c>
      <c r="L20" s="7" t="n">
        <v>13292</v>
      </c>
      <c r="M20" s="7">
        <f>M13+SUM(M15:M19)</f>
        <v/>
      </c>
      <c r="N20" s="7">
        <f>N13+SUM(N15:N19)</f>
        <v/>
      </c>
      <c r="O20" s="7">
        <f>O13+SUM(O15:O19)</f>
        <v/>
      </c>
      <c r="P20" s="7">
        <f>P13+SUM(P15:P19)</f>
        <v/>
      </c>
      <c r="Q20" s="7">
        <f>Q13+SUM(Q15:Q19)</f>
        <v/>
      </c>
    </row>
    <row r="21">
      <c r="B21" s="4" t="inlineStr">
        <is>
          <t>Liabilities &amp; Shareholders' Equity</t>
        </is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/>
      </c>
      <c r="O21" t="n">
        <v/>
      </c>
      <c r="P21" t="n">
        <v/>
      </c>
      <c r="Q21" t="n">
        <v/>
      </c>
    </row>
    <row r="22">
      <c r="B22" s="4" t="inlineStr">
        <is>
          <t>ST Debt &amp; Curr. Portion LT Debt</t>
        </is>
      </c>
      <c r="C22" t="n">
        <v>0</v>
      </c>
      <c r="D22" t="n">
        <v>0</v>
      </c>
      <c r="E22" t="n">
        <v>0</v>
      </c>
      <c r="F22" t="n">
        <v>0</v>
      </c>
      <c r="G22" t="n">
        <v>2.917</v>
      </c>
      <c r="H22" t="n">
        <v>0</v>
      </c>
      <c r="I22" t="n">
        <v>1413</v>
      </c>
      <c r="J22" t="n">
        <v>800</v>
      </c>
      <c r="K22" t="n">
        <v>20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>
      <c r="B23" s="4" t="inlineStr">
        <is>
          <t>Accounts Payable</t>
        </is>
      </c>
      <c r="C23" t="n">
        <v>344.527</v>
      </c>
      <c r="D23" t="n">
        <v>286.138</v>
      </c>
      <c r="E23" t="n">
        <v>335.072</v>
      </c>
      <c r="F23" t="n">
        <v>356.428</v>
      </c>
      <c r="G23" t="n">
        <v>324.391</v>
      </c>
      <c r="H23" t="n">
        <v>293.223</v>
      </c>
      <c r="I23" t="n">
        <v>296</v>
      </c>
      <c r="J23" t="n">
        <v>485</v>
      </c>
      <c r="K23" t="n">
        <v>596</v>
      </c>
      <c r="L23" t="n">
        <v>511</v>
      </c>
      <c r="M23">
        <f>M49/365*'Income Statement'!M9</f>
        <v/>
      </c>
      <c r="N23">
        <f>N49/365*'Income Statement'!N9</f>
        <v/>
      </c>
      <c r="O23">
        <f>O49/365*'Income Statement'!O9</f>
        <v/>
      </c>
      <c r="P23">
        <f>P49/365*'Income Statement'!P9</f>
        <v/>
      </c>
      <c r="Q23">
        <f>Q49/365*'Income Statement'!Q9</f>
        <v/>
      </c>
    </row>
    <row r="24">
      <c r="B24" s="4" t="inlineStr">
        <is>
          <t>Income Tax Payable</t>
        </is>
      </c>
      <c r="C24" t="n">
        <v>0</v>
      </c>
      <c r="D24" t="n">
        <v>4.576</v>
      </c>
      <c r="E24" t="n">
        <v>6.941</v>
      </c>
      <c r="F24" t="n">
        <v>3.173</v>
      </c>
      <c r="G24" t="n">
        <v>2.378</v>
      </c>
      <c r="H24" t="n">
        <v>2.81</v>
      </c>
      <c r="I24" t="n">
        <v>2</v>
      </c>
      <c r="J24" t="n">
        <v>4</v>
      </c>
      <c r="K24" t="n">
        <v>33</v>
      </c>
      <c r="L24" t="n">
        <v>91</v>
      </c>
      <c r="M24" t="n">
        <v>91</v>
      </c>
      <c r="N24" t="n">
        <v>91</v>
      </c>
      <c r="O24" t="n">
        <v>91</v>
      </c>
      <c r="P24" t="n">
        <v>91</v>
      </c>
      <c r="Q24" t="n">
        <v>91</v>
      </c>
    </row>
    <row r="25">
      <c r="B25" s="4" t="inlineStr">
        <is>
          <t>Other Current Liabilities</t>
        </is>
      </c>
      <c r="C25" t="n">
        <v>439.851</v>
      </c>
      <c r="D25" t="n">
        <v>651.968</v>
      </c>
      <c r="E25" t="n">
        <v>587.9450000000001</v>
      </c>
      <c r="F25" t="n">
        <v>616.622</v>
      </c>
      <c r="G25" t="n">
        <v>618.727</v>
      </c>
      <c r="H25" t="n">
        <v>599.997</v>
      </c>
      <c r="I25" t="n">
        <v>640</v>
      </c>
      <c r="J25" t="n">
        <v>499</v>
      </c>
      <c r="K25" t="n">
        <v>504</v>
      </c>
      <c r="L25" t="n">
        <v>727</v>
      </c>
      <c r="M25">
        <f>L25*(1+M50)</f>
        <v/>
      </c>
      <c r="N25">
        <f>M25*(1+N50)</f>
        <v/>
      </c>
      <c r="O25">
        <f>N25*(1+O50)</f>
        <v/>
      </c>
      <c r="P25">
        <f>O25*(1+P50)</f>
        <v/>
      </c>
      <c r="Q25">
        <f>P25*(1+Q50)</f>
        <v/>
      </c>
    </row>
    <row r="26">
      <c r="B26" s="5" t="inlineStr">
        <is>
          <t>Total Current Liabilities</t>
        </is>
      </c>
      <c r="C26" s="7" t="n">
        <v>784.378</v>
      </c>
      <c r="D26" s="7" t="n">
        <v>942.682</v>
      </c>
      <c r="E26" s="7" t="n">
        <v>929.958</v>
      </c>
      <c r="F26" s="7" t="n">
        <v>976.223</v>
      </c>
      <c r="G26" s="7" t="n">
        <v>948.413</v>
      </c>
      <c r="H26" s="7" t="n">
        <v>896.03</v>
      </c>
      <c r="I26" s="7" t="n">
        <v>2351</v>
      </c>
      <c r="J26" s="7" t="n">
        <v>1788</v>
      </c>
      <c r="K26" s="7" t="n">
        <v>1153</v>
      </c>
      <c r="L26" s="7" t="n">
        <v>1329</v>
      </c>
      <c r="M26" s="7">
        <f>SUM(M22:M25)</f>
        <v/>
      </c>
      <c r="N26" s="7">
        <f>SUM(N22:N25)</f>
        <v/>
      </c>
      <c r="O26" s="7">
        <f>SUM(O22:O25)</f>
        <v/>
      </c>
      <c r="P26" s="7">
        <f>SUM(P22:P25)</f>
        <v/>
      </c>
      <c r="Q26" s="7">
        <f>SUM(Q22:Q25)</f>
        <v/>
      </c>
    </row>
    <row r="27">
      <c r="B27" s="4" t="n">
        <v/>
      </c>
      <c r="C27" t="n">
        <v/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  <c r="M27" t="n">
        <v/>
      </c>
      <c r="N27" t="n">
        <v/>
      </c>
      <c r="O27" t="n">
        <v/>
      </c>
      <c r="P27" t="n">
        <v/>
      </c>
      <c r="Q27" t="n">
        <v/>
      </c>
    </row>
    <row r="28">
      <c r="B28" s="4" t="inlineStr">
        <is>
          <t>Long-Term Debt</t>
        </is>
      </c>
      <c r="C28" t="n">
        <v>24.45</v>
      </c>
      <c r="D28" t="n">
        <v>23.389</v>
      </c>
      <c r="E28" t="n">
        <v>21.439</v>
      </c>
      <c r="F28" t="n">
        <v>18.998</v>
      </c>
      <c r="G28" t="n">
        <v>1370.958</v>
      </c>
      <c r="H28" t="n">
        <v>1398.428</v>
      </c>
      <c r="I28" t="n">
        <v>97</v>
      </c>
      <c r="J28" t="n">
        <v>2020</v>
      </c>
      <c r="K28" t="n">
        <v>1985</v>
      </c>
      <c r="L28" t="n">
        <v>1988</v>
      </c>
      <c r="M28" t="n">
        <v>1988</v>
      </c>
      <c r="N28" t="n">
        <v>1988</v>
      </c>
      <c r="O28" t="n">
        <v>1988</v>
      </c>
      <c r="P28" t="n">
        <v>1988</v>
      </c>
      <c r="Q28" t="n">
        <v>1988</v>
      </c>
    </row>
    <row r="29">
      <c r="B29" s="4" t="inlineStr">
        <is>
          <t>Provision for Risks &amp; Charges</t>
        </is>
      </c>
      <c r="C29" t="n">
        <v>10.638</v>
      </c>
      <c r="D29" t="n">
        <v>9.694000000000001</v>
      </c>
      <c r="E29" t="n">
        <v>10.199</v>
      </c>
      <c r="F29" t="n">
        <v>10.165</v>
      </c>
      <c r="G29" t="n">
        <v>11.056</v>
      </c>
      <c r="H29" t="n">
        <v>7.428</v>
      </c>
      <c r="I29" t="n">
        <v>1</v>
      </c>
      <c r="J29" t="n">
        <v>0</v>
      </c>
      <c r="K29" t="n">
        <v>12</v>
      </c>
      <c r="L29" t="n">
        <v>20</v>
      </c>
      <c r="M29" t="n">
        <v>20</v>
      </c>
      <c r="N29" t="n">
        <v>20</v>
      </c>
      <c r="O29" t="n">
        <v>20</v>
      </c>
      <c r="P29" t="n">
        <v>20</v>
      </c>
      <c r="Q29" t="n">
        <v>20</v>
      </c>
    </row>
    <row r="30">
      <c r="B30" s="4" t="inlineStr">
        <is>
          <t>Deferred Tax Liabilities</t>
        </is>
      </c>
      <c r="C30" t="n">
        <v>17.739</v>
      </c>
      <c r="D30" t="n">
        <v>46.129</v>
      </c>
      <c r="E30" t="n">
        <v>133.288</v>
      </c>
      <c r="F30" t="n">
        <v>192.95</v>
      </c>
      <c r="G30" t="n">
        <v>157.953</v>
      </c>
      <c r="H30" t="n">
        <v>232.307</v>
      </c>
      <c r="I30" t="n">
        <v>301</v>
      </c>
      <c r="J30" t="n">
        <v>141</v>
      </c>
      <c r="K30" t="n">
        <v>18</v>
      </c>
      <c r="L30" t="n">
        <v>19</v>
      </c>
      <c r="M30" t="n">
        <v>19</v>
      </c>
      <c r="N30" t="n">
        <v>19</v>
      </c>
      <c r="O30" t="n">
        <v>19</v>
      </c>
      <c r="P30" t="n">
        <v>19</v>
      </c>
      <c r="Q30" t="n">
        <v>19</v>
      </c>
    </row>
    <row r="31">
      <c r="B31" s="4" t="inlineStr">
        <is>
          <t>Other Liabilities</t>
        </is>
      </c>
      <c r="C31" t="n">
        <v>83.57299999999999</v>
      </c>
      <c r="D31" t="n">
        <v>291.89</v>
      </c>
      <c r="E31" t="n">
        <v>312.32</v>
      </c>
      <c r="F31" t="n">
        <v>386.206</v>
      </c>
      <c r="G31" t="n">
        <v>306.116</v>
      </c>
      <c r="H31" t="n">
        <v>249.193</v>
      </c>
      <c r="I31" t="n">
        <v>151</v>
      </c>
      <c r="J31" t="n">
        <v>130</v>
      </c>
      <c r="K31" t="n">
        <v>602</v>
      </c>
      <c r="L31" t="n">
        <v>594</v>
      </c>
      <c r="M31" t="n">
        <v>594</v>
      </c>
      <c r="N31" t="n">
        <v>594</v>
      </c>
      <c r="O31" t="n">
        <v>594</v>
      </c>
      <c r="P31" t="n">
        <v>594</v>
      </c>
      <c r="Q31" t="n">
        <v>594</v>
      </c>
    </row>
    <row r="32">
      <c r="B32" s="5" t="inlineStr">
        <is>
          <t>Total Liabilities</t>
        </is>
      </c>
      <c r="C32" s="7" t="n">
        <v>920.778</v>
      </c>
      <c r="D32" s="7" t="n">
        <v>1313.784</v>
      </c>
      <c r="E32" s="7" t="n">
        <v>1407.204</v>
      </c>
      <c r="F32" s="7" t="n">
        <v>1584.542</v>
      </c>
      <c r="G32" s="7" t="n">
        <v>2794.496</v>
      </c>
      <c r="H32" s="7" t="n">
        <v>2783.386</v>
      </c>
      <c r="I32" s="7" t="n">
        <v>2901</v>
      </c>
      <c r="J32" s="7" t="n">
        <v>4079</v>
      </c>
      <c r="K32" s="7" t="n">
        <v>3770</v>
      </c>
      <c r="L32" s="7" t="n">
        <v>3950</v>
      </c>
      <c r="M32" s="7">
        <f>M26+SUM(M28:M31)</f>
        <v/>
      </c>
      <c r="N32" s="7">
        <f>N26+SUM(N28:N31)</f>
        <v/>
      </c>
      <c r="O32" s="7">
        <f>O26+SUM(O28:O31)</f>
        <v/>
      </c>
      <c r="P32" s="7">
        <f>P26+SUM(P28:P31)</f>
        <v/>
      </c>
      <c r="Q32" s="7">
        <f>Q26+SUM(Q28:Q31)</f>
        <v/>
      </c>
    </row>
    <row r="33">
      <c r="B33" s="4" t="n">
        <v/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/>
      </c>
    </row>
    <row r="34">
      <c r="B34" s="4" t="n">
        <v/>
      </c>
      <c r="C34" t="n">
        <v/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/>
      </c>
      <c r="P34" t="n">
        <v/>
      </c>
      <c r="Q34" t="n">
        <v/>
      </c>
    </row>
    <row r="35">
      <c r="B35" s="5" t="inlineStr">
        <is>
          <t>Total Shareholders' Equity</t>
        </is>
      </c>
      <c r="C35" s="9" t="n">
        <v>2665.14</v>
      </c>
      <c r="D35" s="9" t="n">
        <v>3181.462</v>
      </c>
      <c r="E35" s="9" t="n">
        <v>4145.724</v>
      </c>
      <c r="F35" s="9" t="n">
        <v>4827.703</v>
      </c>
      <c r="G35" s="9" t="n">
        <v>4456.398</v>
      </c>
      <c r="H35" s="9" t="n">
        <v>4417.982</v>
      </c>
      <c r="I35" s="9" t="n">
        <v>4469</v>
      </c>
      <c r="J35" s="9" t="n">
        <v>5762</v>
      </c>
      <c r="K35" s="9" t="n">
        <v>7471</v>
      </c>
      <c r="L35" s="9" t="n">
        <v>9342</v>
      </c>
      <c r="M35" s="9">
        <f>L35+'Cashflow Statement'!M25+'Income Statement'!M20+'Cashflow Statement'!M24</f>
        <v/>
      </c>
      <c r="N35" s="9">
        <f>M35+'Cashflow Statement'!N25+'Income Statement'!N20+'Cashflow Statement'!N24</f>
        <v/>
      </c>
      <c r="O35" s="9">
        <f>N35+'Cashflow Statement'!O25+'Income Statement'!O20+'Cashflow Statement'!O24</f>
        <v/>
      </c>
      <c r="P35" s="9">
        <f>O35+'Cashflow Statement'!P25+'Income Statement'!P20+'Cashflow Statement'!P24</f>
        <v/>
      </c>
      <c r="Q35" s="9">
        <f>P35+'Cashflow Statement'!Q25+'Income Statement'!Q20+'Cashflow Statement'!Q24</f>
        <v/>
      </c>
    </row>
    <row r="36">
      <c r="B36" s="4" t="n">
        <v/>
      </c>
      <c r="C36" t="n">
        <v/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  <c r="P36" t="n">
        <v/>
      </c>
      <c r="Q36" t="n">
        <v/>
      </c>
    </row>
    <row r="37">
      <c r="B37" s="5" t="inlineStr">
        <is>
          <t>Total Liabilities &amp; Shareholders' Equity</t>
        </is>
      </c>
      <c r="C37" s="6">
        <f>C32+C35</f>
        <v/>
      </c>
      <c r="D37" s="6">
        <f>D32+D35</f>
        <v/>
      </c>
      <c r="E37" s="6">
        <f>E32+E35</f>
        <v/>
      </c>
      <c r="F37" s="6">
        <f>F32+F35</f>
        <v/>
      </c>
      <c r="G37" s="6">
        <f>G32+G35</f>
        <v/>
      </c>
      <c r="H37" s="6">
        <f>H32+H35</f>
        <v/>
      </c>
      <c r="I37" s="6">
        <f>I32+I35</f>
        <v/>
      </c>
      <c r="J37" s="6">
        <f>J32+J35</f>
        <v/>
      </c>
      <c r="K37" s="6">
        <f>K32+K35</f>
        <v/>
      </c>
      <c r="L37" s="6">
        <f>L32+L35</f>
        <v/>
      </c>
      <c r="M37" s="6">
        <f>M32+M35</f>
        <v/>
      </c>
      <c r="N37" s="6">
        <f>N32+N35</f>
        <v/>
      </c>
      <c r="O37" s="6">
        <f>O32+O35</f>
        <v/>
      </c>
      <c r="P37" s="6">
        <f>P32+P35</f>
        <v/>
      </c>
      <c r="Q37" s="6">
        <f>Q32+Q35</f>
        <v/>
      </c>
    </row>
    <row r="38">
      <c r="B38" s="4" t="inlineStr">
        <is>
          <t>Per Share</t>
        </is>
      </c>
      <c r="C38" t="n">
        <v/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  <c r="N38" t="n">
        <v/>
      </c>
      <c r="O38" t="n">
        <v/>
      </c>
      <c r="P38" t="n">
        <v/>
      </c>
      <c r="Q38" t="n">
        <v/>
      </c>
    </row>
    <row r="39">
      <c r="B39" s="4" t="n">
        <v/>
      </c>
      <c r="C39" t="n">
        <v/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  <c r="M39" t="n">
        <v/>
      </c>
      <c r="N39" t="n">
        <v/>
      </c>
      <c r="O39" t="n">
        <v/>
      </c>
      <c r="P39" t="n">
        <v/>
      </c>
      <c r="Q39" t="n">
        <v/>
      </c>
    </row>
    <row r="40">
      <c r="B40" s="4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</row>
    <row r="41">
      <c r="B41" s="4" t="inlineStr">
        <is>
          <t>Balance</t>
        </is>
      </c>
      <c r="C41">
        <f>C20-C37</f>
        <v/>
      </c>
      <c r="D41">
        <f>D20-D37</f>
        <v/>
      </c>
      <c r="E41">
        <f>E20-E37</f>
        <v/>
      </c>
      <c r="F41">
        <f>F20-F37</f>
        <v/>
      </c>
      <c r="G41">
        <f>G20-G37</f>
        <v/>
      </c>
      <c r="H41">
        <f>H20-H37</f>
        <v/>
      </c>
      <c r="I41">
        <f>I20-I37</f>
        <v/>
      </c>
      <c r="J41">
        <f>J20-J37</f>
        <v/>
      </c>
      <c r="K41">
        <f>K20-K37</f>
        <v/>
      </c>
      <c r="L41">
        <f>L20-L37</f>
        <v/>
      </c>
      <c r="M41">
        <f>M20-M37</f>
        <v/>
      </c>
      <c r="N41">
        <f>N20-N37</f>
        <v/>
      </c>
      <c r="O41">
        <f>O20-O37</f>
        <v/>
      </c>
      <c r="P41">
        <f>P20-P37</f>
        <v/>
      </c>
      <c r="Q41">
        <f>Q20-Q37</f>
        <v/>
      </c>
    </row>
    <row r="42">
      <c r="B42" s="4" t="n">
        <v/>
      </c>
      <c r="C42" t="n">
        <v/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/>
      </c>
      <c r="O42" t="n">
        <v/>
      </c>
      <c r="P42" t="n">
        <v/>
      </c>
      <c r="Q42" t="n">
        <v/>
      </c>
    </row>
    <row r="43">
      <c r="B43" s="4" t="inlineStr">
        <is>
          <t>Working Capital</t>
        </is>
      </c>
      <c r="C43">
        <f>C13-C26</f>
        <v/>
      </c>
      <c r="D43">
        <f>D13-D26</f>
        <v/>
      </c>
      <c r="E43">
        <f>E13-E26</f>
        <v/>
      </c>
      <c r="F43">
        <f>F13-F26</f>
        <v/>
      </c>
      <c r="G43">
        <f>G13-G26</f>
        <v/>
      </c>
      <c r="H43">
        <f>H13-H26</f>
        <v/>
      </c>
      <c r="I43">
        <f>I13-I26</f>
        <v/>
      </c>
      <c r="J43">
        <f>J13-J26</f>
        <v/>
      </c>
      <c r="K43">
        <f>K13-K26</f>
        <v/>
      </c>
      <c r="L43">
        <f>L13-L26</f>
        <v/>
      </c>
      <c r="M43">
        <f>M13-M26</f>
        <v/>
      </c>
      <c r="N43">
        <f>N13-N26</f>
        <v/>
      </c>
      <c r="O43">
        <f>O13-O26</f>
        <v/>
      </c>
      <c r="P43">
        <f>P13-P26</f>
        <v/>
      </c>
      <c r="Q43">
        <f>Q13-Q26</f>
        <v/>
      </c>
    </row>
    <row r="44">
      <c r="B44" s="4" t="n">
        <v/>
      </c>
      <c r="C44" t="n">
        <v/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n">
        <v/>
      </c>
      <c r="P44" t="n">
        <v/>
      </c>
      <c r="Q44" t="n">
        <v/>
      </c>
    </row>
    <row r="45">
      <c r="B45" s="8" t="inlineStr">
        <is>
          <t>Driver Ratios</t>
        </is>
      </c>
      <c r="C45" s="6" t="n">
        <v/>
      </c>
      <c r="D45" s="6" t="n">
        <v/>
      </c>
      <c r="E45" s="6" t="n">
        <v/>
      </c>
      <c r="F45" s="6" t="n">
        <v/>
      </c>
      <c r="G45" s="6" t="n">
        <v/>
      </c>
      <c r="H45" s="6" t="n">
        <v/>
      </c>
      <c r="I45" s="6" t="n">
        <v/>
      </c>
      <c r="J45" s="6" t="n">
        <v/>
      </c>
      <c r="K45" s="6" t="n">
        <v/>
      </c>
      <c r="L45" s="6" t="n">
        <v/>
      </c>
      <c r="M45" s="6" t="n">
        <v/>
      </c>
      <c r="N45" s="6" t="n">
        <v/>
      </c>
      <c r="O45" s="6" t="n">
        <v/>
      </c>
      <c r="P45" s="6" t="n">
        <v/>
      </c>
      <c r="Q45" s="6" t="n">
        <v/>
      </c>
    </row>
    <row r="46">
      <c r="B46" s="4" t="inlineStr">
        <is>
          <t>DSO</t>
        </is>
      </c>
      <c r="C46">
        <f>C10/'Income Statement'!C8*365</f>
        <v/>
      </c>
      <c r="D46">
        <f>D10/'Income Statement'!D8*365</f>
        <v/>
      </c>
      <c r="E46">
        <f>E10/'Income Statement'!E8*365</f>
        <v/>
      </c>
      <c r="F46">
        <f>F10/'Income Statement'!F8*365</f>
        <v/>
      </c>
      <c r="G46">
        <f>G10/'Income Statement'!G8*365</f>
        <v/>
      </c>
      <c r="H46">
        <f>H10/'Income Statement'!H8*365</f>
        <v/>
      </c>
      <c r="I46">
        <f>I10/'Income Statement'!I8*365</f>
        <v/>
      </c>
      <c r="J46">
        <f>J10/'Income Statement'!J8*365</f>
        <v/>
      </c>
      <c r="K46">
        <f>K10/'Income Statement'!K8*365</f>
        <v/>
      </c>
      <c r="L46">
        <f>L10/'Income Statement'!L8*365</f>
        <v/>
      </c>
      <c r="M46">
        <f>K46</f>
        <v/>
      </c>
      <c r="N46">
        <f>K46</f>
        <v/>
      </c>
      <c r="O46">
        <f>K46</f>
        <v/>
      </c>
      <c r="P46">
        <f>K46</f>
        <v/>
      </c>
      <c r="Q46">
        <f>K46</f>
        <v/>
      </c>
    </row>
    <row r="47">
      <c r="B47" s="4" t="inlineStr">
        <is>
          <t>Other Current Assets Growth %</t>
        </is>
      </c>
      <c r="C47" t="n">
        <v/>
      </c>
      <c r="D47">
        <f>D12/C12-1</f>
        <v/>
      </c>
      <c r="E47">
        <f>E12/D12-1</f>
        <v/>
      </c>
      <c r="F47">
        <f>F12/E12-1</f>
        <v/>
      </c>
      <c r="G47">
        <f>G12/F12-1</f>
        <v/>
      </c>
      <c r="H47">
        <f>H12/G12-1</f>
        <v/>
      </c>
      <c r="I47">
        <f>I12/H12-1</f>
        <v/>
      </c>
      <c r="J47">
        <f>J12/I12-1</f>
        <v/>
      </c>
      <c r="K47">
        <f>K12/J12-1</f>
        <v/>
      </c>
      <c r="L47">
        <f>L12/K12-1</f>
        <v/>
      </c>
      <c r="M47">
        <f>AVERAGE(C47:L47)</f>
        <v/>
      </c>
      <c r="N47">
        <f>M47</f>
        <v/>
      </c>
      <c r="O47">
        <f>M47</f>
        <v/>
      </c>
      <c r="P47">
        <f>M47</f>
        <v/>
      </c>
      <c r="Q47">
        <f>M47</f>
        <v/>
      </c>
    </row>
    <row r="48">
      <c r="B48" s="4" t="n">
        <v/>
      </c>
      <c r="C48" t="n">
        <v/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  <c r="M48" t="n">
        <v/>
      </c>
      <c r="N48" t="n">
        <v/>
      </c>
      <c r="O48" t="n">
        <v/>
      </c>
      <c r="P48" t="n">
        <v/>
      </c>
      <c r="Q48" t="n">
        <v/>
      </c>
    </row>
    <row r="49">
      <c r="B49" s="4" t="inlineStr">
        <is>
          <t>DPO</t>
        </is>
      </c>
      <c r="C49">
        <f>C23/'Income Statement'!C9*366</f>
        <v/>
      </c>
      <c r="D49">
        <f>D23/'Income Statement'!D9*366</f>
        <v/>
      </c>
      <c r="E49">
        <f>E23/'Income Statement'!E9*366</f>
        <v/>
      </c>
      <c r="F49">
        <f>F23/'Income Statement'!F9*366</f>
        <v/>
      </c>
      <c r="G49">
        <f>G23/'Income Statement'!G9*366</f>
        <v/>
      </c>
      <c r="H49">
        <f>H23/'Income Statement'!H9*366</f>
        <v/>
      </c>
      <c r="I49">
        <f>I23/'Income Statement'!I9*366</f>
        <v/>
      </c>
      <c r="J49">
        <f>J23/'Income Statement'!J9*366</f>
        <v/>
      </c>
      <c r="K49">
        <f>K23/'Income Statement'!K9*366</f>
        <v/>
      </c>
      <c r="L49">
        <f>L23/'Income Statement'!L9*366</f>
        <v/>
      </c>
      <c r="M49">
        <f>AVERAGE(C49:L49)</f>
        <v/>
      </c>
      <c r="N49">
        <f>M49</f>
        <v/>
      </c>
      <c r="O49">
        <f>M49</f>
        <v/>
      </c>
      <c r="P49">
        <f>M49</f>
        <v/>
      </c>
      <c r="Q49">
        <f>M49</f>
        <v/>
      </c>
    </row>
    <row r="50">
      <c r="B50" s="4" t="inlineStr">
        <is>
          <t>Miscellaneous Current Liabilities Growth %</t>
        </is>
      </c>
      <c r="C50" t="n">
        <v/>
      </c>
      <c r="D50">
        <f>D25/C25-1</f>
        <v/>
      </c>
      <c r="E50">
        <f>E25/D25-1</f>
        <v/>
      </c>
      <c r="F50">
        <f>F25/E25-1</f>
        <v/>
      </c>
      <c r="G50">
        <f>G25/F25-1</f>
        <v/>
      </c>
      <c r="H50">
        <f>H25/G25-1</f>
        <v/>
      </c>
      <c r="I50">
        <f>I25/H25-1</f>
        <v/>
      </c>
      <c r="J50">
        <f>J25/I25-1</f>
        <v/>
      </c>
      <c r="K50">
        <f>K25/J25-1</f>
        <v/>
      </c>
      <c r="L50">
        <f>L25/K25-1</f>
        <v/>
      </c>
      <c r="M50">
        <f>AVERAGE(C50:L50)</f>
        <v/>
      </c>
      <c r="N50">
        <f>M50</f>
        <v/>
      </c>
      <c r="O50">
        <f>M50</f>
        <v/>
      </c>
      <c r="P50">
        <f>M50</f>
        <v/>
      </c>
      <c r="Q50">
        <f>M50</f>
        <v/>
      </c>
    </row>
    <row r="51">
      <c r="B51" s="4" t="n">
        <v/>
      </c>
      <c r="C51" t="n">
        <v/>
      </c>
      <c r="D51" t="n">
        <v/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</row>
    <row r="52">
      <c r="B52" s="4" t="inlineStr">
        <is>
          <t>Inventory Turnover Ratio</t>
        </is>
      </c>
      <c r="C52" t="n">
        <v/>
      </c>
      <c r="D52">
        <f>'Income Statement'!D9/(C11+D11)*2</f>
        <v/>
      </c>
      <c r="E52">
        <f>'Income Statement'!E9/(D11+E11)*2</f>
        <v/>
      </c>
      <c r="F52">
        <f>'Income Statement'!F9/(E11+F11)*2</f>
        <v/>
      </c>
      <c r="G52">
        <f>'Income Statement'!G9/(F11+G11)*2</f>
        <v/>
      </c>
      <c r="H52">
        <f>'Income Statement'!H9/(G11+H11)*2</f>
        <v/>
      </c>
      <c r="I52">
        <f>'Income Statement'!I9/(H11+I11)*2</f>
        <v/>
      </c>
      <c r="J52">
        <f>'Income Statement'!J9/(I11+J11)*2</f>
        <v/>
      </c>
      <c r="K52">
        <f>'Income Statement'!K9/(J11+K11)*2</f>
        <v/>
      </c>
      <c r="L52">
        <f>'Income Statement'!L9/(K11+L11)*2</f>
        <v/>
      </c>
      <c r="M52">
        <f>AVERAGE(C52:L52)</f>
        <v/>
      </c>
      <c r="N52">
        <f>M52</f>
        <v/>
      </c>
      <c r="O52">
        <f>M52</f>
        <v/>
      </c>
      <c r="P52">
        <f>M52</f>
        <v/>
      </c>
      <c r="Q52">
        <f>M52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Q40"/>
  <sheetViews>
    <sheetView showGridLines="0" workbookViewId="0">
      <selection activeCell="A1" sqref="A1"/>
    </sheetView>
  </sheetViews>
  <sheetFormatPr baseColWidth="8" defaultRowHeight="15"/>
  <cols>
    <col customWidth="1" max="2" min="2" width="50"/>
  </cols>
  <sheetData>
    <row r="1"/>
    <row r="2">
      <c r="B2" s="1" t="inlineStr">
        <is>
          <t>Cashflow Statement</t>
        </is>
      </c>
    </row>
    <row r="3">
      <c r="B3" s="2" t="inlineStr">
        <is>
          <t>($ in millions of U.S. Dollar)</t>
        </is>
      </c>
      <c r="C3" s="2" t="n">
        <v/>
      </c>
      <c r="D3" s="2" t="n">
        <v/>
      </c>
      <c r="E3" s="2" t="n">
        <v/>
      </c>
      <c r="F3" s="2" t="n">
        <v/>
      </c>
      <c r="G3" s="2" t="n">
        <v/>
      </c>
      <c r="H3" s="2" t="n">
        <v/>
      </c>
      <c r="I3" s="2" t="n">
        <v/>
      </c>
      <c r="J3" s="1" t="inlineStr">
        <is>
          <t>Annual</t>
        </is>
      </c>
      <c r="K3" s="2" t="n">
        <v/>
      </c>
      <c r="L3" s="2" t="n">
        <v/>
      </c>
      <c r="M3" s="2" t="n">
        <v/>
      </c>
      <c r="N3" s="2" t="n">
        <v/>
      </c>
      <c r="O3" s="2" t="n">
        <v/>
      </c>
      <c r="P3" s="2" t="n">
        <v/>
      </c>
      <c r="Q3" s="2" t="n">
        <v/>
      </c>
    </row>
    <row r="4"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inlineStr">
        <is>
          <t>FYE JAN '11</t>
        </is>
      </c>
      <c r="K4" t="n">
        <v/>
      </c>
      <c r="L4" t="n">
        <v/>
      </c>
      <c r="M4" t="n">
        <v/>
      </c>
      <c r="N4" t="n">
        <v/>
      </c>
      <c r="O4" t="n">
        <v/>
      </c>
      <c r="P4" t="n">
        <v/>
      </c>
      <c r="Q4" t="n">
        <v/>
      </c>
    </row>
    <row r="5">
      <c r="B5" t="n">
        <v/>
      </c>
      <c r="C5" s="3" t="n">
        <v>2010</v>
      </c>
      <c r="D5" s="3" t="n">
        <v>2011</v>
      </c>
      <c r="E5" s="3" t="n">
        <v>2012</v>
      </c>
      <c r="F5" s="3" t="n">
        <v>2013</v>
      </c>
      <c r="G5" s="3" t="n">
        <v>2014</v>
      </c>
      <c r="H5" s="3" t="n">
        <v>2015</v>
      </c>
      <c r="I5" s="3" t="n">
        <v>2016</v>
      </c>
      <c r="J5" s="3" t="n">
        <v>2017</v>
      </c>
      <c r="K5" s="3" t="n">
        <v>2018</v>
      </c>
      <c r="L5" s="3" t="n">
        <v>2019</v>
      </c>
      <c r="M5" s="3" t="inlineStr">
        <is>
          <t>2020E</t>
        </is>
      </c>
      <c r="N5" s="3" t="inlineStr">
        <is>
          <t>2021E</t>
        </is>
      </c>
      <c r="O5" s="3" t="inlineStr">
        <is>
          <t>2022E</t>
        </is>
      </c>
      <c r="P5" s="3" t="inlineStr">
        <is>
          <t>2023E</t>
        </is>
      </c>
      <c r="Q5" s="3" t="inlineStr">
        <is>
          <t>2024E</t>
        </is>
      </c>
    </row>
    <row r="6">
      <c r="B6" t="n">
        <v/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  <c r="N6" t="n">
        <v/>
      </c>
      <c r="O6" t="n">
        <v/>
      </c>
      <c r="P6" t="n">
        <v/>
      </c>
      <c r="Q6" t="n">
        <v/>
      </c>
    </row>
    <row r="7">
      <c r="B7" s="4" t="inlineStr">
        <is>
          <t>Cash Flow</t>
        </is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  <c r="N7" t="n">
        <v/>
      </c>
      <c r="O7" t="n">
        <v/>
      </c>
      <c r="P7" t="n">
        <v/>
      </c>
      <c r="Q7" t="n">
        <v/>
      </c>
    </row>
    <row r="8">
      <c r="B8" s="4" t="inlineStr">
        <is>
          <t>Operating Activities</t>
        </is>
      </c>
      <c r="C8" t="n">
        <v/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  <c r="M8" t="n">
        <v/>
      </c>
      <c r="N8" t="n">
        <v/>
      </c>
      <c r="O8" t="n">
        <v/>
      </c>
      <c r="P8" t="n">
        <v/>
      </c>
      <c r="Q8" t="n">
        <v/>
      </c>
    </row>
    <row r="9">
      <c r="B9" s="4" t="inlineStr">
        <is>
          <t>Net Income / Starting Line</t>
        </is>
      </c>
      <c r="C9" t="n">
        <v>-67.98699999999999</v>
      </c>
      <c r="D9" t="n">
        <v>253.146</v>
      </c>
      <c r="E9" t="n">
        <v>581.09</v>
      </c>
      <c r="F9" t="n">
        <v>562.5359999999999</v>
      </c>
      <c r="G9" t="n">
        <v>439.99</v>
      </c>
      <c r="H9" t="n">
        <v>630.587</v>
      </c>
      <c r="I9" t="n">
        <v>614</v>
      </c>
      <c r="J9" t="n">
        <v>1666</v>
      </c>
      <c r="K9" t="n">
        <v>3047</v>
      </c>
      <c r="L9" t="n">
        <v>4141</v>
      </c>
      <c r="M9">
        <f>'Income Statement'!M20</f>
        <v/>
      </c>
      <c r="N9">
        <f>'Income Statement'!N20</f>
        <v/>
      </c>
      <c r="O9">
        <f>'Income Statement'!O20</f>
        <v/>
      </c>
      <c r="P9">
        <f>'Income Statement'!P20</f>
        <v/>
      </c>
      <c r="Q9">
        <f>'Income Statement'!Q20</f>
        <v/>
      </c>
    </row>
    <row r="10">
      <c r="B10" s="4" t="inlineStr">
        <is>
          <t>Depreciation, Depletion &amp; Amortization</t>
        </is>
      </c>
      <c r="C10" t="n">
        <v>196.664</v>
      </c>
      <c r="D10" t="n">
        <v>186.989</v>
      </c>
      <c r="E10" t="n">
        <v>204.205</v>
      </c>
      <c r="F10" t="n">
        <v>226.235</v>
      </c>
      <c r="G10" t="n">
        <v>239.148</v>
      </c>
      <c r="H10" t="n">
        <v>220.125</v>
      </c>
      <c r="I10" t="n">
        <v>197</v>
      </c>
      <c r="J10" t="n">
        <v>187</v>
      </c>
      <c r="K10" t="n">
        <v>199</v>
      </c>
      <c r="L10" t="n">
        <v>262</v>
      </c>
      <c r="M10">
        <f>'Income Statement'!M11</f>
        <v/>
      </c>
      <c r="N10">
        <f>'Income Statement'!N11</f>
        <v/>
      </c>
      <c r="O10">
        <f>'Income Statement'!O11</f>
        <v/>
      </c>
      <c r="P10">
        <f>'Income Statement'!P11</f>
        <v/>
      </c>
      <c r="Q10">
        <f>'Income Statement'!Q11</f>
        <v/>
      </c>
    </row>
    <row r="11">
      <c r="B11" s="4" t="inlineStr">
        <is>
          <t>Deferred Taxes &amp; Investment Tax Credit</t>
        </is>
      </c>
      <c r="C11" t="n">
        <v>-21.147</v>
      </c>
      <c r="D11" t="n">
        <v>-2.646</v>
      </c>
      <c r="E11" t="n">
        <v>19.056</v>
      </c>
      <c r="F11" t="n">
        <v>31.86</v>
      </c>
      <c r="G11" t="n">
        <v>15.43</v>
      </c>
      <c r="H11" t="n">
        <v>82.569</v>
      </c>
      <c r="I11" t="n">
        <v>134</v>
      </c>
      <c r="J11" t="n">
        <v>197</v>
      </c>
      <c r="K11" t="n">
        <v>-359</v>
      </c>
      <c r="L11" t="n">
        <v>-315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</row>
    <row r="12">
      <c r="B12" s="4" t="inlineStr">
        <is>
          <t>Other Funds</t>
        </is>
      </c>
      <c r="C12" t="n">
        <v>243.862</v>
      </c>
      <c r="D12" t="n">
        <v>86.60899999999999</v>
      </c>
      <c r="E12" t="n">
        <v>102.656</v>
      </c>
      <c r="F12" t="n">
        <v>115.863</v>
      </c>
      <c r="G12" t="n">
        <v>128.341</v>
      </c>
      <c r="H12" t="n">
        <v>174.902</v>
      </c>
      <c r="I12" t="n">
        <v>281</v>
      </c>
      <c r="J12" t="n">
        <v>301</v>
      </c>
      <c r="K12" t="n">
        <v>430</v>
      </c>
      <c r="L12" t="n">
        <v>512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</row>
    <row r="13">
      <c r="B13" s="5" t="inlineStr">
        <is>
          <t>Funds from Operations</t>
        </is>
      </c>
      <c r="C13" s="7" t="n">
        <v>351.392</v>
      </c>
      <c r="D13" s="7" t="n">
        <v>524.098</v>
      </c>
      <c r="E13" s="7" t="n">
        <v>907.0069999999999</v>
      </c>
      <c r="F13" s="7" t="n">
        <v>936.494</v>
      </c>
      <c r="G13" s="7" t="n">
        <v>822.909</v>
      </c>
      <c r="H13" s="7" t="n">
        <v>1108.183</v>
      </c>
      <c r="I13" s="7" t="n">
        <v>1226</v>
      </c>
      <c r="J13" s="7" t="n">
        <v>2351</v>
      </c>
      <c r="K13" s="7" t="n">
        <v>3317</v>
      </c>
      <c r="L13" s="7" t="n">
        <v>4600</v>
      </c>
      <c r="M13" s="7">
        <f>SUM(M9:M12)</f>
        <v/>
      </c>
      <c r="N13" s="7">
        <f>SUM(N9:N12)</f>
        <v/>
      </c>
      <c r="O13" s="7">
        <f>SUM(O9:O12)</f>
        <v/>
      </c>
      <c r="P13" s="7">
        <f>SUM(P9:P12)</f>
        <v/>
      </c>
      <c r="Q13" s="7">
        <f>SUM(Q9:Q12)</f>
        <v/>
      </c>
    </row>
    <row r="14">
      <c r="B14" s="4" t="inlineStr">
        <is>
          <t>Changes in Working Capital</t>
        </is>
      </c>
      <c r="C14" t="n">
        <v>136.415</v>
      </c>
      <c r="D14" t="n">
        <v>151.699</v>
      </c>
      <c r="E14" t="n">
        <v>2.149</v>
      </c>
      <c r="F14" t="n">
        <v>-112.322</v>
      </c>
      <c r="G14" t="n">
        <v>12.237</v>
      </c>
      <c r="H14" t="n">
        <v>-202.527</v>
      </c>
      <c r="I14" t="n">
        <v>-51</v>
      </c>
      <c r="J14" t="n">
        <v>-679</v>
      </c>
      <c r="K14" t="n">
        <v>185</v>
      </c>
      <c r="L14" t="n">
        <v>-857</v>
      </c>
      <c r="M14">
        <f>SUM('Balance Sheet'!L10:L12)-SUM('Balance Sheet'!M10:M12)+SUM('Balance Sheet'!M23:M25)-SUM('Balance Sheet'!L23:L25)</f>
        <v/>
      </c>
      <c r="N14">
        <f>SUM('Balance Sheet'!M10:M12)-SUM('Balance Sheet'!N10:N12)+SUM('Balance Sheet'!N23:N25)-SUM('Balance Sheet'!M23:M25)</f>
        <v/>
      </c>
      <c r="O14">
        <f>SUM('Balance Sheet'!N10:N12)-SUM('Balance Sheet'!O10:O12)+SUM('Balance Sheet'!O23:O25)-SUM('Balance Sheet'!N23:N25)</f>
        <v/>
      </c>
      <c r="P14">
        <f>SUM('Balance Sheet'!O10:O12)-SUM('Balance Sheet'!P10:P12)+SUM('Balance Sheet'!P23:P25)-SUM('Balance Sheet'!O23:O25)</f>
        <v/>
      </c>
      <c r="Q14">
        <f>SUM('Balance Sheet'!P10:P12)-SUM('Balance Sheet'!Q10:Q12)+SUM('Balance Sheet'!Q23:Q25)-SUM('Balance Sheet'!P23:P25)</f>
        <v/>
      </c>
    </row>
    <row r="15">
      <c r="B15" s="5" t="inlineStr">
        <is>
          <t>Net Operating Cash Flow</t>
        </is>
      </c>
      <c r="C15" s="7">
        <f>C13+C14</f>
        <v/>
      </c>
      <c r="D15" s="7">
        <f>D13+D14</f>
        <v/>
      </c>
      <c r="E15" s="7">
        <f>E13+E14</f>
        <v/>
      </c>
      <c r="F15" s="7">
        <f>F13+F14</f>
        <v/>
      </c>
      <c r="G15" s="7">
        <f>G13+G14</f>
        <v/>
      </c>
      <c r="H15" s="7">
        <f>H13+H14</f>
        <v/>
      </c>
      <c r="I15" s="7">
        <f>I13+I14</f>
        <v/>
      </c>
      <c r="J15" s="7">
        <f>J13+J14</f>
        <v/>
      </c>
      <c r="K15" s="7">
        <f>K13+K14</f>
        <v/>
      </c>
      <c r="L15" s="7">
        <f>L13+L14</f>
        <v/>
      </c>
      <c r="M15" s="7">
        <f>M13+M14</f>
        <v/>
      </c>
      <c r="N15" s="7">
        <f>N13+N14</f>
        <v/>
      </c>
      <c r="O15" s="7">
        <f>O13+O14</f>
        <v/>
      </c>
      <c r="P15" s="7">
        <f>P13+P14</f>
        <v/>
      </c>
      <c r="Q15" s="7">
        <f>Q13+Q14</f>
        <v/>
      </c>
    </row>
    <row r="16">
      <c r="B16" s="4" t="inlineStr">
        <is>
          <t>Investing Activities</t>
        </is>
      </c>
      <c r="C16" t="n">
        <v/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/>
      </c>
      <c r="O16" t="n">
        <v/>
      </c>
      <c r="P16" t="n">
        <v/>
      </c>
      <c r="Q16" t="n">
        <v/>
      </c>
    </row>
    <row r="17">
      <c r="B17" s="4" t="inlineStr">
        <is>
          <t>Capital Expenditures</t>
        </is>
      </c>
      <c r="C17" t="n">
        <v>-77.601</v>
      </c>
      <c r="D17" t="n">
        <v>-97.89</v>
      </c>
      <c r="E17" t="n">
        <v>-138.735</v>
      </c>
      <c r="F17" t="n">
        <v>-183.309</v>
      </c>
      <c r="G17" t="n">
        <v>-255.186</v>
      </c>
      <c r="H17" t="n">
        <v>-122.381</v>
      </c>
      <c r="I17" t="n">
        <v>-86</v>
      </c>
      <c r="J17" t="n">
        <v>-176</v>
      </c>
      <c r="K17" t="n">
        <v>-593</v>
      </c>
      <c r="L17" t="n">
        <v>-600</v>
      </c>
      <c r="M17">
        <f>-'Income Statement'!M8*M37</f>
        <v/>
      </c>
      <c r="N17">
        <f>-'Income Statement'!N8*N37</f>
        <v/>
      </c>
      <c r="O17">
        <f>-'Income Statement'!O8*O37</f>
        <v/>
      </c>
      <c r="P17">
        <f>-'Income Statement'!P8*P37</f>
        <v/>
      </c>
      <c r="Q17">
        <f>-'Income Statement'!Q8*Q37</f>
        <v/>
      </c>
    </row>
    <row r="18">
      <c r="B18" s="4" t="inlineStr">
        <is>
          <t>Net Assets from Acquisitions</t>
        </is>
      </c>
      <c r="C18" t="n">
        <v>0</v>
      </c>
      <c r="D18" t="n">
        <v>0</v>
      </c>
      <c r="E18" t="n">
        <v>-348.884</v>
      </c>
      <c r="F18" t="n">
        <v>0</v>
      </c>
      <c r="G18" t="n">
        <v>-17.145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>
      <c r="B19" s="4" t="inlineStr">
        <is>
          <t>Sale of Fixed Assets &amp; Businesses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7</v>
      </c>
      <c r="J19" t="n">
        <v>7</v>
      </c>
      <c r="K19" t="n">
        <v>2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>
      <c r="B20" s="4" t="inlineStr">
        <is>
          <t>Purchase/Sale of Investments</t>
        </is>
      </c>
      <c r="C20" t="n">
        <v>-441.514</v>
      </c>
      <c r="D20" t="n">
        <v>-549.625</v>
      </c>
      <c r="E20" t="n">
        <v>-654.155</v>
      </c>
      <c r="F20" t="n">
        <v>-561.035</v>
      </c>
      <c r="G20" t="n">
        <v>-553.437</v>
      </c>
      <c r="H20" t="n">
        <v>-625.029</v>
      </c>
      <c r="I20" t="n">
        <v>-339</v>
      </c>
      <c r="J20" t="n">
        <v>-619</v>
      </c>
      <c r="K20" t="n">
        <v>1905</v>
      </c>
      <c r="L20" t="n">
        <v>-3497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>
      <c r="B21" s="4" t="inlineStr">
        <is>
          <t>Other Funds</t>
        </is>
      </c>
      <c r="C21" t="n">
        <v>-0.218</v>
      </c>
      <c r="D21" t="n">
        <v>-2.163</v>
      </c>
      <c r="E21" t="n">
        <v>-1.59</v>
      </c>
      <c r="F21" t="n">
        <v>0.352</v>
      </c>
      <c r="G21" t="n">
        <v>19.831</v>
      </c>
      <c r="H21" t="n">
        <v>20.362</v>
      </c>
      <c r="I21" t="n">
        <v>18</v>
      </c>
      <c r="J21" t="n">
        <v>-5</v>
      </c>
      <c r="K21" t="n">
        <v>-36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</row>
    <row r="22">
      <c r="B22" s="5" t="inlineStr">
        <is>
          <t>Net Investing Cash Flow</t>
        </is>
      </c>
      <c r="C22" s="7">
        <f>SUM(C17:C21)</f>
        <v/>
      </c>
      <c r="D22" s="7">
        <f>SUM(D17:D21)</f>
        <v/>
      </c>
      <c r="E22" s="7">
        <f>SUM(E17:E21)</f>
        <v/>
      </c>
      <c r="F22" s="7">
        <f>SUM(F17:F21)</f>
        <v/>
      </c>
      <c r="G22" s="7">
        <f>SUM(G17:G21)</f>
        <v/>
      </c>
      <c r="H22" s="7">
        <f>SUM(H17:H21)</f>
        <v/>
      </c>
      <c r="I22" s="7">
        <f>SUM(I17:I21)</f>
        <v/>
      </c>
      <c r="J22" s="7">
        <f>SUM(J17:J21)</f>
        <v/>
      </c>
      <c r="K22" s="7">
        <f>SUM(K17:K21)</f>
        <v/>
      </c>
      <c r="L22" s="7">
        <f>SUM(L17:L21)</f>
        <v/>
      </c>
      <c r="M22" s="7">
        <f>SUM(M17:M21)</f>
        <v/>
      </c>
      <c r="N22" s="7">
        <f>SUM(N17:N21)</f>
        <v/>
      </c>
      <c r="O22" s="7">
        <f>SUM(O17:O21)</f>
        <v/>
      </c>
      <c r="P22" s="7">
        <f>SUM(P17:P21)</f>
        <v/>
      </c>
      <c r="Q22" s="7">
        <f>SUM(Q17:Q21)</f>
        <v/>
      </c>
    </row>
    <row r="23">
      <c r="B23" s="4" t="inlineStr">
        <is>
          <t>Financing Activities</t>
        </is>
      </c>
      <c r="C23" t="n">
        <v/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  <c r="N23" t="n">
        <v/>
      </c>
      <c r="O23" t="n">
        <v/>
      </c>
      <c r="P23" t="n">
        <v/>
      </c>
      <c r="Q23" t="n">
        <v/>
      </c>
    </row>
    <row r="24">
      <c r="B24" s="4" t="inlineStr">
        <is>
          <t>Cash Dividends Paid</t>
        </is>
      </c>
      <c r="C24" t="n">
        <v>0</v>
      </c>
      <c r="D24" t="n">
        <v>0</v>
      </c>
      <c r="E24" t="n">
        <v>0</v>
      </c>
      <c r="F24" t="n">
        <v>-46.866</v>
      </c>
      <c r="G24" t="n">
        <v>-181.336</v>
      </c>
      <c r="H24" t="n">
        <v>-186.452</v>
      </c>
      <c r="I24" t="n">
        <v>-213</v>
      </c>
      <c r="J24" t="n">
        <v>-261</v>
      </c>
      <c r="K24" t="n">
        <v>-341</v>
      </c>
      <c r="L24" t="n">
        <v>-371</v>
      </c>
      <c r="M24">
        <f>-'Income Statement'!M26*'Income Statement'!M27</f>
        <v/>
      </c>
      <c r="N24">
        <f>-'Income Statement'!N26*'Income Statement'!N27</f>
        <v/>
      </c>
      <c r="O24">
        <f>-'Income Statement'!O26*'Income Statement'!O27</f>
        <v/>
      </c>
      <c r="P24">
        <f>-'Income Statement'!P26*'Income Statement'!P27</f>
        <v/>
      </c>
      <c r="Q24">
        <f>-'Income Statement'!Q26*'Income Statement'!Q27</f>
        <v/>
      </c>
    </row>
    <row r="25">
      <c r="B25" s="4" t="inlineStr">
        <is>
          <t>Change in Capital Stock</t>
        </is>
      </c>
      <c r="C25" t="n">
        <v>59.954</v>
      </c>
      <c r="D25" t="n">
        <v>177.276</v>
      </c>
      <c r="E25" t="n">
        <v>195.857</v>
      </c>
      <c r="F25" t="n">
        <v>-35.065</v>
      </c>
      <c r="G25" t="n">
        <v>-758.034</v>
      </c>
      <c r="H25" t="n">
        <v>-660.128</v>
      </c>
      <c r="I25" t="n">
        <v>-467</v>
      </c>
      <c r="J25" t="n">
        <v>-748</v>
      </c>
      <c r="K25" t="n">
        <v>-770</v>
      </c>
      <c r="L25" t="n">
        <v>-1442</v>
      </c>
      <c r="M25" t="n">
        <v>-1442</v>
      </c>
      <c r="N25" t="n">
        <v>-1442</v>
      </c>
      <c r="O25" t="n">
        <v>-1442</v>
      </c>
      <c r="P25" t="n">
        <v>-1442</v>
      </c>
      <c r="Q25" t="n">
        <v>-1442</v>
      </c>
    </row>
    <row r="26">
      <c r="B26" s="4" t="inlineStr">
        <is>
          <t>Issuance/Reduction of Debt, Net</t>
        </is>
      </c>
      <c r="C26" t="n">
        <v>0</v>
      </c>
      <c r="D26" t="n">
        <v>0</v>
      </c>
      <c r="E26" t="n">
        <v>-1.608</v>
      </c>
      <c r="F26" t="n">
        <v>-2.049</v>
      </c>
      <c r="G26" t="n">
        <v>1475.261</v>
      </c>
      <c r="H26" t="n">
        <v>-2.917</v>
      </c>
      <c r="I26" t="n">
        <v>-3</v>
      </c>
      <c r="J26" t="n">
        <v>1307</v>
      </c>
      <c r="K26" t="n">
        <v>-812</v>
      </c>
      <c r="L26" t="n">
        <v>-16</v>
      </c>
      <c r="M26">
        <f>'Balance Sheet'!M28-'Balance Sheet'!L28</f>
        <v/>
      </c>
      <c r="N26">
        <f>'Balance Sheet'!N28-'Balance Sheet'!M28</f>
        <v/>
      </c>
      <c r="O26">
        <f>'Balance Sheet'!O28-'Balance Sheet'!N28</f>
        <v/>
      </c>
      <c r="P26">
        <f>'Balance Sheet'!P28-'Balance Sheet'!O28</f>
        <v/>
      </c>
      <c r="Q26">
        <f>'Balance Sheet'!Q28-'Balance Sheet'!P28</f>
        <v/>
      </c>
    </row>
    <row r="27">
      <c r="B27" s="4" t="inlineStr">
        <is>
          <t>Other Funds</t>
        </is>
      </c>
      <c r="C27" t="n">
        <v>1.105</v>
      </c>
      <c r="D27" t="n">
        <v>14.745</v>
      </c>
      <c r="E27" t="n">
        <v>42.474</v>
      </c>
      <c r="F27" t="n">
        <v>68.70999999999999</v>
      </c>
      <c r="G27" t="n">
        <v>-146.299</v>
      </c>
      <c r="H27" t="n">
        <v>15.956</v>
      </c>
      <c r="I27" t="n">
        <v>7</v>
      </c>
      <c r="J27" t="n">
        <v>-7</v>
      </c>
      <c r="K27" t="n">
        <v>-621</v>
      </c>
      <c r="L27" t="n">
        <v>-1037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</row>
    <row r="28">
      <c r="B28" s="5" t="inlineStr">
        <is>
          <t>Net Financing Cash Flow</t>
        </is>
      </c>
      <c r="C28" s="7">
        <f>SUM(C24:C27)</f>
        <v/>
      </c>
      <c r="D28" s="7">
        <f>SUM(D24:D27)</f>
        <v/>
      </c>
      <c r="E28" s="7">
        <f>SUM(E24:E27)</f>
        <v/>
      </c>
      <c r="F28" s="7">
        <f>SUM(F24:F27)</f>
        <v/>
      </c>
      <c r="G28" s="7">
        <f>SUM(G24:G27)</f>
        <v/>
      </c>
      <c r="H28" s="7">
        <f>SUM(H24:H27)</f>
        <v/>
      </c>
      <c r="I28" s="7">
        <f>SUM(I24:I27)</f>
        <v/>
      </c>
      <c r="J28" s="7">
        <f>SUM(J24:J27)</f>
        <v/>
      </c>
      <c r="K28" s="7">
        <f>SUM(K24:K27)</f>
        <v/>
      </c>
      <c r="L28" s="7">
        <f>SUM(L24:L27)</f>
        <v/>
      </c>
      <c r="M28" s="7">
        <f>SUM(M24:M27)</f>
        <v/>
      </c>
      <c r="N28" s="7">
        <f>SUM(N24:N27)</f>
        <v/>
      </c>
      <c r="O28" s="7">
        <f>SUM(O24:O27)</f>
        <v/>
      </c>
      <c r="P28" s="7">
        <f>SUM(P24:P27)</f>
        <v/>
      </c>
      <c r="Q28" s="7">
        <f>SUM(Q24:Q27)</f>
        <v/>
      </c>
    </row>
    <row r="29">
      <c r="B29" s="4" t="n">
        <v/>
      </c>
      <c r="C29" t="n">
        <v/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/>
      </c>
      <c r="O29" t="n">
        <v/>
      </c>
      <c r="P29" t="n">
        <v/>
      </c>
      <c r="Q29" t="n">
        <v/>
      </c>
    </row>
    <row r="30">
      <c r="B30" s="4" t="inlineStr">
        <is>
          <t>Net Change in Cash</t>
        </is>
      </c>
      <c r="C30">
        <f>C15+C22+C28</f>
        <v/>
      </c>
      <c r="D30">
        <f>D15+D22+D28</f>
        <v/>
      </c>
      <c r="E30">
        <f>E15+E22+E28</f>
        <v/>
      </c>
      <c r="F30">
        <f>F15+F22+F28</f>
        <v/>
      </c>
      <c r="G30">
        <f>G15+G22+G28</f>
        <v/>
      </c>
      <c r="H30">
        <f>H15+H22+H28</f>
        <v/>
      </c>
      <c r="I30">
        <f>I15+I22+I28</f>
        <v/>
      </c>
      <c r="J30">
        <f>J15+J22+J28</f>
        <v/>
      </c>
      <c r="K30">
        <f>K15+K22+K28</f>
        <v/>
      </c>
      <c r="L30">
        <f>L15+L22+L28</f>
        <v/>
      </c>
      <c r="M30">
        <f>M15+M22+M28</f>
        <v/>
      </c>
      <c r="N30">
        <f>N15+N22+N28</f>
        <v/>
      </c>
      <c r="O30">
        <f>O15+O22+O28</f>
        <v/>
      </c>
      <c r="P30">
        <f>P15+P22+P28</f>
        <v/>
      </c>
      <c r="Q30">
        <f>Q15+Q22+Q28</f>
        <v/>
      </c>
    </row>
    <row r="31">
      <c r="B31" s="5" t="inlineStr">
        <is>
          <t>Cash Balance</t>
        </is>
      </c>
      <c r="C31" s="6" t="n">
        <v/>
      </c>
      <c r="D31" s="6" t="n">
        <v/>
      </c>
      <c r="E31" s="6" t="n">
        <v/>
      </c>
      <c r="F31" s="6" t="n">
        <v/>
      </c>
      <c r="G31" s="6" t="n">
        <v/>
      </c>
      <c r="H31" s="6" t="n">
        <v/>
      </c>
      <c r="I31" s="6" t="n">
        <v/>
      </c>
      <c r="J31" s="6" t="n">
        <v/>
      </c>
      <c r="K31" s="6" t="n">
        <v/>
      </c>
      <c r="L31" s="6">
        <f>'Balance Sheet'!L9</f>
        <v/>
      </c>
      <c r="M31" s="6">
        <f>L31+M30</f>
        <v/>
      </c>
      <c r="N31" s="6">
        <f>M31+N30</f>
        <v/>
      </c>
      <c r="O31" s="6">
        <f>N31+O30</f>
        <v/>
      </c>
      <c r="P31" s="6">
        <f>O31+P30</f>
        <v/>
      </c>
      <c r="Q31" s="6">
        <f>P31+Q30</f>
        <v/>
      </c>
    </row>
    <row r="32">
      <c r="B32" s="4" t="n">
        <v/>
      </c>
      <c r="C32" t="n">
        <v/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/>
      </c>
      <c r="O32" t="n">
        <v/>
      </c>
      <c r="P32" t="n">
        <v/>
      </c>
      <c r="Q32" t="n">
        <v/>
      </c>
    </row>
    <row r="33">
      <c r="B33" s="4" t="n">
        <v/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/>
      </c>
    </row>
    <row r="34">
      <c r="B34" s="4" t="n">
        <v/>
      </c>
      <c r="C34" t="n">
        <v/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/>
      </c>
      <c r="P34" t="n">
        <v/>
      </c>
      <c r="Q34" t="n">
        <v/>
      </c>
    </row>
    <row r="35">
      <c r="B35" s="4" t="n">
        <v/>
      </c>
      <c r="C35" t="n">
        <v/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/>
      </c>
      <c r="O35" t="n">
        <v/>
      </c>
      <c r="P35" t="n">
        <v/>
      </c>
      <c r="Q35" t="n">
        <v/>
      </c>
    </row>
    <row r="36">
      <c r="B36" s="8" t="inlineStr">
        <is>
          <t>Driver Ratios</t>
        </is>
      </c>
      <c r="C36" s="6" t="n">
        <v/>
      </c>
      <c r="D36" s="6" t="n">
        <v/>
      </c>
      <c r="E36" s="6" t="n">
        <v/>
      </c>
      <c r="F36" s="6" t="n">
        <v/>
      </c>
      <c r="G36" s="6" t="n">
        <v/>
      </c>
      <c r="H36" s="6" t="n">
        <v/>
      </c>
      <c r="I36" s="6" t="n">
        <v/>
      </c>
      <c r="J36" s="6" t="n">
        <v/>
      </c>
      <c r="K36" s="6" t="n">
        <v/>
      </c>
      <c r="L36" s="6" t="n">
        <v/>
      </c>
      <c r="M36" s="6" t="n">
        <v/>
      </c>
      <c r="N36" s="6" t="n">
        <v/>
      </c>
      <c r="O36" s="6" t="n">
        <v/>
      </c>
      <c r="P36" s="6" t="n">
        <v/>
      </c>
      <c r="Q36" s="6" t="n">
        <v/>
      </c>
    </row>
    <row r="37">
      <c r="B37" s="4" t="inlineStr">
        <is>
          <t>Capital Expenditure Revenue Ratio</t>
        </is>
      </c>
      <c r="C37">
        <f>-C17/'Income Statement'!C8</f>
        <v/>
      </c>
      <c r="D37">
        <f>-D17/'Income Statement'!D8</f>
        <v/>
      </c>
      <c r="E37">
        <f>-E17/'Income Statement'!E8</f>
        <v/>
      </c>
      <c r="F37">
        <f>-F17/'Income Statement'!F8</f>
        <v/>
      </c>
      <c r="G37">
        <f>-G17/'Income Statement'!G8</f>
        <v/>
      </c>
      <c r="H37">
        <f>-H17/'Income Statement'!H8</f>
        <v/>
      </c>
      <c r="I37">
        <f>-I17/'Income Statement'!I8</f>
        <v/>
      </c>
      <c r="J37">
        <f>-J17/'Income Statement'!J8</f>
        <v/>
      </c>
      <c r="K37">
        <f>-K17/'Income Statement'!K8</f>
        <v/>
      </c>
      <c r="L37">
        <f>-L17/'Income Statement'!L8</f>
        <v/>
      </c>
      <c r="M37">
        <f>AVERAGE(C37:L37)</f>
        <v/>
      </c>
      <c r="N37">
        <f>M37</f>
        <v/>
      </c>
      <c r="O37">
        <f>M37</f>
        <v/>
      </c>
      <c r="P37">
        <f>M37</f>
        <v/>
      </c>
      <c r="Q37">
        <f>M37</f>
        <v/>
      </c>
    </row>
    <row r="38">
      <c r="B38" s="4" t="inlineStr">
        <is>
          <t>Other Funds Net Operating CF Ratio</t>
        </is>
      </c>
      <c r="C38">
        <f>C12/C15</f>
        <v/>
      </c>
      <c r="D38">
        <f>D12/D15</f>
        <v/>
      </c>
      <c r="E38">
        <f>E12/E15</f>
        <v/>
      </c>
      <c r="F38">
        <f>F12/F15</f>
        <v/>
      </c>
      <c r="G38">
        <f>G12/G15</f>
        <v/>
      </c>
      <c r="H38">
        <f>H12/H15</f>
        <v/>
      </c>
      <c r="I38">
        <f>I12/I15</f>
        <v/>
      </c>
      <c r="J38">
        <f>J12/J15</f>
        <v/>
      </c>
      <c r="K38">
        <f>K12/K15</f>
        <v/>
      </c>
      <c r="L38">
        <f>L12/L15</f>
        <v/>
      </c>
      <c r="M38">
        <f>AVERAGE(C38:L38)</f>
        <v/>
      </c>
      <c r="N38">
        <f>M38</f>
        <v/>
      </c>
      <c r="O38">
        <f>M38</f>
        <v/>
      </c>
      <c r="P38">
        <f>M38</f>
        <v/>
      </c>
      <c r="Q38">
        <f>M38</f>
        <v/>
      </c>
    </row>
    <row r="39">
      <c r="B39" s="4" t="inlineStr">
        <is>
          <t>Levered Free Cash Flow</t>
        </is>
      </c>
      <c r="C39">
        <f>C15+C17</f>
        <v/>
      </c>
      <c r="D39">
        <f>D15+D17</f>
        <v/>
      </c>
      <c r="E39">
        <f>E15+E17</f>
        <v/>
      </c>
      <c r="F39">
        <f>F15+F17</f>
        <v/>
      </c>
      <c r="G39">
        <f>G15+G17</f>
        <v/>
      </c>
      <c r="H39">
        <f>H15+H17</f>
        <v/>
      </c>
      <c r="I39">
        <f>I15+I17</f>
        <v/>
      </c>
      <c r="J39">
        <f>J15+J17</f>
        <v/>
      </c>
      <c r="K39">
        <f>K15+K17</f>
        <v/>
      </c>
      <c r="L39">
        <f>L15+L17</f>
        <v/>
      </c>
      <c r="M39">
        <f>M15+M17</f>
        <v/>
      </c>
      <c r="N39">
        <f>N15+N17</f>
        <v/>
      </c>
      <c r="O39">
        <f>O15+O17</f>
        <v/>
      </c>
      <c r="P39">
        <f>P15+P17</f>
        <v/>
      </c>
      <c r="Q39">
        <f>Q15+Q17</f>
        <v/>
      </c>
    </row>
    <row r="40">
      <c r="B40" s="4" t="inlineStr">
        <is>
          <t>Levered Free Cash Flow Growth %</t>
        </is>
      </c>
      <c r="C40" t="n">
        <v/>
      </c>
      <c r="D40">
        <f>D39/C39-1</f>
        <v/>
      </c>
      <c r="E40">
        <f>E39/D39-1</f>
        <v/>
      </c>
      <c r="F40">
        <f>F39/E39-1</f>
        <v/>
      </c>
      <c r="G40">
        <f>G39/F39-1</f>
        <v/>
      </c>
      <c r="H40">
        <f>H39/G39-1</f>
        <v/>
      </c>
      <c r="I40">
        <f>I39/H39-1</f>
        <v/>
      </c>
      <c r="J40">
        <f>J39/I39-1</f>
        <v/>
      </c>
      <c r="K40">
        <f>K39/J39-1</f>
        <v/>
      </c>
      <c r="L40">
        <f>L39/K39-1</f>
        <v/>
      </c>
      <c r="M40">
        <f>M39/L39-1</f>
        <v/>
      </c>
      <c r="N40">
        <f>N39/M39-1</f>
        <v/>
      </c>
      <c r="O40">
        <f>O39/N39-1</f>
        <v/>
      </c>
      <c r="P40">
        <f>P39/O39-1</f>
        <v/>
      </c>
      <c r="Q40">
        <f>Q39/P39-1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2019-06-09T10:35:34Z</dcterms:created>
  <dcterms:modified xsi:type="dcterms:W3CDTF">2019-06-09T10:35:34Z</dcterms:modified>
</cp:coreProperties>
</file>