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drive2\OneDrive - Bank Al Maghrib\OMDENA\Omdena Pakistan\dashboard-building-for-growing-inflation-in-pakistan\"/>
    </mc:Choice>
  </mc:AlternateContent>
  <xr:revisionPtr revIDLastSave="0" documentId="13_ncr:1_{80E02AA4-12D5-47C5-A59A-C149DB8E528B}" xr6:coauthVersionLast="36" xr6:coauthVersionMax="36" xr10:uidLastSave="{00000000-0000-0000-0000-000000000000}"/>
  <bookViews>
    <workbookView xWindow="0" yWindow="0" windowWidth="12300" windowHeight="8505" activeTab="1" xr2:uid="{00000000-000D-0000-FFFF-FFFF00000000}"/>
  </bookViews>
  <sheets>
    <sheet name="yearly" sheetId="1" r:id="rId1"/>
    <sheet name="monthly_calculated" sheetId="2" r:id="rId2"/>
    <sheet name="month_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D3" i="2" l="1"/>
  <c r="E3" i="2" s="1"/>
  <c r="G3" i="2" s="1"/>
  <c r="D4" i="2"/>
  <c r="E4" i="2" s="1"/>
  <c r="G4" i="2" s="1"/>
  <c r="D5" i="2"/>
  <c r="E5" i="2" s="1"/>
  <c r="G5" i="2" s="1"/>
  <c r="D6" i="2"/>
  <c r="E6" i="2" s="1"/>
  <c r="G6" i="2" s="1"/>
  <c r="D7" i="2"/>
  <c r="E7" i="2" s="1"/>
  <c r="G7" i="2" s="1"/>
  <c r="D8" i="2"/>
  <c r="E8" i="2" s="1"/>
  <c r="G8" i="2" s="1"/>
  <c r="D9" i="2"/>
  <c r="E9" i="2" s="1"/>
  <c r="G9" i="2" s="1"/>
  <c r="D10" i="2"/>
  <c r="E10" i="2" s="1"/>
  <c r="G10" i="2" s="1"/>
  <c r="D11" i="2"/>
  <c r="E11" i="2" s="1"/>
  <c r="G11" i="2" s="1"/>
  <c r="D12" i="2"/>
  <c r="E12" i="2" s="1"/>
  <c r="G12" i="2" s="1"/>
  <c r="D13" i="2"/>
  <c r="D14" i="2"/>
  <c r="E14" i="2" s="1"/>
  <c r="G14" i="2" s="1"/>
  <c r="D15" i="2"/>
  <c r="E15" i="2" s="1"/>
  <c r="G15" i="2" s="1"/>
  <c r="D16" i="2"/>
  <c r="E16" i="2" s="1"/>
  <c r="G16" i="2" s="1"/>
  <c r="D17" i="2"/>
  <c r="E17" i="2" s="1"/>
  <c r="G17" i="2" s="1"/>
  <c r="D18" i="2"/>
  <c r="E18" i="2" s="1"/>
  <c r="G18" i="2" s="1"/>
  <c r="D19" i="2"/>
  <c r="E19" i="2" s="1"/>
  <c r="G19" i="2" s="1"/>
  <c r="D20" i="2"/>
  <c r="E20" i="2" s="1"/>
  <c r="G20" i="2" s="1"/>
  <c r="D21" i="2"/>
  <c r="E21" i="2" s="1"/>
  <c r="G21" i="2" s="1"/>
  <c r="D22" i="2"/>
  <c r="E22" i="2" s="1"/>
  <c r="G22" i="2" s="1"/>
  <c r="D23" i="2"/>
  <c r="E23" i="2" s="1"/>
  <c r="G23" i="2" s="1"/>
  <c r="D24" i="2"/>
  <c r="E24" i="2" s="1"/>
  <c r="G24" i="2" s="1"/>
  <c r="D25" i="2"/>
  <c r="E25" i="2" s="1"/>
  <c r="D26" i="2"/>
  <c r="E26" i="2" s="1"/>
  <c r="G26" i="2" s="1"/>
  <c r="D27" i="2"/>
  <c r="E27" i="2" s="1"/>
  <c r="G27" i="2" s="1"/>
  <c r="D28" i="2"/>
  <c r="E28" i="2" s="1"/>
  <c r="G28" i="2" s="1"/>
  <c r="D29" i="2"/>
  <c r="E29" i="2" s="1"/>
  <c r="G29" i="2" s="1"/>
  <c r="D30" i="2"/>
  <c r="E30" i="2" s="1"/>
  <c r="G30" i="2" s="1"/>
  <c r="D31" i="2"/>
  <c r="E31" i="2" s="1"/>
  <c r="G31" i="2" s="1"/>
  <c r="D32" i="2"/>
  <c r="E32" i="2" s="1"/>
  <c r="G32" i="2" s="1"/>
  <c r="D33" i="2"/>
  <c r="E33" i="2" s="1"/>
  <c r="G33" i="2" s="1"/>
  <c r="D34" i="2"/>
  <c r="E34" i="2" s="1"/>
  <c r="G34" i="2" s="1"/>
  <c r="D35" i="2"/>
  <c r="E35" i="2" s="1"/>
  <c r="G35" i="2" s="1"/>
  <c r="D36" i="2"/>
  <c r="E36" i="2" s="1"/>
  <c r="G36" i="2" s="1"/>
  <c r="D37" i="2"/>
  <c r="D38" i="2"/>
  <c r="E38" i="2" s="1"/>
  <c r="G38" i="2" s="1"/>
  <c r="D39" i="2"/>
  <c r="E39" i="2" s="1"/>
  <c r="G39" i="2" s="1"/>
  <c r="D40" i="2"/>
  <c r="E40" i="2" s="1"/>
  <c r="G40" i="2" s="1"/>
  <c r="D41" i="2"/>
  <c r="E41" i="2" s="1"/>
  <c r="G41" i="2" s="1"/>
  <c r="D42" i="2"/>
  <c r="E42" i="2" s="1"/>
  <c r="G42" i="2" s="1"/>
  <c r="D43" i="2"/>
  <c r="E43" i="2" s="1"/>
  <c r="G43" i="2" s="1"/>
  <c r="D44" i="2"/>
  <c r="E44" i="2" s="1"/>
  <c r="G44" i="2" s="1"/>
  <c r="D45" i="2"/>
  <c r="E45" i="2" s="1"/>
  <c r="G45" i="2" s="1"/>
  <c r="D46" i="2"/>
  <c r="E46" i="2" s="1"/>
  <c r="G46" i="2" s="1"/>
  <c r="D47" i="2"/>
  <c r="E47" i="2" s="1"/>
  <c r="G47" i="2" s="1"/>
  <c r="D48" i="2"/>
  <c r="E48" i="2" s="1"/>
  <c r="G48" i="2" s="1"/>
  <c r="D49" i="2"/>
  <c r="E49" i="2" s="1"/>
  <c r="D50" i="2"/>
  <c r="E50" i="2" s="1"/>
  <c r="G50" i="2" s="1"/>
  <c r="D51" i="2"/>
  <c r="E51" i="2" s="1"/>
  <c r="G51" i="2" s="1"/>
  <c r="D52" i="2"/>
  <c r="E52" i="2" s="1"/>
  <c r="G52" i="2" s="1"/>
  <c r="D53" i="2"/>
  <c r="E53" i="2" s="1"/>
  <c r="G53" i="2" s="1"/>
  <c r="D54" i="2"/>
  <c r="E54" i="2" s="1"/>
  <c r="G54" i="2" s="1"/>
  <c r="D55" i="2"/>
  <c r="E55" i="2" s="1"/>
  <c r="G55" i="2" s="1"/>
  <c r="D56" i="2"/>
  <c r="E56" i="2" s="1"/>
  <c r="G56" i="2" s="1"/>
  <c r="D57" i="2"/>
  <c r="E57" i="2" s="1"/>
  <c r="G57" i="2" s="1"/>
  <c r="D58" i="2"/>
  <c r="E58" i="2" s="1"/>
  <c r="G58" i="2" s="1"/>
  <c r="D59" i="2"/>
  <c r="E59" i="2" s="1"/>
  <c r="G59" i="2" s="1"/>
  <c r="D60" i="2"/>
  <c r="E60" i="2" s="1"/>
  <c r="G60" i="2" s="1"/>
  <c r="D61" i="2"/>
  <c r="D62" i="2"/>
  <c r="E62" i="2" s="1"/>
  <c r="G62" i="2" s="1"/>
  <c r="D63" i="2"/>
  <c r="E63" i="2" s="1"/>
  <c r="G63" i="2" s="1"/>
  <c r="D64" i="2"/>
  <c r="E64" i="2" s="1"/>
  <c r="G64" i="2" s="1"/>
  <c r="D65" i="2"/>
  <c r="E65" i="2" s="1"/>
  <c r="G65" i="2" s="1"/>
  <c r="D66" i="2"/>
  <c r="E66" i="2" s="1"/>
  <c r="G66" i="2" s="1"/>
  <c r="D67" i="2"/>
  <c r="E67" i="2" s="1"/>
  <c r="G67" i="2" s="1"/>
  <c r="D68" i="2"/>
  <c r="E68" i="2" s="1"/>
  <c r="G68" i="2" s="1"/>
  <c r="D69" i="2"/>
  <c r="E69" i="2" s="1"/>
  <c r="G69" i="2" s="1"/>
  <c r="G73" i="2" s="1"/>
  <c r="D70" i="2"/>
  <c r="E70" i="2" s="1"/>
  <c r="G70" i="2" s="1"/>
  <c r="D71" i="2"/>
  <c r="E71" i="2" s="1"/>
  <c r="G71" i="2" s="1"/>
  <c r="D72" i="2"/>
  <c r="E72" i="2" s="1"/>
  <c r="G72" i="2" s="1"/>
  <c r="D73" i="2"/>
  <c r="E73" i="2" s="1"/>
  <c r="D74" i="2"/>
  <c r="E74" i="2" s="1"/>
  <c r="G74" i="2" s="1"/>
  <c r="D75" i="2"/>
  <c r="E75" i="2" s="1"/>
  <c r="G75" i="2" s="1"/>
  <c r="D76" i="2"/>
  <c r="E76" i="2" s="1"/>
  <c r="G76" i="2" s="1"/>
  <c r="D77" i="2"/>
  <c r="E77" i="2" s="1"/>
  <c r="G77" i="2" s="1"/>
  <c r="G85" i="2" s="1"/>
  <c r="D78" i="2"/>
  <c r="E78" i="2" s="1"/>
  <c r="G78" i="2" s="1"/>
  <c r="D79" i="2"/>
  <c r="E79" i="2" s="1"/>
  <c r="G79" i="2" s="1"/>
  <c r="D80" i="2"/>
  <c r="E80" i="2" s="1"/>
  <c r="G80" i="2" s="1"/>
  <c r="D81" i="2"/>
  <c r="E81" i="2" s="1"/>
  <c r="G81" i="2" s="1"/>
  <c r="D82" i="2"/>
  <c r="E82" i="2" s="1"/>
  <c r="G82" i="2" s="1"/>
  <c r="D83" i="2"/>
  <c r="E83" i="2" s="1"/>
  <c r="G83" i="2" s="1"/>
  <c r="D84" i="2"/>
  <c r="E84" i="2" s="1"/>
  <c r="G84" i="2" s="1"/>
  <c r="D85" i="2"/>
  <c r="E85" i="2" s="1"/>
  <c r="D2" i="2"/>
  <c r="E2" i="2" s="1"/>
  <c r="G2" i="2" s="1"/>
  <c r="E61" i="2" l="1"/>
  <c r="G61" i="2"/>
  <c r="G49" i="2"/>
  <c r="E37" i="2"/>
  <c r="G37" i="2"/>
  <c r="G25" i="2"/>
  <c r="E13" i="2"/>
  <c r="G13" i="2"/>
</calcChain>
</file>

<file path=xl/sharedStrings.xml><?xml version="1.0" encoding="utf-8"?>
<sst xmlns="http://schemas.openxmlformats.org/spreadsheetml/2006/main" count="21" uniqueCount="19">
  <si>
    <t>All Reported</t>
  </si>
  <si>
    <t>Murder</t>
  </si>
  <si>
    <t>AttemptedMurder</t>
  </si>
  <si>
    <t>Kidnapping/Abduction</t>
  </si>
  <si>
    <t>Dacoity</t>
  </si>
  <si>
    <t>Robbery</t>
  </si>
  <si>
    <t>Burglary</t>
  </si>
  <si>
    <t>Cattle theft</t>
  </si>
  <si>
    <t>MotorVehicle Theft</t>
  </si>
  <si>
    <t>Other theft</t>
  </si>
  <si>
    <t>Miscellaneous</t>
  </si>
  <si>
    <t>year</t>
  </si>
  <si>
    <t>month</t>
  </si>
  <si>
    <t>annual_reported</t>
  </si>
  <si>
    <t>ratio_terror_attacks_casualties</t>
  </si>
  <si>
    <t>noise_percent</t>
  </si>
  <si>
    <t>date</t>
  </si>
  <si>
    <t>monthly_crimes_calculated</t>
  </si>
  <si>
    <t>monthly_crimes_calculated_with_noise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</si>
</sst>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_ ;\-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M1" sqref="M1"/>
    </sheetView>
  </sheetViews>
  <sheetFormatPr baseColWidth="10" defaultColWidth="9.140625" defaultRowHeight="15" x14ac:dyDescent="0.25"/>
  <cols>
    <col min="1" max="1" width="3" bestFit="1" customWidth="1"/>
    <col min="2" max="3" width="11.28515625" bestFit="1" customWidth="1"/>
    <col min="4" max="4" width="7.28515625" bestFit="1" customWidth="1"/>
    <col min="5" max="5" width="16.5703125" bestFit="1" customWidth="1"/>
    <col min="6" max="6" width="20.42578125" bestFit="1" customWidth="1"/>
    <col min="7" max="7" width="7.28515625" bestFit="1" customWidth="1"/>
    <col min="8" max="8" width="8.140625" bestFit="1" customWidth="1"/>
    <col min="9" max="9" width="8" bestFit="1" customWidth="1"/>
    <col min="10" max="10" width="10.42578125" bestFit="1" customWidth="1"/>
    <col min="11" max="11" width="17.5703125" bestFit="1" customWidth="1"/>
    <col min="12" max="12" width="10.28515625" bestFit="1" customWidth="1"/>
    <col min="13" max="13" width="12.85546875" bestFit="1" customWidth="1"/>
  </cols>
  <sheetData>
    <row r="1" spans="1:13" x14ac:dyDescent="0.25"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>
        <v>0</v>
      </c>
      <c r="B2">
        <v>2010</v>
      </c>
      <c r="C2">
        <v>642762</v>
      </c>
      <c r="D2">
        <v>13190</v>
      </c>
      <c r="E2">
        <v>15533</v>
      </c>
      <c r="F2">
        <v>18181</v>
      </c>
      <c r="G2">
        <v>4586</v>
      </c>
      <c r="H2">
        <v>18098</v>
      </c>
      <c r="I2">
        <v>16784</v>
      </c>
      <c r="J2">
        <v>8846</v>
      </c>
      <c r="K2" s="2">
        <v>35259</v>
      </c>
      <c r="L2">
        <v>40397</v>
      </c>
      <c r="M2">
        <v>471888</v>
      </c>
    </row>
    <row r="3" spans="1:13" x14ac:dyDescent="0.25">
      <c r="A3" s="1">
        <v>1</v>
      </c>
      <c r="B3">
        <v>2011</v>
      </c>
      <c r="C3">
        <v>673750</v>
      </c>
      <c r="D3">
        <v>13860</v>
      </c>
      <c r="E3">
        <v>15496</v>
      </c>
      <c r="F3">
        <v>19523</v>
      </c>
      <c r="G3">
        <v>5015</v>
      </c>
      <c r="H3">
        <v>20521</v>
      </c>
      <c r="I3">
        <v>18073</v>
      </c>
      <c r="J3">
        <v>9345</v>
      </c>
      <c r="K3" s="2">
        <v>40103</v>
      </c>
      <c r="L3">
        <v>42223</v>
      </c>
      <c r="M3">
        <v>489591</v>
      </c>
    </row>
    <row r="4" spans="1:13" x14ac:dyDescent="0.25">
      <c r="A4" s="1">
        <v>2</v>
      </c>
      <c r="B4">
        <v>2012</v>
      </c>
      <c r="C4">
        <v>645647</v>
      </c>
      <c r="D4">
        <v>13846</v>
      </c>
      <c r="E4">
        <v>15338</v>
      </c>
      <c r="F4">
        <v>20194</v>
      </c>
      <c r="G4">
        <v>4257</v>
      </c>
      <c r="H4">
        <v>17081</v>
      </c>
      <c r="I4">
        <v>17638</v>
      </c>
      <c r="J4">
        <v>9046</v>
      </c>
      <c r="K4" s="2">
        <v>34663</v>
      </c>
      <c r="L4">
        <v>40102</v>
      </c>
      <c r="M4">
        <v>473482</v>
      </c>
    </row>
    <row r="5" spans="1:13" x14ac:dyDescent="0.25">
      <c r="A5" s="1">
        <v>3</v>
      </c>
      <c r="B5">
        <v>2013</v>
      </c>
      <c r="C5">
        <v>634404</v>
      </c>
      <c r="D5">
        <v>13937</v>
      </c>
      <c r="E5">
        <v>14648</v>
      </c>
      <c r="F5">
        <v>19472</v>
      </c>
      <c r="G5">
        <v>4053</v>
      </c>
      <c r="H5">
        <v>17363</v>
      </c>
      <c r="I5">
        <v>17053</v>
      </c>
      <c r="J5">
        <v>7743</v>
      </c>
      <c r="L5">
        <v>37751</v>
      </c>
      <c r="M5">
        <v>502384</v>
      </c>
    </row>
    <row r="6" spans="1:13" x14ac:dyDescent="0.25">
      <c r="A6" s="1">
        <v>4</v>
      </c>
      <c r="B6">
        <v>2014</v>
      </c>
      <c r="C6">
        <v>627116</v>
      </c>
      <c r="D6">
        <v>13276</v>
      </c>
      <c r="E6">
        <v>14499</v>
      </c>
      <c r="F6">
        <v>18700</v>
      </c>
      <c r="G6">
        <v>3516</v>
      </c>
      <c r="H6">
        <v>18107</v>
      </c>
      <c r="I6">
        <v>17153</v>
      </c>
      <c r="J6">
        <v>7459</v>
      </c>
      <c r="L6">
        <v>35288</v>
      </c>
      <c r="M6">
        <v>499118</v>
      </c>
    </row>
    <row r="7" spans="1:13" x14ac:dyDescent="0.25">
      <c r="A7" s="1">
        <v>5</v>
      </c>
      <c r="B7">
        <v>2015</v>
      </c>
      <c r="C7">
        <v>633600</v>
      </c>
      <c r="D7">
        <v>9486</v>
      </c>
      <c r="E7">
        <v>11336</v>
      </c>
      <c r="F7">
        <v>17922</v>
      </c>
      <c r="G7">
        <v>2329</v>
      </c>
      <c r="H7">
        <v>15164</v>
      </c>
      <c r="I7">
        <v>15878</v>
      </c>
      <c r="J7">
        <v>6502</v>
      </c>
      <c r="L7">
        <v>32400</v>
      </c>
      <c r="M7">
        <v>522583</v>
      </c>
    </row>
    <row r="8" spans="1:13" x14ac:dyDescent="0.25">
      <c r="A8" s="1">
        <v>6</v>
      </c>
      <c r="B8">
        <v>2016</v>
      </c>
      <c r="C8">
        <v>677554</v>
      </c>
      <c r="D8">
        <v>8516</v>
      </c>
      <c r="E8">
        <v>10279</v>
      </c>
      <c r="F8">
        <v>18057</v>
      </c>
      <c r="G8">
        <v>1636</v>
      </c>
      <c r="H8">
        <v>13088</v>
      </c>
      <c r="I8">
        <v>14572</v>
      </c>
      <c r="J8">
        <v>6068</v>
      </c>
      <c r="K8" s="2">
        <v>23813</v>
      </c>
      <c r="L8">
        <v>34320</v>
      </c>
      <c r="M8">
        <v>547205</v>
      </c>
    </row>
    <row r="9" spans="1:13" x14ac:dyDescent="0.25">
      <c r="A9" s="1">
        <v>7</v>
      </c>
      <c r="B9">
        <v>2017</v>
      </c>
      <c r="C9">
        <v>683925</v>
      </c>
      <c r="D9">
        <v>8235</v>
      </c>
      <c r="E9">
        <v>9499</v>
      </c>
      <c r="F9">
        <v>18363</v>
      </c>
      <c r="G9">
        <v>1280</v>
      </c>
      <c r="H9">
        <v>12458</v>
      </c>
      <c r="I9">
        <v>13833</v>
      </c>
      <c r="J9">
        <v>5342</v>
      </c>
      <c r="K9" s="2">
        <v>22778</v>
      </c>
      <c r="L9">
        <v>37304</v>
      </c>
      <c r="M9">
        <v>554833</v>
      </c>
    </row>
    <row r="10" spans="1:13" x14ac:dyDescent="0.25">
      <c r="A10" s="1">
        <v>8</v>
      </c>
      <c r="B10">
        <v>2018</v>
      </c>
      <c r="C10">
        <v>703481</v>
      </c>
      <c r="D10">
        <v>8241</v>
      </c>
      <c r="E10">
        <v>10067</v>
      </c>
      <c r="F10">
        <v>20060</v>
      </c>
      <c r="G10">
        <v>1414</v>
      </c>
      <c r="H10">
        <v>14914</v>
      </c>
      <c r="I10">
        <v>14646</v>
      </c>
      <c r="J10">
        <v>6233</v>
      </c>
      <c r="K10" s="2">
        <v>29163</v>
      </c>
      <c r="L10">
        <v>39418</v>
      </c>
      <c r="M10">
        <v>559325</v>
      </c>
    </row>
    <row r="11" spans="1:13" x14ac:dyDescent="0.25">
      <c r="A11" s="1">
        <v>9</v>
      </c>
      <c r="B11">
        <v>2019</v>
      </c>
      <c r="C11">
        <v>786339</v>
      </c>
      <c r="D11">
        <v>8153</v>
      </c>
      <c r="E11">
        <v>10438</v>
      </c>
      <c r="F11">
        <v>20256</v>
      </c>
      <c r="G11">
        <v>1382</v>
      </c>
      <c r="H11">
        <v>18239</v>
      </c>
      <c r="I11">
        <v>16124</v>
      </c>
      <c r="J11">
        <v>7793</v>
      </c>
      <c r="K11" s="2">
        <v>37105</v>
      </c>
      <c r="L11">
        <v>55836</v>
      </c>
      <c r="M11">
        <v>611013</v>
      </c>
    </row>
    <row r="12" spans="1:13" x14ac:dyDescent="0.25">
      <c r="A12" s="1">
        <v>10</v>
      </c>
      <c r="B12">
        <v>2020</v>
      </c>
      <c r="C12">
        <v>876430</v>
      </c>
      <c r="D12">
        <v>8490</v>
      </c>
      <c r="E12">
        <v>11797</v>
      </c>
      <c r="F12">
        <v>19658</v>
      </c>
      <c r="G12">
        <v>1320</v>
      </c>
      <c r="H12">
        <v>19904</v>
      </c>
      <c r="I12">
        <v>16474</v>
      </c>
      <c r="J12">
        <v>8649</v>
      </c>
      <c r="K12" s="2">
        <v>46372</v>
      </c>
      <c r="L12">
        <v>57988</v>
      </c>
      <c r="M12">
        <v>685778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6A0-30BA-45A7-A33E-DDB4339CF53A}">
  <dimension ref="A1:G85"/>
  <sheetViews>
    <sheetView tabSelected="1" workbookViewId="0">
      <selection activeCell="G2" sqref="G2"/>
    </sheetView>
  </sheetViews>
  <sheetFormatPr baseColWidth="10" defaultRowHeight="15" x14ac:dyDescent="0.25"/>
  <cols>
    <col min="4" max="4" width="15.85546875" bestFit="1" customWidth="1"/>
    <col min="5" max="5" width="21.42578125" customWidth="1"/>
    <col min="6" max="6" width="13.7109375" bestFit="1" customWidth="1"/>
    <col min="7" max="7" width="29.7109375" bestFit="1" customWidth="1"/>
  </cols>
  <sheetData>
    <row r="1" spans="1:7" x14ac:dyDescent="0.25">
      <c r="A1" t="s">
        <v>16</v>
      </c>
      <c r="B1" t="s">
        <v>11</v>
      </c>
      <c r="C1" t="s">
        <v>12</v>
      </c>
      <c r="D1" t="s">
        <v>13</v>
      </c>
      <c r="E1" t="s">
        <v>17</v>
      </c>
      <c r="F1" t="s">
        <v>15</v>
      </c>
      <c r="G1" t="s">
        <v>18</v>
      </c>
    </row>
    <row r="2" spans="1:7" x14ac:dyDescent="0.25">
      <c r="A2" s="3">
        <f>DATE(B2,C2,15)</f>
        <v>41654</v>
      </c>
      <c r="B2" s="4">
        <v>2014</v>
      </c>
      <c r="C2">
        <v>1</v>
      </c>
      <c r="D2">
        <f>VLOOKUP(B2,yearly!$B$2:$C$12,2,0)</f>
        <v>627116</v>
      </c>
      <c r="E2">
        <f>INT(VLOOKUP(C2,month_ratio!$A$2:$B$13,2,0)*D2)</f>
        <v>45053</v>
      </c>
      <c r="F2">
        <v>6.2182317732367667E-2</v>
      </c>
      <c r="G2" s="5">
        <f>INT(E2*(1+F2))</f>
        <v>47854</v>
      </c>
    </row>
    <row r="3" spans="1:7" x14ac:dyDescent="0.25">
      <c r="A3" s="3">
        <f t="shared" ref="A3:A66" si="0">DATE(B3,C3,15)</f>
        <v>41685</v>
      </c>
      <c r="B3" s="4">
        <v>2014</v>
      </c>
      <c r="C3">
        <v>2</v>
      </c>
      <c r="D3">
        <f>VLOOKUP(B3,yearly!$B$2:$C$12,2,0)</f>
        <v>627116</v>
      </c>
      <c r="E3">
        <f>INT(VLOOKUP(C3,month_ratio!$A$2:$B$13,2,0)*D3)</f>
        <v>49462</v>
      </c>
      <c r="F3">
        <v>5.5218328169576128E-2</v>
      </c>
      <c r="G3" s="5">
        <f t="shared" ref="G3:G12" si="1">INT(E3*(1+F3))</f>
        <v>52193</v>
      </c>
    </row>
    <row r="4" spans="1:7" x14ac:dyDescent="0.25">
      <c r="A4" s="3">
        <f t="shared" si="0"/>
        <v>41713</v>
      </c>
      <c r="B4" s="4">
        <v>2014</v>
      </c>
      <c r="C4">
        <v>3</v>
      </c>
      <c r="D4">
        <f>VLOOKUP(B4,yearly!$B$2:$C$12,2,0)</f>
        <v>627116</v>
      </c>
      <c r="E4">
        <f>INT(VLOOKUP(C4,month_ratio!$A$2:$B$13,2,0)*D4)</f>
        <v>70473</v>
      </c>
      <c r="F4">
        <v>5.1131240878748943E-2</v>
      </c>
      <c r="G4" s="5">
        <f t="shared" si="1"/>
        <v>74076</v>
      </c>
    </row>
    <row r="5" spans="1:7" x14ac:dyDescent="0.25">
      <c r="A5" s="3">
        <f t="shared" si="0"/>
        <v>41744</v>
      </c>
      <c r="B5" s="4">
        <v>2014</v>
      </c>
      <c r="C5">
        <v>4</v>
      </c>
      <c r="D5">
        <f>VLOOKUP(B5,yearly!$B$2:$C$12,2,0)</f>
        <v>627116</v>
      </c>
      <c r="E5">
        <f>INT(VLOOKUP(C5,month_ratio!$A$2:$B$13,2,0)*D5)</f>
        <v>40460</v>
      </c>
      <c r="F5">
        <v>4.5786765794036913E-2</v>
      </c>
      <c r="G5" s="5">
        <f t="shared" si="1"/>
        <v>42312</v>
      </c>
    </row>
    <row r="6" spans="1:7" x14ac:dyDescent="0.25">
      <c r="A6" s="3">
        <f t="shared" si="0"/>
        <v>41774</v>
      </c>
      <c r="B6" s="4">
        <v>2014</v>
      </c>
      <c r="C6">
        <v>5</v>
      </c>
      <c r="D6">
        <f>VLOOKUP(B6,yearly!$B$2:$C$12,2,0)</f>
        <v>627116</v>
      </c>
      <c r="E6">
        <f>INT(VLOOKUP(C6,month_ratio!$A$2:$B$13,2,0)*D6)</f>
        <v>48520</v>
      </c>
      <c r="F6">
        <v>4.3322421687480531E-2</v>
      </c>
      <c r="G6" s="5">
        <f t="shared" si="1"/>
        <v>50622</v>
      </c>
    </row>
    <row r="7" spans="1:7" x14ac:dyDescent="0.25">
      <c r="A7" s="3">
        <f t="shared" si="0"/>
        <v>41805</v>
      </c>
      <c r="B7" s="4">
        <v>2014</v>
      </c>
      <c r="C7">
        <v>6</v>
      </c>
      <c r="D7">
        <f>VLOOKUP(B7,yearly!$B$2:$C$12,2,0)</f>
        <v>627116</v>
      </c>
      <c r="E7">
        <f>INT(VLOOKUP(C7,month_ratio!$A$2:$B$13,2,0)*D7)</f>
        <v>43468</v>
      </c>
      <c r="F7">
        <v>4.5294854215899252E-2</v>
      </c>
      <c r="G7" s="5">
        <f t="shared" si="1"/>
        <v>45436</v>
      </c>
    </row>
    <row r="8" spans="1:7" x14ac:dyDescent="0.25">
      <c r="A8" s="3">
        <f t="shared" si="0"/>
        <v>41835</v>
      </c>
      <c r="B8" s="4">
        <v>2014</v>
      </c>
      <c r="C8">
        <v>7</v>
      </c>
      <c r="D8">
        <f>VLOOKUP(B8,yearly!$B$2:$C$12,2,0)</f>
        <v>627116</v>
      </c>
      <c r="E8">
        <f>INT(VLOOKUP(C8,month_ratio!$A$2:$B$13,2,0)*D8)</f>
        <v>63124</v>
      </c>
      <c r="F8">
        <v>4.8654982391599336E-2</v>
      </c>
      <c r="G8" s="5">
        <f t="shared" si="1"/>
        <v>66195</v>
      </c>
    </row>
    <row r="9" spans="1:7" x14ac:dyDescent="0.25">
      <c r="A9" s="3">
        <f t="shared" si="0"/>
        <v>41866</v>
      </c>
      <c r="B9" s="4">
        <v>2014</v>
      </c>
      <c r="C9">
        <v>8</v>
      </c>
      <c r="D9">
        <f>VLOOKUP(B9,yearly!$B$2:$C$12,2,0)</f>
        <v>627116</v>
      </c>
      <c r="E9">
        <f>INT(VLOOKUP(C9,month_ratio!$A$2:$B$13,2,0)*D9)</f>
        <v>47441</v>
      </c>
      <c r="F9">
        <v>5.1532396254333437E-2</v>
      </c>
      <c r="G9" s="5">
        <f t="shared" si="1"/>
        <v>49885</v>
      </c>
    </row>
    <row r="10" spans="1:7" x14ac:dyDescent="0.25">
      <c r="A10" s="3">
        <f t="shared" si="0"/>
        <v>41897</v>
      </c>
      <c r="B10" s="4">
        <v>2014</v>
      </c>
      <c r="C10">
        <v>9</v>
      </c>
      <c r="D10">
        <f>VLOOKUP(B10,yearly!$B$2:$C$12,2,0)</f>
        <v>627116</v>
      </c>
      <c r="E10">
        <f>INT(VLOOKUP(C10,month_ratio!$A$2:$B$13,2,0)*D10)</f>
        <v>61655</v>
      </c>
      <c r="F10">
        <v>5.6384095740941123E-2</v>
      </c>
      <c r="G10" s="5">
        <f t="shared" si="1"/>
        <v>65131</v>
      </c>
    </row>
    <row r="11" spans="1:7" x14ac:dyDescent="0.25">
      <c r="A11" s="3">
        <f t="shared" si="0"/>
        <v>41927</v>
      </c>
      <c r="B11" s="4">
        <v>2014</v>
      </c>
      <c r="C11">
        <v>10</v>
      </c>
      <c r="D11">
        <f>VLOOKUP(B11,yearly!$B$2:$C$12,2,0)</f>
        <v>627116</v>
      </c>
      <c r="E11">
        <f>INT(VLOOKUP(C11,month_ratio!$A$2:$B$13,2,0)*D11)</f>
        <v>45696</v>
      </c>
      <c r="F11">
        <v>5.4599007752403853E-2</v>
      </c>
      <c r="G11" s="5">
        <f t="shared" si="1"/>
        <v>48190</v>
      </c>
    </row>
    <row r="12" spans="1:7" x14ac:dyDescent="0.25">
      <c r="A12" s="3">
        <f t="shared" si="0"/>
        <v>41958</v>
      </c>
      <c r="B12" s="4">
        <v>2014</v>
      </c>
      <c r="C12">
        <v>11</v>
      </c>
      <c r="D12">
        <f>VLOOKUP(B12,yearly!$B$2:$C$12,2,0)</f>
        <v>627116</v>
      </c>
      <c r="E12">
        <f>INT(VLOOKUP(C12,month_ratio!$A$2:$B$13,2,0)*D12)</f>
        <v>51299</v>
      </c>
      <c r="F12">
        <v>4.851363554626005E-2</v>
      </c>
      <c r="G12" s="5">
        <f t="shared" si="1"/>
        <v>53787</v>
      </c>
    </row>
    <row r="13" spans="1:7" x14ac:dyDescent="0.25">
      <c r="A13" s="3">
        <f t="shared" si="0"/>
        <v>41988</v>
      </c>
      <c r="B13" s="4">
        <v>2014</v>
      </c>
      <c r="C13">
        <v>12</v>
      </c>
      <c r="D13">
        <f>VLOOKUP(B13,yearly!$B$2:$C$12,2,0)</f>
        <v>627116</v>
      </c>
      <c r="E13">
        <f>INT(VLOOKUP(C13,month_ratio!$A$2:$B$13,2,0)*D13)</f>
        <v>60461</v>
      </c>
      <c r="F13">
        <v>4.8786984178877904E-2</v>
      </c>
      <c r="G13">
        <f>IF(C13&lt;&gt;12,INT(E13*(1+F13)),D13-SUM(G2:G12))</f>
        <v>31435</v>
      </c>
    </row>
    <row r="14" spans="1:7" x14ac:dyDescent="0.25">
      <c r="A14" s="3">
        <f t="shared" si="0"/>
        <v>42019</v>
      </c>
      <c r="B14" s="4">
        <v>2015</v>
      </c>
      <c r="C14">
        <v>1</v>
      </c>
      <c r="D14">
        <f>VLOOKUP(B14,yearly!$B$2:$C$12,2,0)</f>
        <v>633600</v>
      </c>
      <c r="E14">
        <f>INT(VLOOKUP(C14,month_ratio!$A$2:$B$13,2,0)*D14)</f>
        <v>45518</v>
      </c>
      <c r="F14">
        <v>5.1891407919174529E-2</v>
      </c>
      <c r="G14">
        <f t="shared" ref="G14:G77" si="2">IF(C14&lt;&gt;12,INT(E14*(1+F14)),D14-SUM(G3:G13))</f>
        <v>47879</v>
      </c>
    </row>
    <row r="15" spans="1:7" x14ac:dyDescent="0.25">
      <c r="A15" s="3">
        <f t="shared" si="0"/>
        <v>42050</v>
      </c>
      <c r="B15" s="4">
        <v>2015</v>
      </c>
      <c r="C15">
        <v>2</v>
      </c>
      <c r="D15">
        <f>VLOOKUP(B15,yearly!$B$2:$C$12,2,0)</f>
        <v>633600</v>
      </c>
      <c r="E15">
        <f>INT(VLOOKUP(C15,month_ratio!$A$2:$B$13,2,0)*D15)</f>
        <v>49973</v>
      </c>
      <c r="F15">
        <v>4.6087427689417385E-2</v>
      </c>
      <c r="G15">
        <f t="shared" si="2"/>
        <v>52276</v>
      </c>
    </row>
    <row r="16" spans="1:7" x14ac:dyDescent="0.25">
      <c r="A16" s="3">
        <f t="shared" si="0"/>
        <v>42078</v>
      </c>
      <c r="B16" s="4">
        <v>2015</v>
      </c>
      <c r="C16">
        <v>3</v>
      </c>
      <c r="D16">
        <f>VLOOKUP(B16,yearly!$B$2:$C$12,2,0)</f>
        <v>633600</v>
      </c>
      <c r="E16">
        <f>INT(VLOOKUP(C16,month_ratio!$A$2:$B$13,2,0)*D16)</f>
        <v>71201</v>
      </c>
      <c r="F16">
        <v>4.9444048626173756E-2</v>
      </c>
      <c r="G16">
        <f t="shared" si="2"/>
        <v>74721</v>
      </c>
    </row>
    <row r="17" spans="1:7" x14ac:dyDescent="0.25">
      <c r="A17" s="3">
        <f t="shared" si="0"/>
        <v>42109</v>
      </c>
      <c r="B17" s="4">
        <v>2015</v>
      </c>
      <c r="C17">
        <v>4</v>
      </c>
      <c r="D17">
        <f>VLOOKUP(B17,yearly!$B$2:$C$12,2,0)</f>
        <v>633600</v>
      </c>
      <c r="E17">
        <f>INT(VLOOKUP(C17,month_ratio!$A$2:$B$13,2,0)*D17)</f>
        <v>40878</v>
      </c>
      <c r="F17">
        <v>5.5430058536148866E-2</v>
      </c>
      <c r="G17">
        <f t="shared" si="2"/>
        <v>43143</v>
      </c>
    </row>
    <row r="18" spans="1:7" x14ac:dyDescent="0.25">
      <c r="A18" s="3">
        <f t="shared" si="0"/>
        <v>42139</v>
      </c>
      <c r="B18" s="4">
        <v>2015</v>
      </c>
      <c r="C18">
        <v>5</v>
      </c>
      <c r="D18">
        <f>VLOOKUP(B18,yearly!$B$2:$C$12,2,0)</f>
        <v>633600</v>
      </c>
      <c r="E18">
        <f>INT(VLOOKUP(C18,month_ratio!$A$2:$B$13,2,0)*D18)</f>
        <v>49022</v>
      </c>
      <c r="F18">
        <v>5.6031939392414645E-2</v>
      </c>
      <c r="G18">
        <f t="shared" si="2"/>
        <v>51768</v>
      </c>
    </row>
    <row r="19" spans="1:7" x14ac:dyDescent="0.25">
      <c r="A19" s="3">
        <f t="shared" si="0"/>
        <v>42170</v>
      </c>
      <c r="B19" s="4">
        <v>2015</v>
      </c>
      <c r="C19">
        <v>6</v>
      </c>
      <c r="D19">
        <f>VLOOKUP(B19,yearly!$B$2:$C$12,2,0)</f>
        <v>633600</v>
      </c>
      <c r="E19">
        <f>INT(VLOOKUP(C19,month_ratio!$A$2:$B$13,2,0)*D19)</f>
        <v>43918</v>
      </c>
      <c r="F19">
        <v>5.3631907929957381E-2</v>
      </c>
      <c r="G19">
        <f t="shared" si="2"/>
        <v>46273</v>
      </c>
    </row>
    <row r="20" spans="1:7" x14ac:dyDescent="0.25">
      <c r="A20" s="3">
        <f t="shared" si="0"/>
        <v>42200</v>
      </c>
      <c r="B20" s="4">
        <v>2015</v>
      </c>
      <c r="C20">
        <v>7</v>
      </c>
      <c r="D20">
        <f>VLOOKUP(B20,yearly!$B$2:$C$12,2,0)</f>
        <v>633600</v>
      </c>
      <c r="E20">
        <f>INT(VLOOKUP(C20,month_ratio!$A$2:$B$13,2,0)*D20)</f>
        <v>63777</v>
      </c>
      <c r="F20">
        <v>5.2977799340442291E-2</v>
      </c>
      <c r="G20">
        <f t="shared" si="2"/>
        <v>67155</v>
      </c>
    </row>
    <row r="21" spans="1:7" x14ac:dyDescent="0.25">
      <c r="A21" s="3">
        <f t="shared" si="0"/>
        <v>42231</v>
      </c>
      <c r="B21" s="4">
        <v>2015</v>
      </c>
      <c r="C21">
        <v>8</v>
      </c>
      <c r="D21">
        <f>VLOOKUP(B21,yearly!$B$2:$C$12,2,0)</f>
        <v>633600</v>
      </c>
      <c r="E21">
        <f>INT(VLOOKUP(C21,month_ratio!$A$2:$B$13,2,0)*D21)</f>
        <v>47931</v>
      </c>
      <c r="F21">
        <v>4.5195662449987142E-2</v>
      </c>
      <c r="G21">
        <f t="shared" si="2"/>
        <v>50097</v>
      </c>
    </row>
    <row r="22" spans="1:7" x14ac:dyDescent="0.25">
      <c r="A22" s="3">
        <f t="shared" si="0"/>
        <v>42262</v>
      </c>
      <c r="B22" s="4">
        <v>2015</v>
      </c>
      <c r="C22">
        <v>9</v>
      </c>
      <c r="D22">
        <f>VLOOKUP(B22,yearly!$B$2:$C$12,2,0)</f>
        <v>633600</v>
      </c>
      <c r="E22">
        <f>INT(VLOOKUP(C22,month_ratio!$A$2:$B$13,2,0)*D22)</f>
        <v>62292</v>
      </c>
      <c r="F22">
        <v>4.1412278177449482E-2</v>
      </c>
      <c r="G22">
        <f t="shared" si="2"/>
        <v>64871</v>
      </c>
    </row>
    <row r="23" spans="1:7" x14ac:dyDescent="0.25">
      <c r="A23" s="3">
        <f t="shared" si="0"/>
        <v>42292</v>
      </c>
      <c r="B23" s="4">
        <v>2015</v>
      </c>
      <c r="C23">
        <v>10</v>
      </c>
      <c r="D23">
        <f>VLOOKUP(B23,yearly!$B$2:$C$12,2,0)</f>
        <v>633600</v>
      </c>
      <c r="E23">
        <f>INT(VLOOKUP(C23,month_ratio!$A$2:$B$13,2,0)*D23)</f>
        <v>46168</v>
      </c>
      <c r="F23">
        <v>5.4460059699340493E-2</v>
      </c>
      <c r="G23">
        <f t="shared" si="2"/>
        <v>48682</v>
      </c>
    </row>
    <row r="24" spans="1:7" x14ac:dyDescent="0.25">
      <c r="A24" s="3">
        <f t="shared" si="0"/>
        <v>42323</v>
      </c>
      <c r="B24" s="4">
        <v>2015</v>
      </c>
      <c r="C24">
        <v>11</v>
      </c>
      <c r="D24">
        <f>VLOOKUP(B24,yearly!$B$2:$C$12,2,0)</f>
        <v>633600</v>
      </c>
      <c r="E24">
        <f>INT(VLOOKUP(C24,month_ratio!$A$2:$B$13,2,0)*D24)</f>
        <v>51829</v>
      </c>
      <c r="F24">
        <v>5.3718605512403886E-2</v>
      </c>
      <c r="G24">
        <f t="shared" si="2"/>
        <v>54613</v>
      </c>
    </row>
    <row r="25" spans="1:7" x14ac:dyDescent="0.25">
      <c r="A25" s="3">
        <f t="shared" si="0"/>
        <v>42353</v>
      </c>
      <c r="B25" s="4">
        <v>2015</v>
      </c>
      <c r="C25">
        <v>12</v>
      </c>
      <c r="D25">
        <f>VLOOKUP(B25,yearly!$B$2:$C$12,2,0)</f>
        <v>633600</v>
      </c>
      <c r="E25">
        <f>INT(VLOOKUP(C25,month_ratio!$A$2:$B$13,2,0)*D25)</f>
        <v>61086</v>
      </c>
      <c r="F25">
        <v>4.6208885022497273E-2</v>
      </c>
      <c r="G25">
        <f t="shared" si="2"/>
        <v>32122</v>
      </c>
    </row>
    <row r="26" spans="1:7" x14ac:dyDescent="0.25">
      <c r="A26" s="3">
        <f t="shared" si="0"/>
        <v>42384</v>
      </c>
      <c r="B26" s="4">
        <v>2016</v>
      </c>
      <c r="C26">
        <v>1</v>
      </c>
      <c r="D26">
        <f>VLOOKUP(B26,yearly!$B$2:$C$12,2,0)</f>
        <v>677554</v>
      </c>
      <c r="E26">
        <f>INT(VLOOKUP(C26,month_ratio!$A$2:$B$13,2,0)*D26)</f>
        <v>48676</v>
      </c>
      <c r="F26">
        <v>6.0311123332940045E-2</v>
      </c>
      <c r="G26">
        <f t="shared" si="2"/>
        <v>51611</v>
      </c>
    </row>
    <row r="27" spans="1:7" x14ac:dyDescent="0.25">
      <c r="A27" s="3">
        <f t="shared" si="0"/>
        <v>42415</v>
      </c>
      <c r="B27" s="4">
        <v>2016</v>
      </c>
      <c r="C27">
        <v>2</v>
      </c>
      <c r="D27">
        <f>VLOOKUP(B27,yearly!$B$2:$C$12,2,0)</f>
        <v>677554</v>
      </c>
      <c r="E27">
        <f>INT(VLOOKUP(C27,month_ratio!$A$2:$B$13,2,0)*D27)</f>
        <v>53440</v>
      </c>
      <c r="F27">
        <v>5.1198839072458216E-2</v>
      </c>
      <c r="G27">
        <f t="shared" si="2"/>
        <v>56176</v>
      </c>
    </row>
    <row r="28" spans="1:7" x14ac:dyDescent="0.25">
      <c r="A28" s="3">
        <f t="shared" si="0"/>
        <v>42444</v>
      </c>
      <c r="B28" s="4">
        <v>2016</v>
      </c>
      <c r="C28">
        <v>3</v>
      </c>
      <c r="D28">
        <f>VLOOKUP(B28,yearly!$B$2:$C$12,2,0)</f>
        <v>677554</v>
      </c>
      <c r="E28">
        <f>INT(VLOOKUP(C28,month_ratio!$A$2:$B$13,2,0)*D28)</f>
        <v>76141</v>
      </c>
      <c r="F28">
        <v>5.7173525773396253E-2</v>
      </c>
      <c r="G28">
        <f t="shared" si="2"/>
        <v>80494</v>
      </c>
    </row>
    <row r="29" spans="1:7" x14ac:dyDescent="0.25">
      <c r="A29" s="3">
        <f t="shared" si="0"/>
        <v>42475</v>
      </c>
      <c r="B29" s="4">
        <v>2016</v>
      </c>
      <c r="C29">
        <v>4</v>
      </c>
      <c r="D29">
        <f>VLOOKUP(B29,yearly!$B$2:$C$12,2,0)</f>
        <v>677554</v>
      </c>
      <c r="E29">
        <f>INT(VLOOKUP(C29,month_ratio!$A$2:$B$13,2,0)*D29)</f>
        <v>43714</v>
      </c>
      <c r="F29">
        <v>4.940478119242471E-2</v>
      </c>
      <c r="G29">
        <f t="shared" si="2"/>
        <v>45873</v>
      </c>
    </row>
    <row r="30" spans="1:7" x14ac:dyDescent="0.25">
      <c r="A30" s="3">
        <f t="shared" si="0"/>
        <v>42505</v>
      </c>
      <c r="B30" s="4">
        <v>2016</v>
      </c>
      <c r="C30">
        <v>5</v>
      </c>
      <c r="D30">
        <f>VLOOKUP(B30,yearly!$B$2:$C$12,2,0)</f>
        <v>677554</v>
      </c>
      <c r="E30">
        <f>INT(VLOOKUP(C30,month_ratio!$A$2:$B$13,2,0)*D30)</f>
        <v>52422</v>
      </c>
      <c r="F30">
        <v>5.2805984422593613E-2</v>
      </c>
      <c r="G30">
        <f t="shared" si="2"/>
        <v>55190</v>
      </c>
    </row>
    <row r="31" spans="1:7" x14ac:dyDescent="0.25">
      <c r="A31" s="3">
        <f t="shared" si="0"/>
        <v>42536</v>
      </c>
      <c r="B31" s="4">
        <v>2016</v>
      </c>
      <c r="C31">
        <v>6</v>
      </c>
      <c r="D31">
        <f>VLOOKUP(B31,yearly!$B$2:$C$12,2,0)</f>
        <v>677554</v>
      </c>
      <c r="E31">
        <f>INT(VLOOKUP(C31,month_ratio!$A$2:$B$13,2,0)*D31)</f>
        <v>46964</v>
      </c>
      <c r="F31">
        <v>5.2760430106718562E-2</v>
      </c>
      <c r="G31">
        <f t="shared" si="2"/>
        <v>49441</v>
      </c>
    </row>
    <row r="32" spans="1:7" x14ac:dyDescent="0.25">
      <c r="A32" s="3">
        <f t="shared" si="0"/>
        <v>42566</v>
      </c>
      <c r="B32" s="4">
        <v>2016</v>
      </c>
      <c r="C32">
        <v>7</v>
      </c>
      <c r="D32">
        <f>VLOOKUP(B32,yearly!$B$2:$C$12,2,0)</f>
        <v>677554</v>
      </c>
      <c r="E32">
        <f>INT(VLOOKUP(C32,month_ratio!$A$2:$B$13,2,0)*D32)</f>
        <v>68201</v>
      </c>
      <c r="F32">
        <v>5.8317942956637128E-2</v>
      </c>
      <c r="G32">
        <f t="shared" si="2"/>
        <v>72178</v>
      </c>
    </row>
    <row r="33" spans="1:7" x14ac:dyDescent="0.25">
      <c r="A33" s="3">
        <f t="shared" si="0"/>
        <v>42597</v>
      </c>
      <c r="B33" s="4">
        <v>2016</v>
      </c>
      <c r="C33">
        <v>8</v>
      </c>
      <c r="D33">
        <f>VLOOKUP(B33,yearly!$B$2:$C$12,2,0)</f>
        <v>677554</v>
      </c>
      <c r="E33">
        <f>INT(VLOOKUP(C33,month_ratio!$A$2:$B$13,2,0)*D33)</f>
        <v>51256</v>
      </c>
      <c r="F33">
        <v>4.7854195044055817E-2</v>
      </c>
      <c r="G33">
        <f t="shared" si="2"/>
        <v>53708</v>
      </c>
    </row>
    <row r="34" spans="1:7" x14ac:dyDescent="0.25">
      <c r="A34" s="3">
        <f t="shared" si="0"/>
        <v>42628</v>
      </c>
      <c r="B34" s="4">
        <v>2016</v>
      </c>
      <c r="C34">
        <v>9</v>
      </c>
      <c r="D34">
        <f>VLOOKUP(B34,yearly!$B$2:$C$12,2,0)</f>
        <v>677554</v>
      </c>
      <c r="E34">
        <f>INT(VLOOKUP(C34,month_ratio!$A$2:$B$13,2,0)*D34)</f>
        <v>66614</v>
      </c>
      <c r="F34">
        <v>5.7623725650773852E-2</v>
      </c>
      <c r="G34">
        <f t="shared" si="2"/>
        <v>70452</v>
      </c>
    </row>
    <row r="35" spans="1:7" x14ac:dyDescent="0.25">
      <c r="A35" s="3">
        <f t="shared" si="0"/>
        <v>42658</v>
      </c>
      <c r="B35" s="4">
        <v>2016</v>
      </c>
      <c r="C35">
        <v>10</v>
      </c>
      <c r="D35">
        <f>VLOOKUP(B35,yearly!$B$2:$C$12,2,0)</f>
        <v>677554</v>
      </c>
      <c r="E35">
        <f>INT(VLOOKUP(C35,month_ratio!$A$2:$B$13,2,0)*D35)</f>
        <v>49371</v>
      </c>
      <c r="F35">
        <v>4.4960330695903397E-2</v>
      </c>
      <c r="G35">
        <f t="shared" si="2"/>
        <v>51590</v>
      </c>
    </row>
    <row r="36" spans="1:7" x14ac:dyDescent="0.25">
      <c r="A36" s="3">
        <f t="shared" si="0"/>
        <v>42689</v>
      </c>
      <c r="B36" s="4">
        <v>2016</v>
      </c>
      <c r="C36">
        <v>11</v>
      </c>
      <c r="D36">
        <f>VLOOKUP(B36,yearly!$B$2:$C$12,2,0)</f>
        <v>677554</v>
      </c>
      <c r="E36">
        <f>INT(VLOOKUP(C36,month_ratio!$A$2:$B$13,2,0)*D36)</f>
        <v>55424</v>
      </c>
      <c r="F36">
        <v>4.340273006964708E-2</v>
      </c>
      <c r="G36">
        <f t="shared" si="2"/>
        <v>57829</v>
      </c>
    </row>
    <row r="37" spans="1:7" x14ac:dyDescent="0.25">
      <c r="A37" s="3">
        <f t="shared" si="0"/>
        <v>42719</v>
      </c>
      <c r="B37" s="4">
        <v>2016</v>
      </c>
      <c r="C37">
        <v>12</v>
      </c>
      <c r="D37">
        <f>VLOOKUP(B37,yearly!$B$2:$C$12,2,0)</f>
        <v>677554</v>
      </c>
      <c r="E37">
        <f>INT(VLOOKUP(C37,month_ratio!$A$2:$B$13,2,0)*D37)</f>
        <v>65324</v>
      </c>
      <c r="F37">
        <v>5.8022925612749535E-2</v>
      </c>
      <c r="G37">
        <f t="shared" si="2"/>
        <v>33012</v>
      </c>
    </row>
    <row r="38" spans="1:7" x14ac:dyDescent="0.25">
      <c r="A38" s="3">
        <f t="shared" si="0"/>
        <v>42750</v>
      </c>
      <c r="B38" s="4">
        <v>2017</v>
      </c>
      <c r="C38">
        <v>1</v>
      </c>
      <c r="D38">
        <f>VLOOKUP(B38,yearly!$B$2:$C$12,2,0)</f>
        <v>683925</v>
      </c>
      <c r="E38">
        <f>INT(VLOOKUP(C38,month_ratio!$A$2:$B$13,2,0)*D38)</f>
        <v>49134</v>
      </c>
      <c r="F38">
        <v>5.0402241084884739E-2</v>
      </c>
      <c r="G38">
        <f t="shared" si="2"/>
        <v>51610</v>
      </c>
    </row>
    <row r="39" spans="1:7" x14ac:dyDescent="0.25">
      <c r="A39" s="3">
        <f t="shared" si="0"/>
        <v>42781</v>
      </c>
      <c r="B39" s="4">
        <v>2017</v>
      </c>
      <c r="C39">
        <v>2</v>
      </c>
      <c r="D39">
        <f>VLOOKUP(B39,yearly!$B$2:$C$12,2,0)</f>
        <v>683925</v>
      </c>
      <c r="E39">
        <f>INT(VLOOKUP(C39,month_ratio!$A$2:$B$13,2,0)*D39)</f>
        <v>53942</v>
      </c>
      <c r="F39">
        <v>4.9411323869935589E-2</v>
      </c>
      <c r="G39">
        <f t="shared" si="2"/>
        <v>56607</v>
      </c>
    </row>
    <row r="40" spans="1:7" x14ac:dyDescent="0.25">
      <c r="A40" s="3">
        <f t="shared" si="0"/>
        <v>42809</v>
      </c>
      <c r="B40" s="4">
        <v>2017</v>
      </c>
      <c r="C40">
        <v>3</v>
      </c>
      <c r="D40">
        <f>VLOOKUP(B40,yearly!$B$2:$C$12,2,0)</f>
        <v>683925</v>
      </c>
      <c r="E40">
        <f>INT(VLOOKUP(C40,month_ratio!$A$2:$B$13,2,0)*D40)</f>
        <v>76857</v>
      </c>
      <c r="F40">
        <v>5.4629453087545701E-2</v>
      </c>
      <c r="G40">
        <f t="shared" si="2"/>
        <v>81055</v>
      </c>
    </row>
    <row r="41" spans="1:7" x14ac:dyDescent="0.25">
      <c r="A41" s="3">
        <f t="shared" si="0"/>
        <v>42840</v>
      </c>
      <c r="B41" s="4">
        <v>2017</v>
      </c>
      <c r="C41">
        <v>4</v>
      </c>
      <c r="D41">
        <f>VLOOKUP(B41,yearly!$B$2:$C$12,2,0)</f>
        <v>683925</v>
      </c>
      <c r="E41">
        <f>INT(VLOOKUP(C41,month_ratio!$A$2:$B$13,2,0)*D41)</f>
        <v>44125</v>
      </c>
      <c r="F41">
        <v>4.7311454080772822E-2</v>
      </c>
      <c r="G41">
        <f t="shared" si="2"/>
        <v>46212</v>
      </c>
    </row>
    <row r="42" spans="1:7" x14ac:dyDescent="0.25">
      <c r="A42" s="3">
        <f t="shared" si="0"/>
        <v>42870</v>
      </c>
      <c r="B42" s="4">
        <v>2017</v>
      </c>
      <c r="C42">
        <v>5</v>
      </c>
      <c r="D42">
        <f>VLOOKUP(B42,yearly!$B$2:$C$12,2,0)</f>
        <v>683925</v>
      </c>
      <c r="E42">
        <f>INT(VLOOKUP(C42,month_ratio!$A$2:$B$13,2,0)*D42)</f>
        <v>52915</v>
      </c>
      <c r="F42">
        <v>5.252293261837622E-2</v>
      </c>
      <c r="G42">
        <f t="shared" si="2"/>
        <v>55694</v>
      </c>
    </row>
    <row r="43" spans="1:7" x14ac:dyDescent="0.25">
      <c r="A43" s="3">
        <f t="shared" si="0"/>
        <v>42901</v>
      </c>
      <c r="B43" s="4">
        <v>2017</v>
      </c>
      <c r="C43">
        <v>6</v>
      </c>
      <c r="D43">
        <f>VLOOKUP(B43,yearly!$B$2:$C$12,2,0)</f>
        <v>683925</v>
      </c>
      <c r="E43">
        <f>INT(VLOOKUP(C43,month_ratio!$A$2:$B$13,2,0)*D43)</f>
        <v>47406</v>
      </c>
      <c r="F43">
        <v>5.5705203420802721E-2</v>
      </c>
      <c r="G43">
        <f t="shared" si="2"/>
        <v>50046</v>
      </c>
    </row>
    <row r="44" spans="1:7" x14ac:dyDescent="0.25">
      <c r="A44" s="3">
        <f t="shared" si="0"/>
        <v>42931</v>
      </c>
      <c r="B44" s="4">
        <v>2017</v>
      </c>
      <c r="C44">
        <v>7</v>
      </c>
      <c r="D44">
        <f>VLOOKUP(B44,yearly!$B$2:$C$12,2,0)</f>
        <v>683925</v>
      </c>
      <c r="E44">
        <f>INT(VLOOKUP(C44,month_ratio!$A$2:$B$13,2,0)*D44)</f>
        <v>68843</v>
      </c>
      <c r="F44">
        <v>4.6697454207605918E-2</v>
      </c>
      <c r="G44">
        <f t="shared" si="2"/>
        <v>72057</v>
      </c>
    </row>
    <row r="45" spans="1:7" x14ac:dyDescent="0.25">
      <c r="A45" s="3">
        <f t="shared" si="0"/>
        <v>42962</v>
      </c>
      <c r="B45" s="4">
        <v>2017</v>
      </c>
      <c r="C45">
        <v>8</v>
      </c>
      <c r="D45">
        <f>VLOOKUP(B45,yearly!$B$2:$C$12,2,0)</f>
        <v>683925</v>
      </c>
      <c r="E45">
        <f>INT(VLOOKUP(C45,month_ratio!$A$2:$B$13,2,0)*D45)</f>
        <v>51738</v>
      </c>
      <c r="F45">
        <v>5.2980539193231382E-2</v>
      </c>
      <c r="G45">
        <f t="shared" si="2"/>
        <v>54479</v>
      </c>
    </row>
    <row r="46" spans="1:7" x14ac:dyDescent="0.25">
      <c r="A46" s="3">
        <f t="shared" si="0"/>
        <v>42993</v>
      </c>
      <c r="B46" s="4">
        <v>2017</v>
      </c>
      <c r="C46">
        <v>9</v>
      </c>
      <c r="D46">
        <f>VLOOKUP(B46,yearly!$B$2:$C$12,2,0)</f>
        <v>683925</v>
      </c>
      <c r="E46">
        <f>INT(VLOOKUP(C46,month_ratio!$A$2:$B$13,2,0)*D46)</f>
        <v>67240</v>
      </c>
      <c r="F46">
        <v>5.49079289965448E-2</v>
      </c>
      <c r="G46">
        <f t="shared" si="2"/>
        <v>70932</v>
      </c>
    </row>
    <row r="47" spans="1:7" x14ac:dyDescent="0.25">
      <c r="A47" s="3">
        <f t="shared" si="0"/>
        <v>43023</v>
      </c>
      <c r="B47" s="4">
        <v>2017</v>
      </c>
      <c r="C47">
        <v>10</v>
      </c>
      <c r="D47">
        <f>VLOOKUP(B47,yearly!$B$2:$C$12,2,0)</f>
        <v>683925</v>
      </c>
      <c r="E47">
        <f>INT(VLOOKUP(C47,month_ratio!$A$2:$B$13,2,0)*D47)</f>
        <v>49835</v>
      </c>
      <c r="F47">
        <v>4.7914846971980299E-2</v>
      </c>
      <c r="G47">
        <f t="shared" si="2"/>
        <v>52222</v>
      </c>
    </row>
    <row r="48" spans="1:7" x14ac:dyDescent="0.25">
      <c r="A48" s="3">
        <f t="shared" si="0"/>
        <v>43054</v>
      </c>
      <c r="B48" s="4">
        <v>2017</v>
      </c>
      <c r="C48">
        <v>11</v>
      </c>
      <c r="D48">
        <f>VLOOKUP(B48,yearly!$B$2:$C$12,2,0)</f>
        <v>683925</v>
      </c>
      <c r="E48">
        <f>INT(VLOOKUP(C48,month_ratio!$A$2:$B$13,2,0)*D48)</f>
        <v>55946</v>
      </c>
      <c r="F48">
        <v>5.1272582039746342E-2</v>
      </c>
      <c r="G48">
        <f t="shared" si="2"/>
        <v>58814</v>
      </c>
    </row>
    <row r="49" spans="1:7" x14ac:dyDescent="0.25">
      <c r="A49" s="3">
        <f t="shared" si="0"/>
        <v>43084</v>
      </c>
      <c r="B49" s="4">
        <v>2017</v>
      </c>
      <c r="C49">
        <v>12</v>
      </c>
      <c r="D49">
        <f>VLOOKUP(B49,yearly!$B$2:$C$12,2,0)</f>
        <v>683925</v>
      </c>
      <c r="E49">
        <f>INT(VLOOKUP(C49,month_ratio!$A$2:$B$13,2,0)*D49)</f>
        <v>65938</v>
      </c>
      <c r="F49">
        <v>4.5155451415485007E-2</v>
      </c>
      <c r="G49">
        <f t="shared" si="2"/>
        <v>34197</v>
      </c>
    </row>
    <row r="50" spans="1:7" x14ac:dyDescent="0.25">
      <c r="A50" s="3">
        <f t="shared" si="0"/>
        <v>43115</v>
      </c>
      <c r="B50" s="4">
        <v>2018</v>
      </c>
      <c r="C50">
        <v>1</v>
      </c>
      <c r="D50">
        <f>VLOOKUP(B50,yearly!$B$2:$C$12,2,0)</f>
        <v>703481</v>
      </c>
      <c r="E50">
        <f>INT(VLOOKUP(C50,month_ratio!$A$2:$B$13,2,0)*D50)</f>
        <v>50539</v>
      </c>
      <c r="F50">
        <v>5.8556139619031458E-2</v>
      </c>
      <c r="G50">
        <f t="shared" si="2"/>
        <v>53498</v>
      </c>
    </row>
    <row r="51" spans="1:7" x14ac:dyDescent="0.25">
      <c r="A51" s="3">
        <f t="shared" si="0"/>
        <v>43146</v>
      </c>
      <c r="B51" s="4">
        <v>2018</v>
      </c>
      <c r="C51">
        <v>2</v>
      </c>
      <c r="D51">
        <f>VLOOKUP(B51,yearly!$B$2:$C$12,2,0)</f>
        <v>703481</v>
      </c>
      <c r="E51">
        <f>INT(VLOOKUP(C51,month_ratio!$A$2:$B$13,2,0)*D51)</f>
        <v>55485</v>
      </c>
      <c r="F51">
        <v>6.1529300536494705E-2</v>
      </c>
      <c r="G51">
        <f t="shared" si="2"/>
        <v>58898</v>
      </c>
    </row>
    <row r="52" spans="1:7" x14ac:dyDescent="0.25">
      <c r="A52" s="3">
        <f t="shared" si="0"/>
        <v>43174</v>
      </c>
      <c r="B52" s="4">
        <v>2018</v>
      </c>
      <c r="C52">
        <v>3</v>
      </c>
      <c r="D52">
        <f>VLOOKUP(B52,yearly!$B$2:$C$12,2,0)</f>
        <v>703481</v>
      </c>
      <c r="E52">
        <f>INT(VLOOKUP(C52,month_ratio!$A$2:$B$13,2,0)*D52)</f>
        <v>79054</v>
      </c>
      <c r="F52">
        <v>5.101186401479936E-2</v>
      </c>
      <c r="G52">
        <f t="shared" si="2"/>
        <v>83086</v>
      </c>
    </row>
    <row r="53" spans="1:7" x14ac:dyDescent="0.25">
      <c r="A53" s="3">
        <f t="shared" si="0"/>
        <v>43205</v>
      </c>
      <c r="B53" s="4">
        <v>2018</v>
      </c>
      <c r="C53">
        <v>4</v>
      </c>
      <c r="D53">
        <f>VLOOKUP(B53,yearly!$B$2:$C$12,2,0)</f>
        <v>703481</v>
      </c>
      <c r="E53">
        <f>INT(VLOOKUP(C53,month_ratio!$A$2:$B$13,2,0)*D53)</f>
        <v>45387</v>
      </c>
      <c r="F53">
        <v>5.0492491381010043E-2</v>
      </c>
      <c r="G53">
        <f t="shared" si="2"/>
        <v>47678</v>
      </c>
    </row>
    <row r="54" spans="1:7" x14ac:dyDescent="0.25">
      <c r="A54" s="3">
        <f t="shared" si="0"/>
        <v>43235</v>
      </c>
      <c r="B54" s="4">
        <v>2018</v>
      </c>
      <c r="C54">
        <v>5</v>
      </c>
      <c r="D54">
        <f>VLOOKUP(B54,yearly!$B$2:$C$12,2,0)</f>
        <v>703481</v>
      </c>
      <c r="E54">
        <f>INT(VLOOKUP(C54,month_ratio!$A$2:$B$13,2,0)*D54)</f>
        <v>54428</v>
      </c>
      <c r="F54">
        <v>5.0848018544274967E-2</v>
      </c>
      <c r="G54">
        <f t="shared" si="2"/>
        <v>57195</v>
      </c>
    </row>
    <row r="55" spans="1:7" x14ac:dyDescent="0.25">
      <c r="A55" s="3">
        <f t="shared" si="0"/>
        <v>43266</v>
      </c>
      <c r="B55" s="4">
        <v>2018</v>
      </c>
      <c r="C55">
        <v>6</v>
      </c>
      <c r="D55">
        <f>VLOOKUP(B55,yearly!$B$2:$C$12,2,0)</f>
        <v>703481</v>
      </c>
      <c r="E55">
        <f>INT(VLOOKUP(C55,month_ratio!$A$2:$B$13,2,0)*D55)</f>
        <v>48761</v>
      </c>
      <c r="F55">
        <v>5.940622157941107E-2</v>
      </c>
      <c r="G55">
        <f t="shared" si="2"/>
        <v>51657</v>
      </c>
    </row>
    <row r="56" spans="1:7" x14ac:dyDescent="0.25">
      <c r="A56" s="3">
        <f t="shared" si="0"/>
        <v>43296</v>
      </c>
      <c r="B56" s="4">
        <v>2018</v>
      </c>
      <c r="C56">
        <v>7</v>
      </c>
      <c r="D56">
        <f>VLOOKUP(B56,yearly!$B$2:$C$12,2,0)</f>
        <v>703481</v>
      </c>
      <c r="E56">
        <f>INT(VLOOKUP(C56,month_ratio!$A$2:$B$13,2,0)*D56)</f>
        <v>70811</v>
      </c>
      <c r="F56">
        <v>4.5664950347418201E-2</v>
      </c>
      <c r="G56">
        <f t="shared" si="2"/>
        <v>74044</v>
      </c>
    </row>
    <row r="57" spans="1:7" x14ac:dyDescent="0.25">
      <c r="A57" s="3">
        <f t="shared" si="0"/>
        <v>43327</v>
      </c>
      <c r="B57" s="4">
        <v>2018</v>
      </c>
      <c r="C57">
        <v>8</v>
      </c>
      <c r="D57">
        <f>VLOOKUP(B57,yearly!$B$2:$C$12,2,0)</f>
        <v>703481</v>
      </c>
      <c r="E57">
        <f>INT(VLOOKUP(C57,month_ratio!$A$2:$B$13,2,0)*D57)</f>
        <v>53218</v>
      </c>
      <c r="F57">
        <v>4.1999175108503553E-2</v>
      </c>
      <c r="G57">
        <f t="shared" si="2"/>
        <v>55453</v>
      </c>
    </row>
    <row r="58" spans="1:7" x14ac:dyDescent="0.25">
      <c r="A58" s="3">
        <f t="shared" si="0"/>
        <v>43358</v>
      </c>
      <c r="B58" s="4">
        <v>2018</v>
      </c>
      <c r="C58">
        <v>9</v>
      </c>
      <c r="D58">
        <f>VLOOKUP(B58,yearly!$B$2:$C$12,2,0)</f>
        <v>703481</v>
      </c>
      <c r="E58">
        <f>INT(VLOOKUP(C58,month_ratio!$A$2:$B$13,2,0)*D58)</f>
        <v>69163</v>
      </c>
      <c r="F58">
        <v>5.6587242751265879E-2</v>
      </c>
      <c r="G58">
        <f t="shared" si="2"/>
        <v>73076</v>
      </c>
    </row>
    <row r="59" spans="1:7" x14ac:dyDescent="0.25">
      <c r="A59" s="3">
        <f t="shared" si="0"/>
        <v>43388</v>
      </c>
      <c r="B59" s="4">
        <v>2018</v>
      </c>
      <c r="C59">
        <v>10</v>
      </c>
      <c r="D59">
        <f>VLOOKUP(B59,yearly!$B$2:$C$12,2,0)</f>
        <v>703481</v>
      </c>
      <c r="E59">
        <f>INT(VLOOKUP(C59,month_ratio!$A$2:$B$13,2,0)*D59)</f>
        <v>51260</v>
      </c>
      <c r="F59">
        <v>4.9437892483911131E-2</v>
      </c>
      <c r="G59">
        <f t="shared" si="2"/>
        <v>53794</v>
      </c>
    </row>
    <row r="60" spans="1:7" x14ac:dyDescent="0.25">
      <c r="A60" s="3">
        <f t="shared" si="0"/>
        <v>43419</v>
      </c>
      <c r="B60" s="4">
        <v>2018</v>
      </c>
      <c r="C60">
        <v>11</v>
      </c>
      <c r="D60">
        <f>VLOOKUP(B60,yearly!$B$2:$C$12,2,0)</f>
        <v>703481</v>
      </c>
      <c r="E60">
        <f>INT(VLOOKUP(C60,month_ratio!$A$2:$B$13,2,0)*D60)</f>
        <v>57545</v>
      </c>
      <c r="F60">
        <v>5.3492391442705414E-2</v>
      </c>
      <c r="G60">
        <f t="shared" si="2"/>
        <v>60623</v>
      </c>
    </row>
    <row r="61" spans="1:7" x14ac:dyDescent="0.25">
      <c r="A61" s="3">
        <f t="shared" si="0"/>
        <v>43449</v>
      </c>
      <c r="B61" s="4">
        <v>2018</v>
      </c>
      <c r="C61">
        <v>12</v>
      </c>
      <c r="D61">
        <f>VLOOKUP(B61,yearly!$B$2:$C$12,2,0)</f>
        <v>703481</v>
      </c>
      <c r="E61">
        <f>INT(VLOOKUP(C61,month_ratio!$A$2:$B$13,2,0)*D61)</f>
        <v>67823</v>
      </c>
      <c r="F61">
        <v>5.2974604740302314E-2</v>
      </c>
      <c r="G61">
        <f t="shared" si="2"/>
        <v>34479</v>
      </c>
    </row>
    <row r="62" spans="1:7" x14ac:dyDescent="0.25">
      <c r="A62" s="3">
        <f t="shared" si="0"/>
        <v>43480</v>
      </c>
      <c r="B62" s="4">
        <v>2019</v>
      </c>
      <c r="C62">
        <v>1</v>
      </c>
      <c r="D62">
        <f>VLOOKUP(B62,yearly!$B$2:$C$12,2,0)</f>
        <v>786339</v>
      </c>
      <c r="E62">
        <f>INT(VLOOKUP(C62,month_ratio!$A$2:$B$13,2,0)*D62)</f>
        <v>56492</v>
      </c>
      <c r="F62">
        <v>5.0476347850053574E-2</v>
      </c>
      <c r="G62">
        <f t="shared" si="2"/>
        <v>59343</v>
      </c>
    </row>
    <row r="63" spans="1:7" x14ac:dyDescent="0.25">
      <c r="A63" s="3">
        <f t="shared" si="0"/>
        <v>43511</v>
      </c>
      <c r="B63" s="4">
        <v>2019</v>
      </c>
      <c r="C63">
        <v>2</v>
      </c>
      <c r="D63">
        <f>VLOOKUP(B63,yearly!$B$2:$C$12,2,0)</f>
        <v>786339</v>
      </c>
      <c r="E63">
        <f>INT(VLOOKUP(C63,month_ratio!$A$2:$B$13,2,0)*D63)</f>
        <v>62020</v>
      </c>
      <c r="F63">
        <v>4.9443281240019135E-2</v>
      </c>
      <c r="G63">
        <f t="shared" si="2"/>
        <v>65086</v>
      </c>
    </row>
    <row r="64" spans="1:7" x14ac:dyDescent="0.25">
      <c r="A64" s="3">
        <f t="shared" si="0"/>
        <v>43539</v>
      </c>
      <c r="B64" s="4">
        <v>2019</v>
      </c>
      <c r="C64">
        <v>3</v>
      </c>
      <c r="D64">
        <f>VLOOKUP(B64,yearly!$B$2:$C$12,2,0)</f>
        <v>786339</v>
      </c>
      <c r="E64">
        <f>INT(VLOOKUP(C64,month_ratio!$A$2:$B$13,2,0)*D64)</f>
        <v>88365</v>
      </c>
      <c r="F64">
        <v>5.1601500798642522E-2</v>
      </c>
      <c r="G64">
        <f t="shared" si="2"/>
        <v>92924</v>
      </c>
    </row>
    <row r="65" spans="1:7" x14ac:dyDescent="0.25">
      <c r="A65" s="3">
        <f t="shared" si="0"/>
        <v>43570</v>
      </c>
      <c r="B65" s="4">
        <v>2019</v>
      </c>
      <c r="C65">
        <v>4</v>
      </c>
      <c r="D65">
        <f>VLOOKUP(B65,yearly!$B$2:$C$12,2,0)</f>
        <v>786339</v>
      </c>
      <c r="E65">
        <f>INT(VLOOKUP(C65,month_ratio!$A$2:$B$13,2,0)*D65)</f>
        <v>50733</v>
      </c>
      <c r="F65">
        <v>5.5012407200410965E-2</v>
      </c>
      <c r="G65">
        <f t="shared" si="2"/>
        <v>53523</v>
      </c>
    </row>
    <row r="66" spans="1:7" x14ac:dyDescent="0.25">
      <c r="A66" s="3">
        <f t="shared" si="0"/>
        <v>43600</v>
      </c>
      <c r="B66" s="4">
        <v>2019</v>
      </c>
      <c r="C66">
        <v>5</v>
      </c>
      <c r="D66">
        <f>VLOOKUP(B66,yearly!$B$2:$C$12,2,0)</f>
        <v>786339</v>
      </c>
      <c r="E66">
        <f>INT(VLOOKUP(C66,month_ratio!$A$2:$B$13,2,0)*D66)</f>
        <v>60839</v>
      </c>
      <c r="F66">
        <v>4.0407832228811461E-2</v>
      </c>
      <c r="G66">
        <f t="shared" si="2"/>
        <v>63297</v>
      </c>
    </row>
    <row r="67" spans="1:7" x14ac:dyDescent="0.25">
      <c r="A67" s="3">
        <f t="shared" ref="A67:A85" si="3">DATE(B67,C67,15)</f>
        <v>43631</v>
      </c>
      <c r="B67" s="4">
        <v>2019</v>
      </c>
      <c r="C67">
        <v>6</v>
      </c>
      <c r="D67">
        <f>VLOOKUP(B67,yearly!$B$2:$C$12,2,0)</f>
        <v>786339</v>
      </c>
      <c r="E67">
        <f>INT(VLOOKUP(C67,month_ratio!$A$2:$B$13,2,0)*D67)</f>
        <v>54505</v>
      </c>
      <c r="F67">
        <v>4.9087884816617591E-2</v>
      </c>
      <c r="G67">
        <f t="shared" si="2"/>
        <v>57180</v>
      </c>
    </row>
    <row r="68" spans="1:7" x14ac:dyDescent="0.25">
      <c r="A68" s="3">
        <f t="shared" si="3"/>
        <v>43661</v>
      </c>
      <c r="B68" s="4">
        <v>2019</v>
      </c>
      <c r="C68">
        <v>7</v>
      </c>
      <c r="D68">
        <f>VLOOKUP(B68,yearly!$B$2:$C$12,2,0)</f>
        <v>786339</v>
      </c>
      <c r="E68">
        <f>INT(VLOOKUP(C68,month_ratio!$A$2:$B$13,2,0)*D68)</f>
        <v>79152</v>
      </c>
      <c r="F68">
        <v>4.9692477103963031E-2</v>
      </c>
      <c r="G68">
        <f t="shared" si="2"/>
        <v>83085</v>
      </c>
    </row>
    <row r="69" spans="1:7" x14ac:dyDescent="0.25">
      <c r="A69" s="3">
        <f t="shared" si="3"/>
        <v>43692</v>
      </c>
      <c r="B69" s="4">
        <v>2019</v>
      </c>
      <c r="C69">
        <v>8</v>
      </c>
      <c r="D69">
        <f>VLOOKUP(B69,yearly!$B$2:$C$12,2,0)</f>
        <v>786339</v>
      </c>
      <c r="E69">
        <f>INT(VLOOKUP(C69,month_ratio!$A$2:$B$13,2,0)*D69)</f>
        <v>59486</v>
      </c>
      <c r="F69">
        <v>5.3089064648520437E-2</v>
      </c>
      <c r="G69">
        <f t="shared" si="2"/>
        <v>62644</v>
      </c>
    </row>
    <row r="70" spans="1:7" x14ac:dyDescent="0.25">
      <c r="A70" s="3">
        <f t="shared" si="3"/>
        <v>43723</v>
      </c>
      <c r="B70" s="4">
        <v>2019</v>
      </c>
      <c r="C70">
        <v>9</v>
      </c>
      <c r="D70">
        <f>VLOOKUP(B70,yearly!$B$2:$C$12,2,0)</f>
        <v>786339</v>
      </c>
      <c r="E70">
        <f>INT(VLOOKUP(C70,month_ratio!$A$2:$B$13,2,0)*D70)</f>
        <v>77309</v>
      </c>
      <c r="F70">
        <v>5.4806759079656334E-2</v>
      </c>
      <c r="G70">
        <f t="shared" si="2"/>
        <v>81546</v>
      </c>
    </row>
    <row r="71" spans="1:7" x14ac:dyDescent="0.25">
      <c r="A71" s="3">
        <f t="shared" si="3"/>
        <v>43753</v>
      </c>
      <c r="B71" s="4">
        <v>2019</v>
      </c>
      <c r="C71">
        <v>10</v>
      </c>
      <c r="D71">
        <f>VLOOKUP(B71,yearly!$B$2:$C$12,2,0)</f>
        <v>786339</v>
      </c>
      <c r="E71">
        <f>INT(VLOOKUP(C71,month_ratio!$A$2:$B$13,2,0)*D71)</f>
        <v>57298</v>
      </c>
      <c r="F71">
        <v>4.6167446170147744E-2</v>
      </c>
      <c r="G71">
        <f t="shared" si="2"/>
        <v>59943</v>
      </c>
    </row>
    <row r="72" spans="1:7" x14ac:dyDescent="0.25">
      <c r="A72" s="3">
        <f t="shared" si="3"/>
        <v>43784</v>
      </c>
      <c r="B72" s="4">
        <v>2019</v>
      </c>
      <c r="C72">
        <v>11</v>
      </c>
      <c r="D72">
        <f>VLOOKUP(B72,yearly!$B$2:$C$12,2,0)</f>
        <v>786339</v>
      </c>
      <c r="E72">
        <f>INT(VLOOKUP(C72,month_ratio!$A$2:$B$13,2,0)*D72)</f>
        <v>64323</v>
      </c>
      <c r="F72">
        <v>5.1160685769718842E-2</v>
      </c>
      <c r="G72">
        <f t="shared" si="2"/>
        <v>67613</v>
      </c>
    </row>
    <row r="73" spans="1:7" x14ac:dyDescent="0.25">
      <c r="A73" s="3">
        <f t="shared" si="3"/>
        <v>43814</v>
      </c>
      <c r="B73" s="4">
        <v>2019</v>
      </c>
      <c r="C73">
        <v>12</v>
      </c>
      <c r="D73">
        <f>VLOOKUP(B73,yearly!$B$2:$C$12,2,0)</f>
        <v>786339</v>
      </c>
      <c r="E73">
        <f>INT(VLOOKUP(C73,month_ratio!$A$2:$B$13,2,0)*D73)</f>
        <v>75812</v>
      </c>
      <c r="F73">
        <v>5.0372699560102777E-2</v>
      </c>
      <c r="G73">
        <f t="shared" si="2"/>
        <v>40155</v>
      </c>
    </row>
    <row r="74" spans="1:7" x14ac:dyDescent="0.25">
      <c r="A74" s="3">
        <f t="shared" si="3"/>
        <v>43845</v>
      </c>
      <c r="B74" s="4">
        <v>2020</v>
      </c>
      <c r="C74">
        <v>1</v>
      </c>
      <c r="D74">
        <f>VLOOKUP(B74,yearly!$B$2:$C$12,2,0)</f>
        <v>876430</v>
      </c>
      <c r="E74">
        <f>INT(VLOOKUP(C74,month_ratio!$A$2:$B$13,2,0)*D74)</f>
        <v>62964</v>
      </c>
      <c r="F74">
        <v>4.257679519359954E-2</v>
      </c>
      <c r="G74">
        <f t="shared" si="2"/>
        <v>65644</v>
      </c>
    </row>
    <row r="75" spans="1:7" x14ac:dyDescent="0.25">
      <c r="A75" s="3">
        <f t="shared" si="3"/>
        <v>43876</v>
      </c>
      <c r="B75" s="4">
        <v>2020</v>
      </c>
      <c r="C75">
        <v>2</v>
      </c>
      <c r="D75">
        <f>VLOOKUP(B75,yearly!$B$2:$C$12,2,0)</f>
        <v>876430</v>
      </c>
      <c r="E75">
        <f>INT(VLOOKUP(C75,month_ratio!$A$2:$B$13,2,0)*D75)</f>
        <v>69125</v>
      </c>
      <c r="F75">
        <v>4.8735319195475316E-2</v>
      </c>
      <c r="G75">
        <f t="shared" si="2"/>
        <v>72493</v>
      </c>
    </row>
    <row r="76" spans="1:7" x14ac:dyDescent="0.25">
      <c r="A76" s="3">
        <f t="shared" si="3"/>
        <v>43905</v>
      </c>
      <c r="B76" s="4">
        <v>2020</v>
      </c>
      <c r="C76">
        <v>3</v>
      </c>
      <c r="D76">
        <f>VLOOKUP(B76,yearly!$B$2:$C$12,2,0)</f>
        <v>876430</v>
      </c>
      <c r="E76">
        <f>INT(VLOOKUP(C76,month_ratio!$A$2:$B$13,2,0)*D76)</f>
        <v>98490</v>
      </c>
      <c r="F76">
        <v>4.1140703059500086E-2</v>
      </c>
      <c r="G76">
        <f t="shared" si="2"/>
        <v>102541</v>
      </c>
    </row>
    <row r="77" spans="1:7" x14ac:dyDescent="0.25">
      <c r="A77" s="3">
        <f t="shared" si="3"/>
        <v>43936</v>
      </c>
      <c r="B77" s="4">
        <v>2020</v>
      </c>
      <c r="C77">
        <v>4</v>
      </c>
      <c r="D77">
        <f>VLOOKUP(B77,yearly!$B$2:$C$12,2,0)</f>
        <v>876430</v>
      </c>
      <c r="E77">
        <f>INT(VLOOKUP(C77,month_ratio!$A$2:$B$13,2,0)*D77)</f>
        <v>56545</v>
      </c>
      <c r="F77">
        <v>4.7287551423141852E-2</v>
      </c>
      <c r="G77">
        <f t="shared" si="2"/>
        <v>59218</v>
      </c>
    </row>
    <row r="78" spans="1:7" x14ac:dyDescent="0.25">
      <c r="A78" s="3">
        <f t="shared" si="3"/>
        <v>43966</v>
      </c>
      <c r="B78" s="4">
        <v>2020</v>
      </c>
      <c r="C78">
        <v>5</v>
      </c>
      <c r="D78">
        <f>VLOOKUP(B78,yearly!$B$2:$C$12,2,0)</f>
        <v>876430</v>
      </c>
      <c r="E78">
        <f>INT(VLOOKUP(C78,month_ratio!$A$2:$B$13,2,0)*D78)</f>
        <v>67810</v>
      </c>
      <c r="F78">
        <v>4.7664730244650858E-2</v>
      </c>
      <c r="G78">
        <f t="shared" ref="G78:G85" si="4">IF(C78&lt;&gt;12,INT(E78*(1+F78)),D78-SUM(G67:G77))</f>
        <v>71042</v>
      </c>
    </row>
    <row r="79" spans="1:7" x14ac:dyDescent="0.25">
      <c r="A79" s="3">
        <f t="shared" si="3"/>
        <v>43997</v>
      </c>
      <c r="B79" s="4">
        <v>2020</v>
      </c>
      <c r="C79">
        <v>6</v>
      </c>
      <c r="D79">
        <f>VLOOKUP(B79,yearly!$B$2:$C$12,2,0)</f>
        <v>876430</v>
      </c>
      <c r="E79">
        <f>INT(VLOOKUP(C79,month_ratio!$A$2:$B$13,2,0)*D79)</f>
        <v>60749</v>
      </c>
      <c r="F79">
        <v>4.9433271113957747E-2</v>
      </c>
      <c r="G79">
        <f t="shared" si="4"/>
        <v>63752</v>
      </c>
    </row>
    <row r="80" spans="1:7" x14ac:dyDescent="0.25">
      <c r="A80" s="3">
        <f t="shared" si="3"/>
        <v>44027</v>
      </c>
      <c r="B80" s="4">
        <v>2020</v>
      </c>
      <c r="C80">
        <v>7</v>
      </c>
      <c r="D80">
        <f>VLOOKUP(B80,yearly!$B$2:$C$12,2,0)</f>
        <v>876430</v>
      </c>
      <c r="E80">
        <f>INT(VLOOKUP(C80,month_ratio!$A$2:$B$13,2,0)*D80)</f>
        <v>88220</v>
      </c>
      <c r="F80">
        <v>4.4337122188881042E-2</v>
      </c>
      <c r="G80">
        <f t="shared" si="4"/>
        <v>92131</v>
      </c>
    </row>
    <row r="81" spans="1:7" x14ac:dyDescent="0.25">
      <c r="A81" s="3">
        <f t="shared" si="3"/>
        <v>44058</v>
      </c>
      <c r="B81" s="4">
        <v>2020</v>
      </c>
      <c r="C81">
        <v>8</v>
      </c>
      <c r="D81">
        <f>VLOOKUP(B81,yearly!$B$2:$C$12,2,0)</f>
        <v>876430</v>
      </c>
      <c r="E81">
        <f>INT(VLOOKUP(C81,month_ratio!$A$2:$B$13,2,0)*D81)</f>
        <v>66301</v>
      </c>
      <c r="F81">
        <v>4.6025826476397927E-2</v>
      </c>
      <c r="G81">
        <f t="shared" si="4"/>
        <v>69352</v>
      </c>
    </row>
    <row r="82" spans="1:7" x14ac:dyDescent="0.25">
      <c r="A82" s="3">
        <f t="shared" si="3"/>
        <v>44089</v>
      </c>
      <c r="B82" s="4">
        <v>2020</v>
      </c>
      <c r="C82">
        <v>9</v>
      </c>
      <c r="D82">
        <f>VLOOKUP(B82,yearly!$B$2:$C$12,2,0)</f>
        <v>876430</v>
      </c>
      <c r="E82">
        <f>INT(VLOOKUP(C82,month_ratio!$A$2:$B$13,2,0)*D82)</f>
        <v>86166</v>
      </c>
      <c r="F82">
        <v>4.4201391473325205E-2</v>
      </c>
      <c r="G82">
        <f t="shared" si="4"/>
        <v>89974</v>
      </c>
    </row>
    <row r="83" spans="1:7" x14ac:dyDescent="0.25">
      <c r="A83" s="3">
        <f t="shared" si="3"/>
        <v>44119</v>
      </c>
      <c r="B83" s="4">
        <v>2020</v>
      </c>
      <c r="C83">
        <v>10</v>
      </c>
      <c r="D83">
        <f>VLOOKUP(B83,yearly!$B$2:$C$12,2,0)</f>
        <v>876430</v>
      </c>
      <c r="E83">
        <f>INT(VLOOKUP(C83,month_ratio!$A$2:$B$13,2,0)*D83)</f>
        <v>63862</v>
      </c>
      <c r="F83">
        <v>5.8581059773860036E-2</v>
      </c>
      <c r="G83">
        <f t="shared" si="4"/>
        <v>67603</v>
      </c>
    </row>
    <row r="84" spans="1:7" x14ac:dyDescent="0.25">
      <c r="A84" s="3">
        <f t="shared" si="3"/>
        <v>44150</v>
      </c>
      <c r="B84" s="4">
        <v>2020</v>
      </c>
      <c r="C84">
        <v>11</v>
      </c>
      <c r="D84">
        <f>VLOOKUP(B84,yearly!$B$2:$C$12,2,0)</f>
        <v>876430</v>
      </c>
      <c r="E84">
        <f>INT(VLOOKUP(C84,month_ratio!$A$2:$B$13,2,0)*D84)</f>
        <v>71693</v>
      </c>
      <c r="F84">
        <v>4.3697156241978521E-2</v>
      </c>
      <c r="G84">
        <f t="shared" si="4"/>
        <v>74825</v>
      </c>
    </row>
    <row r="85" spans="1:7" x14ac:dyDescent="0.25">
      <c r="A85" s="3">
        <f t="shared" si="3"/>
        <v>44180</v>
      </c>
      <c r="B85" s="4">
        <v>2020</v>
      </c>
      <c r="C85">
        <v>12</v>
      </c>
      <c r="D85">
        <f>VLOOKUP(B85,yearly!$B$2:$C$12,2,0)</f>
        <v>876430</v>
      </c>
      <c r="E85">
        <f>INT(VLOOKUP(C85,month_ratio!$A$2:$B$13,2,0)*D85)</f>
        <v>84497</v>
      </c>
      <c r="F85">
        <v>4.5899713667313338E-2</v>
      </c>
      <c r="G85">
        <f t="shared" si="4"/>
        <v>47855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52A5-9CE6-4CCA-8FF2-770E3B4F2FE8}">
  <dimension ref="A1:B13"/>
  <sheetViews>
    <sheetView workbookViewId="0">
      <selection activeCell="E31" sqref="E31"/>
    </sheetView>
  </sheetViews>
  <sheetFormatPr baseColWidth="10" defaultRowHeight="15" x14ac:dyDescent="0.25"/>
  <cols>
    <col min="2" max="2" width="28.57031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>
        <v>1</v>
      </c>
      <c r="B2">
        <v>7.1841816184547783E-2</v>
      </c>
    </row>
    <row r="3" spans="1:2" x14ac:dyDescent="0.25">
      <c r="A3">
        <v>2</v>
      </c>
      <c r="B3">
        <v>7.8872207982424017E-2</v>
      </c>
    </row>
    <row r="4" spans="1:2" x14ac:dyDescent="0.25">
      <c r="A4">
        <v>3</v>
      </c>
      <c r="B4">
        <v>0.11237641889417796</v>
      </c>
    </row>
    <row r="5" spans="1:2" x14ac:dyDescent="0.25">
      <c r="A5">
        <v>4</v>
      </c>
      <c r="B5">
        <v>6.4518491395093372E-2</v>
      </c>
    </row>
    <row r="6" spans="1:2" x14ac:dyDescent="0.25">
      <c r="A6">
        <v>5</v>
      </c>
      <c r="B6">
        <v>7.7370926400585863E-2</v>
      </c>
    </row>
    <row r="7" spans="1:2" x14ac:dyDescent="0.25">
      <c r="A7">
        <v>6</v>
      </c>
      <c r="B7">
        <v>6.9315269132186011E-2</v>
      </c>
    </row>
    <row r="8" spans="1:2" x14ac:dyDescent="0.25">
      <c r="A8">
        <v>7</v>
      </c>
      <c r="B8">
        <v>0.1006590992310509</v>
      </c>
    </row>
    <row r="9" spans="1:2" x14ac:dyDescent="0.25">
      <c r="A9">
        <v>8</v>
      </c>
      <c r="B9">
        <v>7.5649945075064076E-2</v>
      </c>
    </row>
    <row r="10" spans="1:2" x14ac:dyDescent="0.25">
      <c r="A10">
        <v>9</v>
      </c>
      <c r="B10">
        <v>9.8315635298425491E-2</v>
      </c>
    </row>
    <row r="11" spans="1:2" x14ac:dyDescent="0.25">
      <c r="A11">
        <v>10</v>
      </c>
      <c r="B11">
        <v>7.28670816550714E-2</v>
      </c>
    </row>
    <row r="12" spans="1:2" x14ac:dyDescent="0.25">
      <c r="A12">
        <v>11</v>
      </c>
      <c r="B12">
        <v>8.1801537898205781E-2</v>
      </c>
    </row>
    <row r="13" spans="1:2" x14ac:dyDescent="0.25">
      <c r="A13">
        <v>12</v>
      </c>
      <c r="B13">
        <v>9.6411570853167344E-2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monthly_calculated</vt:lpstr>
      <vt:lpstr>month_ratio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TEFFAL AMINE</dc:creator>
  <cp:lastModifiedBy>TEFFAL AMINE</cp:lastModifiedBy>
  <dcterms:created xsi:type="dcterms:W3CDTF">2022-10-11T12:07:13Z</dcterms:created>
  <dcterms:modified xsi:type="dcterms:W3CDTF">2022-11-14T11:01:06Z</dcterms:modified>
</cp:coreProperties>
</file>