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0" windowWidth="28035" windowHeight="11955" activeTab="1"/>
  </bookViews>
  <sheets>
    <sheet name="Feuil1" sheetId="1" r:id="rId1"/>
    <sheet name="capitaux_laser" sheetId="2" r:id="rId2"/>
    <sheet name="capitaux_python" sheetId="3" r:id="rId3"/>
    <sheet name="Feuil4" sheetId="4" r:id="rId4"/>
  </sheets>
  <externalReferences>
    <externalReference r:id="rId5"/>
  </externalReferences>
  <definedNames>
    <definedName name="_xlnm._FilterDatabase" localSheetId="2" hidden="1">capitaux_python!$A$1:$N$92</definedName>
  </definedNames>
  <calcPr calcId="145621"/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V79" i="2" s="1"/>
  <c r="U80" i="2"/>
  <c r="U81" i="2"/>
  <c r="U82" i="2"/>
  <c r="U83" i="2"/>
  <c r="V83" i="2" s="1"/>
  <c r="U84" i="2"/>
  <c r="V84" i="2" s="1"/>
  <c r="U85" i="2"/>
  <c r="U2" i="2"/>
  <c r="H27" i="4"/>
  <c r="G22" i="4"/>
  <c r="H22" i="4"/>
  <c r="I22" i="4"/>
  <c r="J22" i="4"/>
  <c r="F2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2" i="3"/>
  <c r="V4" i="2"/>
  <c r="V8" i="2"/>
  <c r="V12" i="2"/>
  <c r="V16" i="2"/>
  <c r="V28" i="2"/>
  <c r="V32" i="2"/>
  <c r="V36" i="2"/>
  <c r="V40" i="2"/>
  <c r="V44" i="2"/>
  <c r="V48" i="2"/>
  <c r="V52" i="2"/>
  <c r="V56" i="2"/>
  <c r="V60" i="2"/>
  <c r="V64" i="2"/>
  <c r="V68" i="2"/>
  <c r="V69" i="2"/>
  <c r="V72" i="2"/>
  <c r="V76" i="2"/>
  <c r="V77" i="2"/>
  <c r="V80" i="2"/>
  <c r="V81" i="2"/>
  <c r="V82" i="2"/>
  <c r="V85" i="2"/>
  <c r="V2" i="2"/>
  <c r="V74" i="2"/>
  <c r="L8" i="4"/>
  <c r="V5" i="2"/>
  <c r="V9" i="2"/>
  <c r="V13" i="2"/>
  <c r="V17" i="2"/>
  <c r="V20" i="2"/>
  <c r="V21" i="2"/>
  <c r="V25" i="2"/>
  <c r="V29" i="2"/>
  <c r="V3" i="2"/>
  <c r="V6" i="2"/>
  <c r="V7" i="2"/>
  <c r="V10" i="2"/>
  <c r="V11" i="2"/>
  <c r="V14" i="2"/>
  <c r="V15" i="2"/>
  <c r="V18" i="2"/>
  <c r="V19" i="2"/>
  <c r="V22" i="2"/>
  <c r="V23" i="2"/>
  <c r="V24" i="2"/>
  <c r="V26" i="2"/>
  <c r="V27" i="2"/>
  <c r="V30" i="2"/>
  <c r="V31" i="2"/>
  <c r="V33" i="2"/>
  <c r="V34" i="2"/>
  <c r="V35" i="2"/>
  <c r="V37" i="2"/>
  <c r="V38" i="2"/>
  <c r="V39" i="2"/>
  <c r="V41" i="2"/>
  <c r="V42" i="2"/>
  <c r="V43" i="2"/>
  <c r="V45" i="2"/>
  <c r="V46" i="2"/>
  <c r="V47" i="2"/>
  <c r="V49" i="2"/>
  <c r="V50" i="2"/>
  <c r="V51" i="2"/>
  <c r="V53" i="2"/>
  <c r="V54" i="2"/>
  <c r="V55" i="2"/>
  <c r="V57" i="2"/>
  <c r="V58" i="2"/>
  <c r="V59" i="2"/>
  <c r="V61" i="2"/>
  <c r="V62" i="2"/>
  <c r="V63" i="2"/>
  <c r="V65" i="2"/>
  <c r="V66" i="2"/>
  <c r="V67" i="2"/>
  <c r="V70" i="2"/>
  <c r="V71" i="2"/>
  <c r="V73" i="2"/>
  <c r="V75" i="2"/>
  <c r="V78" i="2"/>
  <c r="K21" i="1"/>
  <c r="L16" i="1"/>
  <c r="C5" i="1"/>
  <c r="D5" i="1"/>
  <c r="E5" i="1"/>
  <c r="F5" i="1" s="1"/>
  <c r="G5" i="1" s="1"/>
  <c r="B5" i="1"/>
  <c r="C4" i="1"/>
  <c r="D4" i="1"/>
  <c r="E4" i="1"/>
  <c r="F4" i="1" s="1"/>
  <c r="G4" i="1" s="1"/>
  <c r="B4" i="1"/>
  <c r="G18" i="1"/>
  <c r="G13" i="1"/>
  <c r="K2" i="1"/>
  <c r="L2" i="1"/>
  <c r="L10" i="1" s="1"/>
  <c r="E2" i="4"/>
</calcChain>
</file>

<file path=xl/sharedStrings.xml><?xml version="1.0" encoding="utf-8"?>
<sst xmlns="http://schemas.openxmlformats.org/spreadsheetml/2006/main" count="557" uniqueCount="156">
  <si>
    <t>year_0</t>
  </si>
  <si>
    <t>year_1</t>
  </si>
  <si>
    <t>year_2</t>
  </si>
  <si>
    <t>year_3</t>
  </si>
  <si>
    <t>year_4</t>
  </si>
  <si>
    <t>year_5</t>
  </si>
  <si>
    <t>year_6</t>
  </si>
  <si>
    <t>SIR_0</t>
  </si>
  <si>
    <t>SIR_p</t>
  </si>
  <si>
    <t>pth</t>
  </si>
  <si>
    <t>pmin</t>
  </si>
  <si>
    <t>capital</t>
  </si>
  <si>
    <t>year_7</t>
  </si>
  <si>
    <t>Nom ou matricule</t>
  </si>
  <si>
    <t>Categorie</t>
  </si>
  <si>
    <t>Age actuel</t>
  </si>
  <si>
    <t>Salaire actuel</t>
  </si>
  <si>
    <t>Anciennete actuelle</t>
  </si>
  <si>
    <t>Age de depart</t>
  </si>
  <si>
    <t>Annee de depart</t>
  </si>
  <si>
    <t>Salaire final</t>
  </si>
  <si>
    <t>Anciennete de depart</t>
  </si>
  <si>
    <t>Duree residuelle</t>
  </si>
  <si>
    <t>IFC</t>
  </si>
  <si>
    <t>VAP totale</t>
  </si>
  <si>
    <t>VAP anterieure PBO</t>
  </si>
  <si>
    <t>VAP anterieure ABO</t>
  </si>
  <si>
    <t>Droits annee</t>
  </si>
  <si>
    <t>VAP de la masse salariale</t>
  </si>
  <si>
    <t>VAP totale chargee</t>
  </si>
  <si>
    <t>VAP totale retraite directe</t>
  </si>
  <si>
    <t>Ponderation</t>
  </si>
  <si>
    <t>Capital</t>
  </si>
  <si>
    <t>id111190</t>
  </si>
  <si>
    <t>id111215</t>
  </si>
  <si>
    <t>id111233</t>
  </si>
  <si>
    <t>id111309</t>
  </si>
  <si>
    <t>id111497</t>
  </si>
  <si>
    <t>id111665</t>
  </si>
  <si>
    <t>id111668</t>
  </si>
  <si>
    <t>id111778</t>
  </si>
  <si>
    <t>id111920</t>
  </si>
  <si>
    <t>id112015</t>
  </si>
  <si>
    <t>id111278</t>
  </si>
  <si>
    <t>id111331</t>
  </si>
  <si>
    <t>id111333</t>
  </si>
  <si>
    <t>id111368</t>
  </si>
  <si>
    <t>id111373</t>
  </si>
  <si>
    <t>id111399</t>
  </si>
  <si>
    <t>id111417</t>
  </si>
  <si>
    <t>id111435</t>
  </si>
  <si>
    <t>id111520</t>
  </si>
  <si>
    <t>id111535</t>
  </si>
  <si>
    <t>id111536</t>
  </si>
  <si>
    <t>id111537</t>
  </si>
  <si>
    <t>id111579</t>
  </si>
  <si>
    <t>id111647</t>
  </si>
  <si>
    <t>id111658</t>
  </si>
  <si>
    <t>id111686</t>
  </si>
  <si>
    <t>id111730</t>
  </si>
  <si>
    <t>id111747</t>
  </si>
  <si>
    <t>id111766</t>
  </si>
  <si>
    <t>id111789</t>
  </si>
  <si>
    <t>id111921</t>
  </si>
  <si>
    <t>id111979</t>
  </si>
  <si>
    <t>id111996</t>
  </si>
  <si>
    <t>id112011</t>
  </si>
  <si>
    <t>id112060</t>
  </si>
  <si>
    <t>id112233</t>
  </si>
  <si>
    <t>id112432</t>
  </si>
  <si>
    <t>id112502</t>
  </si>
  <si>
    <t>id111534</t>
  </si>
  <si>
    <t>id111557</t>
  </si>
  <si>
    <t>id111588</t>
  </si>
  <si>
    <t>id111641</t>
  </si>
  <si>
    <t>id111717</t>
  </si>
  <si>
    <t>id111724</t>
  </si>
  <si>
    <t>id111760</t>
  </si>
  <si>
    <t>id111764</t>
  </si>
  <si>
    <t>id111806</t>
  </si>
  <si>
    <t>id111854</t>
  </si>
  <si>
    <t>id111916</t>
  </si>
  <si>
    <t>id111975</t>
  </si>
  <si>
    <t>id111990</t>
  </si>
  <si>
    <t>id111997</t>
  </si>
  <si>
    <t>id112031</t>
  </si>
  <si>
    <t>id112090</t>
  </si>
  <si>
    <t>id112227</t>
  </si>
  <si>
    <t>id111253</t>
  </si>
  <si>
    <t>id111358</t>
  </si>
  <si>
    <t>id111416</t>
  </si>
  <si>
    <t>id111450</t>
  </si>
  <si>
    <t>id111453</t>
  </si>
  <si>
    <t>id111504</t>
  </si>
  <si>
    <t>id111507</t>
  </si>
  <si>
    <t>id111525</t>
  </si>
  <si>
    <t>id111528</t>
  </si>
  <si>
    <t>id111612</t>
  </si>
  <si>
    <t>id111755</t>
  </si>
  <si>
    <t>id111783</t>
  </si>
  <si>
    <t>id111814</t>
  </si>
  <si>
    <t>id111827</t>
  </si>
  <si>
    <t>id111893</t>
  </si>
  <si>
    <t>id111949</t>
  </si>
  <si>
    <t>id111998</t>
  </si>
  <si>
    <t>id112017</t>
  </si>
  <si>
    <t>id112073</t>
  </si>
  <si>
    <t>id112075</t>
  </si>
  <si>
    <t>id112184</t>
  </si>
  <si>
    <t>id111839</t>
  </si>
  <si>
    <t>id111858</t>
  </si>
  <si>
    <t>id112039</t>
  </si>
  <si>
    <t>id112040</t>
  </si>
  <si>
    <t>id112237</t>
  </si>
  <si>
    <t>id112239</t>
  </si>
  <si>
    <t>id111842</t>
  </si>
  <si>
    <t>id111872</t>
  </si>
  <si>
    <t>id111880</t>
  </si>
  <si>
    <t>id111886</t>
  </si>
  <si>
    <t>id112027</t>
  </si>
  <si>
    <t>id112061</t>
  </si>
  <si>
    <t>id111666</t>
  </si>
  <si>
    <t>id112348</t>
  </si>
  <si>
    <t>id112688</t>
  </si>
  <si>
    <t>id</t>
  </si>
  <si>
    <t>type</t>
  </si>
  <si>
    <t>sex</t>
  </si>
  <si>
    <t>familyStatus</t>
  </si>
  <si>
    <t>age</t>
  </si>
  <si>
    <t>DateNaissance</t>
  </si>
  <si>
    <t>Date_Engagement</t>
  </si>
  <si>
    <t>anciennete</t>
  </si>
  <si>
    <t>strate</t>
  </si>
  <si>
    <t>group</t>
  </si>
  <si>
    <t>SIR</t>
  </si>
  <si>
    <t>active</t>
  </si>
  <si>
    <t>female</t>
  </si>
  <si>
    <t>married</t>
  </si>
  <si>
    <t>male</t>
  </si>
  <si>
    <t>not married</t>
  </si>
  <si>
    <t>capital_python</t>
  </si>
  <si>
    <t>diff</t>
  </si>
  <si>
    <t>date</t>
  </si>
  <si>
    <t>id111566</t>
  </si>
  <si>
    <t>id111646</t>
  </si>
  <si>
    <t>id111670</t>
  </si>
  <si>
    <t>id111720</t>
  </si>
  <si>
    <t>id112487</t>
  </si>
  <si>
    <t>id111581</t>
  </si>
  <si>
    <t>id111845</t>
  </si>
  <si>
    <t>id111896</t>
  </si>
  <si>
    <t>id111904</t>
  </si>
  <si>
    <t>id112026</t>
  </si>
  <si>
    <t>id111878</t>
  </si>
  <si>
    <t>id111792</t>
  </si>
  <si>
    <t>cap_laser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</si>
</sst>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7" formatCode="_-* #,##0.0000\ _€_-;\-* #,##0.0000\ _€_-;_-* &quot;-&quot;??\ _€_-;_-@_-"/>
    <numFmt numFmtId="174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7" fontId="0" fillId="0" borderId="0" xfId="1" applyNumberFormat="1" applyFont="1"/>
    <xf numFmtId="9" fontId="0" fillId="0" borderId="0" xfId="2" applyFont="1"/>
    <xf numFmtId="14" fontId="0" fillId="2" borderId="0" xfId="0" applyNumberFormat="1" applyFill="1"/>
    <xf numFmtId="14" fontId="0" fillId="0" borderId="0" xfId="0" applyNumberFormat="1"/>
    <xf numFmtId="164" fontId="0" fillId="2" borderId="0" xfId="1" applyNumberFormat="1" applyFont="1" applyFill="1"/>
    <xf numFmtId="174" fontId="0" fillId="0" borderId="0" xfId="0" applyNumberForma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teffal\AppData\Roaming\Microsoft\AddIns\FonctionsRetraite2018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  <sheetName val="Feuil2"/>
      <sheetName val="Feuil3"/>
    </sheetNames>
    <definedNames>
      <definedName name="sfs_DateDepartEffectiv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I17" sqref="I17"/>
    </sheetView>
  </sheetViews>
  <sheetFormatPr baseColWidth="10" defaultRowHeight="15" x14ac:dyDescent="0.25"/>
  <cols>
    <col min="10" max="12" width="12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J1" t="s">
        <v>7</v>
      </c>
      <c r="L1" t="s">
        <v>8</v>
      </c>
    </row>
    <row r="2" spans="1:12" x14ac:dyDescent="0.25">
      <c r="A2" s="1">
        <v>110050.68</v>
      </c>
      <c r="B2" s="1">
        <v>113614.123196599</v>
      </c>
      <c r="C2" s="1">
        <v>117266.405763324</v>
      </c>
      <c r="D2" s="1">
        <v>121007.20754578301</v>
      </c>
      <c r="E2" s="1">
        <v>124834.64103989099</v>
      </c>
      <c r="F2" s="1">
        <v>128751.80610291399</v>
      </c>
      <c r="G2" s="1">
        <v>132771.930112156</v>
      </c>
      <c r="H2" s="1">
        <v>0</v>
      </c>
      <c r="J2" s="1">
        <v>227411.33</v>
      </c>
      <c r="K2" s="1">
        <f>SUM(A2:G2)*13%</f>
        <v>110278.58318888671</v>
      </c>
      <c r="L2" s="2">
        <f>J2+K2</f>
        <v>337689.91318888671</v>
      </c>
    </row>
    <row r="4" spans="1:12" x14ac:dyDescent="0.25">
      <c r="A4">
        <v>49</v>
      </c>
      <c r="B4">
        <f>A4+1</f>
        <v>50</v>
      </c>
      <c r="C4">
        <f t="shared" ref="C4:G4" si="0">B4+1</f>
        <v>51</v>
      </c>
      <c r="D4">
        <f t="shared" si="0"/>
        <v>52</v>
      </c>
      <c r="E4">
        <f t="shared" si="0"/>
        <v>53</v>
      </c>
      <c r="F4">
        <f t="shared" si="0"/>
        <v>54</v>
      </c>
      <c r="G4">
        <f t="shared" si="0"/>
        <v>55</v>
      </c>
    </row>
    <row r="5" spans="1:12" x14ac:dyDescent="0.25">
      <c r="A5">
        <v>31.6605065</v>
      </c>
      <c r="B5">
        <f>A5+1</f>
        <v>32.660506499999997</v>
      </c>
      <c r="C5">
        <f t="shared" ref="C5:G5" si="1">B5+1</f>
        <v>33.660506499999997</v>
      </c>
      <c r="D5">
        <f t="shared" si="1"/>
        <v>34.660506499999997</v>
      </c>
      <c r="E5">
        <f t="shared" si="1"/>
        <v>35.660506499999997</v>
      </c>
      <c r="F5">
        <f t="shared" si="1"/>
        <v>36.660506499999997</v>
      </c>
      <c r="G5">
        <f t="shared" si="1"/>
        <v>37.660506499999997</v>
      </c>
    </row>
    <row r="6" spans="1:12" x14ac:dyDescent="0.25">
      <c r="G6">
        <v>37.660506499999997</v>
      </c>
      <c r="K6" s="1" t="s">
        <v>9</v>
      </c>
      <c r="L6" s="1">
        <v>84255</v>
      </c>
    </row>
    <row r="7" spans="1:12" x14ac:dyDescent="0.25">
      <c r="A7">
        <v>31.6605065</v>
      </c>
      <c r="K7" s="1" t="s">
        <v>10</v>
      </c>
      <c r="L7" s="1">
        <v>18000</v>
      </c>
    </row>
    <row r="8" spans="1:12" x14ac:dyDescent="0.25">
      <c r="K8" s="1"/>
      <c r="L8" s="1"/>
    </row>
    <row r="9" spans="1:12" x14ac:dyDescent="0.25">
      <c r="K9" s="1"/>
      <c r="L9" s="1"/>
    </row>
    <row r="10" spans="1:12" x14ac:dyDescent="0.25">
      <c r="K10" s="1" t="s">
        <v>11</v>
      </c>
      <c r="L10" s="1">
        <f>10*(L6-L7)+L2*(L6-L7)/L6</f>
        <v>928096.79482914589</v>
      </c>
    </row>
    <row r="13" spans="1:12" x14ac:dyDescent="0.25">
      <c r="G13" s="2">
        <f>AVERAGE(E2:G2)*35*2.5%</f>
        <v>112687.86003269693</v>
      </c>
    </row>
    <row r="15" spans="1:12" x14ac:dyDescent="0.25">
      <c r="G15">
        <v>130757.3</v>
      </c>
    </row>
    <row r="16" spans="1:12" x14ac:dyDescent="0.25">
      <c r="L16" s="3">
        <f>L6/AVERAGE(E2:G2)/2.5%</f>
        <v>26.168967971743847</v>
      </c>
    </row>
    <row r="18" spans="7:11" x14ac:dyDescent="0.25">
      <c r="G18">
        <f>G15*35*2.5%</f>
        <v>114412.63750000001</v>
      </c>
    </row>
    <row r="21" spans="7:11" x14ac:dyDescent="0.25">
      <c r="K21" s="2">
        <f>AVERAGE(E2:G2)*2.5%*G5</f>
        <v>121253.76814949923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tabSelected="1" topLeftCell="B1" workbookViewId="0">
      <selection activeCell="U2" sqref="U2:U85"/>
    </sheetView>
  </sheetViews>
  <sheetFormatPr baseColWidth="10" defaultRowHeight="15" x14ac:dyDescent="0.25"/>
  <cols>
    <col min="20" max="21" width="14.28515625" style="1" bestFit="1" customWidth="1"/>
  </cols>
  <sheetData>
    <row r="1" spans="1:22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s="7" t="s">
        <v>32</v>
      </c>
      <c r="U1" s="1" t="s">
        <v>140</v>
      </c>
      <c r="V1" t="s">
        <v>141</v>
      </c>
    </row>
    <row r="2" spans="1:22" x14ac:dyDescent="0.25">
      <c r="A2" t="s">
        <v>33</v>
      </c>
      <c r="B2">
        <v>1</v>
      </c>
      <c r="C2">
        <v>55.46575</v>
      </c>
      <c r="D2">
        <v>129190.9</v>
      </c>
      <c r="E2">
        <v>34.416440000000001</v>
      </c>
      <c r="F2">
        <v>55.468490000000003</v>
      </c>
      <c r="G2">
        <v>2019</v>
      </c>
      <c r="H2">
        <v>124871.4</v>
      </c>
      <c r="I2">
        <v>34.419179999999997</v>
      </c>
      <c r="J2">
        <v>2.7396970000000001E-3</v>
      </c>
      <c r="K2">
        <v>18000</v>
      </c>
      <c r="L2">
        <v>1508203</v>
      </c>
      <c r="M2">
        <v>1508083</v>
      </c>
      <c r="N2">
        <v>0</v>
      </c>
      <c r="O2">
        <v>120.05119999999999</v>
      </c>
      <c r="P2">
        <v>0</v>
      </c>
      <c r="Q2">
        <v>0</v>
      </c>
      <c r="R2">
        <v>377715.5</v>
      </c>
      <c r="S2">
        <v>1</v>
      </c>
      <c r="T2" s="7">
        <v>1130651</v>
      </c>
      <c r="U2" s="1">
        <f>VLOOKUP(A2,capitaux_python!$A$2:$M$103,13,0)</f>
        <v>1163027.7167420699</v>
      </c>
      <c r="V2" s="4">
        <f>(U2-T2)/T2</f>
        <v>2.863546465007321E-2</v>
      </c>
    </row>
    <row r="3" spans="1:22" x14ac:dyDescent="0.25">
      <c r="A3" t="s">
        <v>34</v>
      </c>
      <c r="B3">
        <v>1</v>
      </c>
      <c r="C3">
        <v>54.791780000000003</v>
      </c>
      <c r="D3">
        <v>106113</v>
      </c>
      <c r="E3">
        <v>34.164380000000001</v>
      </c>
      <c r="F3">
        <v>55.290410000000001</v>
      </c>
      <c r="G3">
        <v>2019</v>
      </c>
      <c r="H3">
        <v>106154.9</v>
      </c>
      <c r="I3">
        <v>34.66301</v>
      </c>
      <c r="J3">
        <v>0.497923</v>
      </c>
      <c r="K3">
        <v>18000</v>
      </c>
      <c r="L3">
        <v>1299647</v>
      </c>
      <c r="M3">
        <v>1280951</v>
      </c>
      <c r="N3">
        <v>0</v>
      </c>
      <c r="O3">
        <v>18695.52</v>
      </c>
      <c r="P3">
        <v>0</v>
      </c>
      <c r="Q3">
        <v>0</v>
      </c>
      <c r="R3">
        <v>393413.5</v>
      </c>
      <c r="S3">
        <v>1</v>
      </c>
      <c r="T3" s="7">
        <v>930311.2</v>
      </c>
      <c r="U3" s="1">
        <f>VLOOKUP(A3,capitaux_python!$A$2:$M$103,13,0)</f>
        <v>905383.49040819902</v>
      </c>
      <c r="V3" s="4">
        <f t="shared" ref="V3:V66" si="0">(U3-T3)/T3</f>
        <v>-2.679502255997878E-2</v>
      </c>
    </row>
    <row r="4" spans="1:22" x14ac:dyDescent="0.25">
      <c r="A4" t="s">
        <v>35</v>
      </c>
      <c r="B4">
        <v>1</v>
      </c>
      <c r="C4">
        <v>54.684930000000001</v>
      </c>
      <c r="D4">
        <v>97377.72</v>
      </c>
      <c r="E4">
        <v>33.994520000000001</v>
      </c>
      <c r="F4">
        <v>55.18356</v>
      </c>
      <c r="G4">
        <v>2019</v>
      </c>
      <c r="H4">
        <v>97416.14</v>
      </c>
      <c r="I4">
        <v>34.49315</v>
      </c>
      <c r="J4">
        <v>0.49792579999999997</v>
      </c>
      <c r="K4">
        <v>18000</v>
      </c>
      <c r="L4">
        <v>1186531</v>
      </c>
      <c r="M4">
        <v>1169378</v>
      </c>
      <c r="N4">
        <v>0</v>
      </c>
      <c r="O4">
        <v>17152.39</v>
      </c>
      <c r="P4">
        <v>0</v>
      </c>
      <c r="Q4">
        <v>0</v>
      </c>
      <c r="R4">
        <v>377621.6</v>
      </c>
      <c r="S4">
        <v>1</v>
      </c>
      <c r="T4" s="7">
        <v>830379.6</v>
      </c>
      <c r="U4" s="1">
        <f>VLOOKUP(A4,capitaux_python!$A$2:$M$103,13,0)</f>
        <v>807693.976871741</v>
      </c>
      <c r="V4" s="4">
        <f t="shared" si="0"/>
        <v>-2.7319581464018351E-2</v>
      </c>
    </row>
    <row r="5" spans="1:22" x14ac:dyDescent="0.25">
      <c r="A5" t="s">
        <v>36</v>
      </c>
      <c r="B5">
        <v>1</v>
      </c>
      <c r="C5">
        <v>54.572600000000001</v>
      </c>
      <c r="D5">
        <v>105491.5</v>
      </c>
      <c r="E5">
        <v>33.164380000000001</v>
      </c>
      <c r="F5">
        <v>55.07123</v>
      </c>
      <c r="G5">
        <v>2019</v>
      </c>
      <c r="H5">
        <v>105533.1</v>
      </c>
      <c r="I5">
        <v>33.66301</v>
      </c>
      <c r="J5">
        <v>0.49783290000000002</v>
      </c>
      <c r="K5">
        <v>18000</v>
      </c>
      <c r="L5">
        <v>1265534</v>
      </c>
      <c r="M5">
        <v>1246788</v>
      </c>
      <c r="N5">
        <v>0</v>
      </c>
      <c r="O5">
        <v>18745.59</v>
      </c>
      <c r="P5">
        <v>0</v>
      </c>
      <c r="Q5">
        <v>0</v>
      </c>
      <c r="R5">
        <v>395505.3</v>
      </c>
      <c r="S5">
        <v>1</v>
      </c>
      <c r="T5" s="7">
        <v>893097</v>
      </c>
      <c r="U5" s="1">
        <f>VLOOKUP(A5,capitaux_python!$A$2:$M$103,13,0)</f>
        <v>869275.89559571305</v>
      </c>
      <c r="V5" s="4">
        <f t="shared" si="0"/>
        <v>-2.6672471640020005E-2</v>
      </c>
    </row>
    <row r="6" spans="1:22" x14ac:dyDescent="0.25">
      <c r="A6" t="s">
        <v>37</v>
      </c>
      <c r="B6">
        <v>1</v>
      </c>
      <c r="C6">
        <v>55.476709999999997</v>
      </c>
      <c r="D6">
        <v>80728.2</v>
      </c>
      <c r="E6">
        <v>31.871230000000001</v>
      </c>
      <c r="F6">
        <v>55.47945</v>
      </c>
      <c r="G6">
        <v>2019</v>
      </c>
      <c r="H6">
        <v>78029.03</v>
      </c>
      <c r="I6">
        <v>31.87397</v>
      </c>
      <c r="J6">
        <v>2.7396970000000001E-3</v>
      </c>
      <c r="K6">
        <v>18000</v>
      </c>
      <c r="L6">
        <v>914513.9</v>
      </c>
      <c r="M6">
        <v>914435.3</v>
      </c>
      <c r="N6">
        <v>0</v>
      </c>
      <c r="O6">
        <v>78.606999999999999</v>
      </c>
      <c r="P6">
        <v>0</v>
      </c>
      <c r="Q6">
        <v>0</v>
      </c>
      <c r="R6">
        <v>358542.8</v>
      </c>
      <c r="S6">
        <v>1</v>
      </c>
      <c r="T6" s="7">
        <v>556051.4</v>
      </c>
      <c r="U6" s="1">
        <f>VLOOKUP(A6,capitaux_python!$A$2:$M$103,13,0)</f>
        <v>576898.15266617201</v>
      </c>
      <c r="V6" s="4">
        <f t="shared" si="0"/>
        <v>3.749069360525302E-2</v>
      </c>
    </row>
    <row r="7" spans="1:22" x14ac:dyDescent="0.25">
      <c r="A7" t="s">
        <v>38</v>
      </c>
      <c r="B7">
        <v>1</v>
      </c>
      <c r="C7">
        <v>54.54795</v>
      </c>
      <c r="D7">
        <v>110058.6</v>
      </c>
      <c r="E7">
        <v>30.331510000000002</v>
      </c>
      <c r="F7">
        <v>55.046570000000003</v>
      </c>
      <c r="G7">
        <v>2019</v>
      </c>
      <c r="H7">
        <v>110102</v>
      </c>
      <c r="I7">
        <v>30.83014</v>
      </c>
      <c r="J7">
        <v>0.4977993</v>
      </c>
      <c r="K7">
        <v>18000</v>
      </c>
      <c r="L7">
        <v>1189762</v>
      </c>
      <c r="M7">
        <v>1170520</v>
      </c>
      <c r="N7">
        <v>0</v>
      </c>
      <c r="O7">
        <v>19242.57</v>
      </c>
      <c r="P7">
        <v>0</v>
      </c>
      <c r="Q7">
        <v>0</v>
      </c>
      <c r="R7">
        <v>359162.4</v>
      </c>
      <c r="S7">
        <v>1</v>
      </c>
      <c r="T7" s="7">
        <v>852618</v>
      </c>
      <c r="U7" s="1">
        <f>VLOOKUP(A7,capitaux_python!$A$2:$M$103,13,0)</f>
        <v>830507.22268271795</v>
      </c>
      <c r="V7" s="4">
        <f t="shared" si="0"/>
        <v>-2.5932806153848551E-2</v>
      </c>
    </row>
    <row r="8" spans="1:22" x14ac:dyDescent="0.25">
      <c r="A8" t="s">
        <v>39</v>
      </c>
      <c r="B8">
        <v>1</v>
      </c>
      <c r="C8">
        <v>54.846580000000003</v>
      </c>
      <c r="D8">
        <v>97122.84</v>
      </c>
      <c r="E8">
        <v>30.330179999999999</v>
      </c>
      <c r="F8">
        <v>55.345210000000002</v>
      </c>
      <c r="G8">
        <v>2019</v>
      </c>
      <c r="H8">
        <v>97161.16</v>
      </c>
      <c r="I8">
        <v>30.828810000000001</v>
      </c>
      <c r="J8">
        <v>0.49788710000000003</v>
      </c>
      <c r="K8">
        <v>18000</v>
      </c>
      <c r="L8">
        <v>1114501</v>
      </c>
      <c r="M8">
        <v>1096474</v>
      </c>
      <c r="N8">
        <v>0</v>
      </c>
      <c r="O8">
        <v>18026.11</v>
      </c>
      <c r="P8">
        <v>0</v>
      </c>
      <c r="Q8">
        <v>0</v>
      </c>
      <c r="R8">
        <v>408998.40000000002</v>
      </c>
      <c r="S8">
        <v>1</v>
      </c>
      <c r="T8" s="7">
        <v>724256.3</v>
      </c>
      <c r="U8" s="1">
        <f>VLOOKUP(A8,capitaux_python!$A$2:$M$103,13,0)</f>
        <v>704865.38074725901</v>
      </c>
      <c r="V8" s="4">
        <f t="shared" si="0"/>
        <v>-2.6773559653869815E-2</v>
      </c>
    </row>
    <row r="9" spans="1:22" x14ac:dyDescent="0.25">
      <c r="A9" t="s">
        <v>40</v>
      </c>
      <c r="B9">
        <v>1</v>
      </c>
      <c r="C9">
        <v>54.846580000000003</v>
      </c>
      <c r="D9">
        <v>92764.92</v>
      </c>
      <c r="E9">
        <v>29.375340000000001</v>
      </c>
      <c r="F9">
        <v>55.345210000000002</v>
      </c>
      <c r="G9">
        <v>2019</v>
      </c>
      <c r="H9">
        <v>92801.52</v>
      </c>
      <c r="I9">
        <v>29.87397</v>
      </c>
      <c r="J9">
        <v>0.49788710000000003</v>
      </c>
      <c r="K9">
        <v>18000</v>
      </c>
      <c r="L9">
        <v>1074894</v>
      </c>
      <c r="M9">
        <v>1056953</v>
      </c>
      <c r="N9">
        <v>0</v>
      </c>
      <c r="O9">
        <v>17941.18</v>
      </c>
      <c r="P9">
        <v>0</v>
      </c>
      <c r="Q9">
        <v>0</v>
      </c>
      <c r="R9">
        <v>439672.8</v>
      </c>
      <c r="S9">
        <v>1</v>
      </c>
      <c r="T9" s="7">
        <v>652106.80000000005</v>
      </c>
      <c r="U9" s="1">
        <f>VLOOKUP(A9,capitaux_python!$A$2:$M$103,13,0)</f>
        <v>634432.92504081805</v>
      </c>
      <c r="V9" s="4">
        <f t="shared" si="0"/>
        <v>-2.7102730655748402E-2</v>
      </c>
    </row>
    <row r="10" spans="1:22" x14ac:dyDescent="0.25">
      <c r="A10" t="s">
        <v>41</v>
      </c>
      <c r="B10">
        <v>1</v>
      </c>
      <c r="C10">
        <v>55</v>
      </c>
      <c r="D10">
        <v>88077.96</v>
      </c>
      <c r="E10">
        <v>27.665749999999999</v>
      </c>
      <c r="F10">
        <v>55.002740000000003</v>
      </c>
      <c r="G10">
        <v>2019</v>
      </c>
      <c r="H10">
        <v>85133.05</v>
      </c>
      <c r="I10">
        <v>27.668489999999998</v>
      </c>
      <c r="J10">
        <v>2.7396970000000001E-3</v>
      </c>
      <c r="K10">
        <v>18000</v>
      </c>
      <c r="L10">
        <v>924833.6</v>
      </c>
      <c r="M10">
        <v>924742.1</v>
      </c>
      <c r="N10">
        <v>0</v>
      </c>
      <c r="O10">
        <v>91.576750000000004</v>
      </c>
      <c r="P10">
        <v>0</v>
      </c>
      <c r="Q10">
        <v>0</v>
      </c>
      <c r="R10">
        <v>399203.5</v>
      </c>
      <c r="S10">
        <v>1</v>
      </c>
      <c r="T10" s="7">
        <v>525706</v>
      </c>
      <c r="U10" s="1">
        <f>VLOOKUP(A10,capitaux_python!$A$2:$M$103,13,0)</f>
        <v>548702.45430813602</v>
      </c>
      <c r="V10" s="4">
        <f t="shared" si="0"/>
        <v>4.3743944920042792E-2</v>
      </c>
    </row>
    <row r="11" spans="1:22" x14ac:dyDescent="0.25">
      <c r="A11" t="s">
        <v>42</v>
      </c>
      <c r="B11">
        <v>1</v>
      </c>
      <c r="C11">
        <v>54.835619999999999</v>
      </c>
      <c r="D11">
        <v>108936.2</v>
      </c>
      <c r="E11">
        <v>27.375340000000001</v>
      </c>
      <c r="F11">
        <v>55.334249999999997</v>
      </c>
      <c r="G11">
        <v>2019</v>
      </c>
      <c r="H11">
        <v>108979.2</v>
      </c>
      <c r="I11">
        <v>27.87397</v>
      </c>
      <c r="J11">
        <v>0.49789620000000001</v>
      </c>
      <c r="K11">
        <v>18000</v>
      </c>
      <c r="L11">
        <v>1079449</v>
      </c>
      <c r="M11">
        <v>1060139</v>
      </c>
      <c r="N11">
        <v>0</v>
      </c>
      <c r="O11">
        <v>19309.98</v>
      </c>
      <c r="P11">
        <v>0</v>
      </c>
      <c r="Q11">
        <v>0</v>
      </c>
      <c r="R11">
        <v>352277.8</v>
      </c>
      <c r="S11">
        <v>1</v>
      </c>
      <c r="T11" s="7">
        <v>746499.7</v>
      </c>
      <c r="U11" s="1">
        <f>VLOOKUP(A11,capitaux_python!$A$2:$M$103,13,0)</f>
        <v>727613.87501177203</v>
      </c>
      <c r="V11" s="4">
        <f t="shared" si="0"/>
        <v>-2.5299172910890549E-2</v>
      </c>
    </row>
    <row r="12" spans="1:22" x14ac:dyDescent="0.25">
      <c r="A12" t="s">
        <v>43</v>
      </c>
      <c r="B12">
        <v>2</v>
      </c>
      <c r="C12">
        <v>55.38082</v>
      </c>
      <c r="D12">
        <v>126381.5</v>
      </c>
      <c r="E12">
        <v>33.57808</v>
      </c>
      <c r="F12">
        <v>55.383560000000003</v>
      </c>
      <c r="G12">
        <v>2019</v>
      </c>
      <c r="H12">
        <v>122155.9</v>
      </c>
      <c r="I12">
        <v>33.580820000000003</v>
      </c>
      <c r="J12">
        <v>2.7396970000000001E-3</v>
      </c>
      <c r="K12">
        <v>24000</v>
      </c>
      <c r="L12">
        <v>1470830</v>
      </c>
      <c r="M12">
        <v>1470710</v>
      </c>
      <c r="N12">
        <v>0</v>
      </c>
      <c r="O12">
        <v>119.9992</v>
      </c>
      <c r="P12">
        <v>0</v>
      </c>
      <c r="Q12">
        <v>0</v>
      </c>
      <c r="R12">
        <v>502288.8</v>
      </c>
      <c r="S12">
        <v>1</v>
      </c>
      <c r="T12" s="7">
        <v>968680.7</v>
      </c>
      <c r="U12" s="1">
        <f>VLOOKUP(A12,capitaux_python!$A$2:$M$103,13,0)</f>
        <v>1000679.39600722</v>
      </c>
      <c r="V12" s="4">
        <f t="shared" si="0"/>
        <v>3.3033275058768151E-2</v>
      </c>
    </row>
    <row r="13" spans="1:22" x14ac:dyDescent="0.25">
      <c r="A13" t="s">
        <v>44</v>
      </c>
      <c r="B13">
        <v>2</v>
      </c>
      <c r="C13">
        <v>55.128770000000003</v>
      </c>
      <c r="D13">
        <v>112452.1</v>
      </c>
      <c r="E13">
        <v>32.906849999999999</v>
      </c>
      <c r="F13">
        <v>55.131509999999999</v>
      </c>
      <c r="G13">
        <v>2019</v>
      </c>
      <c r="H13">
        <v>108692.3</v>
      </c>
      <c r="I13">
        <v>32.909590000000001</v>
      </c>
      <c r="J13">
        <v>2.7396970000000001E-3</v>
      </c>
      <c r="K13">
        <v>24000</v>
      </c>
      <c r="L13">
        <v>1362860</v>
      </c>
      <c r="M13">
        <v>1362746</v>
      </c>
      <c r="N13">
        <v>0</v>
      </c>
      <c r="O13">
        <v>113.45820000000001</v>
      </c>
      <c r="P13">
        <v>0</v>
      </c>
      <c r="Q13">
        <v>0</v>
      </c>
      <c r="R13">
        <v>538708.6</v>
      </c>
      <c r="S13">
        <v>1</v>
      </c>
      <c r="T13" s="7">
        <v>824270</v>
      </c>
      <c r="U13" s="1">
        <f>VLOOKUP(A13,capitaux_python!$A$2:$M$103,13,0)</f>
        <v>853154.45681803697</v>
      </c>
      <c r="V13" s="4">
        <f t="shared" si="0"/>
        <v>3.5042470086302992E-2</v>
      </c>
    </row>
    <row r="14" spans="1:22" x14ac:dyDescent="0.25">
      <c r="A14" t="s">
        <v>45</v>
      </c>
      <c r="B14">
        <v>2</v>
      </c>
      <c r="C14">
        <v>55.09863</v>
      </c>
      <c r="D14">
        <v>176447.9</v>
      </c>
      <c r="E14">
        <v>32.906849999999999</v>
      </c>
      <c r="F14">
        <v>55.101370000000003</v>
      </c>
      <c r="G14">
        <v>2019</v>
      </c>
      <c r="H14">
        <v>170548.3</v>
      </c>
      <c r="I14">
        <v>32.909590000000001</v>
      </c>
      <c r="J14">
        <v>2.7396970000000001E-3</v>
      </c>
      <c r="K14">
        <v>24000</v>
      </c>
      <c r="L14">
        <v>1975649</v>
      </c>
      <c r="M14">
        <v>1975485</v>
      </c>
      <c r="N14">
        <v>0</v>
      </c>
      <c r="O14">
        <v>164.47300000000001</v>
      </c>
      <c r="P14">
        <v>0</v>
      </c>
      <c r="Q14">
        <v>0</v>
      </c>
      <c r="R14">
        <v>482381.9</v>
      </c>
      <c r="S14">
        <v>1</v>
      </c>
      <c r="T14" s="7">
        <v>1493483</v>
      </c>
      <c r="U14" s="1">
        <f>VLOOKUP(A14,capitaux_python!$A$2:$M$103,13,0)</f>
        <v>1537925.5809207901</v>
      </c>
      <c r="V14" s="4">
        <f t="shared" si="0"/>
        <v>2.9757674456816777E-2</v>
      </c>
    </row>
    <row r="15" spans="1:22" x14ac:dyDescent="0.25">
      <c r="A15" t="s">
        <v>46</v>
      </c>
      <c r="B15">
        <v>2</v>
      </c>
      <c r="C15">
        <v>54.769860000000001</v>
      </c>
      <c r="D15">
        <v>142539.20000000001</v>
      </c>
      <c r="E15">
        <v>32.580820000000003</v>
      </c>
      <c r="F15">
        <v>55.26849</v>
      </c>
      <c r="G15">
        <v>2019</v>
      </c>
      <c r="H15">
        <v>142595.5</v>
      </c>
      <c r="I15">
        <v>33.079450000000001</v>
      </c>
      <c r="J15">
        <v>0.49793090000000001</v>
      </c>
      <c r="K15">
        <v>24000</v>
      </c>
      <c r="L15">
        <v>1626247</v>
      </c>
      <c r="M15">
        <v>1601733</v>
      </c>
      <c r="N15">
        <v>0</v>
      </c>
      <c r="O15">
        <v>24513.57</v>
      </c>
      <c r="P15">
        <v>0</v>
      </c>
      <c r="Q15">
        <v>0</v>
      </c>
      <c r="R15">
        <v>470444.5</v>
      </c>
      <c r="S15">
        <v>1</v>
      </c>
      <c r="T15" s="7">
        <v>1186504</v>
      </c>
      <c r="U15" s="1">
        <f>VLOOKUP(A15,capitaux_python!$A$2:$M$103,13,0)</f>
        <v>1155067.1277729699</v>
      </c>
      <c r="V15" s="4">
        <f t="shared" si="0"/>
        <v>-2.6495378209454083E-2</v>
      </c>
    </row>
    <row r="16" spans="1:22" x14ac:dyDescent="0.25">
      <c r="A16" t="s">
        <v>47</v>
      </c>
      <c r="B16">
        <v>2</v>
      </c>
      <c r="C16">
        <v>55.219180000000001</v>
      </c>
      <c r="D16">
        <v>153162.1</v>
      </c>
      <c r="E16">
        <v>32.501370000000001</v>
      </c>
      <c r="F16">
        <v>55.221919999999997</v>
      </c>
      <c r="G16">
        <v>2019</v>
      </c>
      <c r="H16">
        <v>148041.1</v>
      </c>
      <c r="I16">
        <v>32.504109999999997</v>
      </c>
      <c r="J16">
        <v>2.7396970000000001E-3</v>
      </c>
      <c r="K16">
        <v>24000</v>
      </c>
      <c r="L16">
        <v>1725283</v>
      </c>
      <c r="M16">
        <v>1725137</v>
      </c>
      <c r="N16">
        <v>0</v>
      </c>
      <c r="O16">
        <v>145.42169999999999</v>
      </c>
      <c r="P16">
        <v>0</v>
      </c>
      <c r="Q16">
        <v>0</v>
      </c>
      <c r="R16">
        <v>501881.4</v>
      </c>
      <c r="S16">
        <v>1</v>
      </c>
      <c r="T16" s="7">
        <v>1223578</v>
      </c>
      <c r="U16" s="1">
        <f>VLOOKUP(A16,capitaux_python!$A$2:$M$103,13,0)</f>
        <v>1262360.86462905</v>
      </c>
      <c r="V16" s="4">
        <f t="shared" si="0"/>
        <v>3.1696274883211382E-2</v>
      </c>
    </row>
    <row r="17" spans="1:22" x14ac:dyDescent="0.25">
      <c r="A17" t="s">
        <v>48</v>
      </c>
      <c r="B17">
        <v>2</v>
      </c>
      <c r="C17">
        <v>54.893149999999999</v>
      </c>
      <c r="D17">
        <v>127526.8</v>
      </c>
      <c r="E17">
        <v>32.331510000000002</v>
      </c>
      <c r="F17">
        <v>55.391779999999997</v>
      </c>
      <c r="G17">
        <v>2019</v>
      </c>
      <c r="H17">
        <v>127577.1</v>
      </c>
      <c r="I17">
        <v>32.83014</v>
      </c>
      <c r="J17">
        <v>0.49783810000000001</v>
      </c>
      <c r="K17">
        <v>24000</v>
      </c>
      <c r="L17">
        <v>1507193</v>
      </c>
      <c r="M17">
        <v>1484302</v>
      </c>
      <c r="N17">
        <v>0</v>
      </c>
      <c r="O17">
        <v>22891.53</v>
      </c>
      <c r="P17">
        <v>0</v>
      </c>
      <c r="Q17">
        <v>0</v>
      </c>
      <c r="R17">
        <v>520975.1</v>
      </c>
      <c r="S17">
        <v>1</v>
      </c>
      <c r="T17" s="7">
        <v>1012446</v>
      </c>
      <c r="U17" s="1">
        <f>VLOOKUP(A17,capitaux_python!$A$2:$M$103,13,0)</f>
        <v>984736.20908293396</v>
      </c>
      <c r="V17" s="4">
        <f t="shared" si="0"/>
        <v>-2.7369154421140528E-2</v>
      </c>
    </row>
    <row r="18" spans="1:22" x14ac:dyDescent="0.25">
      <c r="A18" t="s">
        <v>49</v>
      </c>
      <c r="B18">
        <v>2</v>
      </c>
      <c r="C18">
        <v>55.104109999999999</v>
      </c>
      <c r="D18">
        <v>108974.9</v>
      </c>
      <c r="E18">
        <v>32.249310000000001</v>
      </c>
      <c r="F18">
        <v>55.106850000000001</v>
      </c>
      <c r="G18">
        <v>2019</v>
      </c>
      <c r="H18">
        <v>105331.3</v>
      </c>
      <c r="I18">
        <v>32.25206</v>
      </c>
      <c r="J18">
        <v>2.7396970000000001E-3</v>
      </c>
      <c r="K18">
        <v>24000</v>
      </c>
      <c r="L18">
        <v>1292619</v>
      </c>
      <c r="M18">
        <v>1292509</v>
      </c>
      <c r="N18">
        <v>0</v>
      </c>
      <c r="O18">
        <v>109.8045</v>
      </c>
      <c r="P18">
        <v>0</v>
      </c>
      <c r="Q18">
        <v>0</v>
      </c>
      <c r="R18">
        <v>527445</v>
      </c>
      <c r="S18">
        <v>1</v>
      </c>
      <c r="T18" s="7">
        <v>765284.2</v>
      </c>
      <c r="U18" s="1">
        <f>VLOOKUP(A18,capitaux_python!$A$2:$M$103,13,0)</f>
        <v>793354.08114237699</v>
      </c>
      <c r="V18" s="4">
        <f t="shared" si="0"/>
        <v>3.6679028709043049E-2</v>
      </c>
    </row>
    <row r="19" spans="1:22" x14ac:dyDescent="0.25">
      <c r="A19" t="s">
        <v>50</v>
      </c>
      <c r="B19">
        <v>2</v>
      </c>
      <c r="C19">
        <v>55.372599999999998</v>
      </c>
      <c r="D19">
        <v>118750.1</v>
      </c>
      <c r="E19">
        <v>32.158909999999999</v>
      </c>
      <c r="F19">
        <v>55.375340000000001</v>
      </c>
      <c r="G19">
        <v>2019</v>
      </c>
      <c r="H19">
        <v>114779.6</v>
      </c>
      <c r="I19">
        <v>32.161639999999998</v>
      </c>
      <c r="J19">
        <v>2.7396970000000001E-3</v>
      </c>
      <c r="K19">
        <v>24000</v>
      </c>
      <c r="L19">
        <v>1383162</v>
      </c>
      <c r="M19">
        <v>1383044</v>
      </c>
      <c r="N19">
        <v>0</v>
      </c>
      <c r="O19">
        <v>117.8262</v>
      </c>
      <c r="P19">
        <v>0</v>
      </c>
      <c r="Q19">
        <v>0</v>
      </c>
      <c r="R19">
        <v>526138.4</v>
      </c>
      <c r="S19">
        <v>1</v>
      </c>
      <c r="T19" s="7">
        <v>857147.5</v>
      </c>
      <c r="U19" s="1">
        <f>VLOOKUP(A19,capitaux_python!$A$2:$M$103,13,0)</f>
        <v>887569.49463920598</v>
      </c>
      <c r="V19" s="4">
        <f t="shared" si="0"/>
        <v>3.5492134830009979E-2</v>
      </c>
    </row>
    <row r="20" spans="1:22" x14ac:dyDescent="0.25">
      <c r="A20" t="s">
        <v>51</v>
      </c>
      <c r="B20">
        <v>2</v>
      </c>
      <c r="C20">
        <v>55</v>
      </c>
      <c r="D20">
        <v>123409.60000000001</v>
      </c>
      <c r="E20">
        <v>31.750679999999999</v>
      </c>
      <c r="F20">
        <v>55.002740000000003</v>
      </c>
      <c r="G20">
        <v>2019</v>
      </c>
      <c r="H20">
        <v>119283.3</v>
      </c>
      <c r="I20">
        <v>31.753430000000002</v>
      </c>
      <c r="J20">
        <v>2.7396970000000001E-3</v>
      </c>
      <c r="K20">
        <v>24000</v>
      </c>
      <c r="L20">
        <v>1399305</v>
      </c>
      <c r="M20">
        <v>1399184</v>
      </c>
      <c r="N20">
        <v>0</v>
      </c>
      <c r="O20">
        <v>120.7338</v>
      </c>
      <c r="P20">
        <v>0</v>
      </c>
      <c r="Q20">
        <v>0</v>
      </c>
      <c r="R20">
        <v>510328.8</v>
      </c>
      <c r="S20">
        <v>1</v>
      </c>
      <c r="T20" s="7">
        <v>889104.5</v>
      </c>
      <c r="U20" s="1">
        <f>VLOOKUP(A20,capitaux_python!$A$2:$M$103,13,0)</f>
        <v>920698.19435621204</v>
      </c>
      <c r="V20" s="4">
        <f t="shared" si="0"/>
        <v>3.553428686528079E-2</v>
      </c>
    </row>
    <row r="21" spans="1:22" x14ac:dyDescent="0.25">
      <c r="A21" t="s">
        <v>52</v>
      </c>
      <c r="B21">
        <v>2</v>
      </c>
      <c r="C21">
        <v>54.575339999999997</v>
      </c>
      <c r="D21">
        <v>114482.6</v>
      </c>
      <c r="E21">
        <v>31.660270000000001</v>
      </c>
      <c r="F21">
        <v>55.073970000000003</v>
      </c>
      <c r="G21">
        <v>2019</v>
      </c>
      <c r="H21">
        <v>114527.8</v>
      </c>
      <c r="I21">
        <v>32.158909999999999</v>
      </c>
      <c r="J21">
        <v>0.49783630000000001</v>
      </c>
      <c r="K21">
        <v>24000</v>
      </c>
      <c r="L21">
        <v>1302386</v>
      </c>
      <c r="M21">
        <v>1282192</v>
      </c>
      <c r="N21">
        <v>0</v>
      </c>
      <c r="O21">
        <v>20193.75</v>
      </c>
      <c r="P21">
        <v>0</v>
      </c>
      <c r="Q21">
        <v>0</v>
      </c>
      <c r="R21">
        <v>471387.9</v>
      </c>
      <c r="S21">
        <v>1</v>
      </c>
      <c r="T21" s="7">
        <v>853032.2</v>
      </c>
      <c r="U21" s="1">
        <f>VLOOKUP(A21,capitaux_python!$A$2:$M$103,13,0)</f>
        <v>828970.62029871903</v>
      </c>
      <c r="V21" s="4">
        <f t="shared" si="0"/>
        <v>-2.8207117739847243E-2</v>
      </c>
    </row>
    <row r="22" spans="1:22" x14ac:dyDescent="0.25">
      <c r="A22" t="s">
        <v>53</v>
      </c>
      <c r="B22">
        <v>2</v>
      </c>
      <c r="C22">
        <v>55.254800000000003</v>
      </c>
      <c r="D22">
        <v>115346.8</v>
      </c>
      <c r="E22">
        <v>31.660270000000001</v>
      </c>
      <c r="F22">
        <v>55.257530000000003</v>
      </c>
      <c r="G22">
        <v>2019</v>
      </c>
      <c r="H22">
        <v>111490.1</v>
      </c>
      <c r="I22">
        <v>31.66301</v>
      </c>
      <c r="J22">
        <v>2.7396970000000001E-3</v>
      </c>
      <c r="K22">
        <v>24000</v>
      </c>
      <c r="L22">
        <v>1319059</v>
      </c>
      <c r="M22">
        <v>1318945</v>
      </c>
      <c r="N22">
        <v>0</v>
      </c>
      <c r="O22">
        <v>114.13509999999999</v>
      </c>
      <c r="P22">
        <v>0</v>
      </c>
      <c r="Q22">
        <v>0</v>
      </c>
      <c r="R22">
        <v>506213.1</v>
      </c>
      <c r="S22">
        <v>1</v>
      </c>
      <c r="T22" s="7">
        <v>812963.2</v>
      </c>
      <c r="U22" s="1">
        <f>VLOOKUP(A22,capitaux_python!$A$2:$M$103,13,0)</f>
        <v>842678.79439396202</v>
      </c>
      <c r="V22" s="4">
        <f t="shared" si="0"/>
        <v>3.6552201125416336E-2</v>
      </c>
    </row>
    <row r="23" spans="1:22" x14ac:dyDescent="0.25">
      <c r="A23" t="s">
        <v>54</v>
      </c>
      <c r="B23">
        <v>2</v>
      </c>
      <c r="C23">
        <v>55.005479999999999</v>
      </c>
      <c r="D23">
        <v>35670</v>
      </c>
      <c r="E23">
        <v>31.660270000000001</v>
      </c>
      <c r="F23">
        <v>55.008220000000001</v>
      </c>
      <c r="G23">
        <v>2019</v>
      </c>
      <c r="H23">
        <v>34477.360000000001</v>
      </c>
      <c r="I23">
        <v>31.66301</v>
      </c>
      <c r="J23">
        <v>2.7396970000000001E-3</v>
      </c>
      <c r="K23">
        <v>13645.72</v>
      </c>
      <c r="L23">
        <v>467139.2</v>
      </c>
      <c r="M23">
        <v>467098.8</v>
      </c>
      <c r="N23">
        <v>0</v>
      </c>
      <c r="O23">
        <v>40.420450000000002</v>
      </c>
      <c r="P23">
        <v>0</v>
      </c>
      <c r="Q23">
        <v>0</v>
      </c>
      <c r="R23">
        <v>283138.5</v>
      </c>
      <c r="S23">
        <v>1</v>
      </c>
      <c r="T23" s="7">
        <v>184027.2</v>
      </c>
      <c r="U23" s="1">
        <f>VLOOKUP(A23,capitaux_python!$A$2:$M$103,13,0)</f>
        <v>188319.635185794</v>
      </c>
      <c r="V23" s="4">
        <f t="shared" si="0"/>
        <v>2.3325004052629127E-2</v>
      </c>
    </row>
    <row r="24" spans="1:22" x14ac:dyDescent="0.25">
      <c r="A24" t="s">
        <v>55</v>
      </c>
      <c r="B24">
        <v>2</v>
      </c>
      <c r="C24">
        <v>54.9589</v>
      </c>
      <c r="D24">
        <v>114464.3</v>
      </c>
      <c r="E24">
        <v>31.410959999999999</v>
      </c>
      <c r="F24">
        <v>55.457529999999998</v>
      </c>
      <c r="G24">
        <v>2019</v>
      </c>
      <c r="H24">
        <v>114509.4</v>
      </c>
      <c r="I24">
        <v>31.909590000000001</v>
      </c>
      <c r="J24">
        <v>0.49774010000000002</v>
      </c>
      <c r="K24">
        <v>24000</v>
      </c>
      <c r="L24">
        <v>1342954</v>
      </c>
      <c r="M24">
        <v>1321968</v>
      </c>
      <c r="N24">
        <v>0</v>
      </c>
      <c r="O24">
        <v>20985.45</v>
      </c>
      <c r="P24">
        <v>0</v>
      </c>
      <c r="Q24">
        <v>0</v>
      </c>
      <c r="R24">
        <v>514587.8</v>
      </c>
      <c r="S24">
        <v>1</v>
      </c>
      <c r="T24" s="7">
        <v>850409</v>
      </c>
      <c r="U24" s="1">
        <f>VLOOKUP(A24,capitaux_python!$A$2:$M$103,13,0)</f>
        <v>826576.58798852796</v>
      </c>
      <c r="V24" s="4">
        <f t="shared" si="0"/>
        <v>-2.8024646977480298E-2</v>
      </c>
    </row>
    <row r="25" spans="1:22" x14ac:dyDescent="0.25">
      <c r="A25" t="s">
        <v>56</v>
      </c>
      <c r="B25">
        <v>2</v>
      </c>
      <c r="C25">
        <v>54.616439999999997</v>
      </c>
      <c r="D25">
        <v>104894.5</v>
      </c>
      <c r="E25">
        <v>30.712070000000001</v>
      </c>
      <c r="F25">
        <v>55.115070000000003</v>
      </c>
      <c r="G25">
        <v>2019</v>
      </c>
      <c r="H25">
        <v>104935.9</v>
      </c>
      <c r="I25">
        <v>31.210699999999999</v>
      </c>
      <c r="J25">
        <v>0.49788080000000001</v>
      </c>
      <c r="K25">
        <v>24000</v>
      </c>
      <c r="L25">
        <v>1198219</v>
      </c>
      <c r="M25">
        <v>1179075</v>
      </c>
      <c r="N25">
        <v>0</v>
      </c>
      <c r="O25">
        <v>19143.05</v>
      </c>
      <c r="P25">
        <v>0</v>
      </c>
      <c r="Q25">
        <v>0</v>
      </c>
      <c r="R25">
        <v>492815.5</v>
      </c>
      <c r="S25">
        <v>1</v>
      </c>
      <c r="T25" s="7">
        <v>724114.4</v>
      </c>
      <c r="U25" s="1">
        <f>VLOOKUP(A25,capitaux_python!$A$2:$M$103,13,0)</f>
        <v>703031.41306499997</v>
      </c>
      <c r="V25" s="4">
        <f t="shared" si="0"/>
        <v>-2.9115547122112267E-2</v>
      </c>
    </row>
    <row r="26" spans="1:22" x14ac:dyDescent="0.25">
      <c r="A26" t="s">
        <v>57</v>
      </c>
      <c r="B26">
        <v>2</v>
      </c>
      <c r="C26">
        <v>54.575339999999997</v>
      </c>
      <c r="D26">
        <v>103926.2</v>
      </c>
      <c r="E26">
        <v>30.501370000000001</v>
      </c>
      <c r="F26">
        <v>55.073970000000003</v>
      </c>
      <c r="G26">
        <v>2019</v>
      </c>
      <c r="H26">
        <v>103967.2</v>
      </c>
      <c r="I26">
        <v>31</v>
      </c>
      <c r="J26">
        <v>0.49783630000000001</v>
      </c>
      <c r="K26">
        <v>24000</v>
      </c>
      <c r="L26">
        <v>1230361</v>
      </c>
      <c r="M26">
        <v>1210571</v>
      </c>
      <c r="N26">
        <v>0</v>
      </c>
      <c r="O26">
        <v>19790.16</v>
      </c>
      <c r="P26">
        <v>0</v>
      </c>
      <c r="Q26">
        <v>0</v>
      </c>
      <c r="R26">
        <v>540008.4</v>
      </c>
      <c r="S26">
        <v>1</v>
      </c>
      <c r="T26" s="7">
        <v>708657.8</v>
      </c>
      <c r="U26" s="1">
        <f>VLOOKUP(A26,capitaux_python!$A$2:$M$103,13,0)</f>
        <v>687974.32509982702</v>
      </c>
      <c r="V26" s="4">
        <f t="shared" si="0"/>
        <v>-2.9186830230575351E-2</v>
      </c>
    </row>
    <row r="27" spans="1:22" x14ac:dyDescent="0.25">
      <c r="A27" t="s">
        <v>58</v>
      </c>
      <c r="B27">
        <v>2</v>
      </c>
      <c r="C27">
        <v>54.621920000000003</v>
      </c>
      <c r="D27">
        <v>116150.39999999999</v>
      </c>
      <c r="E27">
        <v>30.123290000000001</v>
      </c>
      <c r="F27">
        <v>55.120550000000001</v>
      </c>
      <c r="G27">
        <v>2019</v>
      </c>
      <c r="H27">
        <v>116196.2</v>
      </c>
      <c r="I27">
        <v>30.621919999999999</v>
      </c>
      <c r="J27">
        <v>0.49788579999999999</v>
      </c>
      <c r="K27">
        <v>24000</v>
      </c>
      <c r="L27">
        <v>1300485</v>
      </c>
      <c r="M27">
        <v>1279309</v>
      </c>
      <c r="N27">
        <v>0</v>
      </c>
      <c r="O27">
        <v>21176.37</v>
      </c>
      <c r="P27">
        <v>0</v>
      </c>
      <c r="Q27">
        <v>0</v>
      </c>
      <c r="R27">
        <v>500678.1</v>
      </c>
      <c r="S27">
        <v>1</v>
      </c>
      <c r="T27" s="7">
        <v>821023.6</v>
      </c>
      <c r="U27" s="1">
        <f>VLOOKUP(A27,capitaux_python!$A$2:$M$103,13,0)</f>
        <v>798157.65251564095</v>
      </c>
      <c r="V27" s="4">
        <f t="shared" si="0"/>
        <v>-2.7850536189652806E-2</v>
      </c>
    </row>
    <row r="28" spans="1:22" x14ac:dyDescent="0.25">
      <c r="A28" t="s">
        <v>59</v>
      </c>
      <c r="B28">
        <v>2</v>
      </c>
      <c r="C28">
        <v>54.504109999999997</v>
      </c>
      <c r="D28">
        <v>114250.1</v>
      </c>
      <c r="E28">
        <v>29.706849999999999</v>
      </c>
      <c r="F28">
        <v>55.002740000000003</v>
      </c>
      <c r="G28">
        <v>2019</v>
      </c>
      <c r="H28">
        <v>114295.2</v>
      </c>
      <c r="I28">
        <v>30.205480000000001</v>
      </c>
      <c r="J28">
        <v>0.497728</v>
      </c>
      <c r="K28">
        <v>24000</v>
      </c>
      <c r="L28">
        <v>1239819</v>
      </c>
      <c r="M28">
        <v>1219352</v>
      </c>
      <c r="N28">
        <v>0</v>
      </c>
      <c r="O28">
        <v>20466.849999999999</v>
      </c>
      <c r="P28">
        <v>0</v>
      </c>
      <c r="Q28">
        <v>0</v>
      </c>
      <c r="R28">
        <v>472189.6</v>
      </c>
      <c r="S28">
        <v>1</v>
      </c>
      <c r="T28" s="7">
        <v>787969.8</v>
      </c>
      <c r="U28" s="1">
        <f>VLOOKUP(A28,capitaux_python!$A$2:$M$103,13,0)</f>
        <v>765945.81055755401</v>
      </c>
      <c r="V28" s="4">
        <f t="shared" si="0"/>
        <v>-2.7950296372330558E-2</v>
      </c>
    </row>
    <row r="29" spans="1:22" x14ac:dyDescent="0.25">
      <c r="A29" t="s">
        <v>60</v>
      </c>
      <c r="B29">
        <v>2</v>
      </c>
      <c r="C29">
        <v>55.115070000000003</v>
      </c>
      <c r="D29">
        <v>101838</v>
      </c>
      <c r="E29">
        <v>29.665749999999999</v>
      </c>
      <c r="F29">
        <v>55.117809999999999</v>
      </c>
      <c r="G29">
        <v>2019</v>
      </c>
      <c r="H29">
        <v>98433.02</v>
      </c>
      <c r="I29">
        <v>29.668489999999998</v>
      </c>
      <c r="J29">
        <v>2.7396970000000001E-3</v>
      </c>
      <c r="K29">
        <v>24000</v>
      </c>
      <c r="L29">
        <v>1145733</v>
      </c>
      <c r="M29">
        <v>1145627</v>
      </c>
      <c r="N29">
        <v>0</v>
      </c>
      <c r="O29">
        <v>105.8023</v>
      </c>
      <c r="P29">
        <v>0</v>
      </c>
      <c r="Q29">
        <v>0</v>
      </c>
      <c r="R29">
        <v>520471.9</v>
      </c>
      <c r="S29">
        <v>1</v>
      </c>
      <c r="T29" s="7">
        <v>625351.1</v>
      </c>
      <c r="U29" s="1">
        <f>VLOOKUP(A29,capitaux_python!$A$2:$M$103,13,0)</f>
        <v>651989.67957521998</v>
      </c>
      <c r="V29" s="4">
        <f t="shared" si="0"/>
        <v>4.259779758158258E-2</v>
      </c>
    </row>
    <row r="30" spans="1:22" x14ac:dyDescent="0.25">
      <c r="A30" t="s">
        <v>61</v>
      </c>
      <c r="B30">
        <v>2</v>
      </c>
      <c r="C30">
        <v>54.997259999999997</v>
      </c>
      <c r="D30">
        <v>110683.8</v>
      </c>
      <c r="E30">
        <v>29.542470000000002</v>
      </c>
      <c r="F30">
        <v>55</v>
      </c>
      <c r="G30">
        <v>2019</v>
      </c>
      <c r="H30">
        <v>106983.1</v>
      </c>
      <c r="I30">
        <v>29.545210000000001</v>
      </c>
      <c r="J30">
        <v>2.739699E-3</v>
      </c>
      <c r="K30">
        <v>24000</v>
      </c>
      <c r="L30">
        <v>1207840</v>
      </c>
      <c r="M30">
        <v>1207728</v>
      </c>
      <c r="N30">
        <v>0</v>
      </c>
      <c r="O30">
        <v>112.003</v>
      </c>
      <c r="P30">
        <v>0</v>
      </c>
      <c r="Q30">
        <v>0</v>
      </c>
      <c r="R30">
        <v>512554.2</v>
      </c>
      <c r="S30">
        <v>1</v>
      </c>
      <c r="T30" s="7">
        <v>695386.1</v>
      </c>
      <c r="U30" s="1">
        <f>VLOOKUP(A30,capitaux_python!$A$2:$M$103,13,0)</f>
        <v>724067.41732419503</v>
      </c>
      <c r="V30" s="4">
        <f t="shared" si="0"/>
        <v>4.1245169157386172E-2</v>
      </c>
    </row>
    <row r="31" spans="1:22" x14ac:dyDescent="0.25">
      <c r="A31" t="s">
        <v>62</v>
      </c>
      <c r="B31">
        <v>2</v>
      </c>
      <c r="C31">
        <v>54.767119999999998</v>
      </c>
      <c r="D31">
        <v>113147.5</v>
      </c>
      <c r="E31">
        <v>29.246569999999998</v>
      </c>
      <c r="F31">
        <v>55.265749999999997</v>
      </c>
      <c r="G31">
        <v>2019</v>
      </c>
      <c r="H31">
        <v>113192.2</v>
      </c>
      <c r="I31">
        <v>29.745200000000001</v>
      </c>
      <c r="J31">
        <v>0.49793159999999997</v>
      </c>
      <c r="K31">
        <v>24000</v>
      </c>
      <c r="L31">
        <v>1267453</v>
      </c>
      <c r="M31">
        <v>1246206</v>
      </c>
      <c r="N31">
        <v>0</v>
      </c>
      <c r="O31">
        <v>21246.79</v>
      </c>
      <c r="P31">
        <v>0</v>
      </c>
      <c r="Q31">
        <v>0</v>
      </c>
      <c r="R31">
        <v>527851.30000000005</v>
      </c>
      <c r="S31">
        <v>1</v>
      </c>
      <c r="T31" s="7">
        <v>759247.8</v>
      </c>
      <c r="U31" s="1">
        <f>VLOOKUP(A31,capitaux_python!$A$2:$M$103,13,0)</f>
        <v>737956.92776539596</v>
      </c>
      <c r="V31" s="4">
        <f t="shared" si="0"/>
        <v>-2.8042059831591328E-2</v>
      </c>
    </row>
    <row r="32" spans="1:22" x14ac:dyDescent="0.25">
      <c r="A32" t="s">
        <v>63</v>
      </c>
      <c r="B32">
        <v>2</v>
      </c>
      <c r="C32">
        <v>54.969859999999997</v>
      </c>
      <c r="D32">
        <v>134669</v>
      </c>
      <c r="E32">
        <v>27.630140000000001</v>
      </c>
      <c r="F32">
        <v>55.468490000000003</v>
      </c>
      <c r="G32">
        <v>2019</v>
      </c>
      <c r="H32">
        <v>134722.20000000001</v>
      </c>
      <c r="I32">
        <v>28.128769999999999</v>
      </c>
      <c r="J32">
        <v>0.49772040000000001</v>
      </c>
      <c r="K32">
        <v>24000</v>
      </c>
      <c r="L32">
        <v>1354457</v>
      </c>
      <c r="M32">
        <v>1330447</v>
      </c>
      <c r="N32">
        <v>0</v>
      </c>
      <c r="O32">
        <v>24010.05</v>
      </c>
      <c r="P32">
        <v>0</v>
      </c>
      <c r="Q32">
        <v>0</v>
      </c>
      <c r="R32">
        <v>466939.3</v>
      </c>
      <c r="S32">
        <v>1</v>
      </c>
      <c r="T32" s="7">
        <v>911137.6</v>
      </c>
      <c r="U32" s="1">
        <f>VLOOKUP(A32,capitaux_python!$A$2:$M$103,13,0)</f>
        <v>887549.92570634303</v>
      </c>
      <c r="V32" s="4">
        <f t="shared" si="0"/>
        <v>-2.5888158159269193E-2</v>
      </c>
    </row>
    <row r="33" spans="1:22" x14ac:dyDescent="0.25">
      <c r="A33" t="s">
        <v>64</v>
      </c>
      <c r="B33">
        <v>2</v>
      </c>
      <c r="C33">
        <v>54.739730000000002</v>
      </c>
      <c r="D33">
        <v>113001.7</v>
      </c>
      <c r="E33">
        <v>27.416440000000001</v>
      </c>
      <c r="F33">
        <v>55.23836</v>
      </c>
      <c r="G33">
        <v>2019</v>
      </c>
      <c r="H33">
        <v>113046.3</v>
      </c>
      <c r="I33">
        <v>27.91507</v>
      </c>
      <c r="J33">
        <v>0.49793549999999998</v>
      </c>
      <c r="K33">
        <v>24000</v>
      </c>
      <c r="L33">
        <v>1192024</v>
      </c>
      <c r="M33">
        <v>1170732</v>
      </c>
      <c r="N33">
        <v>0</v>
      </c>
      <c r="O33">
        <v>21292.41</v>
      </c>
      <c r="P33">
        <v>0</v>
      </c>
      <c r="Q33">
        <v>0</v>
      </c>
      <c r="R33">
        <v>512927</v>
      </c>
      <c r="S33">
        <v>1</v>
      </c>
      <c r="T33" s="7">
        <v>697131.1</v>
      </c>
      <c r="U33" s="1">
        <f>VLOOKUP(A33,capitaux_python!$A$2:$M$103,13,0)</f>
        <v>677833.82709934097</v>
      </c>
      <c r="V33" s="4">
        <f t="shared" si="0"/>
        <v>-2.7680981239624813E-2</v>
      </c>
    </row>
    <row r="34" spans="1:22" x14ac:dyDescent="0.25">
      <c r="A34" t="s">
        <v>65</v>
      </c>
      <c r="B34">
        <v>2</v>
      </c>
      <c r="C34">
        <v>54.758899999999997</v>
      </c>
      <c r="D34">
        <v>111890.6</v>
      </c>
      <c r="E34">
        <v>27.416440000000001</v>
      </c>
      <c r="F34">
        <v>55.257530000000003</v>
      </c>
      <c r="G34">
        <v>2019</v>
      </c>
      <c r="H34">
        <v>111934.8</v>
      </c>
      <c r="I34">
        <v>27.91507</v>
      </c>
      <c r="J34">
        <v>0.49793340000000003</v>
      </c>
      <c r="K34">
        <v>24000</v>
      </c>
      <c r="L34">
        <v>1185545</v>
      </c>
      <c r="M34">
        <v>1164368</v>
      </c>
      <c r="N34">
        <v>0</v>
      </c>
      <c r="O34">
        <v>21176.68</v>
      </c>
      <c r="P34">
        <v>0</v>
      </c>
      <c r="Q34">
        <v>0</v>
      </c>
      <c r="R34">
        <v>514773.7</v>
      </c>
      <c r="S34">
        <v>1</v>
      </c>
      <c r="T34" s="7">
        <v>688587.6</v>
      </c>
      <c r="U34" s="1">
        <f>VLOOKUP(A34,capitaux_python!$A$2:$M$103,13,0)</f>
        <v>669482.47526255704</v>
      </c>
      <c r="V34" s="4">
        <f t="shared" si="0"/>
        <v>-2.7745380162876788E-2</v>
      </c>
    </row>
    <row r="35" spans="1:22" x14ac:dyDescent="0.25">
      <c r="A35" t="s">
        <v>66</v>
      </c>
      <c r="B35">
        <v>2</v>
      </c>
      <c r="C35">
        <v>55.39452</v>
      </c>
      <c r="D35">
        <v>133920.1</v>
      </c>
      <c r="E35">
        <v>27.375340000000001</v>
      </c>
      <c r="F35">
        <v>55.397260000000003</v>
      </c>
      <c r="G35">
        <v>2019</v>
      </c>
      <c r="H35">
        <v>129442.5</v>
      </c>
      <c r="I35">
        <v>27.378080000000001</v>
      </c>
      <c r="J35">
        <v>2.7396970000000001E-3</v>
      </c>
      <c r="K35">
        <v>24000</v>
      </c>
      <c r="L35">
        <v>1350825</v>
      </c>
      <c r="M35">
        <v>1350689</v>
      </c>
      <c r="N35">
        <v>0</v>
      </c>
      <c r="O35">
        <v>135.1771</v>
      </c>
      <c r="P35">
        <v>0</v>
      </c>
      <c r="Q35">
        <v>0</v>
      </c>
      <c r="R35">
        <v>513602.9</v>
      </c>
      <c r="S35">
        <v>1</v>
      </c>
      <c r="T35" s="7">
        <v>837342.4</v>
      </c>
      <c r="U35" s="1">
        <f>VLOOKUP(A35,capitaux_python!$A$2:$M$103,13,0)</f>
        <v>872091.43371024099</v>
      </c>
      <c r="V35" s="4">
        <f t="shared" si="0"/>
        <v>4.1499192815556654E-2</v>
      </c>
    </row>
    <row r="36" spans="1:22" x14ac:dyDescent="0.25">
      <c r="A36" t="s">
        <v>67</v>
      </c>
      <c r="B36">
        <v>2</v>
      </c>
      <c r="C36">
        <v>54.90137</v>
      </c>
      <c r="D36">
        <v>128511.7</v>
      </c>
      <c r="E36">
        <v>27.079450000000001</v>
      </c>
      <c r="F36">
        <v>55.4</v>
      </c>
      <c r="G36">
        <v>2019</v>
      </c>
      <c r="H36">
        <v>128562.4</v>
      </c>
      <c r="I36">
        <v>27.57808</v>
      </c>
      <c r="J36">
        <v>0.49782769999999998</v>
      </c>
      <c r="K36">
        <v>24000</v>
      </c>
      <c r="L36">
        <v>1280015</v>
      </c>
      <c r="M36">
        <v>1256871</v>
      </c>
      <c r="N36">
        <v>0</v>
      </c>
      <c r="O36">
        <v>23143.52</v>
      </c>
      <c r="P36">
        <v>0</v>
      </c>
      <c r="Q36">
        <v>0</v>
      </c>
      <c r="R36">
        <v>467712.7</v>
      </c>
      <c r="S36">
        <v>1</v>
      </c>
      <c r="T36" s="7">
        <v>833906.2</v>
      </c>
      <c r="U36" s="1">
        <f>VLOOKUP(A36,capitaux_python!$A$2:$M$103,13,0)</f>
        <v>812123.54794218298</v>
      </c>
      <c r="V36" s="4">
        <f t="shared" si="0"/>
        <v>-2.6121225693989295E-2</v>
      </c>
    </row>
    <row r="37" spans="1:22" x14ac:dyDescent="0.25">
      <c r="A37" t="s">
        <v>68</v>
      </c>
      <c r="B37">
        <v>2</v>
      </c>
      <c r="C37">
        <v>54.668489999999998</v>
      </c>
      <c r="D37">
        <v>163323.6</v>
      </c>
      <c r="E37">
        <v>22.835159999999998</v>
      </c>
      <c r="F37">
        <v>55.167119999999997</v>
      </c>
      <c r="G37">
        <v>2019</v>
      </c>
      <c r="H37">
        <v>163388</v>
      </c>
      <c r="I37">
        <v>23.33379</v>
      </c>
      <c r="J37">
        <v>0.49791839999999998</v>
      </c>
      <c r="K37">
        <v>47655.78</v>
      </c>
      <c r="L37">
        <v>1737736</v>
      </c>
      <c r="M37">
        <v>1700602</v>
      </c>
      <c r="N37">
        <v>0</v>
      </c>
      <c r="O37">
        <v>37134.46</v>
      </c>
      <c r="P37">
        <v>0</v>
      </c>
      <c r="Q37">
        <v>0</v>
      </c>
      <c r="R37">
        <v>1107137</v>
      </c>
      <c r="S37">
        <v>1</v>
      </c>
      <c r="T37" s="7">
        <v>647335</v>
      </c>
      <c r="U37" s="1">
        <f>VLOOKUP(A37,capitaux_python!$A$2:$M$103,13,0)</f>
        <v>635605.09695866099</v>
      </c>
      <c r="V37" s="4">
        <f t="shared" si="0"/>
        <v>-1.8120297900374633E-2</v>
      </c>
    </row>
    <row r="38" spans="1:22" x14ac:dyDescent="0.25">
      <c r="A38" t="s">
        <v>69</v>
      </c>
      <c r="B38">
        <v>2</v>
      </c>
      <c r="C38">
        <v>57.29589</v>
      </c>
      <c r="D38">
        <v>100289.60000000001</v>
      </c>
      <c r="E38">
        <v>19.331510000000002</v>
      </c>
      <c r="F38">
        <v>57.298630000000003</v>
      </c>
      <c r="G38">
        <v>2019</v>
      </c>
      <c r="H38">
        <v>96936.43</v>
      </c>
      <c r="I38">
        <v>19.334250000000001</v>
      </c>
      <c r="J38">
        <v>2.7396909999999998E-3</v>
      </c>
      <c r="K38">
        <v>24000</v>
      </c>
      <c r="L38">
        <v>769959.1</v>
      </c>
      <c r="M38">
        <v>769850</v>
      </c>
      <c r="N38">
        <v>0</v>
      </c>
      <c r="O38">
        <v>109.1057</v>
      </c>
      <c r="P38">
        <v>0</v>
      </c>
      <c r="Q38">
        <v>0</v>
      </c>
      <c r="R38">
        <v>473361.3</v>
      </c>
      <c r="S38">
        <v>1</v>
      </c>
      <c r="T38" s="7">
        <v>296641.3</v>
      </c>
      <c r="U38" s="1">
        <f>VLOOKUP(A38,capitaux_python!$A$2:$M$103,13,0)</f>
        <v>316143.97981323302</v>
      </c>
      <c r="V38" s="4">
        <f t="shared" si="0"/>
        <v>6.5744991723111476E-2</v>
      </c>
    </row>
    <row r="39" spans="1:22" x14ac:dyDescent="0.25">
      <c r="A39" t="s">
        <v>70</v>
      </c>
      <c r="B39">
        <v>2</v>
      </c>
      <c r="C39">
        <v>54.67671</v>
      </c>
      <c r="D39">
        <v>88581.6</v>
      </c>
      <c r="E39">
        <v>18.583559999999999</v>
      </c>
      <c r="F39">
        <v>55.175339999999998</v>
      </c>
      <c r="G39">
        <v>2019</v>
      </c>
      <c r="H39">
        <v>88616.55</v>
      </c>
      <c r="I39">
        <v>19.082190000000001</v>
      </c>
      <c r="J39">
        <v>0.49792239999999999</v>
      </c>
      <c r="K39">
        <v>24000</v>
      </c>
      <c r="L39">
        <v>726682.9</v>
      </c>
      <c r="M39">
        <v>707694.1</v>
      </c>
      <c r="N39">
        <v>0</v>
      </c>
      <c r="O39">
        <v>18988.7</v>
      </c>
      <c r="P39">
        <v>0</v>
      </c>
      <c r="Q39">
        <v>0</v>
      </c>
      <c r="R39">
        <v>488430.5</v>
      </c>
      <c r="S39">
        <v>1</v>
      </c>
      <c r="T39" s="7">
        <v>244575.7</v>
      </c>
      <c r="U39" s="1">
        <f>VLOOKUP(A39,capitaux_python!$A$2:$M$103,13,0)</f>
        <v>237735.937530336</v>
      </c>
      <c r="V39" s="4">
        <f t="shared" si="0"/>
        <v>-2.7965830087224575E-2</v>
      </c>
    </row>
    <row r="40" spans="1:22" x14ac:dyDescent="0.25">
      <c r="A40" t="s">
        <v>71</v>
      </c>
      <c r="B40">
        <v>3</v>
      </c>
      <c r="C40">
        <v>54.879449999999999</v>
      </c>
      <c r="D40">
        <v>168133.4</v>
      </c>
      <c r="E40">
        <v>31.660270000000001</v>
      </c>
      <c r="F40">
        <v>55.378079999999997</v>
      </c>
      <c r="G40">
        <v>2019</v>
      </c>
      <c r="H40">
        <v>168199.8</v>
      </c>
      <c r="I40">
        <v>32.158909999999999</v>
      </c>
      <c r="J40">
        <v>0.49785430000000003</v>
      </c>
      <c r="K40">
        <v>24000</v>
      </c>
      <c r="L40">
        <v>1857689</v>
      </c>
      <c r="M40">
        <v>1828885</v>
      </c>
      <c r="N40">
        <v>0</v>
      </c>
      <c r="O40">
        <v>28803.82</v>
      </c>
      <c r="P40">
        <v>0</v>
      </c>
      <c r="Q40">
        <v>0</v>
      </c>
      <c r="R40">
        <v>505557.7</v>
      </c>
      <c r="S40">
        <v>1</v>
      </c>
      <c r="T40" s="7">
        <v>1388085</v>
      </c>
      <c r="U40" s="1">
        <f>VLOOKUP(A40,capitaux_python!$A$2:$M$103,13,0)</f>
        <v>1352358.1936658199</v>
      </c>
      <c r="V40" s="4">
        <f t="shared" si="0"/>
        <v>-2.5738197829513365E-2</v>
      </c>
    </row>
    <row r="41" spans="1:22" x14ac:dyDescent="0.25">
      <c r="A41" t="s">
        <v>72</v>
      </c>
      <c r="B41">
        <v>3</v>
      </c>
      <c r="C41">
        <v>54.695889999999999</v>
      </c>
      <c r="D41">
        <v>125052</v>
      </c>
      <c r="E41">
        <v>31.583559999999999</v>
      </c>
      <c r="F41">
        <v>55.194519999999997</v>
      </c>
      <c r="G41">
        <v>2019</v>
      </c>
      <c r="H41">
        <v>125101.3</v>
      </c>
      <c r="I41">
        <v>32.082189999999997</v>
      </c>
      <c r="J41">
        <v>0.49792969999999998</v>
      </c>
      <c r="K41">
        <v>24000</v>
      </c>
      <c r="L41">
        <v>1396582</v>
      </c>
      <c r="M41">
        <v>1374876</v>
      </c>
      <c r="N41">
        <v>0</v>
      </c>
      <c r="O41">
        <v>21706.05</v>
      </c>
      <c r="P41">
        <v>0</v>
      </c>
      <c r="Q41">
        <v>0</v>
      </c>
      <c r="R41">
        <v>470030.2</v>
      </c>
      <c r="S41">
        <v>1</v>
      </c>
      <c r="T41" s="7">
        <v>951147.2</v>
      </c>
      <c r="U41" s="1">
        <f>VLOOKUP(A41,capitaux_python!$A$2:$M$103,13,0)</f>
        <v>924905.14663185203</v>
      </c>
      <c r="V41" s="4">
        <f t="shared" si="0"/>
        <v>-2.7589897092845282E-2</v>
      </c>
    </row>
    <row r="42" spans="1:22" x14ac:dyDescent="0.25">
      <c r="A42" t="s">
        <v>73</v>
      </c>
      <c r="B42">
        <v>3</v>
      </c>
      <c r="C42">
        <v>55.208219999999997</v>
      </c>
      <c r="D42">
        <v>129908.6</v>
      </c>
      <c r="E42">
        <v>31.290410000000001</v>
      </c>
      <c r="F42">
        <v>55.21096</v>
      </c>
      <c r="G42">
        <v>2019</v>
      </c>
      <c r="H42">
        <v>125565.1</v>
      </c>
      <c r="I42">
        <v>31.293150000000001</v>
      </c>
      <c r="J42">
        <v>2.7396970000000001E-3</v>
      </c>
      <c r="K42">
        <v>24000</v>
      </c>
      <c r="L42">
        <v>1426826</v>
      </c>
      <c r="M42">
        <v>1426701</v>
      </c>
      <c r="N42">
        <v>0</v>
      </c>
      <c r="O42">
        <v>124.9191</v>
      </c>
      <c r="P42">
        <v>0</v>
      </c>
      <c r="Q42">
        <v>0</v>
      </c>
      <c r="R42">
        <v>508243.6</v>
      </c>
      <c r="S42">
        <v>1</v>
      </c>
      <c r="T42" s="7">
        <v>918715.3</v>
      </c>
      <c r="U42" s="1">
        <f>VLOOKUP(A42,capitaux_python!$A$2:$M$103,13,0)</f>
        <v>951760.94225650001</v>
      </c>
      <c r="V42" s="4">
        <f t="shared" si="0"/>
        <v>3.5969404511386679E-2</v>
      </c>
    </row>
    <row r="43" spans="1:22" x14ac:dyDescent="0.25">
      <c r="A43" t="s">
        <v>74</v>
      </c>
      <c r="B43">
        <v>3</v>
      </c>
      <c r="C43">
        <v>54.558900000000001</v>
      </c>
      <c r="D43">
        <v>188989.9</v>
      </c>
      <c r="E43">
        <v>30.750160000000001</v>
      </c>
      <c r="F43">
        <v>55.05753</v>
      </c>
      <c r="G43">
        <v>2019</v>
      </c>
      <c r="H43">
        <v>189064.5</v>
      </c>
      <c r="I43">
        <v>31.24879</v>
      </c>
      <c r="J43">
        <v>0.4978148</v>
      </c>
      <c r="K43">
        <v>24000</v>
      </c>
      <c r="L43">
        <v>2013726</v>
      </c>
      <c r="M43">
        <v>1981594</v>
      </c>
      <c r="N43">
        <v>0</v>
      </c>
      <c r="O43">
        <v>32132.59</v>
      </c>
      <c r="P43">
        <v>0</v>
      </c>
      <c r="Q43">
        <v>0</v>
      </c>
      <c r="R43">
        <v>502827.7</v>
      </c>
      <c r="S43">
        <v>1</v>
      </c>
      <c r="T43" s="7">
        <v>1550955</v>
      </c>
      <c r="U43" s="1">
        <f>VLOOKUP(A43,capitaux_python!$A$2:$M$103,13,0)</f>
        <v>1512122.3163441001</v>
      </c>
      <c r="V43" s="4">
        <f t="shared" si="0"/>
        <v>-2.5037917706122969E-2</v>
      </c>
    </row>
    <row r="44" spans="1:22" x14ac:dyDescent="0.25">
      <c r="A44" t="s">
        <v>75</v>
      </c>
      <c r="B44">
        <v>3</v>
      </c>
      <c r="C44">
        <v>55.087670000000003</v>
      </c>
      <c r="D44">
        <v>132468.4</v>
      </c>
      <c r="E44">
        <v>29.745200000000001</v>
      </c>
      <c r="F44">
        <v>55.090409999999999</v>
      </c>
      <c r="G44">
        <v>2019</v>
      </c>
      <c r="H44">
        <v>128039.3</v>
      </c>
      <c r="I44">
        <v>29.747949999999999</v>
      </c>
      <c r="J44">
        <v>2.7396970000000001E-3</v>
      </c>
      <c r="K44">
        <v>24000</v>
      </c>
      <c r="L44">
        <v>1406684</v>
      </c>
      <c r="M44">
        <v>1406555</v>
      </c>
      <c r="N44">
        <v>0</v>
      </c>
      <c r="O44">
        <v>129.55279999999999</v>
      </c>
      <c r="P44">
        <v>0</v>
      </c>
      <c r="Q44">
        <v>0</v>
      </c>
      <c r="R44">
        <v>511684.3</v>
      </c>
      <c r="S44">
        <v>1</v>
      </c>
      <c r="T44" s="7">
        <v>895128.9</v>
      </c>
      <c r="U44" s="1">
        <f>VLOOKUP(A44,capitaux_python!$A$2:$M$103,13,0)</f>
        <v>928972.98386174999</v>
      </c>
      <c r="V44" s="4">
        <f t="shared" si="0"/>
        <v>3.78091734740661E-2</v>
      </c>
    </row>
    <row r="45" spans="1:22" x14ac:dyDescent="0.25">
      <c r="A45" t="s">
        <v>76</v>
      </c>
      <c r="B45">
        <v>3</v>
      </c>
      <c r="C45">
        <v>55.249310000000001</v>
      </c>
      <c r="D45">
        <v>156171.1</v>
      </c>
      <c r="E45">
        <v>29.706849999999999</v>
      </c>
      <c r="F45">
        <v>55.25206</v>
      </c>
      <c r="G45">
        <v>2019</v>
      </c>
      <c r="H45">
        <v>150949.5</v>
      </c>
      <c r="I45">
        <v>29.709589999999999</v>
      </c>
      <c r="J45">
        <v>2.7396970000000001E-3</v>
      </c>
      <c r="K45">
        <v>24000</v>
      </c>
      <c r="L45">
        <v>1658966</v>
      </c>
      <c r="M45">
        <v>1658813</v>
      </c>
      <c r="N45">
        <v>0</v>
      </c>
      <c r="O45">
        <v>152.9847</v>
      </c>
      <c r="P45">
        <v>0</v>
      </c>
      <c r="Q45">
        <v>0</v>
      </c>
      <c r="R45">
        <v>526201.59999999998</v>
      </c>
      <c r="S45">
        <v>1</v>
      </c>
      <c r="T45" s="7">
        <v>1132928</v>
      </c>
      <c r="U45" s="1">
        <f>VLOOKUP(A45,capitaux_python!$A$2:$M$103,13,0)</f>
        <v>1172696.5271713501</v>
      </c>
      <c r="V45" s="4">
        <f t="shared" si="0"/>
        <v>3.5102431197172358E-2</v>
      </c>
    </row>
    <row r="46" spans="1:22" x14ac:dyDescent="0.25">
      <c r="A46" t="s">
        <v>77</v>
      </c>
      <c r="B46">
        <v>3</v>
      </c>
      <c r="C46">
        <v>55.117809999999999</v>
      </c>
      <c r="D46">
        <v>203917.9</v>
      </c>
      <c r="E46">
        <v>29.583559999999999</v>
      </c>
      <c r="F46">
        <v>55.120550000000001</v>
      </c>
      <c r="G46">
        <v>2019</v>
      </c>
      <c r="H46">
        <v>197099.9</v>
      </c>
      <c r="I46">
        <v>29.586300000000001</v>
      </c>
      <c r="J46">
        <v>2.7396970000000001E-3</v>
      </c>
      <c r="K46">
        <v>24000</v>
      </c>
      <c r="L46">
        <v>2032221</v>
      </c>
      <c r="M46">
        <v>2032033</v>
      </c>
      <c r="N46">
        <v>0</v>
      </c>
      <c r="O46">
        <v>188.18600000000001</v>
      </c>
      <c r="P46">
        <v>0</v>
      </c>
      <c r="Q46">
        <v>0</v>
      </c>
      <c r="R46">
        <v>527832.9</v>
      </c>
      <c r="S46">
        <v>1</v>
      </c>
      <c r="T46" s="7">
        <v>1504605</v>
      </c>
      <c r="U46" s="1">
        <f>VLOOKUP(A46,capitaux_python!$A$2:$M$103,13,0)</f>
        <v>1555469.0600607099</v>
      </c>
      <c r="V46" s="4">
        <f t="shared" si="0"/>
        <v>3.380559021185623E-2</v>
      </c>
    </row>
    <row r="47" spans="1:22" x14ac:dyDescent="0.25">
      <c r="A47" t="s">
        <v>78</v>
      </c>
      <c r="B47">
        <v>3</v>
      </c>
      <c r="C47">
        <v>55</v>
      </c>
      <c r="D47">
        <v>113850.6</v>
      </c>
      <c r="E47">
        <v>29.542470000000002</v>
      </c>
      <c r="F47">
        <v>55.002740000000003</v>
      </c>
      <c r="G47">
        <v>2019</v>
      </c>
      <c r="H47">
        <v>110044</v>
      </c>
      <c r="I47">
        <v>29.545210000000001</v>
      </c>
      <c r="J47">
        <v>2.7396970000000001E-3</v>
      </c>
      <c r="K47">
        <v>24000</v>
      </c>
      <c r="L47">
        <v>1233013</v>
      </c>
      <c r="M47">
        <v>1232898</v>
      </c>
      <c r="N47">
        <v>0</v>
      </c>
      <c r="O47">
        <v>114.3372</v>
      </c>
      <c r="P47">
        <v>0</v>
      </c>
      <c r="Q47">
        <v>0</v>
      </c>
      <c r="R47">
        <v>510386.3</v>
      </c>
      <c r="S47">
        <v>1</v>
      </c>
      <c r="T47" s="7">
        <v>722730.4</v>
      </c>
      <c r="U47" s="1">
        <f>VLOOKUP(A47,capitaux_python!$A$2:$M$103,13,0)</f>
        <v>752155.814559569</v>
      </c>
      <c r="V47" s="4">
        <f t="shared" si="0"/>
        <v>4.0714233910139903E-2</v>
      </c>
    </row>
    <row r="48" spans="1:22" x14ac:dyDescent="0.25">
      <c r="A48" t="s">
        <v>79</v>
      </c>
      <c r="B48">
        <v>3</v>
      </c>
      <c r="C48">
        <v>54.553420000000003</v>
      </c>
      <c r="D48">
        <v>123579.7</v>
      </c>
      <c r="E48">
        <v>29.123290000000001</v>
      </c>
      <c r="F48">
        <v>55.052059999999997</v>
      </c>
      <c r="G48">
        <v>2019</v>
      </c>
      <c r="H48">
        <v>123628.5</v>
      </c>
      <c r="I48">
        <v>29.621919999999999</v>
      </c>
      <c r="J48">
        <v>0.49780720000000001</v>
      </c>
      <c r="K48">
        <v>24000</v>
      </c>
      <c r="L48">
        <v>1321315</v>
      </c>
      <c r="M48">
        <v>1299073</v>
      </c>
      <c r="N48">
        <v>0</v>
      </c>
      <c r="O48">
        <v>22241.89</v>
      </c>
      <c r="P48">
        <v>0</v>
      </c>
      <c r="Q48">
        <v>0</v>
      </c>
      <c r="R48">
        <v>489610.3</v>
      </c>
      <c r="S48">
        <v>1</v>
      </c>
      <c r="T48" s="7">
        <v>853753.6</v>
      </c>
      <c r="U48" s="1">
        <f>VLOOKUP(A48,capitaux_python!$A$2:$M$103,13,0)</f>
        <v>830536.64726696501</v>
      </c>
      <c r="V48" s="4">
        <f t="shared" si="0"/>
        <v>-2.7193973452100194E-2</v>
      </c>
    </row>
    <row r="49" spans="1:22" x14ac:dyDescent="0.25">
      <c r="A49" t="s">
        <v>80</v>
      </c>
      <c r="B49">
        <v>3</v>
      </c>
      <c r="C49">
        <v>55.402740000000001</v>
      </c>
      <c r="D49">
        <v>114010.7</v>
      </c>
      <c r="E49">
        <v>28.249320000000001</v>
      </c>
      <c r="F49">
        <v>55.405479999999997</v>
      </c>
      <c r="G49">
        <v>2019</v>
      </c>
      <c r="H49">
        <v>110198.7</v>
      </c>
      <c r="I49">
        <v>28.252050000000001</v>
      </c>
      <c r="J49">
        <v>2.7396970000000001E-3</v>
      </c>
      <c r="K49">
        <v>24000</v>
      </c>
      <c r="L49">
        <v>1201037</v>
      </c>
      <c r="M49">
        <v>1200921</v>
      </c>
      <c r="N49">
        <v>0</v>
      </c>
      <c r="O49">
        <v>116.4699</v>
      </c>
      <c r="P49">
        <v>0</v>
      </c>
      <c r="Q49">
        <v>0</v>
      </c>
      <c r="R49">
        <v>524075.9</v>
      </c>
      <c r="S49">
        <v>1</v>
      </c>
      <c r="T49" s="7">
        <v>677059.1</v>
      </c>
      <c r="U49" s="1">
        <f>VLOOKUP(A49,capitaux_python!$A$2:$M$103,13,0)</f>
        <v>706607.24740595894</v>
      </c>
      <c r="V49" s="4">
        <f t="shared" si="0"/>
        <v>4.3641902761456082E-2</v>
      </c>
    </row>
    <row r="50" spans="1:22" x14ac:dyDescent="0.25">
      <c r="A50" t="s">
        <v>81</v>
      </c>
      <c r="B50">
        <v>3</v>
      </c>
      <c r="C50">
        <v>55.446579999999997</v>
      </c>
      <c r="D50">
        <v>208194.7</v>
      </c>
      <c r="E50">
        <v>27.673970000000001</v>
      </c>
      <c r="F50">
        <v>55.449309999999997</v>
      </c>
      <c r="G50">
        <v>2019</v>
      </c>
      <c r="H50">
        <v>201233.7</v>
      </c>
      <c r="I50">
        <v>27.67671</v>
      </c>
      <c r="J50">
        <v>2.7396970000000001E-3</v>
      </c>
      <c r="K50">
        <v>24000</v>
      </c>
      <c r="L50">
        <v>1943395</v>
      </c>
      <c r="M50">
        <v>1943202</v>
      </c>
      <c r="N50">
        <v>0</v>
      </c>
      <c r="O50">
        <v>192.37719999999999</v>
      </c>
      <c r="P50">
        <v>0</v>
      </c>
      <c r="Q50">
        <v>0</v>
      </c>
      <c r="R50">
        <v>546183.6</v>
      </c>
      <c r="S50">
        <v>1</v>
      </c>
      <c r="T50" s="7">
        <v>1397413</v>
      </c>
      <c r="U50" s="1">
        <f>VLOOKUP(A50,capitaux_python!$A$2:$M$103,13,0)</f>
        <v>1449306.1946398199</v>
      </c>
      <c r="V50" s="4">
        <f t="shared" si="0"/>
        <v>3.7135188122494861E-2</v>
      </c>
    </row>
    <row r="51" spans="1:22" x14ac:dyDescent="0.25">
      <c r="A51" t="s">
        <v>82</v>
      </c>
      <c r="B51">
        <v>3</v>
      </c>
      <c r="C51">
        <v>54.52055</v>
      </c>
      <c r="D51">
        <v>156083.79999999999</v>
      </c>
      <c r="E51">
        <v>27.416440000000001</v>
      </c>
      <c r="F51">
        <v>55.019179999999999</v>
      </c>
      <c r="G51">
        <v>2019</v>
      </c>
      <c r="H51">
        <v>156145.29999999999</v>
      </c>
      <c r="I51">
        <v>27.91507</v>
      </c>
      <c r="J51">
        <v>0.49775649999999999</v>
      </c>
      <c r="K51">
        <v>24000</v>
      </c>
      <c r="L51">
        <v>1580224</v>
      </c>
      <c r="M51">
        <v>1551998</v>
      </c>
      <c r="N51">
        <v>0</v>
      </c>
      <c r="O51">
        <v>28226.6</v>
      </c>
      <c r="P51">
        <v>0</v>
      </c>
      <c r="Q51">
        <v>0</v>
      </c>
      <c r="R51">
        <v>522478.6</v>
      </c>
      <c r="S51">
        <v>1</v>
      </c>
      <c r="T51" s="7">
        <v>1085779</v>
      </c>
      <c r="U51" s="1">
        <f>VLOOKUP(A51,capitaux_python!$A$2:$M$103,13,0)</f>
        <v>1058611.4411212199</v>
      </c>
      <c r="V51" s="4">
        <f t="shared" si="0"/>
        <v>-2.5021260200077649E-2</v>
      </c>
    </row>
    <row r="52" spans="1:22" x14ac:dyDescent="0.25">
      <c r="A52" t="s">
        <v>83</v>
      </c>
      <c r="B52">
        <v>3</v>
      </c>
      <c r="C52">
        <v>55</v>
      </c>
      <c r="D52">
        <v>151002.4</v>
      </c>
      <c r="E52">
        <v>27.416440000000001</v>
      </c>
      <c r="F52">
        <v>55.002740000000003</v>
      </c>
      <c r="G52">
        <v>2019</v>
      </c>
      <c r="H52">
        <v>145953.60000000001</v>
      </c>
      <c r="I52">
        <v>27.419180000000001</v>
      </c>
      <c r="J52">
        <v>2.7396970000000001E-3</v>
      </c>
      <c r="K52">
        <v>24000</v>
      </c>
      <c r="L52">
        <v>1485138</v>
      </c>
      <c r="M52">
        <v>1484990</v>
      </c>
      <c r="N52">
        <v>0</v>
      </c>
      <c r="O52">
        <v>148.39510000000001</v>
      </c>
      <c r="P52">
        <v>0</v>
      </c>
      <c r="Q52">
        <v>0</v>
      </c>
      <c r="R52">
        <v>510763.4</v>
      </c>
      <c r="S52">
        <v>1</v>
      </c>
      <c r="T52" s="7">
        <v>974515.5</v>
      </c>
      <c r="U52" s="1">
        <f>VLOOKUP(A52,capitaux_python!$A$2:$M$103,13,0)</f>
        <v>1013247.52989226</v>
      </c>
      <c r="V52" s="4">
        <f t="shared" si="0"/>
        <v>3.9744909026341785E-2</v>
      </c>
    </row>
    <row r="53" spans="1:22" x14ac:dyDescent="0.25">
      <c r="A53" t="s">
        <v>84</v>
      </c>
      <c r="B53">
        <v>3</v>
      </c>
      <c r="C53">
        <v>54.758899999999997</v>
      </c>
      <c r="D53">
        <v>126771.6</v>
      </c>
      <c r="E53">
        <v>27.416440000000001</v>
      </c>
      <c r="F53">
        <v>55.257530000000003</v>
      </c>
      <c r="G53">
        <v>2019</v>
      </c>
      <c r="H53">
        <v>126821.6</v>
      </c>
      <c r="I53">
        <v>27.91507</v>
      </c>
      <c r="J53">
        <v>0.49793340000000003</v>
      </c>
      <c r="K53">
        <v>24000</v>
      </c>
      <c r="L53">
        <v>1289059</v>
      </c>
      <c r="M53">
        <v>1266033</v>
      </c>
      <c r="N53">
        <v>0</v>
      </c>
      <c r="O53">
        <v>23025.69</v>
      </c>
      <c r="P53">
        <v>0</v>
      </c>
      <c r="Q53">
        <v>0</v>
      </c>
      <c r="R53">
        <v>493612.79999999999</v>
      </c>
      <c r="S53">
        <v>1</v>
      </c>
      <c r="T53" s="7">
        <v>816573.8</v>
      </c>
      <c r="U53" s="1">
        <f>VLOOKUP(A53,capitaux_python!$A$2:$M$103,13,0)</f>
        <v>794787.49182308395</v>
      </c>
      <c r="V53" s="4">
        <f t="shared" si="0"/>
        <v>-2.6680145967108045E-2</v>
      </c>
    </row>
    <row r="54" spans="1:22" x14ac:dyDescent="0.25">
      <c r="A54" t="s">
        <v>85</v>
      </c>
      <c r="B54">
        <v>3</v>
      </c>
      <c r="C54">
        <v>55</v>
      </c>
      <c r="D54">
        <v>201258.8</v>
      </c>
      <c r="E54">
        <v>27.290410000000001</v>
      </c>
      <c r="F54">
        <v>55.002740000000003</v>
      </c>
      <c r="G54">
        <v>2019</v>
      </c>
      <c r="H54">
        <v>194529.7</v>
      </c>
      <c r="I54">
        <v>27.293150000000001</v>
      </c>
      <c r="J54">
        <v>2.7396970000000001E-3</v>
      </c>
      <c r="K54">
        <v>24000</v>
      </c>
      <c r="L54">
        <v>1906363</v>
      </c>
      <c r="M54">
        <v>1906172</v>
      </c>
      <c r="N54">
        <v>0</v>
      </c>
      <c r="O54">
        <v>191.36349999999999</v>
      </c>
      <c r="P54">
        <v>0</v>
      </c>
      <c r="Q54">
        <v>0</v>
      </c>
      <c r="R54">
        <v>483517.2</v>
      </c>
      <c r="S54">
        <v>1</v>
      </c>
      <c r="T54" s="7">
        <v>1423051</v>
      </c>
      <c r="U54" s="1">
        <f>VLOOKUP(A54,capitaux_python!$A$2:$M$103,13,0)</f>
        <v>1474126.28561584</v>
      </c>
      <c r="V54" s="4">
        <f t="shared" si="0"/>
        <v>3.5891395048975754E-2</v>
      </c>
    </row>
    <row r="55" spans="1:22" x14ac:dyDescent="0.25">
      <c r="A55" t="s">
        <v>86</v>
      </c>
      <c r="B55">
        <v>3</v>
      </c>
      <c r="C55">
        <v>54.509590000000003</v>
      </c>
      <c r="D55">
        <v>95612.04</v>
      </c>
      <c r="E55">
        <v>26.219180000000001</v>
      </c>
      <c r="F55">
        <v>55.008220000000001</v>
      </c>
      <c r="G55">
        <v>2019</v>
      </c>
      <c r="H55">
        <v>95649.76</v>
      </c>
      <c r="I55">
        <v>26.71781</v>
      </c>
      <c r="J55">
        <v>0.49773770000000001</v>
      </c>
      <c r="K55">
        <v>24000</v>
      </c>
      <c r="L55">
        <v>1030584</v>
      </c>
      <c r="M55">
        <v>1011350</v>
      </c>
      <c r="N55">
        <v>0</v>
      </c>
      <c r="O55">
        <v>19233.62</v>
      </c>
      <c r="P55">
        <v>0</v>
      </c>
      <c r="Q55">
        <v>0</v>
      </c>
      <c r="R55">
        <v>528725.4</v>
      </c>
      <c r="S55">
        <v>1</v>
      </c>
      <c r="T55" s="7">
        <v>515157.5</v>
      </c>
      <c r="U55" s="1">
        <f>VLOOKUP(A55,capitaux_python!$A$2:$M$103,13,0)</f>
        <v>500015.70031344902</v>
      </c>
      <c r="V55" s="4">
        <f t="shared" si="0"/>
        <v>-2.9392563801460676E-2</v>
      </c>
    </row>
    <row r="56" spans="1:22" x14ac:dyDescent="0.25">
      <c r="A56" t="s">
        <v>87</v>
      </c>
      <c r="B56">
        <v>3</v>
      </c>
      <c r="C56">
        <v>54.53425</v>
      </c>
      <c r="D56">
        <v>139145.4</v>
      </c>
      <c r="E56">
        <v>23.04383</v>
      </c>
      <c r="F56">
        <v>55.032879999999999</v>
      </c>
      <c r="G56">
        <v>2019</v>
      </c>
      <c r="H56">
        <v>139200.29999999999</v>
      </c>
      <c r="I56">
        <v>23.542470000000002</v>
      </c>
      <c r="J56">
        <v>0.49777860000000002</v>
      </c>
      <c r="K56">
        <v>40963.980000000003</v>
      </c>
      <c r="L56">
        <v>1366797</v>
      </c>
      <c r="M56">
        <v>1337848</v>
      </c>
      <c r="N56">
        <v>0</v>
      </c>
      <c r="O56">
        <v>28948.79</v>
      </c>
      <c r="P56">
        <v>0</v>
      </c>
      <c r="Q56">
        <v>0</v>
      </c>
      <c r="R56">
        <v>836558</v>
      </c>
      <c r="S56">
        <v>1</v>
      </c>
      <c r="T56" s="7">
        <v>544292.9</v>
      </c>
      <c r="U56" s="1">
        <f>VLOOKUP(A56,capitaux_python!$A$2:$M$103,13,0)</f>
        <v>534212.70557003503</v>
      </c>
      <c r="V56" s="4">
        <f t="shared" si="0"/>
        <v>-1.8519797759561057E-2</v>
      </c>
    </row>
    <row r="57" spans="1:22" x14ac:dyDescent="0.25">
      <c r="A57" t="s">
        <v>88</v>
      </c>
      <c r="B57">
        <v>4</v>
      </c>
      <c r="C57">
        <v>54.745199999999997</v>
      </c>
      <c r="D57">
        <v>221150.6</v>
      </c>
      <c r="E57">
        <v>33.750689999999999</v>
      </c>
      <c r="F57">
        <v>55.243839999999999</v>
      </c>
      <c r="G57">
        <v>2019</v>
      </c>
      <c r="H57">
        <v>221237.9</v>
      </c>
      <c r="I57">
        <v>34.249310000000001</v>
      </c>
      <c r="J57">
        <v>0.49793520000000002</v>
      </c>
      <c r="K57">
        <v>30000</v>
      </c>
      <c r="L57">
        <v>2561304</v>
      </c>
      <c r="M57">
        <v>2524014</v>
      </c>
      <c r="N57">
        <v>0</v>
      </c>
      <c r="O57">
        <v>37289.599999999999</v>
      </c>
      <c r="P57">
        <v>0</v>
      </c>
      <c r="Q57">
        <v>0</v>
      </c>
      <c r="R57">
        <v>626204.5</v>
      </c>
      <c r="S57">
        <v>1</v>
      </c>
      <c r="T57" s="7">
        <v>1986491</v>
      </c>
      <c r="U57" s="1">
        <f>VLOOKUP(A57,capitaux_python!$A$2:$M$103,13,0)</f>
        <v>1935237.35863582</v>
      </c>
      <c r="V57" s="4">
        <f t="shared" si="0"/>
        <v>-2.5801094172679371E-2</v>
      </c>
    </row>
    <row r="58" spans="1:22" x14ac:dyDescent="0.25">
      <c r="A58" t="s">
        <v>89</v>
      </c>
      <c r="B58">
        <v>4</v>
      </c>
      <c r="C58">
        <v>55.273969999999998</v>
      </c>
      <c r="D58">
        <v>154330.29999999999</v>
      </c>
      <c r="E58">
        <v>32.665750000000003</v>
      </c>
      <c r="F58">
        <v>55.276710000000001</v>
      </c>
      <c r="G58">
        <v>2019</v>
      </c>
      <c r="H58">
        <v>149170.29999999999</v>
      </c>
      <c r="I58">
        <v>32.668489999999998</v>
      </c>
      <c r="J58">
        <v>2.7396970000000001E-3</v>
      </c>
      <c r="K58">
        <v>30000</v>
      </c>
      <c r="L58">
        <v>1780278</v>
      </c>
      <c r="M58">
        <v>1780129</v>
      </c>
      <c r="N58">
        <v>0</v>
      </c>
      <c r="O58">
        <v>149.3021</v>
      </c>
      <c r="P58">
        <v>0</v>
      </c>
      <c r="Q58">
        <v>0</v>
      </c>
      <c r="R58">
        <v>656325.1</v>
      </c>
      <c r="S58">
        <v>1</v>
      </c>
      <c r="T58" s="7">
        <v>1124116</v>
      </c>
      <c r="U58" s="1">
        <f>VLOOKUP(A58,capitaux_python!$A$2:$M$103,13,0)</f>
        <v>1163236.7639307401</v>
      </c>
      <c r="V58" s="4">
        <f t="shared" si="0"/>
        <v>3.4801358517039228E-2</v>
      </c>
    </row>
    <row r="59" spans="1:22" x14ac:dyDescent="0.25">
      <c r="A59" t="s">
        <v>90</v>
      </c>
      <c r="B59">
        <v>4</v>
      </c>
      <c r="C59">
        <v>55.326030000000003</v>
      </c>
      <c r="D59">
        <v>247333.9</v>
      </c>
      <c r="E59">
        <v>32.249310000000001</v>
      </c>
      <c r="F59">
        <v>55.328769999999999</v>
      </c>
      <c r="G59">
        <v>2019</v>
      </c>
      <c r="H59">
        <v>239064.3</v>
      </c>
      <c r="I59">
        <v>32.25206</v>
      </c>
      <c r="J59">
        <v>2.7396970000000001E-3</v>
      </c>
      <c r="K59">
        <v>30000</v>
      </c>
      <c r="L59">
        <v>2652550</v>
      </c>
      <c r="M59">
        <v>2652325</v>
      </c>
      <c r="N59">
        <v>0</v>
      </c>
      <c r="O59">
        <v>225.3271</v>
      </c>
      <c r="P59">
        <v>0</v>
      </c>
      <c r="Q59">
        <v>0</v>
      </c>
      <c r="R59">
        <v>649572.9</v>
      </c>
      <c r="S59">
        <v>1</v>
      </c>
      <c r="T59" s="7">
        <v>2003267</v>
      </c>
      <c r="U59" s="1">
        <f>VLOOKUP(A59,capitaux_python!$A$2:$M$103,13,0)</f>
        <v>2064857.9320783699</v>
      </c>
      <c r="V59" s="4">
        <f t="shared" si="0"/>
        <v>3.074524368362774E-2</v>
      </c>
    </row>
    <row r="60" spans="1:22" x14ac:dyDescent="0.25">
      <c r="A60" t="s">
        <v>91</v>
      </c>
      <c r="B60">
        <v>4</v>
      </c>
      <c r="C60">
        <v>54.70411</v>
      </c>
      <c r="D60">
        <v>191899.9</v>
      </c>
      <c r="E60">
        <v>31.994520000000001</v>
      </c>
      <c r="F60">
        <v>55.202739999999999</v>
      </c>
      <c r="G60">
        <v>2019</v>
      </c>
      <c r="H60">
        <v>191975.6</v>
      </c>
      <c r="I60">
        <v>32.49315</v>
      </c>
      <c r="J60">
        <v>0.49793189999999998</v>
      </c>
      <c r="K60">
        <v>30000</v>
      </c>
      <c r="L60">
        <v>2170880</v>
      </c>
      <c r="M60">
        <v>2137566</v>
      </c>
      <c r="N60">
        <v>0</v>
      </c>
      <c r="O60">
        <v>33313.660000000003</v>
      </c>
      <c r="P60">
        <v>0</v>
      </c>
      <c r="Q60">
        <v>0</v>
      </c>
      <c r="R60">
        <v>628127.80000000005</v>
      </c>
      <c r="S60">
        <v>1</v>
      </c>
      <c r="T60" s="7">
        <v>1583708</v>
      </c>
      <c r="U60" s="1">
        <f>VLOOKUP(A60,capitaux_python!$A$2:$M$103,13,0)</f>
        <v>1542382.4527888801</v>
      </c>
      <c r="V60" s="4">
        <f t="shared" si="0"/>
        <v>-2.6094170902161196E-2</v>
      </c>
    </row>
    <row r="61" spans="1:22" x14ac:dyDescent="0.25">
      <c r="A61" t="s">
        <v>92</v>
      </c>
      <c r="B61">
        <v>4</v>
      </c>
      <c r="C61">
        <v>55.410960000000003</v>
      </c>
      <c r="D61">
        <v>201079.2</v>
      </c>
      <c r="E61">
        <v>31.994520000000001</v>
      </c>
      <c r="F61">
        <v>55.413699999999999</v>
      </c>
      <c r="G61">
        <v>2019</v>
      </c>
      <c r="H61">
        <v>194356.1</v>
      </c>
      <c r="I61">
        <v>31.997260000000001</v>
      </c>
      <c r="J61">
        <v>2.7396970000000001E-3</v>
      </c>
      <c r="K61">
        <v>30000</v>
      </c>
      <c r="L61">
        <v>2265471</v>
      </c>
      <c r="M61">
        <v>2265277</v>
      </c>
      <c r="N61">
        <v>0</v>
      </c>
      <c r="O61">
        <v>193.97819999999999</v>
      </c>
      <c r="P61">
        <v>0</v>
      </c>
      <c r="Q61">
        <v>0</v>
      </c>
      <c r="R61">
        <v>692251.6</v>
      </c>
      <c r="S61">
        <v>1</v>
      </c>
      <c r="T61" s="7">
        <v>1573447</v>
      </c>
      <c r="U61" s="1">
        <f>VLOOKUP(A61,capitaux_python!$A$2:$M$103,13,0)</f>
        <v>1624145.53931746</v>
      </c>
      <c r="V61" s="4">
        <f t="shared" si="0"/>
        <v>3.2221320017426724E-2</v>
      </c>
    </row>
    <row r="62" spans="1:22" x14ac:dyDescent="0.25">
      <c r="A62" t="s">
        <v>93</v>
      </c>
      <c r="B62">
        <v>4</v>
      </c>
      <c r="C62">
        <v>55.046570000000003</v>
      </c>
      <c r="D62">
        <v>193037.4</v>
      </c>
      <c r="E62">
        <v>31.827400000000001</v>
      </c>
      <c r="F62">
        <v>55.049320000000002</v>
      </c>
      <c r="G62">
        <v>2019</v>
      </c>
      <c r="H62">
        <v>186583.1</v>
      </c>
      <c r="I62">
        <v>31.83014</v>
      </c>
      <c r="J62">
        <v>2.7396970000000001E-3</v>
      </c>
      <c r="K62">
        <v>30000</v>
      </c>
      <c r="L62">
        <v>2185070</v>
      </c>
      <c r="M62">
        <v>2184882</v>
      </c>
      <c r="N62">
        <v>0</v>
      </c>
      <c r="O62">
        <v>188.0763</v>
      </c>
      <c r="P62">
        <v>0</v>
      </c>
      <c r="Q62">
        <v>0</v>
      </c>
      <c r="R62">
        <v>681971.3</v>
      </c>
      <c r="S62">
        <v>1</v>
      </c>
      <c r="T62" s="7">
        <v>1503316</v>
      </c>
      <c r="U62" s="1">
        <f>VLOOKUP(A62,capitaux_python!$A$2:$M$103,13,0)</f>
        <v>1552233.29036658</v>
      </c>
      <c r="V62" s="4">
        <f t="shared" si="0"/>
        <v>3.2539592718084563E-2</v>
      </c>
    </row>
    <row r="63" spans="1:22" x14ac:dyDescent="0.25">
      <c r="A63" t="s">
        <v>94</v>
      </c>
      <c r="B63">
        <v>4</v>
      </c>
      <c r="C63">
        <v>55.312330000000003</v>
      </c>
      <c r="D63">
        <v>178234.2</v>
      </c>
      <c r="E63">
        <v>31.827400000000001</v>
      </c>
      <c r="F63">
        <v>55.315069999999999</v>
      </c>
      <c r="G63">
        <v>2019</v>
      </c>
      <c r="H63">
        <v>172274.9</v>
      </c>
      <c r="I63">
        <v>31.83014</v>
      </c>
      <c r="J63">
        <v>2.7396970000000001E-3</v>
      </c>
      <c r="K63">
        <v>30000</v>
      </c>
      <c r="L63">
        <v>1988975</v>
      </c>
      <c r="M63">
        <v>1988804</v>
      </c>
      <c r="N63">
        <v>0</v>
      </c>
      <c r="O63">
        <v>171.1977</v>
      </c>
      <c r="P63">
        <v>0</v>
      </c>
      <c r="Q63">
        <v>0</v>
      </c>
      <c r="R63">
        <v>658624.9</v>
      </c>
      <c r="S63">
        <v>1</v>
      </c>
      <c r="T63" s="7">
        <v>1330543</v>
      </c>
      <c r="U63" s="1">
        <f>VLOOKUP(A63,capitaux_python!$A$2:$M$103,13,0)</f>
        <v>1375656.3147476299</v>
      </c>
      <c r="V63" s="4">
        <f t="shared" si="0"/>
        <v>3.390594272235465E-2</v>
      </c>
    </row>
    <row r="64" spans="1:22" x14ac:dyDescent="0.25">
      <c r="A64" t="s">
        <v>95</v>
      </c>
      <c r="B64">
        <v>4</v>
      </c>
      <c r="C64">
        <v>55</v>
      </c>
      <c r="D64">
        <v>198055.2</v>
      </c>
      <c r="E64">
        <v>31.709589999999999</v>
      </c>
      <c r="F64">
        <v>55.002740000000003</v>
      </c>
      <c r="G64">
        <v>2019</v>
      </c>
      <c r="H64">
        <v>191433.2</v>
      </c>
      <c r="I64">
        <v>31.712330000000001</v>
      </c>
      <c r="J64">
        <v>2.7396970000000001E-3</v>
      </c>
      <c r="K64">
        <v>30000</v>
      </c>
      <c r="L64">
        <v>2186347</v>
      </c>
      <c r="M64">
        <v>2186158</v>
      </c>
      <c r="N64">
        <v>0</v>
      </c>
      <c r="O64">
        <v>188.8853</v>
      </c>
      <c r="P64">
        <v>0</v>
      </c>
      <c r="Q64">
        <v>0</v>
      </c>
      <c r="R64">
        <v>668258.19999999995</v>
      </c>
      <c r="S64">
        <v>1</v>
      </c>
      <c r="T64" s="7">
        <v>1518308</v>
      </c>
      <c r="U64" s="1">
        <f>VLOOKUP(A64,capitaux_python!$A$2:$M$103,13,0)</f>
        <v>1568243.9414649601</v>
      </c>
      <c r="V64" s="4">
        <f t="shared" si="0"/>
        <v>3.2889203946076889E-2</v>
      </c>
    </row>
    <row r="65" spans="1:22" x14ac:dyDescent="0.25">
      <c r="A65" t="s">
        <v>96</v>
      </c>
      <c r="B65">
        <v>4</v>
      </c>
      <c r="C65">
        <v>54.572600000000001</v>
      </c>
      <c r="D65">
        <v>218408.8</v>
      </c>
      <c r="E65">
        <v>31.660270000000001</v>
      </c>
      <c r="F65">
        <v>55.07123</v>
      </c>
      <c r="G65">
        <v>2019</v>
      </c>
      <c r="H65">
        <v>218494.9</v>
      </c>
      <c r="I65">
        <v>32.158909999999999</v>
      </c>
      <c r="J65">
        <v>0.49783290000000002</v>
      </c>
      <c r="K65">
        <v>30000</v>
      </c>
      <c r="L65">
        <v>2446607</v>
      </c>
      <c r="M65">
        <v>2408672</v>
      </c>
      <c r="N65">
        <v>0</v>
      </c>
      <c r="O65">
        <v>37935.129999999997</v>
      </c>
      <c r="P65">
        <v>0</v>
      </c>
      <c r="Q65">
        <v>0</v>
      </c>
      <c r="R65">
        <v>645674.4</v>
      </c>
      <c r="S65">
        <v>1</v>
      </c>
      <c r="T65" s="7">
        <v>1848685</v>
      </c>
      <c r="U65" s="1">
        <f>VLOOKUP(A65,capitaux_python!$A$2:$M$103,13,0)</f>
        <v>1802108.51855103</v>
      </c>
      <c r="V65" s="4">
        <f t="shared" si="0"/>
        <v>-2.5194384900061415E-2</v>
      </c>
    </row>
    <row r="66" spans="1:22" x14ac:dyDescent="0.25">
      <c r="A66" t="s">
        <v>97</v>
      </c>
      <c r="B66">
        <v>4</v>
      </c>
      <c r="C66">
        <v>54.835619999999999</v>
      </c>
      <c r="D66">
        <v>180896</v>
      </c>
      <c r="E66">
        <v>31.161639999999998</v>
      </c>
      <c r="F66">
        <v>55.334249999999997</v>
      </c>
      <c r="G66">
        <v>2019</v>
      </c>
      <c r="H66">
        <v>180967.4</v>
      </c>
      <c r="I66">
        <v>31.660270000000001</v>
      </c>
      <c r="J66">
        <v>0.49789620000000001</v>
      </c>
      <c r="K66">
        <v>30000</v>
      </c>
      <c r="L66">
        <v>1968292</v>
      </c>
      <c r="M66">
        <v>1937293</v>
      </c>
      <c r="N66">
        <v>0</v>
      </c>
      <c r="O66">
        <v>30999.41</v>
      </c>
      <c r="P66">
        <v>0</v>
      </c>
      <c r="Q66">
        <v>0</v>
      </c>
      <c r="R66">
        <v>585568.4</v>
      </c>
      <c r="S66">
        <v>1</v>
      </c>
      <c r="T66" s="7">
        <v>1419476</v>
      </c>
      <c r="U66" s="1">
        <f>VLOOKUP(A66,capitaux_python!$A$2:$M$103,13,0)</f>
        <v>1381999.5932272801</v>
      </c>
      <c r="V66" s="4">
        <f t="shared" si="0"/>
        <v>-2.640157830968606E-2</v>
      </c>
    </row>
    <row r="67" spans="1:22" x14ac:dyDescent="0.25">
      <c r="A67" t="s">
        <v>98</v>
      </c>
      <c r="B67">
        <v>4</v>
      </c>
      <c r="C67">
        <v>55.082189999999997</v>
      </c>
      <c r="D67">
        <v>172660.7</v>
      </c>
      <c r="E67">
        <v>29.627400000000002</v>
      </c>
      <c r="F67">
        <v>55.08493</v>
      </c>
      <c r="G67">
        <v>2019</v>
      </c>
      <c r="H67">
        <v>166887.70000000001</v>
      </c>
      <c r="I67">
        <v>29.630140000000001</v>
      </c>
      <c r="J67">
        <v>2.7396970000000001E-3</v>
      </c>
      <c r="K67">
        <v>30000</v>
      </c>
      <c r="L67">
        <v>1827316</v>
      </c>
      <c r="M67">
        <v>1827147</v>
      </c>
      <c r="N67">
        <v>0</v>
      </c>
      <c r="O67">
        <v>168.96129999999999</v>
      </c>
      <c r="P67">
        <v>0</v>
      </c>
      <c r="Q67">
        <v>0</v>
      </c>
      <c r="R67">
        <v>646150.9</v>
      </c>
      <c r="S67">
        <v>1</v>
      </c>
      <c r="T67" s="7">
        <v>1181336</v>
      </c>
      <c r="U67" s="1">
        <f>VLOOKUP(A67,capitaux_python!$A$2:$M$103,13,0)</f>
        <v>1225402.44633101</v>
      </c>
      <c r="V67" s="4">
        <f t="shared" ref="V67:V92" si="1">(U67-T67)/T67</f>
        <v>3.7302212351955723E-2</v>
      </c>
    </row>
    <row r="68" spans="1:22" x14ac:dyDescent="0.25">
      <c r="A68" t="s">
        <v>99</v>
      </c>
      <c r="B68">
        <v>4</v>
      </c>
      <c r="C68">
        <v>54.895890000000001</v>
      </c>
      <c r="D68">
        <v>225166.8</v>
      </c>
      <c r="E68">
        <v>29.331510000000002</v>
      </c>
      <c r="F68">
        <v>55.39452</v>
      </c>
      <c r="G68">
        <v>2019</v>
      </c>
      <c r="H68">
        <v>225255.6</v>
      </c>
      <c r="I68">
        <v>29.83014</v>
      </c>
      <c r="J68">
        <v>0.49783470000000002</v>
      </c>
      <c r="K68">
        <v>30000</v>
      </c>
      <c r="L68">
        <v>2255709</v>
      </c>
      <c r="M68">
        <v>2218003</v>
      </c>
      <c r="N68">
        <v>0</v>
      </c>
      <c r="O68">
        <v>37705.64</v>
      </c>
      <c r="P68">
        <v>0</v>
      </c>
      <c r="Q68">
        <v>0</v>
      </c>
      <c r="R68">
        <v>613045.1</v>
      </c>
      <c r="S68">
        <v>1</v>
      </c>
      <c r="T68" s="7">
        <v>1686350</v>
      </c>
      <c r="U68" s="1">
        <f>VLOOKUP(A68,capitaux_python!$A$2:$M$103,13,0)</f>
        <v>1643218.1640576399</v>
      </c>
      <c r="V68" s="4">
        <f t="shared" si="1"/>
        <v>-2.5577036761265517E-2</v>
      </c>
    </row>
    <row r="69" spans="1:22" x14ac:dyDescent="0.25">
      <c r="A69" t="s">
        <v>100</v>
      </c>
      <c r="B69">
        <v>4</v>
      </c>
      <c r="C69">
        <v>54.693150000000003</v>
      </c>
      <c r="D69">
        <v>173461.1</v>
      </c>
      <c r="E69">
        <v>28.912330000000001</v>
      </c>
      <c r="F69">
        <v>55.191780000000001</v>
      </c>
      <c r="G69">
        <v>2019</v>
      </c>
      <c r="H69">
        <v>173529.5</v>
      </c>
      <c r="I69">
        <v>29.410959999999999</v>
      </c>
      <c r="J69">
        <v>0.4979288</v>
      </c>
      <c r="K69">
        <v>30000</v>
      </c>
      <c r="L69">
        <v>1800802</v>
      </c>
      <c r="M69">
        <v>1770271</v>
      </c>
      <c r="N69">
        <v>0</v>
      </c>
      <c r="O69">
        <v>30530.59</v>
      </c>
      <c r="P69">
        <v>0</v>
      </c>
      <c r="Q69">
        <v>0</v>
      </c>
      <c r="R69">
        <v>587576.30000000005</v>
      </c>
      <c r="S69">
        <v>1</v>
      </c>
      <c r="T69" s="7">
        <v>1245430</v>
      </c>
      <c r="U69" s="1">
        <f>VLOOKUP(A69,capitaux_python!$A$2:$M$103,13,0)</f>
        <v>1212954.8316732701</v>
      </c>
      <c r="V69" s="4">
        <f t="shared" si="1"/>
        <v>-2.6075466567153441E-2</v>
      </c>
    </row>
    <row r="70" spans="1:22" x14ac:dyDescent="0.25">
      <c r="A70" t="s">
        <v>101</v>
      </c>
      <c r="B70">
        <v>4</v>
      </c>
      <c r="C70">
        <v>55</v>
      </c>
      <c r="D70">
        <v>174109.9</v>
      </c>
      <c r="E70">
        <v>28.835619999999999</v>
      </c>
      <c r="F70">
        <v>55.002740000000003</v>
      </c>
      <c r="G70">
        <v>2019</v>
      </c>
      <c r="H70">
        <v>168288.5</v>
      </c>
      <c r="I70">
        <v>28.838360000000002</v>
      </c>
      <c r="J70">
        <v>2.7396970000000001E-3</v>
      </c>
      <c r="K70">
        <v>30000</v>
      </c>
      <c r="L70">
        <v>1849514</v>
      </c>
      <c r="M70">
        <v>1849338</v>
      </c>
      <c r="N70">
        <v>0</v>
      </c>
      <c r="O70">
        <v>175.70910000000001</v>
      </c>
      <c r="P70">
        <v>0</v>
      </c>
      <c r="Q70">
        <v>0</v>
      </c>
      <c r="R70">
        <v>696975.9</v>
      </c>
      <c r="S70">
        <v>1</v>
      </c>
      <c r="T70" s="7">
        <v>1152704</v>
      </c>
      <c r="U70" s="1">
        <f>VLOOKUP(A70,capitaux_python!$A$2:$M$103,13,0)</f>
        <v>1197215.6279243899</v>
      </c>
      <c r="V70" s="4">
        <f t="shared" si="1"/>
        <v>3.8614967870667496E-2</v>
      </c>
    </row>
    <row r="71" spans="1:22" x14ac:dyDescent="0.25">
      <c r="A71" t="s">
        <v>102</v>
      </c>
      <c r="B71">
        <v>4</v>
      </c>
      <c r="C71">
        <v>55.443840000000002</v>
      </c>
      <c r="D71">
        <v>201902.9</v>
      </c>
      <c r="E71">
        <v>28.145199999999999</v>
      </c>
      <c r="F71">
        <v>55.446579999999997</v>
      </c>
      <c r="G71">
        <v>2019</v>
      </c>
      <c r="H71">
        <v>195152.2</v>
      </c>
      <c r="I71">
        <v>28.147950000000002</v>
      </c>
      <c r="J71">
        <v>2.7396970000000001E-3</v>
      </c>
      <c r="K71">
        <v>30000</v>
      </c>
      <c r="L71">
        <v>2041414</v>
      </c>
      <c r="M71">
        <v>2041215</v>
      </c>
      <c r="N71">
        <v>0</v>
      </c>
      <c r="O71">
        <v>198.69710000000001</v>
      </c>
      <c r="P71">
        <v>0</v>
      </c>
      <c r="Q71">
        <v>0</v>
      </c>
      <c r="R71">
        <v>652985</v>
      </c>
      <c r="S71">
        <v>1</v>
      </c>
      <c r="T71" s="7">
        <v>1388630</v>
      </c>
      <c r="U71" s="1">
        <f>VLOOKUP(A71,capitaux_python!$A$2:$M$103,13,0)</f>
        <v>1440236.2465778601</v>
      </c>
      <c r="V71" s="4">
        <f t="shared" si="1"/>
        <v>3.7163424798441695E-2</v>
      </c>
    </row>
    <row r="72" spans="1:22" x14ac:dyDescent="0.25">
      <c r="A72" t="s">
        <v>103</v>
      </c>
      <c r="B72">
        <v>4</v>
      </c>
      <c r="C72">
        <v>55.09863</v>
      </c>
      <c r="D72">
        <v>136392.20000000001</v>
      </c>
      <c r="E72">
        <v>27.416440000000001</v>
      </c>
      <c r="F72">
        <v>55.101370000000003</v>
      </c>
      <c r="G72">
        <v>2019</v>
      </c>
      <c r="H72">
        <v>131831.9</v>
      </c>
      <c r="I72">
        <v>27.419180000000001</v>
      </c>
      <c r="J72">
        <v>2.7396970000000001E-3</v>
      </c>
      <c r="K72">
        <v>30000</v>
      </c>
      <c r="L72">
        <v>1423487</v>
      </c>
      <c r="M72">
        <v>1423345</v>
      </c>
      <c r="N72">
        <v>0</v>
      </c>
      <c r="O72">
        <v>142.23490000000001</v>
      </c>
      <c r="P72">
        <v>0</v>
      </c>
      <c r="Q72">
        <v>0</v>
      </c>
      <c r="R72">
        <v>668502.19999999995</v>
      </c>
      <c r="S72">
        <v>1</v>
      </c>
      <c r="T72" s="7">
        <v>755094.1</v>
      </c>
      <c r="U72" s="1">
        <f>VLOOKUP(A72,capitaux_python!$A$2:$M$103,13,0)</f>
        <v>790582.46820121398</v>
      </c>
      <c r="V72" s="4">
        <f t="shared" si="1"/>
        <v>4.6998603486921704E-2</v>
      </c>
    </row>
    <row r="73" spans="1:22" x14ac:dyDescent="0.25">
      <c r="A73" t="s">
        <v>104</v>
      </c>
      <c r="B73">
        <v>4</v>
      </c>
      <c r="C73">
        <v>55.087670000000003</v>
      </c>
      <c r="D73">
        <v>222393.8</v>
      </c>
      <c r="E73">
        <v>27.416440000000001</v>
      </c>
      <c r="F73">
        <v>55.090409999999999</v>
      </c>
      <c r="G73">
        <v>2019</v>
      </c>
      <c r="H73">
        <v>214958</v>
      </c>
      <c r="I73">
        <v>27.419180000000001</v>
      </c>
      <c r="J73">
        <v>2.7396970000000001E-3</v>
      </c>
      <c r="K73">
        <v>30000</v>
      </c>
      <c r="L73">
        <v>2141546</v>
      </c>
      <c r="M73">
        <v>2141332</v>
      </c>
      <c r="N73">
        <v>0</v>
      </c>
      <c r="O73">
        <v>213.98339999999999</v>
      </c>
      <c r="P73">
        <v>0</v>
      </c>
      <c r="Q73">
        <v>0</v>
      </c>
      <c r="R73">
        <v>651990.1</v>
      </c>
      <c r="S73">
        <v>1</v>
      </c>
      <c r="T73" s="7">
        <v>1489771</v>
      </c>
      <c r="U73" s="1">
        <f>VLOOKUP(A73,capitaux_python!$A$2:$M$103,13,0)</f>
        <v>1546157.3395032799</v>
      </c>
      <c r="V73" s="4">
        <f t="shared" si="1"/>
        <v>3.7848997935441012E-2</v>
      </c>
    </row>
    <row r="74" spans="1:22" x14ac:dyDescent="0.25">
      <c r="A74" t="s">
        <v>105</v>
      </c>
      <c r="B74">
        <v>4</v>
      </c>
      <c r="C74">
        <v>55.219180000000001</v>
      </c>
      <c r="D74">
        <v>160666.29999999999</v>
      </c>
      <c r="E74">
        <v>27.328769999999999</v>
      </c>
      <c r="F74">
        <v>55.221919999999997</v>
      </c>
      <c r="G74">
        <v>2019</v>
      </c>
      <c r="H74">
        <v>155294.39999999999</v>
      </c>
      <c r="I74">
        <v>27.331510000000002</v>
      </c>
      <c r="J74">
        <v>2.7396970000000001E-3</v>
      </c>
      <c r="K74">
        <v>30000</v>
      </c>
      <c r="L74">
        <v>1653947</v>
      </c>
      <c r="M74">
        <v>1653781</v>
      </c>
      <c r="N74">
        <v>0</v>
      </c>
      <c r="O74">
        <v>165.79259999999999</v>
      </c>
      <c r="P74">
        <v>0</v>
      </c>
      <c r="Q74">
        <v>0</v>
      </c>
      <c r="R74">
        <v>691599.9</v>
      </c>
      <c r="S74">
        <v>1</v>
      </c>
      <c r="T74" s="7">
        <v>962485.9</v>
      </c>
      <c r="U74" s="1">
        <f>VLOOKUP(A74,capitaux_python!$A$2:$M$103,13,0)</f>
        <v>1003973.36836691</v>
      </c>
      <c r="V74" s="4">
        <f t="shared" si="1"/>
        <v>4.310449469120535E-2</v>
      </c>
    </row>
    <row r="75" spans="1:22" x14ac:dyDescent="0.25">
      <c r="A75" t="s">
        <v>106</v>
      </c>
      <c r="B75">
        <v>4</v>
      </c>
      <c r="C75">
        <v>54.961640000000003</v>
      </c>
      <c r="D75">
        <v>161151.79999999999</v>
      </c>
      <c r="E75">
        <v>26.906849999999999</v>
      </c>
      <c r="F75">
        <v>55.460270000000001</v>
      </c>
      <c r="G75">
        <v>2019</v>
      </c>
      <c r="H75">
        <v>161215.4</v>
      </c>
      <c r="I75">
        <v>27.405480000000001</v>
      </c>
      <c r="J75">
        <v>0.49773519999999999</v>
      </c>
      <c r="K75">
        <v>30000</v>
      </c>
      <c r="L75">
        <v>1640526</v>
      </c>
      <c r="M75">
        <v>1610677</v>
      </c>
      <c r="N75">
        <v>0</v>
      </c>
      <c r="O75">
        <v>29848.61</v>
      </c>
      <c r="P75">
        <v>0</v>
      </c>
      <c r="Q75">
        <v>0</v>
      </c>
      <c r="R75">
        <v>653006.9</v>
      </c>
      <c r="S75">
        <v>1</v>
      </c>
      <c r="T75" s="7">
        <v>1013798</v>
      </c>
      <c r="U75" s="1">
        <f>VLOOKUP(A75,capitaux_python!$A$2:$M$103,13,0)</f>
        <v>986893.46227327804</v>
      </c>
      <c r="V75" s="4">
        <f t="shared" si="1"/>
        <v>-2.6538361415905296E-2</v>
      </c>
    </row>
    <row r="76" spans="1:22" x14ac:dyDescent="0.25">
      <c r="A76" t="s">
        <v>107</v>
      </c>
      <c r="B76">
        <v>4</v>
      </c>
      <c r="C76">
        <v>55</v>
      </c>
      <c r="D76">
        <v>201789.1</v>
      </c>
      <c r="E76">
        <v>26.906849999999999</v>
      </c>
      <c r="F76">
        <v>55.002740000000003</v>
      </c>
      <c r="G76">
        <v>2019</v>
      </c>
      <c r="H76">
        <v>195042.3</v>
      </c>
      <c r="I76">
        <v>26.909590000000001</v>
      </c>
      <c r="J76">
        <v>2.7396970000000001E-3</v>
      </c>
      <c r="K76">
        <v>30000</v>
      </c>
      <c r="L76">
        <v>1987437</v>
      </c>
      <c r="M76">
        <v>1987234</v>
      </c>
      <c r="N76">
        <v>0</v>
      </c>
      <c r="O76">
        <v>202.34540000000001</v>
      </c>
      <c r="P76">
        <v>0</v>
      </c>
      <c r="Q76">
        <v>0</v>
      </c>
      <c r="R76">
        <v>694709.7</v>
      </c>
      <c r="S76">
        <v>1</v>
      </c>
      <c r="T76" s="7">
        <v>1292913</v>
      </c>
      <c r="U76" s="1">
        <f>VLOOKUP(A76,capitaux_python!$A$2:$M$103,13,0)</f>
        <v>1344495.18525472</v>
      </c>
      <c r="V76" s="4">
        <f t="shared" si="1"/>
        <v>3.9896099161134617E-2</v>
      </c>
    </row>
    <row r="77" spans="1:22" x14ac:dyDescent="0.25">
      <c r="A77" t="s">
        <v>108</v>
      </c>
      <c r="B77">
        <v>4</v>
      </c>
      <c r="C77">
        <v>54.923290000000001</v>
      </c>
      <c r="D77">
        <v>230369.6</v>
      </c>
      <c r="E77">
        <v>24.331510000000002</v>
      </c>
      <c r="F77">
        <v>55.42192</v>
      </c>
      <c r="G77">
        <v>2019</v>
      </c>
      <c r="H77">
        <v>230460.5</v>
      </c>
      <c r="I77">
        <v>24.83014</v>
      </c>
      <c r="J77">
        <v>0.4977973</v>
      </c>
      <c r="K77">
        <v>30000</v>
      </c>
      <c r="L77">
        <v>2046725</v>
      </c>
      <c r="M77">
        <v>2005624</v>
      </c>
      <c r="N77">
        <v>0</v>
      </c>
      <c r="O77">
        <v>41101.620000000003</v>
      </c>
      <c r="P77">
        <v>0</v>
      </c>
      <c r="Q77">
        <v>0</v>
      </c>
      <c r="R77">
        <v>622566.9</v>
      </c>
      <c r="S77">
        <v>1</v>
      </c>
      <c r="T77" s="7">
        <v>1462043</v>
      </c>
      <c r="U77" s="1">
        <f>VLOOKUP(A77,capitaux_python!$A$2:$M$103,13,0)</f>
        <v>1428117.56197448</v>
      </c>
      <c r="V77" s="4">
        <f t="shared" si="1"/>
        <v>-2.32041314964881E-2</v>
      </c>
    </row>
    <row r="78" spans="1:22" x14ac:dyDescent="0.25">
      <c r="A78" t="s">
        <v>109</v>
      </c>
      <c r="B78">
        <v>5</v>
      </c>
      <c r="C78">
        <v>54.59178</v>
      </c>
      <c r="D78">
        <v>347320</v>
      </c>
      <c r="E78">
        <v>28.498629999999999</v>
      </c>
      <c r="F78">
        <v>55.090409999999999</v>
      </c>
      <c r="G78">
        <v>2019</v>
      </c>
      <c r="H78">
        <v>347457</v>
      </c>
      <c r="I78">
        <v>28.997260000000001</v>
      </c>
      <c r="J78">
        <v>0.49785570000000001</v>
      </c>
      <c r="K78">
        <v>36000</v>
      </c>
      <c r="L78">
        <v>3507673</v>
      </c>
      <c r="M78">
        <v>3447356</v>
      </c>
      <c r="N78">
        <v>0</v>
      </c>
      <c r="O78">
        <v>60317.13</v>
      </c>
      <c r="P78">
        <v>0</v>
      </c>
      <c r="Q78">
        <v>0</v>
      </c>
      <c r="R78">
        <v>765076.8</v>
      </c>
      <c r="S78">
        <v>1</v>
      </c>
      <c r="T78" s="7">
        <v>2815329</v>
      </c>
      <c r="U78" s="1">
        <f>VLOOKUP(A78,capitaux_python!$A$2:$M$103,13,0)</f>
        <v>2750380.70544167</v>
      </c>
      <c r="V78" s="4">
        <f t="shared" si="1"/>
        <v>-2.3069522090785829E-2</v>
      </c>
    </row>
    <row r="79" spans="1:22" x14ac:dyDescent="0.25">
      <c r="A79" t="s">
        <v>110</v>
      </c>
      <c r="B79">
        <v>5</v>
      </c>
      <c r="C79">
        <v>55.271230000000003</v>
      </c>
      <c r="D79">
        <v>245121</v>
      </c>
      <c r="E79">
        <v>28.164380000000001</v>
      </c>
      <c r="F79">
        <v>55.273969999999998</v>
      </c>
      <c r="G79">
        <v>2019</v>
      </c>
      <c r="H79">
        <v>236925.3</v>
      </c>
      <c r="I79">
        <v>28.167120000000001</v>
      </c>
      <c r="J79">
        <v>2.7396970000000001E-3</v>
      </c>
      <c r="K79">
        <v>36000</v>
      </c>
      <c r="L79">
        <v>2390103</v>
      </c>
      <c r="M79">
        <v>2389870</v>
      </c>
      <c r="N79">
        <v>0</v>
      </c>
      <c r="O79">
        <v>232.4777</v>
      </c>
      <c r="P79">
        <v>0</v>
      </c>
      <c r="Q79">
        <v>0</v>
      </c>
      <c r="R79">
        <v>720619.4</v>
      </c>
      <c r="S79">
        <v>1</v>
      </c>
      <c r="T79" s="7">
        <v>1669725</v>
      </c>
      <c r="U79" s="1">
        <f>VLOOKUP(A79,capitaux_python!$A$2:$M$103,13,0)</f>
        <v>1732115.03862639</v>
      </c>
      <c r="V79" s="4">
        <f t="shared" si="1"/>
        <v>3.7365457561209209E-2</v>
      </c>
    </row>
    <row r="80" spans="1:22" x14ac:dyDescent="0.25">
      <c r="A80" t="s">
        <v>111</v>
      </c>
      <c r="B80">
        <v>5</v>
      </c>
      <c r="C80">
        <v>54.64658</v>
      </c>
      <c r="D80">
        <v>271122</v>
      </c>
      <c r="E80">
        <v>27.290410000000001</v>
      </c>
      <c r="F80">
        <v>55.145209999999999</v>
      </c>
      <c r="G80">
        <v>2019</v>
      </c>
      <c r="H80">
        <v>271229</v>
      </c>
      <c r="I80">
        <v>27.78904</v>
      </c>
      <c r="J80">
        <v>0.49790509999999999</v>
      </c>
      <c r="K80">
        <v>36000</v>
      </c>
      <c r="L80">
        <v>2582978</v>
      </c>
      <c r="M80">
        <v>2536630</v>
      </c>
      <c r="N80">
        <v>0</v>
      </c>
      <c r="O80">
        <v>46347.43</v>
      </c>
      <c r="P80">
        <v>0</v>
      </c>
      <c r="Q80">
        <v>0</v>
      </c>
      <c r="R80">
        <v>721874.2</v>
      </c>
      <c r="S80">
        <v>1</v>
      </c>
      <c r="T80" s="7">
        <v>1910485</v>
      </c>
      <c r="U80" s="1">
        <f>VLOOKUP(A80,capitaux_python!$A$2:$M$103,13,0)</f>
        <v>1863468.45308944</v>
      </c>
      <c r="V80" s="4">
        <f t="shared" si="1"/>
        <v>-2.4609744075750395E-2</v>
      </c>
    </row>
    <row r="81" spans="1:22" x14ac:dyDescent="0.25">
      <c r="A81" t="s">
        <v>112</v>
      </c>
      <c r="B81">
        <v>5</v>
      </c>
      <c r="C81">
        <v>54.808219999999999</v>
      </c>
      <c r="D81">
        <v>276670.2</v>
      </c>
      <c r="E81">
        <v>27.290410000000001</v>
      </c>
      <c r="F81">
        <v>55.306849999999997</v>
      </c>
      <c r="G81">
        <v>2019</v>
      </c>
      <c r="H81">
        <v>276779.3</v>
      </c>
      <c r="I81">
        <v>27.78904</v>
      </c>
      <c r="J81">
        <v>0.49791469999999999</v>
      </c>
      <c r="K81">
        <v>36000</v>
      </c>
      <c r="L81">
        <v>2686589</v>
      </c>
      <c r="M81">
        <v>2638383</v>
      </c>
      <c r="N81">
        <v>0</v>
      </c>
      <c r="O81">
        <v>48206.57</v>
      </c>
      <c r="P81">
        <v>0</v>
      </c>
      <c r="Q81">
        <v>0</v>
      </c>
      <c r="R81">
        <v>777640.6</v>
      </c>
      <c r="S81">
        <v>1</v>
      </c>
      <c r="T81" s="7">
        <v>1959676</v>
      </c>
      <c r="U81" s="1">
        <f>VLOOKUP(A81,capitaux_python!$A$2:$M$103,13,0)</f>
        <v>1911652.9102889099</v>
      </c>
      <c r="V81" s="4">
        <f t="shared" si="1"/>
        <v>-2.450562731343859E-2</v>
      </c>
    </row>
    <row r="82" spans="1:22" x14ac:dyDescent="0.25">
      <c r="A82" t="s">
        <v>113</v>
      </c>
      <c r="B82">
        <v>5</v>
      </c>
      <c r="C82">
        <v>54.9863</v>
      </c>
      <c r="D82">
        <v>176303.8</v>
      </c>
      <c r="E82">
        <v>22.57647</v>
      </c>
      <c r="F82">
        <v>55.484929999999999</v>
      </c>
      <c r="G82">
        <v>2019</v>
      </c>
      <c r="H82">
        <v>176373.3</v>
      </c>
      <c r="I82">
        <v>23.075099999999999</v>
      </c>
      <c r="J82">
        <v>0.4976892</v>
      </c>
      <c r="K82">
        <v>50872.89</v>
      </c>
      <c r="L82">
        <v>1840609</v>
      </c>
      <c r="M82">
        <v>1800835</v>
      </c>
      <c r="N82">
        <v>0</v>
      </c>
      <c r="O82">
        <v>39773.75</v>
      </c>
      <c r="P82">
        <v>0</v>
      </c>
      <c r="Q82">
        <v>0</v>
      </c>
      <c r="R82">
        <v>1217875</v>
      </c>
      <c r="S82">
        <v>1</v>
      </c>
      <c r="T82" s="7">
        <v>639309.6</v>
      </c>
      <c r="U82" s="1">
        <f>VLOOKUP(A82,capitaux_python!$A$2:$M$103,13,0)</f>
        <v>626868.561537434</v>
      </c>
      <c r="V82" s="4">
        <f t="shared" si="1"/>
        <v>-1.9460115197028137E-2</v>
      </c>
    </row>
    <row r="83" spans="1:22" x14ac:dyDescent="0.25">
      <c r="A83" t="s">
        <v>114</v>
      </c>
      <c r="B83">
        <v>5</v>
      </c>
      <c r="C83">
        <v>55.449309999999997</v>
      </c>
      <c r="D83">
        <v>317991.7</v>
      </c>
      <c r="E83">
        <v>22.416440000000001</v>
      </c>
      <c r="F83">
        <v>55.45205</v>
      </c>
      <c r="G83">
        <v>2019</v>
      </c>
      <c r="H83">
        <v>307359.59999999998</v>
      </c>
      <c r="I83">
        <v>22.419180000000001</v>
      </c>
      <c r="J83">
        <v>2.7396970000000001E-3</v>
      </c>
      <c r="K83">
        <v>86134.37</v>
      </c>
      <c r="L83">
        <v>3050553</v>
      </c>
      <c r="M83">
        <v>3050180</v>
      </c>
      <c r="N83">
        <v>0</v>
      </c>
      <c r="O83">
        <v>372.79140000000001</v>
      </c>
      <c r="P83">
        <v>0</v>
      </c>
      <c r="Q83">
        <v>0</v>
      </c>
      <c r="R83">
        <v>1883164</v>
      </c>
      <c r="S83">
        <v>1</v>
      </c>
      <c r="T83" s="7">
        <v>1167557</v>
      </c>
      <c r="U83" s="1">
        <f>VLOOKUP(A83,capitaux_python!$A$2:$M$103,13,0)</f>
        <v>1205749.35131416</v>
      </c>
      <c r="V83" s="4">
        <f t="shared" si="1"/>
        <v>3.2711337702707483E-2</v>
      </c>
    </row>
    <row r="84" spans="1:22" x14ac:dyDescent="0.25">
      <c r="A84" t="s">
        <v>115</v>
      </c>
      <c r="B84">
        <v>6</v>
      </c>
      <c r="C84">
        <v>55.21096</v>
      </c>
      <c r="D84">
        <v>220298.8</v>
      </c>
      <c r="E84">
        <v>28.416440000000001</v>
      </c>
      <c r="F84">
        <v>55.213700000000003</v>
      </c>
      <c r="G84">
        <v>2019</v>
      </c>
      <c r="H84">
        <v>212933</v>
      </c>
      <c r="I84">
        <v>28.419180000000001</v>
      </c>
      <c r="J84">
        <v>2.7396970000000001E-3</v>
      </c>
      <c r="K84">
        <v>36000</v>
      </c>
      <c r="L84">
        <v>2247303</v>
      </c>
      <c r="M84">
        <v>2247086</v>
      </c>
      <c r="N84">
        <v>0</v>
      </c>
      <c r="O84">
        <v>216.64920000000001</v>
      </c>
      <c r="P84">
        <v>0</v>
      </c>
      <c r="Q84">
        <v>0</v>
      </c>
      <c r="R84">
        <v>835200</v>
      </c>
      <c r="S84">
        <v>1</v>
      </c>
      <c r="T84" s="7">
        <v>1412306</v>
      </c>
      <c r="U84" s="1">
        <f>VLOOKUP(A84,capitaux_python!$A$2:$M$103,13,0)</f>
        <v>1468062.0139723599</v>
      </c>
      <c r="V84" s="4">
        <f t="shared" si="1"/>
        <v>3.9478706436395471E-2</v>
      </c>
    </row>
    <row r="85" spans="1:22" x14ac:dyDescent="0.25">
      <c r="A85" t="s">
        <v>116</v>
      </c>
      <c r="B85">
        <v>7</v>
      </c>
      <c r="C85">
        <v>55.39452</v>
      </c>
      <c r="D85">
        <v>329557.3</v>
      </c>
      <c r="E85">
        <v>28.164380000000001</v>
      </c>
      <c r="F85">
        <v>55.397260000000003</v>
      </c>
      <c r="G85">
        <v>2019</v>
      </c>
      <c r="H85">
        <v>318538.5</v>
      </c>
      <c r="I85">
        <v>28.167120000000001</v>
      </c>
      <c r="J85">
        <v>2.7396970000000001E-3</v>
      </c>
      <c r="K85">
        <v>36000</v>
      </c>
      <c r="L85">
        <v>3120620</v>
      </c>
      <c r="M85">
        <v>3120316</v>
      </c>
      <c r="N85">
        <v>0</v>
      </c>
      <c r="O85">
        <v>303.53269999999998</v>
      </c>
      <c r="P85">
        <v>0</v>
      </c>
      <c r="Q85">
        <v>0</v>
      </c>
      <c r="R85">
        <v>798514.5</v>
      </c>
      <c r="S85">
        <v>1</v>
      </c>
      <c r="T85" s="7">
        <v>2322440</v>
      </c>
      <c r="U85" s="1">
        <f>VLOOKUP(A85,capitaux_python!$A$2:$M$103,13,0)</f>
        <v>2404616.92403309</v>
      </c>
      <c r="V85" s="4">
        <f t="shared" si="1"/>
        <v>3.5383873871053725E-2</v>
      </c>
    </row>
    <row r="86" spans="1:22" x14ac:dyDescent="0.25">
      <c r="A86" t="s">
        <v>117</v>
      </c>
      <c r="B86">
        <v>7</v>
      </c>
      <c r="C86">
        <v>54.838360000000002</v>
      </c>
      <c r="D86">
        <v>313714.2</v>
      </c>
      <c r="E86">
        <v>28.164380000000001</v>
      </c>
      <c r="F86">
        <v>55.33699</v>
      </c>
      <c r="G86">
        <v>2019</v>
      </c>
      <c r="H86">
        <v>313838</v>
      </c>
      <c r="I86">
        <v>28.66301</v>
      </c>
      <c r="J86">
        <v>0.497894</v>
      </c>
      <c r="K86">
        <v>36000</v>
      </c>
      <c r="L86">
        <v>3030113</v>
      </c>
      <c r="M86">
        <v>2977401</v>
      </c>
      <c r="N86">
        <v>0</v>
      </c>
      <c r="O86">
        <v>52712.73</v>
      </c>
      <c r="P86">
        <v>0</v>
      </c>
      <c r="Q86">
        <v>0</v>
      </c>
      <c r="R86">
        <v>772146.3</v>
      </c>
      <c r="S86">
        <v>1</v>
      </c>
      <c r="T86" s="1">
        <v>2317985</v>
      </c>
      <c r="V86" s="4"/>
    </row>
    <row r="87" spans="1:22" x14ac:dyDescent="0.25">
      <c r="A87" t="s">
        <v>118</v>
      </c>
      <c r="B87">
        <v>7</v>
      </c>
      <c r="C87">
        <v>55</v>
      </c>
      <c r="D87">
        <v>311053</v>
      </c>
      <c r="E87">
        <v>28.164380000000001</v>
      </c>
      <c r="F87">
        <v>55.002740000000003</v>
      </c>
      <c r="G87">
        <v>2019</v>
      </c>
      <c r="H87">
        <v>300652.79999999999</v>
      </c>
      <c r="I87">
        <v>28.167120000000001</v>
      </c>
      <c r="J87">
        <v>2.7396970000000001E-3</v>
      </c>
      <c r="K87">
        <v>36000</v>
      </c>
      <c r="L87">
        <v>2973605</v>
      </c>
      <c r="M87">
        <v>2973316</v>
      </c>
      <c r="N87">
        <v>0</v>
      </c>
      <c r="O87">
        <v>289.23309999999998</v>
      </c>
      <c r="P87">
        <v>0</v>
      </c>
      <c r="Q87">
        <v>0</v>
      </c>
      <c r="R87">
        <v>803288.6</v>
      </c>
      <c r="S87">
        <v>1</v>
      </c>
      <c r="T87" s="1">
        <v>2170630</v>
      </c>
      <c r="V87" s="4"/>
    </row>
    <row r="88" spans="1:22" x14ac:dyDescent="0.25">
      <c r="A88" t="s">
        <v>119</v>
      </c>
      <c r="B88">
        <v>7</v>
      </c>
      <c r="C88">
        <v>55.413699999999999</v>
      </c>
      <c r="D88">
        <v>297211.7</v>
      </c>
      <c r="E88">
        <v>27.290410000000001</v>
      </c>
      <c r="F88">
        <v>55.416440000000001</v>
      </c>
      <c r="G88">
        <v>2019</v>
      </c>
      <c r="H88">
        <v>287274.3</v>
      </c>
      <c r="I88">
        <v>27.293150000000001</v>
      </c>
      <c r="J88">
        <v>2.7396970000000001E-3</v>
      </c>
      <c r="K88">
        <v>36000</v>
      </c>
      <c r="L88">
        <v>2827051</v>
      </c>
      <c r="M88">
        <v>2826767</v>
      </c>
      <c r="N88">
        <v>0</v>
      </c>
      <c r="O88">
        <v>283.78339999999997</v>
      </c>
      <c r="P88">
        <v>0</v>
      </c>
      <c r="Q88">
        <v>0</v>
      </c>
      <c r="R88">
        <v>843799.4</v>
      </c>
      <c r="S88">
        <v>1</v>
      </c>
      <c r="T88" s="1">
        <v>1983537</v>
      </c>
      <c r="V88" s="4"/>
    </row>
    <row r="89" spans="1:22" x14ac:dyDescent="0.25">
      <c r="A89" t="s">
        <v>120</v>
      </c>
      <c r="B89">
        <v>7</v>
      </c>
      <c r="C89">
        <v>54.720550000000003</v>
      </c>
      <c r="D89">
        <v>303054.40000000002</v>
      </c>
      <c r="E89">
        <v>27.079450000000001</v>
      </c>
      <c r="F89">
        <v>55.219180000000001</v>
      </c>
      <c r="G89">
        <v>2019</v>
      </c>
      <c r="H89">
        <v>303173.90000000002</v>
      </c>
      <c r="I89">
        <v>27.57808</v>
      </c>
      <c r="J89">
        <v>0.49793480000000001</v>
      </c>
      <c r="K89">
        <v>36000</v>
      </c>
      <c r="L89">
        <v>2865789</v>
      </c>
      <c r="M89">
        <v>2813973</v>
      </c>
      <c r="N89">
        <v>0</v>
      </c>
      <c r="O89">
        <v>51815.37</v>
      </c>
      <c r="P89">
        <v>0</v>
      </c>
      <c r="Q89">
        <v>0</v>
      </c>
      <c r="R89">
        <v>781854</v>
      </c>
      <c r="S89">
        <v>1</v>
      </c>
      <c r="T89" s="1">
        <v>2139266</v>
      </c>
      <c r="V89" s="4"/>
    </row>
    <row r="90" spans="1:22" x14ac:dyDescent="0.25">
      <c r="A90" t="s">
        <v>121</v>
      </c>
      <c r="B90">
        <v>9</v>
      </c>
      <c r="C90">
        <v>54.594520000000003</v>
      </c>
      <c r="D90">
        <v>361407.7</v>
      </c>
      <c r="E90">
        <v>30.331510000000002</v>
      </c>
      <c r="F90">
        <v>55.093150000000001</v>
      </c>
      <c r="G90">
        <v>2019</v>
      </c>
      <c r="H90">
        <v>361550.3</v>
      </c>
      <c r="I90">
        <v>30.83014</v>
      </c>
      <c r="J90">
        <v>0.49785869999999999</v>
      </c>
      <c r="K90">
        <v>36000</v>
      </c>
      <c r="L90">
        <v>3628413</v>
      </c>
      <c r="M90">
        <v>3569729</v>
      </c>
      <c r="N90">
        <v>0</v>
      </c>
      <c r="O90">
        <v>58684.01</v>
      </c>
      <c r="P90">
        <v>0</v>
      </c>
      <c r="Q90">
        <v>0</v>
      </c>
      <c r="R90">
        <v>762131.8</v>
      </c>
      <c r="S90">
        <v>1</v>
      </c>
      <c r="T90" s="1">
        <v>2942296</v>
      </c>
      <c r="V90" s="4"/>
    </row>
    <row r="91" spans="1:22" x14ac:dyDescent="0.25">
      <c r="A91" t="s">
        <v>122</v>
      </c>
      <c r="B91">
        <v>9</v>
      </c>
      <c r="C91">
        <v>55.361640000000001</v>
      </c>
      <c r="D91">
        <v>393281</v>
      </c>
      <c r="E91">
        <v>20.794519999999999</v>
      </c>
      <c r="F91">
        <v>55.364379999999997</v>
      </c>
      <c r="G91">
        <v>2019</v>
      </c>
      <c r="H91">
        <v>380131.6</v>
      </c>
      <c r="I91">
        <v>20.797260000000001</v>
      </c>
      <c r="J91">
        <v>2.7396970000000001E-3</v>
      </c>
      <c r="K91">
        <v>98821.2</v>
      </c>
      <c r="L91">
        <v>3480708</v>
      </c>
      <c r="M91">
        <v>3480249</v>
      </c>
      <c r="N91">
        <v>0</v>
      </c>
      <c r="O91">
        <v>458.53089999999997</v>
      </c>
      <c r="P91">
        <v>0</v>
      </c>
      <c r="Q91">
        <v>0</v>
      </c>
      <c r="R91">
        <v>2217327</v>
      </c>
      <c r="S91">
        <v>1</v>
      </c>
      <c r="T91" s="1">
        <v>1263563</v>
      </c>
      <c r="V91" s="4"/>
    </row>
    <row r="92" spans="1:22" x14ac:dyDescent="0.25">
      <c r="A92" t="s">
        <v>123</v>
      </c>
      <c r="B92">
        <v>10</v>
      </c>
      <c r="C92">
        <v>60</v>
      </c>
      <c r="D92">
        <v>59788.800000000003</v>
      </c>
      <c r="E92">
        <v>15.665749999999999</v>
      </c>
      <c r="F92">
        <v>60.002740000000003</v>
      </c>
      <c r="G92">
        <v>2019</v>
      </c>
      <c r="H92">
        <v>57789.75</v>
      </c>
      <c r="I92">
        <v>15.66849</v>
      </c>
      <c r="J92">
        <v>2.7396830000000001E-3</v>
      </c>
      <c r="K92">
        <v>22636.959999999999</v>
      </c>
      <c r="L92">
        <v>462957.1</v>
      </c>
      <c r="M92">
        <v>462876.1</v>
      </c>
      <c r="N92">
        <v>0</v>
      </c>
      <c r="O92">
        <v>80.950710000000001</v>
      </c>
      <c r="P92">
        <v>0</v>
      </c>
      <c r="Q92">
        <v>0</v>
      </c>
      <c r="R92">
        <v>462957.1</v>
      </c>
      <c r="S92">
        <v>1</v>
      </c>
      <c r="T92" s="1">
        <v>0</v>
      </c>
      <c r="V9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63" workbookViewId="0">
      <selection sqref="A1:A1048576"/>
    </sheetView>
  </sheetViews>
  <sheetFormatPr baseColWidth="10" defaultRowHeight="15" x14ac:dyDescent="0.25"/>
  <cols>
    <col min="13" max="13" width="14.28515625" style="1" bestFit="1" customWidth="1"/>
    <col min="14" max="14" width="12.85546875" style="1" bestFit="1" customWidth="1"/>
  </cols>
  <sheetData>
    <row r="1" spans="1:14" x14ac:dyDescent="0.25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0</v>
      </c>
      <c r="M1" t="s">
        <v>1</v>
      </c>
      <c r="N1" s="1" t="s">
        <v>155</v>
      </c>
    </row>
    <row r="2" spans="1:14" x14ac:dyDescent="0.25">
      <c r="A2" t="s">
        <v>33</v>
      </c>
      <c r="B2" t="s">
        <v>135</v>
      </c>
      <c r="C2" t="s">
        <v>136</v>
      </c>
      <c r="D2" t="s">
        <v>137</v>
      </c>
      <c r="E2">
        <v>114</v>
      </c>
      <c r="F2" s="6">
        <v>23206</v>
      </c>
      <c r="G2" s="6">
        <v>30895</v>
      </c>
      <c r="H2">
        <v>34.414784390000001</v>
      </c>
      <c r="I2">
        <v>2</v>
      </c>
      <c r="J2">
        <v>2</v>
      </c>
      <c r="K2">
        <v>283633.09000000003</v>
      </c>
      <c r="L2">
        <v>0</v>
      </c>
      <c r="M2">
        <v>1163027.7167420699</v>
      </c>
      <c r="N2" s="1">
        <f>VLOOKUP(A2,capitaux_laser!$A$2:$T$85,20,0)</f>
        <v>1130651</v>
      </c>
    </row>
    <row r="3" spans="1:14" x14ac:dyDescent="0.25">
      <c r="A3" t="s">
        <v>34</v>
      </c>
      <c r="B3" t="s">
        <v>135</v>
      </c>
      <c r="C3" t="s">
        <v>138</v>
      </c>
      <c r="D3" t="s">
        <v>137</v>
      </c>
      <c r="E3">
        <v>113</v>
      </c>
      <c r="F3" s="6">
        <v>23453</v>
      </c>
      <c r="G3" s="6">
        <v>30987</v>
      </c>
      <c r="H3">
        <v>34.162902119999998</v>
      </c>
      <c r="I3">
        <v>2</v>
      </c>
      <c r="J3">
        <v>2</v>
      </c>
      <c r="K3">
        <v>229599.23</v>
      </c>
      <c r="L3">
        <v>0</v>
      </c>
      <c r="M3">
        <v>905383.49040819902</v>
      </c>
      <c r="N3" s="1">
        <f>VLOOKUP(A3,capitaux_laser!$A$2:$T$85,20,0)</f>
        <v>930311.2</v>
      </c>
    </row>
    <row r="4" spans="1:14" x14ac:dyDescent="0.25">
      <c r="A4" t="s">
        <v>35</v>
      </c>
      <c r="B4" t="s">
        <v>135</v>
      </c>
      <c r="C4" t="s">
        <v>138</v>
      </c>
      <c r="D4" t="s">
        <v>137</v>
      </c>
      <c r="E4">
        <v>113</v>
      </c>
      <c r="F4" s="6">
        <v>23492</v>
      </c>
      <c r="G4" s="6">
        <v>31049</v>
      </c>
      <c r="H4">
        <v>33.993155369999997</v>
      </c>
      <c r="I4">
        <v>2</v>
      </c>
      <c r="J4">
        <v>2</v>
      </c>
      <c r="K4">
        <v>210250.28</v>
      </c>
      <c r="L4">
        <v>0</v>
      </c>
      <c r="M4">
        <v>807693.976871741</v>
      </c>
      <c r="N4" s="1">
        <f>VLOOKUP(A4,capitaux_laser!$A$2:$T$85,20,0)</f>
        <v>830379.6</v>
      </c>
    </row>
    <row r="5" spans="1:14" x14ac:dyDescent="0.25">
      <c r="A5" t="s">
        <v>88</v>
      </c>
      <c r="B5" t="s">
        <v>135</v>
      </c>
      <c r="C5" t="s">
        <v>138</v>
      </c>
      <c r="D5" t="s">
        <v>137</v>
      </c>
      <c r="E5">
        <v>113</v>
      </c>
      <c r="F5" s="6">
        <v>23470</v>
      </c>
      <c r="G5" s="6">
        <v>31138</v>
      </c>
      <c r="H5">
        <v>33.749486650000001</v>
      </c>
      <c r="I5">
        <v>6</v>
      </c>
      <c r="J5">
        <v>6</v>
      </c>
      <c r="K5">
        <v>451138.49</v>
      </c>
      <c r="L5">
        <v>0</v>
      </c>
      <c r="M5">
        <v>1935237.35863582</v>
      </c>
      <c r="N5" s="1">
        <f>VLOOKUP(A5,capitaux_laser!$A$2:$T$85,20,0)</f>
        <v>1986491</v>
      </c>
    </row>
    <row r="6" spans="1:14" x14ac:dyDescent="0.25">
      <c r="A6" t="s">
        <v>43</v>
      </c>
      <c r="B6" t="s">
        <v>135</v>
      </c>
      <c r="C6" t="s">
        <v>138</v>
      </c>
      <c r="D6" t="s">
        <v>137</v>
      </c>
      <c r="E6">
        <v>114</v>
      </c>
      <c r="F6" s="6">
        <v>23237</v>
      </c>
      <c r="G6" s="6">
        <v>31201</v>
      </c>
      <c r="H6">
        <v>33.577002049999997</v>
      </c>
      <c r="I6">
        <v>3</v>
      </c>
      <c r="J6">
        <v>3</v>
      </c>
      <c r="K6">
        <v>239070.25</v>
      </c>
      <c r="L6">
        <v>0</v>
      </c>
      <c r="M6">
        <v>1000679.39600722</v>
      </c>
      <c r="N6" s="1">
        <f>VLOOKUP(A6,capitaux_laser!$A$2:$T$85,20,0)</f>
        <v>968680.7</v>
      </c>
    </row>
    <row r="7" spans="1:14" x14ac:dyDescent="0.25">
      <c r="A7" t="s">
        <v>36</v>
      </c>
      <c r="B7" t="s">
        <v>135</v>
      </c>
      <c r="C7" t="s">
        <v>138</v>
      </c>
      <c r="D7" t="s">
        <v>137</v>
      </c>
      <c r="E7">
        <v>113</v>
      </c>
      <c r="F7" s="6">
        <v>23533</v>
      </c>
      <c r="G7" s="6">
        <v>31352</v>
      </c>
      <c r="H7">
        <v>33.16358658</v>
      </c>
      <c r="I7">
        <v>2</v>
      </c>
      <c r="J7">
        <v>2</v>
      </c>
      <c r="K7">
        <v>224891.57</v>
      </c>
      <c r="L7">
        <v>0</v>
      </c>
      <c r="M7">
        <v>869275.89559571305</v>
      </c>
      <c r="N7" s="1">
        <f>VLOOKUP(A7,capitaux_laser!$A$2:$T$85,20,0)</f>
        <v>893097</v>
      </c>
    </row>
    <row r="8" spans="1:14" x14ac:dyDescent="0.25">
      <c r="A8" t="s">
        <v>44</v>
      </c>
      <c r="B8" t="s">
        <v>135</v>
      </c>
      <c r="C8" t="s">
        <v>138</v>
      </c>
      <c r="D8" t="s">
        <v>137</v>
      </c>
      <c r="E8">
        <v>114</v>
      </c>
      <c r="F8" s="6">
        <v>23329</v>
      </c>
      <c r="G8" s="6">
        <v>31446</v>
      </c>
      <c r="H8">
        <v>32.906228609999999</v>
      </c>
      <c r="I8">
        <v>3</v>
      </c>
      <c r="J8">
        <v>3</v>
      </c>
      <c r="K8">
        <v>232341.18</v>
      </c>
      <c r="L8">
        <v>0</v>
      </c>
      <c r="M8">
        <v>853154.45681803697</v>
      </c>
      <c r="N8" s="1">
        <f>VLOOKUP(A8,capitaux_laser!$A$2:$T$85,20,0)</f>
        <v>824270</v>
      </c>
    </row>
    <row r="9" spans="1:14" x14ac:dyDescent="0.25">
      <c r="A9" t="s">
        <v>45</v>
      </c>
      <c r="B9" t="s">
        <v>135</v>
      </c>
      <c r="C9" t="s">
        <v>136</v>
      </c>
      <c r="D9" t="s">
        <v>139</v>
      </c>
      <c r="E9">
        <v>114</v>
      </c>
      <c r="F9" s="6">
        <v>23340</v>
      </c>
      <c r="G9" s="6">
        <v>31446</v>
      </c>
      <c r="H9">
        <v>32.906228609999999</v>
      </c>
      <c r="I9">
        <v>3</v>
      </c>
      <c r="J9">
        <v>3</v>
      </c>
      <c r="K9">
        <v>398403.68</v>
      </c>
      <c r="L9">
        <v>0</v>
      </c>
      <c r="M9">
        <v>1537925.5809207901</v>
      </c>
      <c r="N9" s="1">
        <f>VLOOKUP(A9,capitaux_laser!$A$2:$T$85,20,0)</f>
        <v>1493483</v>
      </c>
    </row>
    <row r="10" spans="1:14" x14ac:dyDescent="0.25">
      <c r="A10" t="s">
        <v>89</v>
      </c>
      <c r="B10" t="s">
        <v>135</v>
      </c>
      <c r="C10" t="s">
        <v>138</v>
      </c>
      <c r="D10" t="s">
        <v>137</v>
      </c>
      <c r="E10">
        <v>114</v>
      </c>
      <c r="F10" s="6">
        <v>23276</v>
      </c>
      <c r="G10" s="6">
        <v>31534</v>
      </c>
      <c r="H10">
        <v>32.66529774</v>
      </c>
      <c r="I10">
        <v>5</v>
      </c>
      <c r="J10">
        <v>5</v>
      </c>
      <c r="K10">
        <v>273008.33</v>
      </c>
      <c r="L10">
        <v>0</v>
      </c>
      <c r="M10">
        <v>1163236.7639307401</v>
      </c>
      <c r="N10" s="1">
        <f>VLOOKUP(A10,capitaux_laser!$A$2:$T$85,20,0)</f>
        <v>1124116</v>
      </c>
    </row>
    <row r="11" spans="1:14" x14ac:dyDescent="0.25">
      <c r="A11" t="s">
        <v>46</v>
      </c>
      <c r="B11" t="s">
        <v>135</v>
      </c>
      <c r="C11" t="s">
        <v>138</v>
      </c>
      <c r="D11" t="s">
        <v>139</v>
      </c>
      <c r="E11">
        <v>113</v>
      </c>
      <c r="F11" s="6">
        <v>23461</v>
      </c>
      <c r="G11" s="6">
        <v>31565</v>
      </c>
      <c r="H11">
        <v>32.580424370000003</v>
      </c>
      <c r="I11">
        <v>3</v>
      </c>
      <c r="J11">
        <v>3</v>
      </c>
      <c r="K11">
        <v>300876.96000000002</v>
      </c>
      <c r="L11">
        <v>0</v>
      </c>
      <c r="M11">
        <v>1155067.1277729699</v>
      </c>
      <c r="N11" s="1">
        <f>VLOOKUP(A11,capitaux_laser!$A$2:$T$85,20,0)</f>
        <v>1186504</v>
      </c>
    </row>
    <row r="12" spans="1:14" x14ac:dyDescent="0.25">
      <c r="A12" t="s">
        <v>47</v>
      </c>
      <c r="B12" t="s">
        <v>135</v>
      </c>
      <c r="C12" t="s">
        <v>136</v>
      </c>
      <c r="D12" t="s">
        <v>137</v>
      </c>
      <c r="E12">
        <v>114</v>
      </c>
      <c r="F12" s="6">
        <v>23296</v>
      </c>
      <c r="G12" s="6">
        <v>31594</v>
      </c>
      <c r="H12">
        <v>32.501026690000003</v>
      </c>
      <c r="I12">
        <v>3</v>
      </c>
      <c r="J12">
        <v>3</v>
      </c>
      <c r="K12">
        <v>325480.87</v>
      </c>
      <c r="L12">
        <v>0</v>
      </c>
      <c r="M12">
        <v>1262360.86462905</v>
      </c>
      <c r="N12" s="1">
        <f>VLOOKUP(A12,capitaux_laser!$A$2:$T$85,20,0)</f>
        <v>1223578</v>
      </c>
    </row>
    <row r="13" spans="1:14" x14ac:dyDescent="0.25">
      <c r="A13" t="s">
        <v>48</v>
      </c>
      <c r="B13" t="s">
        <v>135</v>
      </c>
      <c r="C13" t="s">
        <v>138</v>
      </c>
      <c r="D13" t="s">
        <v>137</v>
      </c>
      <c r="E13">
        <v>113</v>
      </c>
      <c r="F13" s="6">
        <v>23415</v>
      </c>
      <c r="G13" s="6">
        <v>31656</v>
      </c>
      <c r="H13">
        <v>32.331279950000003</v>
      </c>
      <c r="I13">
        <v>3</v>
      </c>
      <c r="J13">
        <v>3</v>
      </c>
      <c r="K13">
        <v>257861.06</v>
      </c>
      <c r="L13">
        <v>0</v>
      </c>
      <c r="M13">
        <v>984736.20908293396</v>
      </c>
      <c r="N13" s="1">
        <f>VLOOKUP(A13,capitaux_laser!$A$2:$T$85,20,0)</f>
        <v>1012446</v>
      </c>
    </row>
    <row r="14" spans="1:14" x14ac:dyDescent="0.25">
      <c r="A14" t="s">
        <v>90</v>
      </c>
      <c r="B14" t="s">
        <v>135</v>
      </c>
      <c r="C14" t="s">
        <v>138</v>
      </c>
      <c r="D14" t="s">
        <v>137</v>
      </c>
      <c r="E14">
        <v>114</v>
      </c>
      <c r="F14" s="6">
        <v>23257</v>
      </c>
      <c r="G14" s="6">
        <v>31686</v>
      </c>
      <c r="H14">
        <v>32.24914442</v>
      </c>
      <c r="I14">
        <v>6</v>
      </c>
      <c r="J14">
        <v>6</v>
      </c>
      <c r="K14">
        <v>444845.04</v>
      </c>
      <c r="L14">
        <v>0</v>
      </c>
      <c r="M14">
        <v>2064857.9320783699</v>
      </c>
      <c r="N14" s="1">
        <f>VLOOKUP(A14,capitaux_laser!$A$2:$T$85,20,0)</f>
        <v>2003267</v>
      </c>
    </row>
    <row r="15" spans="1:14" x14ac:dyDescent="0.25">
      <c r="A15" t="s">
        <v>49</v>
      </c>
      <c r="B15" t="s">
        <v>135</v>
      </c>
      <c r="C15" t="s">
        <v>138</v>
      </c>
      <c r="D15" t="s">
        <v>137</v>
      </c>
      <c r="E15">
        <v>114</v>
      </c>
      <c r="F15" s="6">
        <v>23338</v>
      </c>
      <c r="G15" s="6">
        <v>31686</v>
      </c>
      <c r="H15">
        <v>32.24914442</v>
      </c>
      <c r="I15">
        <v>3</v>
      </c>
      <c r="J15">
        <v>3</v>
      </c>
      <c r="K15">
        <v>217404.19</v>
      </c>
      <c r="L15">
        <v>0</v>
      </c>
      <c r="M15">
        <v>793354.08114237699</v>
      </c>
      <c r="N15" s="1">
        <f>VLOOKUP(A15,capitaux_laser!$A$2:$T$85,20,0)</f>
        <v>765284.2</v>
      </c>
    </row>
    <row r="16" spans="1:14" x14ac:dyDescent="0.25">
      <c r="A16" t="s">
        <v>50</v>
      </c>
      <c r="B16" t="s">
        <v>135</v>
      </c>
      <c r="C16" t="s">
        <v>138</v>
      </c>
      <c r="D16" t="s">
        <v>137</v>
      </c>
      <c r="E16">
        <v>114</v>
      </c>
      <c r="F16" s="6">
        <v>23240</v>
      </c>
      <c r="G16" s="6">
        <v>31719</v>
      </c>
      <c r="H16">
        <v>32.158795349999998</v>
      </c>
      <c r="I16">
        <v>3</v>
      </c>
      <c r="J16">
        <v>3</v>
      </c>
      <c r="K16">
        <v>235476.57</v>
      </c>
      <c r="L16">
        <v>0</v>
      </c>
      <c r="M16">
        <v>887569.49463920598</v>
      </c>
      <c r="N16" s="1">
        <f>VLOOKUP(A16,capitaux_laser!$A$2:$T$85,20,0)</f>
        <v>857147.5</v>
      </c>
    </row>
    <row r="17" spans="1:14" x14ac:dyDescent="0.25">
      <c r="A17" t="s">
        <v>91</v>
      </c>
      <c r="B17" t="s">
        <v>135</v>
      </c>
      <c r="C17" t="s">
        <v>138</v>
      </c>
      <c r="D17" t="s">
        <v>137</v>
      </c>
      <c r="E17">
        <v>113</v>
      </c>
      <c r="F17" s="6">
        <v>23485</v>
      </c>
      <c r="G17" s="6">
        <v>31779</v>
      </c>
      <c r="H17">
        <v>31.994524299999998</v>
      </c>
      <c r="I17">
        <v>5</v>
      </c>
      <c r="J17">
        <v>5</v>
      </c>
      <c r="K17">
        <v>388590.78</v>
      </c>
      <c r="L17">
        <v>0</v>
      </c>
      <c r="M17">
        <v>1542382.4527888801</v>
      </c>
      <c r="N17" s="1">
        <f>VLOOKUP(A17,capitaux_laser!$A$2:$T$85,20,0)</f>
        <v>1583708</v>
      </c>
    </row>
    <row r="18" spans="1:14" x14ac:dyDescent="0.25">
      <c r="A18" t="s">
        <v>92</v>
      </c>
      <c r="B18" t="s">
        <v>135</v>
      </c>
      <c r="C18" t="s">
        <v>138</v>
      </c>
      <c r="D18" t="s">
        <v>137</v>
      </c>
      <c r="E18">
        <v>114</v>
      </c>
      <c r="F18" s="6">
        <v>23226</v>
      </c>
      <c r="G18" s="6">
        <v>31779</v>
      </c>
      <c r="H18">
        <v>31.994524299999998</v>
      </c>
      <c r="I18">
        <v>5</v>
      </c>
      <c r="J18">
        <v>5</v>
      </c>
      <c r="K18">
        <v>394864.7</v>
      </c>
      <c r="L18">
        <v>0</v>
      </c>
      <c r="M18">
        <v>1624145.53931746</v>
      </c>
      <c r="N18" s="1">
        <f>VLOOKUP(A18,capitaux_laser!$A$2:$T$85,20,0)</f>
        <v>1573447</v>
      </c>
    </row>
    <row r="19" spans="1:14" x14ac:dyDescent="0.25">
      <c r="A19" t="s">
        <v>37</v>
      </c>
      <c r="B19" t="s">
        <v>135</v>
      </c>
      <c r="C19" t="s">
        <v>138</v>
      </c>
      <c r="D19" t="s">
        <v>139</v>
      </c>
      <c r="E19">
        <v>114</v>
      </c>
      <c r="F19" s="6">
        <v>23202</v>
      </c>
      <c r="G19" s="6">
        <v>31824</v>
      </c>
      <c r="H19">
        <v>31.871321009999999</v>
      </c>
      <c r="I19">
        <v>2</v>
      </c>
      <c r="J19">
        <v>2</v>
      </c>
      <c r="K19">
        <v>160809.87</v>
      </c>
      <c r="L19">
        <v>0</v>
      </c>
      <c r="M19">
        <v>576898.15266617201</v>
      </c>
      <c r="N19" s="1">
        <f>VLOOKUP(A19,capitaux_laser!$A$2:$T$85,20,0)</f>
        <v>556051.4</v>
      </c>
    </row>
    <row r="20" spans="1:14" x14ac:dyDescent="0.25">
      <c r="A20" t="s">
        <v>93</v>
      </c>
      <c r="B20" t="s">
        <v>135</v>
      </c>
      <c r="C20" t="s">
        <v>138</v>
      </c>
      <c r="D20" t="s">
        <v>137</v>
      </c>
      <c r="E20">
        <v>114</v>
      </c>
      <c r="F20" s="6">
        <v>23359</v>
      </c>
      <c r="G20" s="6">
        <v>31840</v>
      </c>
      <c r="H20">
        <v>31.827515399999999</v>
      </c>
      <c r="I20">
        <v>5</v>
      </c>
      <c r="J20">
        <v>5</v>
      </c>
      <c r="K20">
        <v>399172.43</v>
      </c>
      <c r="L20">
        <v>0</v>
      </c>
      <c r="M20">
        <v>1552233.29036658</v>
      </c>
      <c r="N20" s="1">
        <f>VLOOKUP(A20,capitaux_laser!$A$2:$T$85,20,0)</f>
        <v>1503316</v>
      </c>
    </row>
    <row r="21" spans="1:14" x14ac:dyDescent="0.25">
      <c r="A21" t="s">
        <v>94</v>
      </c>
      <c r="B21" t="s">
        <v>135</v>
      </c>
      <c r="C21" t="s">
        <v>138</v>
      </c>
      <c r="D21" t="s">
        <v>137</v>
      </c>
      <c r="E21">
        <v>114</v>
      </c>
      <c r="F21" s="6">
        <v>23262</v>
      </c>
      <c r="G21" s="6">
        <v>31840</v>
      </c>
      <c r="H21">
        <v>31.827515399999999</v>
      </c>
      <c r="I21">
        <v>5</v>
      </c>
      <c r="J21">
        <v>5</v>
      </c>
      <c r="K21">
        <v>332334.59000000003</v>
      </c>
      <c r="L21">
        <v>0</v>
      </c>
      <c r="M21">
        <v>1375656.3147476299</v>
      </c>
      <c r="N21" s="1">
        <f>VLOOKUP(A21,capitaux_laser!$A$2:$T$85,20,0)</f>
        <v>1330543</v>
      </c>
    </row>
    <row r="22" spans="1:14" x14ac:dyDescent="0.25">
      <c r="A22" t="s">
        <v>51</v>
      </c>
      <c r="B22" t="s">
        <v>135</v>
      </c>
      <c r="C22" t="s">
        <v>136</v>
      </c>
      <c r="D22" t="s">
        <v>137</v>
      </c>
      <c r="E22">
        <v>114</v>
      </c>
      <c r="F22" s="6">
        <v>23376</v>
      </c>
      <c r="G22" s="6">
        <v>31868</v>
      </c>
      <c r="H22">
        <v>31.75085558</v>
      </c>
      <c r="I22">
        <v>3</v>
      </c>
      <c r="J22">
        <v>3</v>
      </c>
      <c r="K22">
        <v>243999.99</v>
      </c>
      <c r="L22">
        <v>0</v>
      </c>
      <c r="M22">
        <v>920698.19435621204</v>
      </c>
      <c r="N22" s="1">
        <f>VLOOKUP(A22,capitaux_laser!$A$2:$T$85,20,0)</f>
        <v>889104.5</v>
      </c>
    </row>
    <row r="23" spans="1:14" x14ac:dyDescent="0.25">
      <c r="A23" t="s">
        <v>95</v>
      </c>
      <c r="B23" t="s">
        <v>135</v>
      </c>
      <c r="C23" t="s">
        <v>138</v>
      </c>
      <c r="D23" t="s">
        <v>137</v>
      </c>
      <c r="E23">
        <v>114</v>
      </c>
      <c r="F23" s="6">
        <v>23376</v>
      </c>
      <c r="G23" s="6">
        <v>31883</v>
      </c>
      <c r="H23">
        <v>31.709787819999999</v>
      </c>
      <c r="I23">
        <v>5</v>
      </c>
      <c r="J23">
        <v>5</v>
      </c>
      <c r="K23">
        <v>374597.11</v>
      </c>
      <c r="L23">
        <v>0</v>
      </c>
      <c r="M23">
        <v>1568243.9414649601</v>
      </c>
      <c r="N23" s="1">
        <f>VLOOKUP(A23,capitaux_laser!$A$2:$T$85,20,0)</f>
        <v>1518308</v>
      </c>
    </row>
    <row r="24" spans="1:14" x14ac:dyDescent="0.25">
      <c r="A24" t="s">
        <v>96</v>
      </c>
      <c r="B24" t="s">
        <v>135</v>
      </c>
      <c r="C24" t="s">
        <v>138</v>
      </c>
      <c r="D24" t="s">
        <v>137</v>
      </c>
      <c r="E24">
        <v>113</v>
      </c>
      <c r="F24" s="6">
        <v>23533</v>
      </c>
      <c r="G24" s="6">
        <v>31901</v>
      </c>
      <c r="H24">
        <v>31.6605065</v>
      </c>
      <c r="I24">
        <v>6</v>
      </c>
      <c r="J24">
        <v>6</v>
      </c>
      <c r="K24">
        <v>458134.89</v>
      </c>
      <c r="L24">
        <v>0</v>
      </c>
      <c r="M24">
        <v>1802108.51855103</v>
      </c>
      <c r="N24" s="1">
        <f>VLOOKUP(A24,capitaux_laser!$A$2:$T$85,20,0)</f>
        <v>1848685</v>
      </c>
    </row>
    <row r="25" spans="1:14" x14ac:dyDescent="0.25">
      <c r="A25" t="s">
        <v>71</v>
      </c>
      <c r="B25" t="s">
        <v>135</v>
      </c>
      <c r="C25" t="s">
        <v>136</v>
      </c>
      <c r="D25" t="s">
        <v>137</v>
      </c>
      <c r="E25">
        <v>113</v>
      </c>
      <c r="F25" s="6">
        <v>23420</v>
      </c>
      <c r="G25" s="6">
        <v>31901</v>
      </c>
      <c r="H25">
        <v>31.6605065</v>
      </c>
      <c r="I25">
        <v>4</v>
      </c>
      <c r="J25">
        <v>4</v>
      </c>
      <c r="K25">
        <v>324036.3</v>
      </c>
      <c r="L25">
        <v>0</v>
      </c>
      <c r="M25">
        <v>1352358.1936658199</v>
      </c>
      <c r="N25" s="1">
        <f>VLOOKUP(A25,capitaux_laser!$A$2:$T$85,20,0)</f>
        <v>1388085</v>
      </c>
    </row>
    <row r="26" spans="1:14" x14ac:dyDescent="0.25">
      <c r="A26" t="s">
        <v>52</v>
      </c>
      <c r="B26" t="s">
        <v>135</v>
      </c>
      <c r="C26" t="s">
        <v>136</v>
      </c>
      <c r="D26" t="s">
        <v>139</v>
      </c>
      <c r="E26">
        <v>113</v>
      </c>
      <c r="F26" s="6">
        <v>23532</v>
      </c>
      <c r="G26" s="6">
        <v>31901</v>
      </c>
      <c r="H26">
        <v>31.6605065</v>
      </c>
      <c r="I26">
        <v>3</v>
      </c>
      <c r="J26">
        <v>3</v>
      </c>
      <c r="K26">
        <v>225308.16</v>
      </c>
      <c r="L26">
        <v>0</v>
      </c>
      <c r="M26">
        <v>828970.62029871903</v>
      </c>
      <c r="N26" s="1">
        <f>VLOOKUP(A26,capitaux_laser!$A$2:$T$85,20,0)</f>
        <v>853032.2</v>
      </c>
    </row>
    <row r="27" spans="1:14" x14ac:dyDescent="0.25">
      <c r="A27" t="s">
        <v>53</v>
      </c>
      <c r="B27" t="s">
        <v>135</v>
      </c>
      <c r="C27" t="s">
        <v>136</v>
      </c>
      <c r="D27" t="s">
        <v>137</v>
      </c>
      <c r="E27">
        <v>114</v>
      </c>
      <c r="F27" s="6">
        <v>23283</v>
      </c>
      <c r="G27" s="6">
        <v>31901</v>
      </c>
      <c r="H27">
        <v>31.6605065</v>
      </c>
      <c r="I27">
        <v>3</v>
      </c>
      <c r="J27">
        <v>3</v>
      </c>
      <c r="K27">
        <v>234053.99</v>
      </c>
      <c r="L27">
        <v>0</v>
      </c>
      <c r="M27">
        <v>842678.79439396202</v>
      </c>
      <c r="N27" s="1">
        <f>VLOOKUP(A27,capitaux_laser!$A$2:$T$85,20,0)</f>
        <v>812963.2</v>
      </c>
    </row>
    <row r="28" spans="1:14" x14ac:dyDescent="0.25">
      <c r="A28" t="s">
        <v>54</v>
      </c>
      <c r="B28" t="s">
        <v>135</v>
      </c>
      <c r="C28" t="s">
        <v>136</v>
      </c>
      <c r="D28" t="s">
        <v>137</v>
      </c>
      <c r="E28">
        <v>114</v>
      </c>
      <c r="F28" s="6">
        <v>23374</v>
      </c>
      <c r="G28" s="6">
        <v>31901</v>
      </c>
      <c r="H28">
        <v>31.6605065</v>
      </c>
      <c r="I28">
        <v>3</v>
      </c>
      <c r="J28">
        <v>3</v>
      </c>
      <c r="K28">
        <v>95127.22</v>
      </c>
      <c r="L28">
        <v>0</v>
      </c>
      <c r="M28">
        <v>188319.635185794</v>
      </c>
      <c r="N28" s="1">
        <f>VLOOKUP(A28,capitaux_laser!$A$2:$T$85,20,0)</f>
        <v>184027.2</v>
      </c>
    </row>
    <row r="29" spans="1:14" x14ac:dyDescent="0.25">
      <c r="A29" t="s">
        <v>72</v>
      </c>
      <c r="B29" t="s">
        <v>135</v>
      </c>
      <c r="C29" t="s">
        <v>136</v>
      </c>
      <c r="D29" t="s">
        <v>139</v>
      </c>
      <c r="E29">
        <v>113</v>
      </c>
      <c r="F29" s="6">
        <v>23488</v>
      </c>
      <c r="G29" s="6">
        <v>31929</v>
      </c>
      <c r="H29">
        <v>31.583846680000001</v>
      </c>
      <c r="I29">
        <v>4</v>
      </c>
      <c r="J29">
        <v>4</v>
      </c>
      <c r="K29">
        <v>238408.12</v>
      </c>
      <c r="L29">
        <v>0</v>
      </c>
      <c r="M29">
        <v>924905.14663185203</v>
      </c>
      <c r="N29" s="1">
        <f>VLOOKUP(A29,capitaux_laser!$A$2:$T$85,20,0)</f>
        <v>951147.2</v>
      </c>
    </row>
    <row r="30" spans="1:14" x14ac:dyDescent="0.25">
      <c r="A30" t="s">
        <v>143</v>
      </c>
      <c r="B30" t="s">
        <v>135</v>
      </c>
      <c r="C30" t="s">
        <v>138</v>
      </c>
      <c r="D30" t="s">
        <v>137</v>
      </c>
      <c r="E30">
        <v>112</v>
      </c>
      <c r="F30" s="6">
        <v>23742</v>
      </c>
      <c r="G30" s="6">
        <v>31959</v>
      </c>
      <c r="H30">
        <v>31.501711159999999</v>
      </c>
      <c r="I30">
        <v>2</v>
      </c>
      <c r="J30">
        <v>2</v>
      </c>
      <c r="K30">
        <v>195565.03</v>
      </c>
      <c r="L30">
        <v>0</v>
      </c>
      <c r="M30">
        <v>696193.33516983106</v>
      </c>
      <c r="N30" s="1" t="e">
        <f>VLOOKUP(A30,capitaux_laser!$A$2:$T$85,20,0)</f>
        <v>#N/A</v>
      </c>
    </row>
    <row r="31" spans="1:14" x14ac:dyDescent="0.25">
      <c r="A31" t="s">
        <v>55</v>
      </c>
      <c r="B31" t="s">
        <v>135</v>
      </c>
      <c r="C31" t="s">
        <v>138</v>
      </c>
      <c r="D31" t="s">
        <v>137</v>
      </c>
      <c r="E31">
        <v>113</v>
      </c>
      <c r="F31" s="6">
        <v>23391</v>
      </c>
      <c r="G31" s="6">
        <v>31992</v>
      </c>
      <c r="H31">
        <v>31.41136208</v>
      </c>
      <c r="I31">
        <v>3</v>
      </c>
      <c r="J31">
        <v>3</v>
      </c>
      <c r="K31">
        <v>232288.71</v>
      </c>
      <c r="L31">
        <v>0</v>
      </c>
      <c r="M31">
        <v>826576.58798852796</v>
      </c>
      <c r="N31" s="1">
        <f>VLOOKUP(A31,capitaux_laser!$A$2:$T$85,20,0)</f>
        <v>850409</v>
      </c>
    </row>
    <row r="32" spans="1:14" x14ac:dyDescent="0.25">
      <c r="A32" t="s">
        <v>148</v>
      </c>
      <c r="B32" t="s">
        <v>135</v>
      </c>
      <c r="C32" t="s">
        <v>138</v>
      </c>
      <c r="D32" t="s">
        <v>137</v>
      </c>
      <c r="E32">
        <v>112</v>
      </c>
      <c r="F32" s="6">
        <v>23742</v>
      </c>
      <c r="G32" s="6">
        <v>32021</v>
      </c>
      <c r="H32">
        <v>31.331964410000001</v>
      </c>
      <c r="I32">
        <v>3</v>
      </c>
      <c r="J32">
        <v>3</v>
      </c>
      <c r="K32">
        <v>230249.99</v>
      </c>
      <c r="L32">
        <v>0</v>
      </c>
      <c r="M32">
        <v>861208.41004884301</v>
      </c>
      <c r="N32" s="1" t="e">
        <f>VLOOKUP(A32,capitaux_laser!$A$2:$T$85,20,0)</f>
        <v>#N/A</v>
      </c>
    </row>
    <row r="33" spans="1:14" x14ac:dyDescent="0.25">
      <c r="A33" t="s">
        <v>73</v>
      </c>
      <c r="B33" t="s">
        <v>135</v>
      </c>
      <c r="C33" t="s">
        <v>136</v>
      </c>
      <c r="D33" t="s">
        <v>137</v>
      </c>
      <c r="E33">
        <v>114</v>
      </c>
      <c r="F33" s="6">
        <v>23300</v>
      </c>
      <c r="G33" s="6">
        <v>32036</v>
      </c>
      <c r="H33">
        <v>31.290896650000001</v>
      </c>
      <c r="I33">
        <v>4</v>
      </c>
      <c r="J33">
        <v>4</v>
      </c>
      <c r="K33">
        <v>233360.64000000001</v>
      </c>
      <c r="L33">
        <v>0</v>
      </c>
      <c r="M33">
        <v>951760.94225650001</v>
      </c>
      <c r="N33" s="1">
        <f>VLOOKUP(A33,capitaux_laser!$A$2:$T$85,20,0)</f>
        <v>918715.3</v>
      </c>
    </row>
    <row r="34" spans="1:14" x14ac:dyDescent="0.25">
      <c r="A34" t="s">
        <v>97</v>
      </c>
      <c r="B34" t="s">
        <v>135</v>
      </c>
      <c r="C34" t="s">
        <v>136</v>
      </c>
      <c r="D34" t="s">
        <v>139</v>
      </c>
      <c r="E34">
        <v>113</v>
      </c>
      <c r="F34" s="6">
        <v>23437</v>
      </c>
      <c r="G34" s="6">
        <v>32083</v>
      </c>
      <c r="H34">
        <v>31.16221766</v>
      </c>
      <c r="I34">
        <v>5</v>
      </c>
      <c r="J34">
        <v>5</v>
      </c>
      <c r="K34">
        <v>351034.25</v>
      </c>
      <c r="L34">
        <v>0</v>
      </c>
      <c r="M34">
        <v>1381999.5932272801</v>
      </c>
      <c r="N34" s="1">
        <f>VLOOKUP(A34,capitaux_laser!$A$2:$T$85,20,0)</f>
        <v>1419476</v>
      </c>
    </row>
    <row r="35" spans="1:14" x14ac:dyDescent="0.25">
      <c r="A35" t="s">
        <v>74</v>
      </c>
      <c r="B35" t="s">
        <v>135</v>
      </c>
      <c r="C35" t="s">
        <v>138</v>
      </c>
      <c r="D35" t="s">
        <v>137</v>
      </c>
      <c r="E35">
        <v>113</v>
      </c>
      <c r="F35" s="6">
        <v>23538</v>
      </c>
      <c r="G35" s="6">
        <v>32234</v>
      </c>
      <c r="H35">
        <v>30.748802189999999</v>
      </c>
      <c r="I35">
        <v>4</v>
      </c>
      <c r="J35">
        <v>4</v>
      </c>
      <c r="K35">
        <v>362176.77</v>
      </c>
      <c r="L35">
        <v>0</v>
      </c>
      <c r="M35">
        <v>1512122.3163441001</v>
      </c>
      <c r="N35" s="1">
        <f>VLOOKUP(A35,capitaux_laser!$A$2:$T$85,20,0)</f>
        <v>1550955</v>
      </c>
    </row>
    <row r="36" spans="1:14" x14ac:dyDescent="0.25">
      <c r="A36" t="s">
        <v>144</v>
      </c>
      <c r="B36" t="s">
        <v>135</v>
      </c>
      <c r="C36" t="s">
        <v>138</v>
      </c>
      <c r="D36" t="s">
        <v>137</v>
      </c>
      <c r="E36">
        <v>112</v>
      </c>
      <c r="F36" s="6">
        <v>23742</v>
      </c>
      <c r="G36" s="6">
        <v>32248</v>
      </c>
      <c r="H36">
        <v>30.710472280000001</v>
      </c>
      <c r="I36">
        <v>2</v>
      </c>
      <c r="J36">
        <v>2</v>
      </c>
      <c r="K36">
        <v>208168.68</v>
      </c>
      <c r="L36">
        <v>0</v>
      </c>
      <c r="M36">
        <v>766692.37062514503</v>
      </c>
      <c r="N36" s="1" t="e">
        <f>VLOOKUP(A36,capitaux_laser!$A$2:$T$85,20,0)</f>
        <v>#N/A</v>
      </c>
    </row>
    <row r="37" spans="1:14" x14ac:dyDescent="0.25">
      <c r="A37" t="s">
        <v>56</v>
      </c>
      <c r="B37" t="s">
        <v>135</v>
      </c>
      <c r="C37" t="s">
        <v>138</v>
      </c>
      <c r="D37" t="s">
        <v>137</v>
      </c>
      <c r="E37">
        <v>113</v>
      </c>
      <c r="F37" s="6">
        <v>23517</v>
      </c>
      <c r="G37" s="6">
        <v>32248</v>
      </c>
      <c r="H37">
        <v>30.710472280000001</v>
      </c>
      <c r="I37">
        <v>3</v>
      </c>
      <c r="J37">
        <v>3</v>
      </c>
      <c r="K37">
        <v>198560.83</v>
      </c>
      <c r="L37">
        <v>0</v>
      </c>
      <c r="M37">
        <v>703031.41306499997</v>
      </c>
      <c r="N37" s="1">
        <f>VLOOKUP(A37,capitaux_laser!$A$2:$T$85,20,0)</f>
        <v>724114.4</v>
      </c>
    </row>
    <row r="38" spans="1:14" x14ac:dyDescent="0.25">
      <c r="A38" t="s">
        <v>57</v>
      </c>
      <c r="B38" t="s">
        <v>135</v>
      </c>
      <c r="C38" t="s">
        <v>138</v>
      </c>
      <c r="D38" t="s">
        <v>137</v>
      </c>
      <c r="E38">
        <v>113</v>
      </c>
      <c r="F38" s="6">
        <v>23532</v>
      </c>
      <c r="G38" s="6">
        <v>32325</v>
      </c>
      <c r="H38">
        <v>30.499657769999999</v>
      </c>
      <c r="I38">
        <v>3</v>
      </c>
      <c r="J38">
        <v>3</v>
      </c>
      <c r="K38">
        <v>196564.67</v>
      </c>
      <c r="L38">
        <v>0</v>
      </c>
      <c r="M38">
        <v>687974.32509982702</v>
      </c>
      <c r="N38" s="1">
        <f>VLOOKUP(A38,capitaux_laser!$A$2:$T$85,20,0)</f>
        <v>708657.8</v>
      </c>
    </row>
    <row r="39" spans="1:14" x14ac:dyDescent="0.25">
      <c r="A39" t="s">
        <v>38</v>
      </c>
      <c r="B39" t="s">
        <v>135</v>
      </c>
      <c r="C39" t="s">
        <v>136</v>
      </c>
      <c r="D39" t="s">
        <v>137</v>
      </c>
      <c r="E39">
        <v>113</v>
      </c>
      <c r="F39" s="6">
        <v>23542</v>
      </c>
      <c r="G39" s="6">
        <v>32387</v>
      </c>
      <c r="H39">
        <v>30.329911020000001</v>
      </c>
      <c r="I39">
        <v>2</v>
      </c>
      <c r="J39">
        <v>2</v>
      </c>
      <c r="K39">
        <v>226154.58</v>
      </c>
      <c r="L39">
        <v>0</v>
      </c>
      <c r="M39">
        <v>830507.22268271795</v>
      </c>
      <c r="N39" s="1">
        <f>VLOOKUP(A39,capitaux_laser!$A$2:$T$85,20,0)</f>
        <v>852618</v>
      </c>
    </row>
    <row r="40" spans="1:14" x14ac:dyDescent="0.25">
      <c r="A40" t="s">
        <v>121</v>
      </c>
      <c r="B40" t="s">
        <v>135</v>
      </c>
      <c r="C40" t="s">
        <v>138</v>
      </c>
      <c r="D40" t="s">
        <v>137</v>
      </c>
      <c r="E40">
        <v>113</v>
      </c>
      <c r="F40" s="6">
        <v>23525</v>
      </c>
      <c r="G40" s="6">
        <v>32387</v>
      </c>
      <c r="H40">
        <v>30.329911020000001</v>
      </c>
      <c r="I40">
        <v>11</v>
      </c>
      <c r="J40">
        <v>11</v>
      </c>
      <c r="K40">
        <v>567883.32999999996</v>
      </c>
      <c r="L40">
        <v>0</v>
      </c>
      <c r="M40">
        <v>2869236.0003170199</v>
      </c>
      <c r="N40" s="1" t="e">
        <f>VLOOKUP(A40,capitaux_laser!$A$2:$T$85,20,0)</f>
        <v>#N/A</v>
      </c>
    </row>
    <row r="41" spans="1:14" x14ac:dyDescent="0.25">
      <c r="A41" t="s">
        <v>39</v>
      </c>
      <c r="B41" t="s">
        <v>135</v>
      </c>
      <c r="C41" t="s">
        <v>138</v>
      </c>
      <c r="D41" t="s">
        <v>137</v>
      </c>
      <c r="E41">
        <v>113</v>
      </c>
      <c r="F41" s="6">
        <v>23432</v>
      </c>
      <c r="G41" s="6">
        <v>32387</v>
      </c>
      <c r="H41">
        <v>30.329911020000001</v>
      </c>
      <c r="I41">
        <v>2</v>
      </c>
      <c r="J41">
        <v>2</v>
      </c>
      <c r="K41">
        <v>198078.09</v>
      </c>
      <c r="L41">
        <v>0</v>
      </c>
      <c r="M41">
        <v>704865.38074725901</v>
      </c>
      <c r="N41" s="1">
        <f>VLOOKUP(A41,capitaux_laser!$A$2:$T$85,20,0)</f>
        <v>724256.3</v>
      </c>
    </row>
    <row r="42" spans="1:14" x14ac:dyDescent="0.25">
      <c r="A42" t="s">
        <v>145</v>
      </c>
      <c r="B42" t="s">
        <v>135</v>
      </c>
      <c r="C42" t="s">
        <v>138</v>
      </c>
      <c r="D42" t="s">
        <v>137</v>
      </c>
      <c r="E42">
        <v>112</v>
      </c>
      <c r="F42" s="6">
        <v>23742</v>
      </c>
      <c r="G42" s="6">
        <v>32419</v>
      </c>
      <c r="H42">
        <v>30.242299790000001</v>
      </c>
      <c r="I42">
        <v>2</v>
      </c>
      <c r="J42">
        <v>2</v>
      </c>
      <c r="K42">
        <v>200756.43</v>
      </c>
      <c r="L42">
        <v>0</v>
      </c>
      <c r="M42">
        <v>729045.43588216801</v>
      </c>
      <c r="N42" s="1" t="e">
        <f>VLOOKUP(A42,capitaux_laser!$A$2:$T$85,20,0)</f>
        <v>#N/A</v>
      </c>
    </row>
    <row r="43" spans="1:14" x14ac:dyDescent="0.25">
      <c r="A43" t="s">
        <v>58</v>
      </c>
      <c r="B43" t="s">
        <v>135</v>
      </c>
      <c r="C43" t="s">
        <v>136</v>
      </c>
      <c r="D43" t="s">
        <v>137</v>
      </c>
      <c r="E43">
        <v>113</v>
      </c>
      <c r="F43" s="6">
        <v>23515</v>
      </c>
      <c r="G43" s="6">
        <v>32463</v>
      </c>
      <c r="H43">
        <v>30.121834360000001</v>
      </c>
      <c r="I43">
        <v>3</v>
      </c>
      <c r="J43">
        <v>3</v>
      </c>
      <c r="K43">
        <v>227055.79</v>
      </c>
      <c r="L43">
        <v>0</v>
      </c>
      <c r="M43">
        <v>798157.65251564095</v>
      </c>
      <c r="N43" s="1">
        <f>VLOOKUP(A43,capitaux_laser!$A$2:$T$85,20,0)</f>
        <v>821023.6</v>
      </c>
    </row>
    <row r="44" spans="1:14" x14ac:dyDescent="0.25">
      <c r="A44" t="s">
        <v>75</v>
      </c>
      <c r="B44" t="s">
        <v>135</v>
      </c>
      <c r="C44" t="s">
        <v>136</v>
      </c>
      <c r="D44" t="s">
        <v>137</v>
      </c>
      <c r="E44">
        <v>114</v>
      </c>
      <c r="F44" s="6">
        <v>23344</v>
      </c>
      <c r="G44" s="6">
        <v>32601</v>
      </c>
      <c r="H44">
        <v>29.74401095</v>
      </c>
      <c r="I44">
        <v>4</v>
      </c>
      <c r="J44">
        <v>4</v>
      </c>
      <c r="K44">
        <v>244487.37</v>
      </c>
      <c r="L44">
        <v>0</v>
      </c>
      <c r="M44">
        <v>928972.98386174999</v>
      </c>
      <c r="N44" s="1">
        <f>VLOOKUP(A44,capitaux_laser!$A$2:$T$85,20,0)</f>
        <v>895128.9</v>
      </c>
    </row>
    <row r="45" spans="1:14" x14ac:dyDescent="0.25">
      <c r="A45" t="s">
        <v>146</v>
      </c>
      <c r="B45" t="s">
        <v>135</v>
      </c>
      <c r="C45" t="s">
        <v>136</v>
      </c>
      <c r="D45" t="s">
        <v>137</v>
      </c>
      <c r="E45">
        <v>112</v>
      </c>
      <c r="F45" s="6">
        <v>23742</v>
      </c>
      <c r="G45" s="6">
        <v>32601</v>
      </c>
      <c r="H45">
        <v>29.74401095</v>
      </c>
      <c r="I45">
        <v>2</v>
      </c>
      <c r="J45">
        <v>2</v>
      </c>
      <c r="K45">
        <v>206312.32000000001</v>
      </c>
      <c r="L45">
        <v>0</v>
      </c>
      <c r="M45">
        <v>739243.10452383303</v>
      </c>
      <c r="N45" s="1" t="e">
        <f>VLOOKUP(A45,capitaux_laser!$A$2:$T$85,20,0)</f>
        <v>#N/A</v>
      </c>
    </row>
    <row r="46" spans="1:14" x14ac:dyDescent="0.25">
      <c r="A46" t="s">
        <v>76</v>
      </c>
      <c r="B46" t="s">
        <v>135</v>
      </c>
      <c r="C46" t="s">
        <v>136</v>
      </c>
      <c r="D46" t="s">
        <v>137</v>
      </c>
      <c r="E46">
        <v>114</v>
      </c>
      <c r="F46" s="6">
        <v>23285</v>
      </c>
      <c r="G46" s="6">
        <v>32615</v>
      </c>
      <c r="H46">
        <v>29.705681040000002</v>
      </c>
      <c r="I46">
        <v>4</v>
      </c>
      <c r="J46">
        <v>4</v>
      </c>
      <c r="K46">
        <v>320281.17</v>
      </c>
      <c r="L46">
        <v>0</v>
      </c>
      <c r="M46">
        <v>1172696.5271713501</v>
      </c>
      <c r="N46" s="1">
        <f>VLOOKUP(A46,capitaux_laser!$A$2:$T$85,20,0)</f>
        <v>1132928</v>
      </c>
    </row>
    <row r="47" spans="1:14" x14ac:dyDescent="0.25">
      <c r="A47" t="s">
        <v>59</v>
      </c>
      <c r="B47" t="s">
        <v>135</v>
      </c>
      <c r="C47" t="s">
        <v>136</v>
      </c>
      <c r="D47" t="s">
        <v>139</v>
      </c>
      <c r="E47">
        <v>113</v>
      </c>
      <c r="F47" s="6">
        <v>23558</v>
      </c>
      <c r="G47" s="6">
        <v>32615</v>
      </c>
      <c r="H47">
        <v>29.705681040000002</v>
      </c>
      <c r="I47">
        <v>3</v>
      </c>
      <c r="J47">
        <v>3</v>
      </c>
      <c r="K47">
        <v>220730.32</v>
      </c>
      <c r="L47">
        <v>0</v>
      </c>
      <c r="M47">
        <v>765945.81055755401</v>
      </c>
      <c r="N47" s="1">
        <f>VLOOKUP(A47,capitaux_laser!$A$2:$T$85,20,0)</f>
        <v>787969.8</v>
      </c>
    </row>
    <row r="48" spans="1:14" x14ac:dyDescent="0.25">
      <c r="A48" t="s">
        <v>60</v>
      </c>
      <c r="B48" t="s">
        <v>135</v>
      </c>
      <c r="C48" t="s">
        <v>136</v>
      </c>
      <c r="D48" t="s">
        <v>137</v>
      </c>
      <c r="E48">
        <v>114</v>
      </c>
      <c r="F48" s="6">
        <v>23334</v>
      </c>
      <c r="G48" s="6">
        <v>32630</v>
      </c>
      <c r="H48">
        <v>29.664613280000001</v>
      </c>
      <c r="I48">
        <v>3</v>
      </c>
      <c r="J48">
        <v>3</v>
      </c>
      <c r="K48">
        <v>201461.51</v>
      </c>
      <c r="L48">
        <v>0</v>
      </c>
      <c r="M48">
        <v>651989.67957521998</v>
      </c>
      <c r="N48" s="1">
        <f>VLOOKUP(A48,capitaux_laser!$A$2:$T$85,20,0)</f>
        <v>625351.1</v>
      </c>
    </row>
    <row r="49" spans="1:14" x14ac:dyDescent="0.25">
      <c r="A49" t="s">
        <v>98</v>
      </c>
      <c r="B49" t="s">
        <v>135</v>
      </c>
      <c r="C49" t="s">
        <v>136</v>
      </c>
      <c r="D49" t="s">
        <v>137</v>
      </c>
      <c r="E49">
        <v>114</v>
      </c>
      <c r="F49" s="6">
        <v>23346</v>
      </c>
      <c r="G49" s="6">
        <v>32644</v>
      </c>
      <c r="H49">
        <v>29.626283369999999</v>
      </c>
      <c r="I49">
        <v>5</v>
      </c>
      <c r="J49">
        <v>5</v>
      </c>
      <c r="K49">
        <v>323586.65999999997</v>
      </c>
      <c r="L49">
        <v>0</v>
      </c>
      <c r="M49">
        <v>1225402.44633101</v>
      </c>
      <c r="N49" s="1">
        <f>VLOOKUP(A49,capitaux_laser!$A$2:$T$85,20,0)</f>
        <v>1181336</v>
      </c>
    </row>
    <row r="50" spans="1:14" x14ac:dyDescent="0.25">
      <c r="A50" t="s">
        <v>77</v>
      </c>
      <c r="B50" t="s">
        <v>135</v>
      </c>
      <c r="C50" t="s">
        <v>138</v>
      </c>
      <c r="D50" t="s">
        <v>137</v>
      </c>
      <c r="E50">
        <v>114</v>
      </c>
      <c r="F50" s="6">
        <v>23333</v>
      </c>
      <c r="G50" s="6">
        <v>32660</v>
      </c>
      <c r="H50">
        <v>29.582477749999999</v>
      </c>
      <c r="I50">
        <v>4</v>
      </c>
      <c r="J50">
        <v>4</v>
      </c>
      <c r="K50">
        <v>343172.82</v>
      </c>
      <c r="L50">
        <v>0</v>
      </c>
      <c r="M50">
        <v>1555469.0600607099</v>
      </c>
      <c r="N50" s="1">
        <f>VLOOKUP(A50,capitaux_laser!$A$2:$T$85,20,0)</f>
        <v>1504605</v>
      </c>
    </row>
    <row r="51" spans="1:14" x14ac:dyDescent="0.25">
      <c r="A51" t="s">
        <v>78</v>
      </c>
      <c r="B51" t="s">
        <v>135</v>
      </c>
      <c r="C51" t="s">
        <v>136</v>
      </c>
      <c r="D51" t="s">
        <v>137</v>
      </c>
      <c r="E51">
        <v>114</v>
      </c>
      <c r="F51" s="6">
        <v>23376</v>
      </c>
      <c r="G51" s="6">
        <v>32675</v>
      </c>
      <c r="H51">
        <v>29.541409989999998</v>
      </c>
      <c r="I51">
        <v>4</v>
      </c>
      <c r="J51">
        <v>4</v>
      </c>
      <c r="K51">
        <v>212681.02</v>
      </c>
      <c r="L51">
        <v>0</v>
      </c>
      <c r="M51">
        <v>752155.814559569</v>
      </c>
      <c r="N51" s="1">
        <f>VLOOKUP(A51,capitaux_laser!$A$2:$T$85,20,0)</f>
        <v>722730.4</v>
      </c>
    </row>
    <row r="52" spans="1:14" x14ac:dyDescent="0.25">
      <c r="A52" t="s">
        <v>61</v>
      </c>
      <c r="B52" t="s">
        <v>135</v>
      </c>
      <c r="C52" t="s">
        <v>136</v>
      </c>
      <c r="D52" t="s">
        <v>137</v>
      </c>
      <c r="E52">
        <v>113</v>
      </c>
      <c r="F52" s="6">
        <v>23377</v>
      </c>
      <c r="G52" s="6">
        <v>32675</v>
      </c>
      <c r="H52">
        <v>29.541409989999998</v>
      </c>
      <c r="I52">
        <v>3</v>
      </c>
      <c r="J52">
        <v>3</v>
      </c>
      <c r="K52">
        <v>208462.48</v>
      </c>
      <c r="L52">
        <v>0</v>
      </c>
      <c r="M52">
        <v>724067.41732419503</v>
      </c>
      <c r="N52" s="1">
        <f>VLOOKUP(A52,capitaux_laser!$A$2:$T$85,20,0)</f>
        <v>695386.1</v>
      </c>
    </row>
    <row r="53" spans="1:14" x14ac:dyDescent="0.25">
      <c r="A53" t="s">
        <v>40</v>
      </c>
      <c r="B53" t="s">
        <v>135</v>
      </c>
      <c r="C53" t="s">
        <v>138</v>
      </c>
      <c r="D53" t="s">
        <v>137</v>
      </c>
      <c r="E53">
        <v>113</v>
      </c>
      <c r="F53" s="6">
        <v>23432</v>
      </c>
      <c r="G53" s="6">
        <v>32736</v>
      </c>
      <c r="H53">
        <v>29.3744011</v>
      </c>
      <c r="I53">
        <v>2</v>
      </c>
      <c r="J53">
        <v>2</v>
      </c>
      <c r="K53">
        <v>181566.02</v>
      </c>
      <c r="L53">
        <v>0</v>
      </c>
      <c r="M53">
        <v>634432.92504081805</v>
      </c>
      <c r="N53" s="1">
        <f>VLOOKUP(A53,capitaux_laser!$A$2:$T$85,20,0)</f>
        <v>652106.80000000005</v>
      </c>
    </row>
    <row r="54" spans="1:14" x14ac:dyDescent="0.25">
      <c r="A54" t="s">
        <v>99</v>
      </c>
      <c r="B54" t="s">
        <v>135</v>
      </c>
      <c r="C54" t="s">
        <v>136</v>
      </c>
      <c r="D54" t="s">
        <v>139</v>
      </c>
      <c r="E54">
        <v>113</v>
      </c>
      <c r="F54" s="6">
        <v>23414</v>
      </c>
      <c r="G54" s="6">
        <v>32752</v>
      </c>
      <c r="H54">
        <v>29.330595479999999</v>
      </c>
      <c r="I54">
        <v>5</v>
      </c>
      <c r="J54">
        <v>5</v>
      </c>
      <c r="K54">
        <v>358028.69</v>
      </c>
      <c r="L54">
        <v>0</v>
      </c>
      <c r="M54">
        <v>1643218.1640576399</v>
      </c>
      <c r="N54" s="1">
        <f>VLOOKUP(A54,capitaux_laser!$A$2:$T$85,20,0)</f>
        <v>1686350</v>
      </c>
    </row>
    <row r="55" spans="1:14" x14ac:dyDescent="0.25">
      <c r="A55" t="s">
        <v>62</v>
      </c>
      <c r="B55" t="s">
        <v>135</v>
      </c>
      <c r="C55" t="s">
        <v>136</v>
      </c>
      <c r="D55" t="s">
        <v>137</v>
      </c>
      <c r="E55">
        <v>113</v>
      </c>
      <c r="F55" s="6">
        <v>23462</v>
      </c>
      <c r="G55" s="6">
        <v>32783</v>
      </c>
      <c r="H55">
        <v>29.245722109999999</v>
      </c>
      <c r="I55">
        <v>3</v>
      </c>
      <c r="J55">
        <v>3</v>
      </c>
      <c r="K55">
        <v>212750.62</v>
      </c>
      <c r="L55">
        <v>0</v>
      </c>
      <c r="M55">
        <v>737956.92776539596</v>
      </c>
      <c r="N55" s="1">
        <f>VLOOKUP(A55,capitaux_laser!$A$2:$T$85,20,0)</f>
        <v>759247.8</v>
      </c>
    </row>
    <row r="56" spans="1:14" x14ac:dyDescent="0.25">
      <c r="A56" t="s">
        <v>154</v>
      </c>
      <c r="B56" t="s">
        <v>135</v>
      </c>
      <c r="C56" t="s">
        <v>138</v>
      </c>
      <c r="D56" t="s">
        <v>137</v>
      </c>
      <c r="E56">
        <v>112</v>
      </c>
      <c r="F56" s="6">
        <v>23742</v>
      </c>
      <c r="G56" s="6">
        <v>32783</v>
      </c>
      <c r="H56">
        <v>29.245722109999999</v>
      </c>
      <c r="I56">
        <v>10</v>
      </c>
      <c r="J56">
        <v>10</v>
      </c>
      <c r="K56">
        <v>540514.31999999995</v>
      </c>
      <c r="L56">
        <v>0</v>
      </c>
      <c r="M56">
        <v>2656272.4295266601</v>
      </c>
      <c r="N56" s="1" t="e">
        <f>VLOOKUP(A56,capitaux_laser!$A$2:$T$85,20,0)</f>
        <v>#N/A</v>
      </c>
    </row>
    <row r="57" spans="1:14" x14ac:dyDescent="0.25">
      <c r="A57" t="s">
        <v>79</v>
      </c>
      <c r="B57" t="s">
        <v>135</v>
      </c>
      <c r="C57" t="s">
        <v>136</v>
      </c>
      <c r="D57" t="s">
        <v>137</v>
      </c>
      <c r="E57">
        <v>113</v>
      </c>
      <c r="F57" s="6">
        <v>23540</v>
      </c>
      <c r="G57" s="6">
        <v>32828</v>
      </c>
      <c r="H57">
        <v>29.12251882</v>
      </c>
      <c r="I57">
        <v>4</v>
      </c>
      <c r="J57">
        <v>4</v>
      </c>
      <c r="K57">
        <v>233253.91</v>
      </c>
      <c r="L57">
        <v>0</v>
      </c>
      <c r="M57">
        <v>830536.64726696501</v>
      </c>
      <c r="N57" s="1">
        <f>VLOOKUP(A57,capitaux_laser!$A$2:$T$85,20,0)</f>
        <v>853753.6</v>
      </c>
    </row>
    <row r="58" spans="1:14" x14ac:dyDescent="0.25">
      <c r="A58" t="s">
        <v>100</v>
      </c>
      <c r="B58" t="s">
        <v>135</v>
      </c>
      <c r="C58" t="s">
        <v>136</v>
      </c>
      <c r="D58" t="s">
        <v>139</v>
      </c>
      <c r="E58">
        <v>113</v>
      </c>
      <c r="F58" s="6">
        <v>23489</v>
      </c>
      <c r="G58" s="6">
        <v>32905</v>
      </c>
      <c r="H58">
        <v>28.911704310000001</v>
      </c>
      <c r="I58">
        <v>5</v>
      </c>
      <c r="J58">
        <v>5</v>
      </c>
      <c r="K58">
        <v>340724.12</v>
      </c>
      <c r="L58">
        <v>0</v>
      </c>
      <c r="M58">
        <v>1212954.8316732701</v>
      </c>
      <c r="N58" s="1">
        <f>VLOOKUP(A58,capitaux_laser!$A$2:$T$85,20,0)</f>
        <v>1245430</v>
      </c>
    </row>
    <row r="59" spans="1:14" x14ac:dyDescent="0.25">
      <c r="A59" t="s">
        <v>101</v>
      </c>
      <c r="B59" t="s">
        <v>135</v>
      </c>
      <c r="C59" t="s">
        <v>138</v>
      </c>
      <c r="D59" t="s">
        <v>137</v>
      </c>
      <c r="E59">
        <v>114</v>
      </c>
      <c r="F59" s="6">
        <v>23376</v>
      </c>
      <c r="G59" s="6">
        <v>32933</v>
      </c>
      <c r="H59">
        <v>28.835044490000001</v>
      </c>
      <c r="I59">
        <v>5</v>
      </c>
      <c r="J59">
        <v>5</v>
      </c>
      <c r="K59">
        <v>317992.37</v>
      </c>
      <c r="L59">
        <v>0</v>
      </c>
      <c r="M59">
        <v>1197215.6279243899</v>
      </c>
      <c r="N59" s="1">
        <f>VLOOKUP(A59,capitaux_laser!$A$2:$T$85,20,0)</f>
        <v>1152704</v>
      </c>
    </row>
    <row r="60" spans="1:14" x14ac:dyDescent="0.25">
      <c r="A60" t="s">
        <v>109</v>
      </c>
      <c r="B60" t="s">
        <v>135</v>
      </c>
      <c r="C60" t="s">
        <v>138</v>
      </c>
      <c r="D60" t="s">
        <v>137</v>
      </c>
      <c r="E60">
        <v>113</v>
      </c>
      <c r="F60" s="6">
        <v>23526</v>
      </c>
      <c r="G60" s="6">
        <v>33056</v>
      </c>
      <c r="H60">
        <v>28.498288840000001</v>
      </c>
      <c r="I60">
        <v>7</v>
      </c>
      <c r="J60">
        <v>7</v>
      </c>
      <c r="K60">
        <v>742679.1</v>
      </c>
      <c r="L60">
        <v>0</v>
      </c>
      <c r="M60">
        <v>2750380.70544167</v>
      </c>
      <c r="N60" s="1">
        <f>VLOOKUP(A60,capitaux_laser!$A$2:$T$85,20,0)</f>
        <v>2815329</v>
      </c>
    </row>
    <row r="61" spans="1:14" x14ac:dyDescent="0.25">
      <c r="A61" t="s">
        <v>115</v>
      </c>
      <c r="B61" t="s">
        <v>135</v>
      </c>
      <c r="C61" t="s">
        <v>138</v>
      </c>
      <c r="D61" t="s">
        <v>137</v>
      </c>
      <c r="E61">
        <v>114</v>
      </c>
      <c r="F61" s="6">
        <v>23299</v>
      </c>
      <c r="G61" s="6">
        <v>33086</v>
      </c>
      <c r="H61">
        <v>28.416153319999999</v>
      </c>
      <c r="I61">
        <v>8</v>
      </c>
      <c r="J61">
        <v>8</v>
      </c>
      <c r="K61">
        <v>340401.86</v>
      </c>
      <c r="L61">
        <v>0</v>
      </c>
      <c r="M61">
        <v>1468062.0139723599</v>
      </c>
      <c r="N61" s="1">
        <f>VLOOKUP(A61,capitaux_laser!$A$2:$T$85,20,0)</f>
        <v>1412306</v>
      </c>
    </row>
    <row r="62" spans="1:14" x14ac:dyDescent="0.25">
      <c r="A62" t="s">
        <v>149</v>
      </c>
      <c r="B62" t="s">
        <v>135</v>
      </c>
      <c r="C62" t="s">
        <v>138</v>
      </c>
      <c r="D62" t="s">
        <v>137</v>
      </c>
      <c r="E62">
        <v>112</v>
      </c>
      <c r="F62" s="6">
        <v>23742</v>
      </c>
      <c r="G62" s="6">
        <v>33086</v>
      </c>
      <c r="H62">
        <v>28.416153319999999</v>
      </c>
      <c r="I62">
        <v>3</v>
      </c>
      <c r="J62">
        <v>3</v>
      </c>
      <c r="K62">
        <v>203176.14</v>
      </c>
      <c r="L62">
        <v>0</v>
      </c>
      <c r="M62">
        <v>677262.64102003095</v>
      </c>
      <c r="N62" s="1" t="e">
        <f>VLOOKUP(A62,capitaux_laser!$A$2:$T$85,20,0)</f>
        <v>#N/A</v>
      </c>
    </row>
    <row r="63" spans="1:14" x14ac:dyDescent="0.25">
      <c r="A63" t="s">
        <v>80</v>
      </c>
      <c r="B63" t="s">
        <v>135</v>
      </c>
      <c r="C63" t="s">
        <v>138</v>
      </c>
      <c r="D63" t="s">
        <v>137</v>
      </c>
      <c r="E63">
        <v>114</v>
      </c>
      <c r="F63" s="6">
        <v>23229</v>
      </c>
      <c r="G63" s="6">
        <v>33147</v>
      </c>
      <c r="H63">
        <v>28.24914442</v>
      </c>
      <c r="I63">
        <v>4</v>
      </c>
      <c r="J63">
        <v>4</v>
      </c>
      <c r="K63">
        <v>200527.78</v>
      </c>
      <c r="L63">
        <v>0</v>
      </c>
      <c r="M63">
        <v>706607.24740595894</v>
      </c>
      <c r="N63" s="1">
        <f>VLOOKUP(A63,capitaux_laser!$A$2:$T$85,20,0)</f>
        <v>677059.1</v>
      </c>
    </row>
    <row r="64" spans="1:14" x14ac:dyDescent="0.25">
      <c r="A64" t="s">
        <v>110</v>
      </c>
      <c r="B64" t="s">
        <v>135</v>
      </c>
      <c r="C64" t="s">
        <v>138</v>
      </c>
      <c r="D64" t="s">
        <v>139</v>
      </c>
      <c r="E64">
        <v>114</v>
      </c>
      <c r="F64" s="6">
        <v>23277</v>
      </c>
      <c r="G64" s="6">
        <v>33178</v>
      </c>
      <c r="H64">
        <v>28.16427105</v>
      </c>
      <c r="I64">
        <v>7</v>
      </c>
      <c r="J64">
        <v>7</v>
      </c>
      <c r="K64">
        <v>460683.37</v>
      </c>
      <c r="L64">
        <v>0</v>
      </c>
      <c r="M64">
        <v>1732115.03862639</v>
      </c>
      <c r="N64" s="1">
        <f>VLOOKUP(A64,capitaux_laser!$A$2:$T$85,20,0)</f>
        <v>1669725</v>
      </c>
    </row>
    <row r="65" spans="1:14" x14ac:dyDescent="0.25">
      <c r="A65" t="s">
        <v>116</v>
      </c>
      <c r="B65" t="s">
        <v>135</v>
      </c>
      <c r="C65" t="s">
        <v>138</v>
      </c>
      <c r="D65" t="s">
        <v>137</v>
      </c>
      <c r="E65">
        <v>114</v>
      </c>
      <c r="F65" s="6">
        <v>23232</v>
      </c>
      <c r="G65" s="6">
        <v>33178</v>
      </c>
      <c r="H65">
        <v>28.16427105</v>
      </c>
      <c r="I65">
        <v>9</v>
      </c>
      <c r="J65">
        <v>9</v>
      </c>
      <c r="K65">
        <v>523236.11</v>
      </c>
      <c r="L65">
        <v>0</v>
      </c>
      <c r="M65">
        <v>2404616.92403309</v>
      </c>
      <c r="N65" s="1">
        <f>VLOOKUP(A65,capitaux_laser!$A$2:$T$85,20,0)</f>
        <v>2322440</v>
      </c>
    </row>
    <row r="66" spans="1:14" x14ac:dyDescent="0.25">
      <c r="A66" t="s">
        <v>153</v>
      </c>
      <c r="B66" t="s">
        <v>135</v>
      </c>
      <c r="C66" t="s">
        <v>136</v>
      </c>
      <c r="D66" t="s">
        <v>139</v>
      </c>
      <c r="E66">
        <v>112</v>
      </c>
      <c r="F66" s="6">
        <v>23742</v>
      </c>
      <c r="G66" s="6">
        <v>33178</v>
      </c>
      <c r="H66">
        <v>28.16427105</v>
      </c>
      <c r="I66">
        <v>8</v>
      </c>
      <c r="J66">
        <v>8</v>
      </c>
      <c r="K66">
        <v>464796.55</v>
      </c>
      <c r="L66">
        <v>0</v>
      </c>
      <c r="M66">
        <v>1989741.84213413</v>
      </c>
      <c r="N66" s="1" t="e">
        <f>VLOOKUP(A66,capitaux_laser!$A$2:$T$85,20,0)</f>
        <v>#N/A</v>
      </c>
    </row>
    <row r="67" spans="1:14" x14ac:dyDescent="0.25">
      <c r="A67" t="s">
        <v>117</v>
      </c>
      <c r="B67" t="s">
        <v>135</v>
      </c>
      <c r="C67" t="s">
        <v>138</v>
      </c>
      <c r="D67" t="s">
        <v>137</v>
      </c>
      <c r="E67">
        <v>113</v>
      </c>
      <c r="F67" s="6">
        <v>23435</v>
      </c>
      <c r="G67" s="6">
        <v>33178</v>
      </c>
      <c r="H67">
        <v>28.16427105</v>
      </c>
      <c r="I67">
        <v>9</v>
      </c>
      <c r="J67">
        <v>9</v>
      </c>
      <c r="K67">
        <v>489834.09</v>
      </c>
      <c r="L67">
        <v>0</v>
      </c>
      <c r="M67">
        <v>2260906.9141851701</v>
      </c>
      <c r="N67" s="1" t="e">
        <f>VLOOKUP(A67,capitaux_laser!$A$2:$T$85,20,0)</f>
        <v>#N/A</v>
      </c>
    </row>
    <row r="68" spans="1:14" x14ac:dyDescent="0.25">
      <c r="A68" t="s">
        <v>118</v>
      </c>
      <c r="B68" t="s">
        <v>135</v>
      </c>
      <c r="C68" t="s">
        <v>138</v>
      </c>
      <c r="D68" t="s">
        <v>137</v>
      </c>
      <c r="E68">
        <v>114</v>
      </c>
      <c r="F68" s="6">
        <v>23376</v>
      </c>
      <c r="G68" s="6">
        <v>33178</v>
      </c>
      <c r="H68">
        <v>28.16427105</v>
      </c>
      <c r="I68">
        <v>9</v>
      </c>
      <c r="J68">
        <v>9</v>
      </c>
      <c r="K68">
        <v>498100.68</v>
      </c>
      <c r="L68">
        <v>0</v>
      </c>
      <c r="M68">
        <v>2248378.96509451</v>
      </c>
      <c r="N68" s="1" t="e">
        <f>VLOOKUP(A68,capitaux_laser!$A$2:$T$85,20,0)</f>
        <v>#N/A</v>
      </c>
    </row>
    <row r="69" spans="1:14" x14ac:dyDescent="0.25">
      <c r="A69" t="s">
        <v>102</v>
      </c>
      <c r="B69" t="s">
        <v>135</v>
      </c>
      <c r="C69" t="s">
        <v>138</v>
      </c>
      <c r="D69" t="s">
        <v>137</v>
      </c>
      <c r="E69">
        <v>114</v>
      </c>
      <c r="F69" s="6">
        <v>23214</v>
      </c>
      <c r="G69" s="6">
        <v>33185</v>
      </c>
      <c r="H69">
        <v>28.145106089999999</v>
      </c>
      <c r="I69">
        <v>5</v>
      </c>
      <c r="J69">
        <v>5</v>
      </c>
      <c r="K69">
        <v>403416.21</v>
      </c>
      <c r="L69">
        <v>0</v>
      </c>
      <c r="M69">
        <v>1440236.2465778601</v>
      </c>
      <c r="N69" s="1">
        <f>VLOOKUP(A69,capitaux_laser!$A$2:$T$85,20,0)</f>
        <v>1388630</v>
      </c>
    </row>
    <row r="70" spans="1:14" x14ac:dyDescent="0.25">
      <c r="A70" t="s">
        <v>150</v>
      </c>
      <c r="B70" t="s">
        <v>135</v>
      </c>
      <c r="C70" t="s">
        <v>138</v>
      </c>
      <c r="D70" t="s">
        <v>137</v>
      </c>
      <c r="E70">
        <v>112</v>
      </c>
      <c r="F70" s="6">
        <v>23742</v>
      </c>
      <c r="G70" s="6">
        <v>33210</v>
      </c>
      <c r="H70">
        <v>28.07665982</v>
      </c>
      <c r="I70">
        <v>3</v>
      </c>
      <c r="J70">
        <v>3</v>
      </c>
      <c r="K70">
        <v>209536.87</v>
      </c>
      <c r="L70">
        <v>0</v>
      </c>
      <c r="M70">
        <v>689769.81323881797</v>
      </c>
      <c r="N70" s="1" t="e">
        <f>VLOOKUP(A70,capitaux_laser!$A$2:$T$85,20,0)</f>
        <v>#N/A</v>
      </c>
    </row>
    <row r="71" spans="1:14" x14ac:dyDescent="0.25">
      <c r="A71" t="s">
        <v>151</v>
      </c>
      <c r="B71" t="s">
        <v>135</v>
      </c>
      <c r="C71" t="s">
        <v>138</v>
      </c>
      <c r="D71" t="s">
        <v>137</v>
      </c>
      <c r="E71">
        <v>112</v>
      </c>
      <c r="F71" s="6">
        <v>23742</v>
      </c>
      <c r="G71" s="6">
        <v>33240</v>
      </c>
      <c r="H71">
        <v>27.994524299999998</v>
      </c>
      <c r="I71">
        <v>4</v>
      </c>
      <c r="J71">
        <v>4</v>
      </c>
      <c r="K71">
        <v>305646.49</v>
      </c>
      <c r="L71">
        <v>0</v>
      </c>
      <c r="M71">
        <v>1160047.8182230301</v>
      </c>
      <c r="N71" s="1" t="e">
        <f>VLOOKUP(A71,capitaux_laser!$A$2:$T$85,20,0)</f>
        <v>#N/A</v>
      </c>
    </row>
    <row r="72" spans="1:14" x14ac:dyDescent="0.25">
      <c r="A72" t="s">
        <v>81</v>
      </c>
      <c r="B72" t="s">
        <v>135</v>
      </c>
      <c r="C72" t="s">
        <v>138</v>
      </c>
      <c r="D72" t="s">
        <v>137</v>
      </c>
      <c r="E72">
        <v>114</v>
      </c>
      <c r="F72" s="6">
        <v>23213</v>
      </c>
      <c r="G72" s="6">
        <v>33357</v>
      </c>
      <c r="H72">
        <v>27.67419576</v>
      </c>
      <c r="I72">
        <v>4</v>
      </c>
      <c r="J72">
        <v>4</v>
      </c>
      <c r="K72">
        <v>295998.46999999997</v>
      </c>
      <c r="L72">
        <v>0</v>
      </c>
      <c r="M72">
        <v>1449306.1946398199</v>
      </c>
      <c r="N72" s="1">
        <f>VLOOKUP(A72,capitaux_laser!$A$2:$T$85,20,0)</f>
        <v>1397413</v>
      </c>
    </row>
    <row r="73" spans="1:14" x14ac:dyDescent="0.25">
      <c r="A73" t="s">
        <v>41</v>
      </c>
      <c r="B73" t="s">
        <v>135</v>
      </c>
      <c r="C73" t="s">
        <v>138</v>
      </c>
      <c r="D73" t="s">
        <v>137</v>
      </c>
      <c r="E73">
        <v>114</v>
      </c>
      <c r="F73" s="6">
        <v>23376</v>
      </c>
      <c r="G73" s="6">
        <v>33360</v>
      </c>
      <c r="H73">
        <v>27.665982199999998</v>
      </c>
      <c r="I73">
        <v>2</v>
      </c>
      <c r="J73">
        <v>2</v>
      </c>
      <c r="K73">
        <v>168229.8</v>
      </c>
      <c r="L73">
        <v>0</v>
      </c>
      <c r="M73">
        <v>548702.45430813602</v>
      </c>
      <c r="N73" s="1">
        <f>VLOOKUP(A73,capitaux_laser!$A$2:$T$85,20,0)</f>
        <v>525706</v>
      </c>
    </row>
    <row r="74" spans="1:14" x14ac:dyDescent="0.25">
      <c r="A74" t="s">
        <v>63</v>
      </c>
      <c r="B74" t="s">
        <v>135</v>
      </c>
      <c r="C74" t="s">
        <v>136</v>
      </c>
      <c r="D74" t="s">
        <v>139</v>
      </c>
      <c r="E74">
        <v>113</v>
      </c>
      <c r="F74" s="6">
        <v>23387</v>
      </c>
      <c r="G74" s="6">
        <v>33373</v>
      </c>
      <c r="H74">
        <v>27.630390139999999</v>
      </c>
      <c r="I74">
        <v>3</v>
      </c>
      <c r="J74">
        <v>3</v>
      </c>
      <c r="K74">
        <v>263835.53000000003</v>
      </c>
      <c r="L74">
        <v>0</v>
      </c>
      <c r="M74">
        <v>887549.92570634303</v>
      </c>
      <c r="N74" s="1">
        <f>VLOOKUP(A74,capitaux_laser!$A$2:$T$85,20,0)</f>
        <v>911137.6</v>
      </c>
    </row>
    <row r="75" spans="1:14" x14ac:dyDescent="0.25">
      <c r="A75" t="s">
        <v>103</v>
      </c>
      <c r="B75" t="s">
        <v>135</v>
      </c>
      <c r="C75" t="s">
        <v>138</v>
      </c>
      <c r="D75" t="s">
        <v>137</v>
      </c>
      <c r="E75">
        <v>114</v>
      </c>
      <c r="F75" s="6">
        <v>23340</v>
      </c>
      <c r="G75" s="6">
        <v>33451</v>
      </c>
      <c r="H75">
        <v>27.416837780000002</v>
      </c>
      <c r="I75">
        <v>5</v>
      </c>
      <c r="J75">
        <v>5</v>
      </c>
      <c r="K75">
        <v>226608.03</v>
      </c>
      <c r="L75">
        <v>0</v>
      </c>
      <c r="M75">
        <v>790582.46820121398</v>
      </c>
      <c r="N75" s="1">
        <f>VLOOKUP(A75,capitaux_laser!$A$2:$T$85,20,0)</f>
        <v>755094.1</v>
      </c>
    </row>
    <row r="76" spans="1:14" x14ac:dyDescent="0.25">
      <c r="A76" t="s">
        <v>82</v>
      </c>
      <c r="B76" t="s">
        <v>135</v>
      </c>
      <c r="C76" t="s">
        <v>138</v>
      </c>
      <c r="D76" t="s">
        <v>137</v>
      </c>
      <c r="E76">
        <v>113</v>
      </c>
      <c r="F76" s="6">
        <v>23552</v>
      </c>
      <c r="G76" s="6">
        <v>33451</v>
      </c>
      <c r="H76">
        <v>27.416837780000002</v>
      </c>
      <c r="I76">
        <v>4</v>
      </c>
      <c r="J76">
        <v>4</v>
      </c>
      <c r="K76">
        <v>292285</v>
      </c>
      <c r="L76">
        <v>0</v>
      </c>
      <c r="M76">
        <v>1058611.4411212199</v>
      </c>
      <c r="N76" s="1">
        <f>VLOOKUP(A76,capitaux_laser!$A$2:$T$85,20,0)</f>
        <v>1085779</v>
      </c>
    </row>
    <row r="77" spans="1:14" x14ac:dyDescent="0.25">
      <c r="A77" t="s">
        <v>64</v>
      </c>
      <c r="B77" t="s">
        <v>135</v>
      </c>
      <c r="C77" t="s">
        <v>138</v>
      </c>
      <c r="D77" t="s">
        <v>137</v>
      </c>
      <c r="E77">
        <v>113</v>
      </c>
      <c r="F77" s="6">
        <v>23472</v>
      </c>
      <c r="G77" s="6">
        <v>33451</v>
      </c>
      <c r="H77">
        <v>27.416837780000002</v>
      </c>
      <c r="I77">
        <v>3</v>
      </c>
      <c r="J77">
        <v>3</v>
      </c>
      <c r="K77">
        <v>205425.34</v>
      </c>
      <c r="L77">
        <v>0</v>
      </c>
      <c r="M77">
        <v>677833.82709934097</v>
      </c>
      <c r="N77" s="1">
        <f>VLOOKUP(A77,capitaux_laser!$A$2:$T$85,20,0)</f>
        <v>697131.1</v>
      </c>
    </row>
    <row r="78" spans="1:14" x14ac:dyDescent="0.25">
      <c r="A78" t="s">
        <v>83</v>
      </c>
      <c r="B78" t="s">
        <v>135</v>
      </c>
      <c r="C78" t="s">
        <v>136</v>
      </c>
      <c r="D78" t="s">
        <v>137</v>
      </c>
      <c r="E78">
        <v>114</v>
      </c>
      <c r="F78" s="6">
        <v>23376</v>
      </c>
      <c r="G78" s="6">
        <v>33451</v>
      </c>
      <c r="H78">
        <v>27.416837780000002</v>
      </c>
      <c r="I78">
        <v>4</v>
      </c>
      <c r="J78">
        <v>4</v>
      </c>
      <c r="K78">
        <v>281525.49</v>
      </c>
      <c r="L78">
        <v>0</v>
      </c>
      <c r="M78">
        <v>1013247.52989226</v>
      </c>
      <c r="N78" s="1">
        <f>VLOOKUP(A78,capitaux_laser!$A$2:$T$85,20,0)</f>
        <v>974515.5</v>
      </c>
    </row>
    <row r="79" spans="1:14" x14ac:dyDescent="0.25">
      <c r="A79" t="s">
        <v>65</v>
      </c>
      <c r="B79" t="s">
        <v>135</v>
      </c>
      <c r="C79" t="s">
        <v>138</v>
      </c>
      <c r="D79" t="s">
        <v>137</v>
      </c>
      <c r="E79">
        <v>113</v>
      </c>
      <c r="F79" s="6">
        <v>23465</v>
      </c>
      <c r="G79" s="6">
        <v>33451</v>
      </c>
      <c r="H79">
        <v>27.416837780000002</v>
      </c>
      <c r="I79">
        <v>3</v>
      </c>
      <c r="J79">
        <v>3</v>
      </c>
      <c r="K79">
        <v>205293.02</v>
      </c>
      <c r="L79">
        <v>0</v>
      </c>
      <c r="M79">
        <v>669482.47526255704</v>
      </c>
      <c r="N79" s="1">
        <f>VLOOKUP(A79,capitaux_laser!$A$2:$T$85,20,0)</f>
        <v>688587.6</v>
      </c>
    </row>
    <row r="80" spans="1:14" x14ac:dyDescent="0.25">
      <c r="A80" t="s">
        <v>84</v>
      </c>
      <c r="B80" t="s">
        <v>135</v>
      </c>
      <c r="C80" t="s">
        <v>136</v>
      </c>
      <c r="D80" t="s">
        <v>137</v>
      </c>
      <c r="E80">
        <v>113</v>
      </c>
      <c r="F80" s="6">
        <v>23465</v>
      </c>
      <c r="G80" s="6">
        <v>33451</v>
      </c>
      <c r="H80">
        <v>27.416837780000002</v>
      </c>
      <c r="I80">
        <v>4</v>
      </c>
      <c r="J80">
        <v>4</v>
      </c>
      <c r="K80">
        <v>226823.84</v>
      </c>
      <c r="L80">
        <v>0</v>
      </c>
      <c r="M80">
        <v>794787.49182308395</v>
      </c>
      <c r="N80" s="1">
        <f>VLOOKUP(A80,capitaux_laser!$A$2:$T$85,20,0)</f>
        <v>816573.8</v>
      </c>
    </row>
    <row r="81" spans="1:14" x14ac:dyDescent="0.25">
      <c r="A81" t="s">
        <v>104</v>
      </c>
      <c r="B81" t="s">
        <v>135</v>
      </c>
      <c r="C81" t="s">
        <v>138</v>
      </c>
      <c r="D81" t="s">
        <v>137</v>
      </c>
      <c r="E81">
        <v>114</v>
      </c>
      <c r="F81" s="6">
        <v>23344</v>
      </c>
      <c r="G81" s="6">
        <v>33451</v>
      </c>
      <c r="H81">
        <v>27.416837780000002</v>
      </c>
      <c r="I81">
        <v>6</v>
      </c>
      <c r="J81">
        <v>6</v>
      </c>
      <c r="K81">
        <v>397050.96</v>
      </c>
      <c r="L81">
        <v>0</v>
      </c>
      <c r="M81">
        <v>1546157.3395032799</v>
      </c>
      <c r="N81" s="1">
        <f>VLOOKUP(A81,capitaux_laser!$A$2:$T$85,20,0)</f>
        <v>1489771</v>
      </c>
    </row>
    <row r="82" spans="1:14" x14ac:dyDescent="0.25">
      <c r="A82" t="s">
        <v>66</v>
      </c>
      <c r="B82" t="s">
        <v>135</v>
      </c>
      <c r="C82" t="s">
        <v>136</v>
      </c>
      <c r="D82" t="s">
        <v>137</v>
      </c>
      <c r="E82">
        <v>114</v>
      </c>
      <c r="F82" s="6">
        <v>23232</v>
      </c>
      <c r="G82" s="6">
        <v>33466</v>
      </c>
      <c r="H82">
        <v>27.375770020000001</v>
      </c>
      <c r="I82">
        <v>3</v>
      </c>
      <c r="J82">
        <v>3</v>
      </c>
      <c r="K82">
        <v>262421.77</v>
      </c>
      <c r="L82">
        <v>0</v>
      </c>
      <c r="M82">
        <v>872091.43371024099</v>
      </c>
      <c r="N82" s="1">
        <f>VLOOKUP(A82,capitaux_laser!$A$2:$T$85,20,0)</f>
        <v>837342.4</v>
      </c>
    </row>
    <row r="83" spans="1:14" x14ac:dyDescent="0.25">
      <c r="A83" t="s">
        <v>42</v>
      </c>
      <c r="B83" t="s">
        <v>135</v>
      </c>
      <c r="C83" t="s">
        <v>138</v>
      </c>
      <c r="D83" t="s">
        <v>139</v>
      </c>
      <c r="E83">
        <v>113</v>
      </c>
      <c r="F83" s="6">
        <v>23436</v>
      </c>
      <c r="G83" s="6">
        <v>33466</v>
      </c>
      <c r="H83">
        <v>27.375770020000001</v>
      </c>
      <c r="I83">
        <v>2</v>
      </c>
      <c r="J83">
        <v>2</v>
      </c>
      <c r="K83">
        <v>211674.06</v>
      </c>
      <c r="L83">
        <v>0</v>
      </c>
      <c r="M83">
        <v>727613.87501177203</v>
      </c>
      <c r="N83" s="1">
        <f>VLOOKUP(A83,capitaux_laser!$A$2:$T$85,20,0)</f>
        <v>746499.7</v>
      </c>
    </row>
    <row r="84" spans="1:14" x14ac:dyDescent="0.25">
      <c r="A84" t="s">
        <v>105</v>
      </c>
      <c r="B84" t="s">
        <v>135</v>
      </c>
      <c r="C84" t="s">
        <v>138</v>
      </c>
      <c r="D84" t="s">
        <v>137</v>
      </c>
      <c r="E84">
        <v>114</v>
      </c>
      <c r="F84" s="6">
        <v>23296</v>
      </c>
      <c r="G84" s="6">
        <v>33483</v>
      </c>
      <c r="H84">
        <v>27.329226559999999</v>
      </c>
      <c r="I84">
        <v>5</v>
      </c>
      <c r="J84">
        <v>5</v>
      </c>
      <c r="K84">
        <v>280694.90000000002</v>
      </c>
      <c r="L84">
        <v>0</v>
      </c>
      <c r="M84">
        <v>1003973.36836691</v>
      </c>
      <c r="N84" s="1">
        <f>VLOOKUP(A84,capitaux_laser!$A$2:$T$85,20,0)</f>
        <v>962485.9</v>
      </c>
    </row>
    <row r="85" spans="1:14" x14ac:dyDescent="0.25">
      <c r="A85" t="s">
        <v>152</v>
      </c>
      <c r="B85" t="s">
        <v>135</v>
      </c>
      <c r="C85" t="s">
        <v>138</v>
      </c>
      <c r="D85" t="s">
        <v>137</v>
      </c>
      <c r="E85">
        <v>112</v>
      </c>
      <c r="F85" s="6">
        <v>23742</v>
      </c>
      <c r="G85" s="6">
        <v>33497</v>
      </c>
      <c r="H85">
        <v>27.290896650000001</v>
      </c>
      <c r="I85">
        <v>7</v>
      </c>
      <c r="J85">
        <v>7</v>
      </c>
      <c r="K85">
        <v>467679.6</v>
      </c>
      <c r="L85">
        <v>0</v>
      </c>
      <c r="M85">
        <v>1834896.92299188</v>
      </c>
      <c r="N85" s="1" t="e">
        <f>VLOOKUP(A85,capitaux_laser!$A$2:$T$85,20,0)</f>
        <v>#N/A</v>
      </c>
    </row>
    <row r="86" spans="1:14" x14ac:dyDescent="0.25">
      <c r="A86" t="s">
        <v>119</v>
      </c>
      <c r="B86" t="s">
        <v>135</v>
      </c>
      <c r="C86" t="s">
        <v>138</v>
      </c>
      <c r="D86" t="s">
        <v>137</v>
      </c>
      <c r="E86">
        <v>114</v>
      </c>
      <c r="F86" s="6">
        <v>23225</v>
      </c>
      <c r="G86" s="6">
        <v>33497</v>
      </c>
      <c r="H86">
        <v>27.290896650000001</v>
      </c>
      <c r="I86">
        <v>9</v>
      </c>
      <c r="J86">
        <v>9</v>
      </c>
      <c r="K86">
        <v>469524.73</v>
      </c>
      <c r="L86">
        <v>0</v>
      </c>
      <c r="M86">
        <v>2058145.6587654599</v>
      </c>
      <c r="N86" s="1" t="e">
        <f>VLOOKUP(A86,capitaux_laser!$A$2:$T$85,20,0)</f>
        <v>#N/A</v>
      </c>
    </row>
    <row r="87" spans="1:14" x14ac:dyDescent="0.25">
      <c r="A87" t="s">
        <v>85</v>
      </c>
      <c r="B87" t="s">
        <v>135</v>
      </c>
      <c r="C87" t="s">
        <v>138</v>
      </c>
      <c r="D87" t="s">
        <v>139</v>
      </c>
      <c r="E87">
        <v>114</v>
      </c>
      <c r="F87" s="6">
        <v>23376</v>
      </c>
      <c r="G87" s="6">
        <v>33497</v>
      </c>
      <c r="H87">
        <v>27.290896650000001</v>
      </c>
      <c r="I87">
        <v>4</v>
      </c>
      <c r="J87">
        <v>4</v>
      </c>
      <c r="K87">
        <v>409746.27</v>
      </c>
      <c r="L87">
        <v>0</v>
      </c>
      <c r="M87">
        <v>1474126.28561584</v>
      </c>
      <c r="N87" s="1">
        <f>VLOOKUP(A87,capitaux_laser!$A$2:$T$85,20,0)</f>
        <v>1423051</v>
      </c>
    </row>
    <row r="88" spans="1:14" x14ac:dyDescent="0.25">
      <c r="A88" t="s">
        <v>111</v>
      </c>
      <c r="B88" t="s">
        <v>135</v>
      </c>
      <c r="C88" t="s">
        <v>136</v>
      </c>
      <c r="D88" t="s">
        <v>137</v>
      </c>
      <c r="E88">
        <v>113</v>
      </c>
      <c r="F88" s="6">
        <v>23506</v>
      </c>
      <c r="G88" s="6">
        <v>33497</v>
      </c>
      <c r="H88">
        <v>27.290896650000001</v>
      </c>
      <c r="I88">
        <v>7</v>
      </c>
      <c r="J88">
        <v>7</v>
      </c>
      <c r="K88">
        <v>459203.69</v>
      </c>
      <c r="L88">
        <v>0</v>
      </c>
      <c r="M88">
        <v>1863468.45308944</v>
      </c>
      <c r="N88" s="1">
        <f>VLOOKUP(A88,capitaux_laser!$A$2:$T$85,20,0)</f>
        <v>1910485</v>
      </c>
    </row>
    <row r="89" spans="1:14" x14ac:dyDescent="0.25">
      <c r="A89" t="s">
        <v>112</v>
      </c>
      <c r="B89" t="s">
        <v>135</v>
      </c>
      <c r="C89" t="s">
        <v>138</v>
      </c>
      <c r="D89" t="s">
        <v>139</v>
      </c>
      <c r="E89">
        <v>113</v>
      </c>
      <c r="F89" s="6">
        <v>23447</v>
      </c>
      <c r="G89" s="6">
        <v>33497</v>
      </c>
      <c r="H89">
        <v>27.290896650000001</v>
      </c>
      <c r="I89">
        <v>7</v>
      </c>
      <c r="J89">
        <v>7</v>
      </c>
      <c r="K89">
        <v>469661.11</v>
      </c>
      <c r="L89">
        <v>0</v>
      </c>
      <c r="M89">
        <v>1911652.9102889099</v>
      </c>
      <c r="N89" s="1">
        <f>VLOOKUP(A89,capitaux_laser!$A$2:$T$85,20,0)</f>
        <v>1959676</v>
      </c>
    </row>
    <row r="90" spans="1:14" x14ac:dyDescent="0.25">
      <c r="A90" t="s">
        <v>67</v>
      </c>
      <c r="B90" t="s">
        <v>135</v>
      </c>
      <c r="C90" t="s">
        <v>136</v>
      </c>
      <c r="D90" t="s">
        <v>139</v>
      </c>
      <c r="E90">
        <v>113</v>
      </c>
      <c r="F90" s="6">
        <v>23412</v>
      </c>
      <c r="G90" s="6">
        <v>33574</v>
      </c>
      <c r="H90">
        <v>27.080082139999998</v>
      </c>
      <c r="I90">
        <v>3</v>
      </c>
      <c r="J90">
        <v>3</v>
      </c>
      <c r="K90">
        <v>248538.07</v>
      </c>
      <c r="L90">
        <v>0</v>
      </c>
      <c r="M90">
        <v>812123.54794218298</v>
      </c>
      <c r="N90" s="1">
        <f>VLOOKUP(A90,capitaux_laser!$A$2:$T$85,20,0)</f>
        <v>833906.2</v>
      </c>
    </row>
    <row r="91" spans="1:14" x14ac:dyDescent="0.25">
      <c r="A91" t="s">
        <v>120</v>
      </c>
      <c r="B91" t="s">
        <v>135</v>
      </c>
      <c r="C91" t="s">
        <v>138</v>
      </c>
      <c r="D91" t="s">
        <v>137</v>
      </c>
      <c r="E91">
        <v>113</v>
      </c>
      <c r="F91" s="6">
        <v>23479</v>
      </c>
      <c r="G91" s="6">
        <v>33574</v>
      </c>
      <c r="H91">
        <v>27.080082139999998</v>
      </c>
      <c r="I91">
        <v>9</v>
      </c>
      <c r="J91">
        <v>9</v>
      </c>
      <c r="K91">
        <v>473799.13</v>
      </c>
      <c r="L91">
        <v>0</v>
      </c>
      <c r="M91">
        <v>2087167.0439019499</v>
      </c>
      <c r="N91" s="1" t="e">
        <f>VLOOKUP(A91,capitaux_laser!$A$2:$T$85,20,0)</f>
        <v>#N/A</v>
      </c>
    </row>
    <row r="92" spans="1:14" x14ac:dyDescent="0.25">
      <c r="A92" t="s">
        <v>106</v>
      </c>
      <c r="B92" t="s">
        <v>135</v>
      </c>
      <c r="C92" t="s">
        <v>138</v>
      </c>
      <c r="D92" t="s">
        <v>137</v>
      </c>
      <c r="E92">
        <v>113</v>
      </c>
      <c r="F92" s="6">
        <v>23390</v>
      </c>
      <c r="G92" s="6">
        <v>33637</v>
      </c>
      <c r="H92">
        <v>26.907597540000001</v>
      </c>
      <c r="I92">
        <v>5</v>
      </c>
      <c r="J92">
        <v>5</v>
      </c>
      <c r="K92">
        <v>276464.84000000003</v>
      </c>
      <c r="L92">
        <v>0</v>
      </c>
      <c r="M92">
        <v>986893.46227327804</v>
      </c>
      <c r="N92" s="1">
        <f>VLOOKUP(A92,capitaux_laser!$A$2:$T$85,20,0)</f>
        <v>1013798</v>
      </c>
    </row>
    <row r="93" spans="1:14" x14ac:dyDescent="0.25">
      <c r="A93" t="s">
        <v>107</v>
      </c>
      <c r="B93" t="s">
        <v>135</v>
      </c>
      <c r="C93" t="s">
        <v>138</v>
      </c>
      <c r="D93" t="s">
        <v>137</v>
      </c>
      <c r="E93">
        <v>114</v>
      </c>
      <c r="F93" s="6">
        <v>23376</v>
      </c>
      <c r="G93" s="6">
        <v>33637</v>
      </c>
      <c r="H93">
        <v>26.907597540000001</v>
      </c>
      <c r="I93">
        <v>6</v>
      </c>
      <c r="J93">
        <v>6</v>
      </c>
      <c r="K93">
        <v>363939.08</v>
      </c>
      <c r="L93">
        <v>0</v>
      </c>
      <c r="M93">
        <v>1344495.18525472</v>
      </c>
    </row>
    <row r="94" spans="1:14" x14ac:dyDescent="0.25">
      <c r="A94" t="s">
        <v>86</v>
      </c>
      <c r="B94" t="s">
        <v>135</v>
      </c>
      <c r="C94" t="s">
        <v>138</v>
      </c>
      <c r="D94" t="s">
        <v>137</v>
      </c>
      <c r="E94">
        <v>113</v>
      </c>
      <c r="F94" s="6">
        <v>23556</v>
      </c>
      <c r="G94" s="6">
        <v>33889</v>
      </c>
      <c r="H94">
        <v>26.217659139999999</v>
      </c>
      <c r="I94">
        <v>4</v>
      </c>
      <c r="J94">
        <v>4</v>
      </c>
      <c r="K94">
        <v>179810.78</v>
      </c>
      <c r="L94">
        <v>0</v>
      </c>
      <c r="M94">
        <v>500015.70031344902</v>
      </c>
    </row>
    <row r="95" spans="1:14" x14ac:dyDescent="0.25">
      <c r="A95" t="s">
        <v>108</v>
      </c>
      <c r="B95" t="s">
        <v>135</v>
      </c>
      <c r="C95" t="s">
        <v>136</v>
      </c>
      <c r="D95" t="s">
        <v>137</v>
      </c>
      <c r="E95">
        <v>113</v>
      </c>
      <c r="F95" s="6">
        <v>23404</v>
      </c>
      <c r="G95" s="6">
        <v>34578</v>
      </c>
      <c r="H95">
        <v>24.331279949999999</v>
      </c>
      <c r="I95">
        <v>6</v>
      </c>
      <c r="J95">
        <v>6</v>
      </c>
      <c r="K95">
        <v>403945.5</v>
      </c>
      <c r="L95">
        <v>0</v>
      </c>
      <c r="M95">
        <v>1428117.56197448</v>
      </c>
    </row>
    <row r="96" spans="1:14" x14ac:dyDescent="0.25">
      <c r="A96" t="s">
        <v>87</v>
      </c>
      <c r="B96" t="s">
        <v>135</v>
      </c>
      <c r="C96" t="s">
        <v>136</v>
      </c>
      <c r="D96" t="s">
        <v>137</v>
      </c>
      <c r="E96">
        <v>113</v>
      </c>
      <c r="F96" s="6">
        <v>23547</v>
      </c>
      <c r="G96" s="6">
        <v>35048</v>
      </c>
      <c r="H96">
        <v>23.044490079999999</v>
      </c>
      <c r="I96">
        <v>4</v>
      </c>
      <c r="J96">
        <v>4</v>
      </c>
      <c r="K96">
        <v>259971.27</v>
      </c>
      <c r="L96">
        <v>0</v>
      </c>
      <c r="M96">
        <v>534212.70557003503</v>
      </c>
    </row>
    <row r="97" spans="1:13" x14ac:dyDescent="0.25">
      <c r="A97" t="s">
        <v>68</v>
      </c>
      <c r="B97" t="s">
        <v>135</v>
      </c>
      <c r="C97" t="s">
        <v>138</v>
      </c>
      <c r="D97" t="s">
        <v>137</v>
      </c>
      <c r="E97">
        <v>113</v>
      </c>
      <c r="F97" s="6">
        <v>23498</v>
      </c>
      <c r="G97" s="6">
        <v>35125</v>
      </c>
      <c r="H97">
        <v>22.83367556</v>
      </c>
      <c r="I97">
        <v>3</v>
      </c>
      <c r="J97">
        <v>3</v>
      </c>
      <c r="K97">
        <v>330597.28999999998</v>
      </c>
      <c r="L97">
        <v>0</v>
      </c>
      <c r="M97">
        <v>635605.09695866099</v>
      </c>
    </row>
    <row r="98" spans="1:13" x14ac:dyDescent="0.25">
      <c r="A98" t="s">
        <v>113</v>
      </c>
      <c r="B98" t="s">
        <v>135</v>
      </c>
      <c r="C98" t="s">
        <v>138</v>
      </c>
      <c r="D98" t="s">
        <v>137</v>
      </c>
      <c r="E98">
        <v>113</v>
      </c>
      <c r="F98" s="6">
        <v>23381</v>
      </c>
      <c r="G98" s="6">
        <v>35219</v>
      </c>
      <c r="H98">
        <v>22.576317589999999</v>
      </c>
      <c r="I98">
        <v>7</v>
      </c>
      <c r="J98">
        <v>7</v>
      </c>
      <c r="K98">
        <v>249332.94</v>
      </c>
      <c r="L98">
        <v>0</v>
      </c>
      <c r="M98">
        <v>626868.561537434</v>
      </c>
    </row>
    <row r="99" spans="1:13" x14ac:dyDescent="0.25">
      <c r="A99" t="s">
        <v>114</v>
      </c>
      <c r="B99" t="s">
        <v>135</v>
      </c>
      <c r="C99" t="s">
        <v>138</v>
      </c>
      <c r="D99" t="s">
        <v>137</v>
      </c>
      <c r="E99">
        <v>114</v>
      </c>
      <c r="F99" s="6">
        <v>23212</v>
      </c>
      <c r="G99" s="6">
        <v>35278</v>
      </c>
      <c r="H99">
        <v>22.414784390000001</v>
      </c>
      <c r="I99">
        <v>7</v>
      </c>
      <c r="J99">
        <v>7</v>
      </c>
      <c r="K99">
        <v>612309.06999999995</v>
      </c>
      <c r="L99">
        <v>0</v>
      </c>
      <c r="M99">
        <v>1205749.35131416</v>
      </c>
    </row>
    <row r="100" spans="1:13" x14ac:dyDescent="0.25">
      <c r="A100" t="s">
        <v>122</v>
      </c>
      <c r="B100" t="s">
        <v>135</v>
      </c>
      <c r="C100" t="s">
        <v>138</v>
      </c>
      <c r="D100" t="s">
        <v>137</v>
      </c>
      <c r="E100">
        <v>114</v>
      </c>
      <c r="F100" s="6">
        <v>23244</v>
      </c>
      <c r="G100" s="6">
        <v>35870</v>
      </c>
      <c r="H100">
        <v>20.793976730000001</v>
      </c>
      <c r="I100">
        <v>11</v>
      </c>
      <c r="J100">
        <v>11</v>
      </c>
      <c r="K100">
        <v>550557.47</v>
      </c>
      <c r="L100">
        <v>0</v>
      </c>
      <c r="M100">
        <v>1310851.12265816</v>
      </c>
    </row>
    <row r="101" spans="1:13" x14ac:dyDescent="0.25">
      <c r="A101" t="s">
        <v>69</v>
      </c>
      <c r="B101" t="s">
        <v>135</v>
      </c>
      <c r="C101" t="s">
        <v>136</v>
      </c>
      <c r="D101" t="s">
        <v>137</v>
      </c>
      <c r="E101">
        <v>116</v>
      </c>
      <c r="F101" s="6">
        <v>22538</v>
      </c>
      <c r="G101" s="6">
        <v>36404</v>
      </c>
      <c r="H101">
        <v>19.331964410000001</v>
      </c>
      <c r="I101">
        <v>3</v>
      </c>
      <c r="J101">
        <v>3</v>
      </c>
      <c r="K101">
        <v>139560.94</v>
      </c>
      <c r="L101">
        <v>0</v>
      </c>
      <c r="M101">
        <v>316143.97981323302</v>
      </c>
    </row>
    <row r="102" spans="1:13" x14ac:dyDescent="0.25">
      <c r="A102" t="s">
        <v>147</v>
      </c>
      <c r="B102" t="s">
        <v>135</v>
      </c>
      <c r="C102" t="s">
        <v>138</v>
      </c>
      <c r="D102" t="s">
        <v>137</v>
      </c>
      <c r="E102">
        <v>112</v>
      </c>
      <c r="F102" s="6">
        <v>23742</v>
      </c>
      <c r="G102" s="6">
        <v>36557</v>
      </c>
      <c r="H102">
        <v>18.913073239999999</v>
      </c>
      <c r="I102">
        <v>2</v>
      </c>
      <c r="J102">
        <v>2</v>
      </c>
      <c r="K102">
        <v>134550.75</v>
      </c>
      <c r="L102">
        <v>0</v>
      </c>
      <c r="M102">
        <v>264850.28710237402</v>
      </c>
    </row>
    <row r="103" spans="1:13" x14ac:dyDescent="0.25">
      <c r="A103" t="s">
        <v>70</v>
      </c>
      <c r="B103" t="s">
        <v>135</v>
      </c>
      <c r="C103" t="s">
        <v>136</v>
      </c>
      <c r="D103" t="s">
        <v>137</v>
      </c>
      <c r="E103">
        <v>113</v>
      </c>
      <c r="F103" s="6">
        <v>23495</v>
      </c>
      <c r="G103" s="6">
        <v>36678</v>
      </c>
      <c r="H103">
        <v>18.58179329</v>
      </c>
      <c r="I103">
        <v>3</v>
      </c>
      <c r="J103">
        <v>3</v>
      </c>
      <c r="K103">
        <v>137077.91</v>
      </c>
      <c r="L103">
        <v>0</v>
      </c>
      <c r="M103">
        <v>237735.937530336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27"/>
  <sheetViews>
    <sheetView workbookViewId="0">
      <selection activeCell="L4" sqref="L4"/>
    </sheetView>
  </sheetViews>
  <sheetFormatPr baseColWidth="10" defaultRowHeight="15" x14ac:dyDescent="0.25"/>
  <cols>
    <col min="6" max="6" width="14" bestFit="1" customWidth="1"/>
    <col min="7" max="7" width="17.28515625" bestFit="1" customWidth="1"/>
    <col min="11" max="11" width="17.28515625" bestFit="1" customWidth="1"/>
  </cols>
  <sheetData>
    <row r="2" spans="5:12" x14ac:dyDescent="0.25">
      <c r="E2" s="6">
        <f>[1]!sfs_DateDepartEffective(L2,L3)</f>
        <v>50041</v>
      </c>
      <c r="K2" t="s">
        <v>129</v>
      </c>
      <c r="L2" s="5">
        <v>27971</v>
      </c>
    </row>
    <row r="3" spans="5:12" x14ac:dyDescent="0.25">
      <c r="K3" t="s">
        <v>130</v>
      </c>
      <c r="L3" s="5">
        <v>40079</v>
      </c>
    </row>
    <row r="6" spans="5:12" x14ac:dyDescent="0.25">
      <c r="K6" t="s">
        <v>142</v>
      </c>
      <c r="L6" s="6">
        <v>43830</v>
      </c>
    </row>
    <row r="8" spans="5:12" x14ac:dyDescent="0.25">
      <c r="G8" t="s">
        <v>129</v>
      </c>
      <c r="H8" t="s">
        <v>130</v>
      </c>
      <c r="K8" t="s">
        <v>128</v>
      </c>
      <c r="L8">
        <f>(L6-L2)/365.25</f>
        <v>43.419575633127998</v>
      </c>
    </row>
    <row r="9" spans="5:12" x14ac:dyDescent="0.25">
      <c r="G9" s="6">
        <v>23595</v>
      </c>
      <c r="H9" s="6">
        <v>30837</v>
      </c>
    </row>
    <row r="10" spans="5:12" x14ac:dyDescent="0.25">
      <c r="K10" s="6"/>
      <c r="L10">
        <v>55.400410677618069</v>
      </c>
    </row>
    <row r="12" spans="5:12" x14ac:dyDescent="0.25">
      <c r="K12" s="6"/>
    </row>
    <row r="17" spans="5:10" x14ac:dyDescent="0.25">
      <c r="F17" t="s">
        <v>129</v>
      </c>
      <c r="G17" t="s">
        <v>130</v>
      </c>
    </row>
    <row r="18" spans="5:10" x14ac:dyDescent="0.25">
      <c r="F18" s="6">
        <v>24472</v>
      </c>
      <c r="G18" s="6">
        <v>31779</v>
      </c>
    </row>
    <row r="21" spans="5:10" x14ac:dyDescent="0.25">
      <c r="F21" s="6">
        <v>43465</v>
      </c>
      <c r="G21" s="6">
        <v>43830</v>
      </c>
      <c r="H21" s="6">
        <v>44196</v>
      </c>
      <c r="I21" s="6">
        <v>44561</v>
      </c>
      <c r="J21" s="6">
        <v>44926</v>
      </c>
    </row>
    <row r="22" spans="5:10" x14ac:dyDescent="0.25">
      <c r="E22" t="s">
        <v>128</v>
      </c>
      <c r="F22" s="8">
        <f>(F21-$F$18)/365.25</f>
        <v>52</v>
      </c>
      <c r="G22" s="8">
        <f t="shared" ref="G22:J22" si="0">(G21-$F$18)/365.25</f>
        <v>52.999315537303218</v>
      </c>
      <c r="H22" s="8">
        <f t="shared" si="0"/>
        <v>54.001368925393564</v>
      </c>
      <c r="I22" s="8">
        <f t="shared" si="0"/>
        <v>55.000684462696782</v>
      </c>
      <c r="J22" s="8">
        <f t="shared" si="0"/>
        <v>56</v>
      </c>
    </row>
    <row r="27" spans="5:10" x14ac:dyDescent="0.25">
      <c r="H27">
        <f>2018+15</f>
        <v>2033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capitaux_laser</vt:lpstr>
      <vt:lpstr>capitaux_python</vt:lpstr>
      <vt:lpstr>Feuil4</vt:lpstr>
    </vt:vector>
  </TitlesOfParts>
  <Company>BKAM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TEFFAL AMINE</dc:creator>
  <cp:lastModifiedBy>TEFFAL AMINE</cp:lastModifiedBy>
  <dcterms:created xsi:type="dcterms:W3CDTF">2019-05-30T09:35:22Z</dcterms:created>
  <dcterms:modified xsi:type="dcterms:W3CDTF">2019-05-31T10:17:14Z</dcterms:modified>
</cp:coreProperties>
</file>