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Julou\Documents\Cours\BUT 2\4 - SAE\SAÉ 3.04\Rendus\"/>
    </mc:Choice>
  </mc:AlternateContent>
  <xr:revisionPtr revIDLastSave="0" documentId="13_ncr:1_{98F0E796-1F27-4B22-B5DB-57C2528F6393}" xr6:coauthVersionLast="47" xr6:coauthVersionMax="47" xr10:uidLastSave="{00000000-0000-0000-0000-000000000000}"/>
  <bookViews>
    <workbookView xWindow="-108" yWindow="-108" windowWidth="23256" windowHeight="12456" firstSheet="9" activeTab="10" xr2:uid="{00000000-000D-0000-FFFF-FFFF00000000}"/>
  </bookViews>
  <sheets>
    <sheet name="0 - Page de Garde" sheetId="14" r:id="rId1"/>
    <sheet name="1 - Métré des Surfaces Étudiées" sheetId="15" r:id="rId2"/>
    <sheet name="2 - Propriétés des Paroies" sheetId="16" r:id="rId3"/>
    <sheet name="2.2 - Pont thermiques" sheetId="22" r:id="rId4"/>
    <sheet name="3 - Température LNC" sheetId="17" r:id="rId5"/>
    <sheet name="4 - Renouvellement d'air" sheetId="20" r:id="rId6"/>
    <sheet name="5 - Calcul des déperditions" sheetId="19" r:id="rId7"/>
    <sheet name="6 - Analyse Pleiades" sheetId="23" r:id="rId8"/>
    <sheet name="7 - Dim. des chauffages" sheetId="28" r:id="rId9"/>
    <sheet name="7 - Calculs Dim. du chauffage" sheetId="29" r:id="rId10"/>
    <sheet name="8 - Dim. Plancher chauffant" sheetId="30" r:id="rId11"/>
    <sheet name="9 - Loi d'eau" sheetId="32" r:id="rId12"/>
  </sheets>
  <definedNames>
    <definedName name="_Te">'7 - Calculs Dim. du chauffage'!$F$2</definedName>
    <definedName name="_Ti">'7 - Calculs Dim. du chauffage'!$F$4</definedName>
    <definedName name="_Tlm">'7 - Calculs Dim. du chauffage'!$D$6</definedName>
    <definedName name="_Tlmn">'7 - Calculs Dim. du chauffage'!$H$12</definedName>
    <definedName name="_Ts">'7 - Calculs Dim. du chauffage'!$F$3</definedName>
    <definedName name="b" localSheetId="3">'2.2 - Pont thermiques'!#REF!</definedName>
    <definedName name="b" localSheetId="6">'5 - Calcul des déperditions'!$K$2</definedName>
    <definedName name="b">#REF!</definedName>
    <definedName name="Delta_T">'4 - Renouvellement d''air'!$C$15</definedName>
    <definedName name="Em">#REF!</definedName>
    <definedName name="Ep">#REF!</definedName>
    <definedName name="HRA">'4 - Renouvellement d''air'!$C$14</definedName>
    <definedName name="Text">'5 - Calcul des déperditions'!$K$4</definedName>
    <definedName name="Tint">'5 - Calcul des déperditions'!$K$3</definedName>
    <definedName name="val_1">#REF!</definedName>
    <definedName name="val_2">#REF!</definedName>
    <definedName name="_xlnm.Print_Area" localSheetId="0">'0 - Page de Garde'!$B$2:$J$51</definedName>
    <definedName name="_xlnm.Print_Area" localSheetId="8">'7 - Dim. des chauffages'!$B$2:$J$51</definedName>
    <definedName name="_xlnm.Print_Area" localSheetId="10">'8 - Dim. Plancher chauffant'!$B$2:$S$51</definedName>
    <definedName name="_xlnm.Print_Area" localSheetId="11">'9 - Loi d''eau'!$B$2:$J$51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9" l="1"/>
  <c r="D6" i="29"/>
  <c r="M64" i="29" s="1"/>
  <c r="N64" i="29" l="1"/>
  <c r="O64" i="29"/>
  <c r="L61" i="29"/>
  <c r="M62" i="29"/>
  <c r="N63" i="29"/>
  <c r="O63" i="29"/>
  <c r="R61" i="29"/>
  <c r="R62" i="29"/>
  <c r="R63" i="29"/>
  <c r="R64" i="29"/>
  <c r="L62" i="29"/>
  <c r="M63" i="29"/>
  <c r="N62" i="29"/>
  <c r="O61" i="29"/>
  <c r="O62" i="29"/>
  <c r="S61" i="29"/>
  <c r="S62" i="29"/>
  <c r="S63" i="29"/>
  <c r="S64" i="29"/>
  <c r="T64" i="29"/>
  <c r="L64" i="29"/>
  <c r="T61" i="29"/>
  <c r="T62" i="29"/>
  <c r="T63" i="29"/>
  <c r="U61" i="29"/>
  <c r="U62" i="29"/>
  <c r="U63" i="29"/>
  <c r="U64" i="29"/>
  <c r="Z64" i="29"/>
  <c r="Z62" i="29"/>
  <c r="Z63" i="29"/>
  <c r="G61" i="29"/>
  <c r="G62" i="29"/>
  <c r="G63" i="29"/>
  <c r="G64" i="29"/>
  <c r="Z65" i="29"/>
  <c r="Z66" i="29"/>
  <c r="L63" i="29"/>
  <c r="M61" i="29"/>
  <c r="N61" i="29"/>
  <c r="Z61" i="29"/>
  <c r="H61" i="29"/>
  <c r="H62" i="29"/>
  <c r="H63" i="29"/>
  <c r="H64" i="29"/>
  <c r="I61" i="29"/>
  <c r="I62" i="29"/>
  <c r="I63" i="29"/>
  <c r="I64" i="29"/>
  <c r="K11" i="16"/>
  <c r="F7" i="19"/>
  <c r="H7" i="19" s="1"/>
  <c r="F9" i="19"/>
  <c r="F8" i="19"/>
  <c r="H8" i="19" s="1"/>
  <c r="F5" i="19"/>
  <c r="E9" i="22"/>
  <c r="D9" i="22" s="1"/>
  <c r="E8" i="22"/>
  <c r="D8" i="22" s="1"/>
  <c r="E22" i="22"/>
  <c r="D22" i="22" s="1"/>
  <c r="E21" i="22"/>
  <c r="D21" i="22" s="1"/>
  <c r="C15" i="20"/>
  <c r="C16" i="20" s="1"/>
  <c r="H25" i="19"/>
  <c r="E9" i="17"/>
  <c r="D4" i="19"/>
  <c r="D21" i="15"/>
  <c r="H9" i="19"/>
  <c r="D9" i="19"/>
  <c r="F13" i="17"/>
  <c r="K2" i="19" s="1"/>
  <c r="H4" i="19"/>
  <c r="E22" i="19"/>
  <c r="C22" i="19"/>
  <c r="C21" i="19"/>
  <c r="C23" i="19"/>
  <c r="C20" i="19"/>
  <c r="E24" i="19"/>
  <c r="E23" i="19"/>
  <c r="C3" i="17"/>
  <c r="F9" i="17"/>
  <c r="J12" i="16"/>
  <c r="C7" i="17"/>
  <c r="D6" i="17"/>
  <c r="E6" i="17" s="1"/>
  <c r="F6" i="17" s="1"/>
  <c r="C6" i="17"/>
  <c r="C5" i="17" s="1"/>
  <c r="E13" i="15"/>
  <c r="E12" i="15"/>
  <c r="F6" i="15"/>
  <c r="F5" i="15"/>
  <c r="F4" i="15"/>
  <c r="D4" i="17"/>
  <c r="D7" i="17"/>
  <c r="C4" i="17"/>
  <c r="D8" i="17"/>
  <c r="C8" i="17"/>
  <c r="D3" i="17"/>
  <c r="D10" i="20"/>
  <c r="C14" i="20" s="1"/>
  <c r="B24" i="19" a="1"/>
  <c r="B24" i="19" s="1"/>
  <c r="H22" i="19"/>
  <c r="E23" i="15"/>
  <c r="E21" i="15"/>
  <c r="E18" i="15"/>
  <c r="E15" i="15"/>
  <c r="H18" i="19"/>
  <c r="H17" i="19"/>
  <c r="H15" i="19"/>
  <c r="C12" i="19"/>
  <c r="H12" i="19" s="1"/>
  <c r="H10" i="19"/>
  <c r="H5" i="19"/>
  <c r="F16" i="16"/>
  <c r="E16" i="16"/>
  <c r="D16" i="16"/>
  <c r="K15" i="16"/>
  <c r="L15" i="16" s="1"/>
  <c r="J14" i="16"/>
  <c r="I14" i="16"/>
  <c r="H14" i="16"/>
  <c r="G14" i="16"/>
  <c r="F14" i="16"/>
  <c r="E14" i="16"/>
  <c r="H12" i="16"/>
  <c r="G12" i="16"/>
  <c r="F12" i="16"/>
  <c r="E12" i="16"/>
  <c r="D12" i="16"/>
  <c r="J10" i="16"/>
  <c r="E10" i="16"/>
  <c r="K9" i="16" s="1"/>
  <c r="L9" i="16" s="1"/>
  <c r="J8" i="16"/>
  <c r="E8" i="16"/>
  <c r="K7" i="16"/>
  <c r="L7" i="16" s="1"/>
  <c r="F6" i="16"/>
  <c r="D6" i="16"/>
  <c r="E10" i="22" l="1"/>
  <c r="E23" i="22"/>
  <c r="H23" i="19"/>
  <c r="G16" i="19"/>
  <c r="H16" i="19" s="1"/>
  <c r="G24" i="19"/>
  <c r="H24" i="19" s="1"/>
  <c r="H19" i="19" s="1"/>
  <c r="G14" i="19"/>
  <c r="H14" i="19" s="1"/>
  <c r="G13" i="19"/>
  <c r="H13" i="19" s="1"/>
  <c r="G6" i="19"/>
  <c r="H6" i="19" s="1"/>
  <c r="H3" i="19" s="1"/>
  <c r="E8" i="17"/>
  <c r="F8" i="17" s="1"/>
  <c r="E4" i="17"/>
  <c r="F4" i="17" s="1"/>
  <c r="H21" i="19"/>
  <c r="H20" i="19"/>
  <c r="K13" i="16"/>
  <c r="L13" i="16" s="1"/>
  <c r="K5" i="16"/>
  <c r="L5" i="16" s="1"/>
  <c r="D5" i="17"/>
  <c r="E5" i="17" s="1"/>
  <c r="F5" i="17" s="1"/>
  <c r="D18" i="15"/>
  <c r="F18" i="15" s="1"/>
  <c r="D15" i="15"/>
  <c r="F15" i="15" s="1"/>
  <c r="E3" i="17" s="1"/>
  <c r="F3" i="17" s="1"/>
  <c r="D14" i="15"/>
  <c r="F14" i="15" s="1"/>
  <c r="D13" i="15"/>
  <c r="F13" i="15" s="1"/>
  <c r="D12" i="15"/>
  <c r="F22" i="15"/>
  <c r="F20" i="15"/>
  <c r="F19" i="15"/>
  <c r="F17" i="15"/>
  <c r="F16" i="15"/>
  <c r="F23" i="15"/>
  <c r="F21" i="15"/>
  <c r="H11" i="19" l="1"/>
  <c r="E7" i="17"/>
  <c r="F7" i="17" s="1"/>
  <c r="F12" i="17" s="1"/>
  <c r="F12" i="15"/>
  <c r="H26" i="19" l="1"/>
  <c r="H28" i="19" s="1"/>
  <c r="C29" i="23" s="1"/>
  <c r="B34" i="23" s="1"/>
  <c r="H29"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Jules Le Gars</author>
  </authors>
  <commentList>
    <comment ref="I2" authorId="0" shapeId="0" xr:uid="{B6561166-D293-47B0-B277-97078532B370}">
      <text>
        <r>
          <rPr>
            <b/>
            <sz val="9"/>
            <color indexed="81"/>
            <rFont val="Tahoma"/>
            <family val="2"/>
          </rPr>
          <t>Jules Le Gars:</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<sst xmlns="http://schemas.openxmlformats.org/spreadsheetml/2006/main" count="358" uniqueCount="226">
  <si>
    <t>Surfaces Paroies</t>
  </si>
  <si>
    <t>Élément</t>
  </si>
  <si>
    <t>Surface vitrée</t>
  </si>
  <si>
    <t>RDC</t>
  </si>
  <si>
    <t>Porte d'entrée</t>
  </si>
  <si>
    <t xml:space="preserve">Porte cuisine </t>
  </si>
  <si>
    <t>Étage</t>
  </si>
  <si>
    <t>Combles Aménagées</t>
  </si>
  <si>
    <t>Vélux sur Toîture</t>
  </si>
  <si>
    <t>Local non chauffé (celier)</t>
  </si>
  <si>
    <t>Longueur</t>
  </si>
  <si>
    <t>Surface BRUT</t>
  </si>
  <si>
    <t>Surface OUV</t>
  </si>
  <si>
    <t>Surface FIN</t>
  </si>
  <si>
    <t>Mur RDC</t>
  </si>
  <si>
    <t>Mur int LNC 1</t>
  </si>
  <si>
    <t>Mur int LNC 2 (WC)</t>
  </si>
  <si>
    <t>Mur LNC --&gt; EXT</t>
  </si>
  <si>
    <t>Plancher RDC</t>
  </si>
  <si>
    <t>-</t>
  </si>
  <si>
    <t>Plancher LNC</t>
  </si>
  <si>
    <t>Mur R+1</t>
  </si>
  <si>
    <t>Plancher R+1</t>
  </si>
  <si>
    <t>Plancher R+1 --&gt; LNC</t>
  </si>
  <si>
    <t>Mur Combles</t>
  </si>
  <si>
    <t>Plancher Combles</t>
  </si>
  <si>
    <t>Toîture</t>
  </si>
  <si>
    <t>Propriétés thermiques des paroies</t>
  </si>
  <si>
    <t>Description</t>
  </si>
  <si>
    <t xml:space="preserve">Résistance thermique </t>
  </si>
  <si>
    <r>
      <t>R</t>
    </r>
    <r>
      <rPr>
        <b/>
        <sz val="8"/>
        <color theme="0"/>
        <rFont val="Calibri"/>
        <family val="2"/>
        <scheme val="minor"/>
      </rPr>
      <t>tot</t>
    </r>
  </si>
  <si>
    <t>U</t>
  </si>
  <si>
    <t>Couche 1</t>
  </si>
  <si>
    <t xml:space="preserve">Couche 2 </t>
  </si>
  <si>
    <t>Couche 3</t>
  </si>
  <si>
    <t>Couche 4</t>
  </si>
  <si>
    <t>Couche 5</t>
  </si>
  <si>
    <t>Couche 6</t>
  </si>
  <si>
    <t>Air</t>
  </si>
  <si>
    <t xml:space="preserve">Mur extérieur </t>
  </si>
  <si>
    <t>Mur enduit 10mm, agglo béton, isolation 100mm laine de verre et BA13</t>
  </si>
  <si>
    <t xml:space="preserve">Enduit </t>
  </si>
  <si>
    <t>Agglo</t>
  </si>
  <si>
    <t>Isolant</t>
  </si>
  <si>
    <t>Placo</t>
  </si>
  <si>
    <t>RSI RSE</t>
  </si>
  <si>
    <t>Cloison séparative cellier</t>
  </si>
  <si>
    <t>Cloison 2 BA13, isolant 100mm</t>
  </si>
  <si>
    <t>Plaque</t>
  </si>
  <si>
    <t xml:space="preserve">RSI RSI </t>
  </si>
  <si>
    <t>Cloison cellier/WC</t>
  </si>
  <si>
    <t>Isolation 70mm, 2 BA13</t>
  </si>
  <si>
    <t xml:space="preserve">Plaque </t>
  </si>
  <si>
    <t xml:space="preserve">Isolant </t>
  </si>
  <si>
    <t>Plancher bas RDC</t>
  </si>
  <si>
    <t>Hourdis polystyrène 15cm, béton 5cm, mousse polyuréthane 6,5cm, chape 6cm, carrelage 1cm</t>
  </si>
  <si>
    <t xml:space="preserve">Béton </t>
  </si>
  <si>
    <t>Hourdis poly</t>
  </si>
  <si>
    <t>Mousse</t>
  </si>
  <si>
    <t xml:space="preserve">Chape </t>
  </si>
  <si>
    <t>Carrelage</t>
  </si>
  <si>
    <t>Plancher haut sur cellier</t>
  </si>
  <si>
    <t>Hourdis EMS, isolant 16cm en sous face</t>
  </si>
  <si>
    <t>Hourdis</t>
  </si>
  <si>
    <t xml:space="preserve">Carrelage </t>
  </si>
  <si>
    <t>Plafond rampant combles</t>
  </si>
  <si>
    <t>Laine minérale soufflé 30cm, charpente, ardoises</t>
  </si>
  <si>
    <t>Ardoises</t>
  </si>
  <si>
    <t xml:space="preserve">charpente </t>
  </si>
  <si>
    <t>isolant</t>
  </si>
  <si>
    <t>plaque</t>
  </si>
  <si>
    <t xml:space="preserve">RSI RSE </t>
  </si>
  <si>
    <t xml:space="preserve">Porte d'entrée </t>
  </si>
  <si>
    <t>Porte cuisine</t>
  </si>
  <si>
    <t>Porte coulissante</t>
  </si>
  <si>
    <t xml:space="preserve">Parois vitrée </t>
  </si>
  <si>
    <t>Renouvellement d'air pour une maison 6 pièces</t>
  </si>
  <si>
    <t>Débit à extraire (m3/h)</t>
  </si>
  <si>
    <t xml:space="preserve">1 cuisine </t>
  </si>
  <si>
    <t>1 WC</t>
  </si>
  <si>
    <t xml:space="preserve">1 SDB ( buanderie) </t>
  </si>
  <si>
    <t xml:space="preserve">1 SBD </t>
  </si>
  <si>
    <t xml:space="preserve">1 WC </t>
  </si>
  <si>
    <t>COMBLES</t>
  </si>
  <si>
    <t xml:space="preserve">Total </t>
  </si>
  <si>
    <t xml:space="preserve">Pertes par renouvellement d'air </t>
  </si>
  <si>
    <t xml:space="preserve">HRA </t>
  </si>
  <si>
    <t xml:space="preserve">Delta T </t>
  </si>
  <si>
    <t>PRA</t>
  </si>
  <si>
    <r>
      <t xml:space="preserve">Paroi </t>
    </r>
    <r>
      <rPr>
        <b/>
        <i/>
        <u/>
        <sz val="11"/>
        <color rgb="FFFFFFFF"/>
        <rFont val="Calibri"/>
        <family val="2"/>
        <scheme val="minor"/>
      </rPr>
      <t>ou</t>
    </r>
    <r>
      <rPr>
        <b/>
        <sz val="11"/>
        <color rgb="FFFFFFFF"/>
        <rFont val="Calibri"/>
        <family val="2"/>
        <scheme val="minor"/>
      </rPr>
      <t xml:space="preserve"> pont thermique</t>
    </r>
  </si>
  <si>
    <t>Surface</t>
  </si>
  <si>
    <t xml:space="preserve">Ψ </t>
  </si>
  <si>
    <t>Coef. Réd. b</t>
  </si>
  <si>
    <r>
      <t xml:space="preserve">U.S.b </t>
    </r>
    <r>
      <rPr>
        <b/>
        <i/>
        <sz val="11"/>
        <color rgb="FFFFFFFF"/>
        <rFont val="Calibri"/>
        <family val="2"/>
        <scheme val="minor"/>
      </rPr>
      <t>ou</t>
    </r>
    <r>
      <rPr>
        <b/>
        <sz val="11"/>
        <color rgb="FFFFFFFF"/>
        <rFont val="Calibri"/>
        <family val="2"/>
        <scheme val="minor"/>
      </rPr>
      <t xml:space="preserve"> Ψ.L.b</t>
    </r>
  </si>
  <si>
    <r>
      <t xml:space="preserve">Valeur calculée de </t>
    </r>
    <r>
      <rPr>
        <b/>
        <i/>
        <sz val="11"/>
        <color theme="0"/>
        <rFont val="Calibri"/>
        <family val="2"/>
        <scheme val="minor"/>
      </rPr>
      <t>b</t>
    </r>
    <r>
      <rPr>
        <sz val="11"/>
        <color theme="0"/>
        <rFont val="Calibri"/>
        <family val="2"/>
        <scheme val="minor"/>
      </rPr>
      <t xml:space="preserve"> :</t>
    </r>
  </si>
  <si>
    <t>Pont Thermiques</t>
  </si>
  <si>
    <t>Température intérieur :</t>
  </si>
  <si>
    <t>Angle des murs sortants courant</t>
  </si>
  <si>
    <t>Température extérieur :</t>
  </si>
  <si>
    <t>Liaison plancher sur vide sanitaire courant</t>
  </si>
  <si>
    <t>Plancher intermédiaire</t>
  </si>
  <si>
    <t>Liaison mur/refend</t>
  </si>
  <si>
    <t>Parois opaques</t>
  </si>
  <si>
    <t>Mur extérieur</t>
  </si>
  <si>
    <t xml:space="preserve">Plancher haut sur cellier </t>
  </si>
  <si>
    <t>Parois vitrées</t>
  </si>
  <si>
    <t>Fenetres et portes fenetres</t>
  </si>
  <si>
    <t>Porte cuisine vers extérieur</t>
  </si>
  <si>
    <t>Porte coulissante vers cellier</t>
  </si>
  <si>
    <t>Déperditions totales H = Pi UiSibi + Pj ΨjLjbj + HRA =</t>
  </si>
  <si>
    <t>Mur Extérieurs</t>
  </si>
  <si>
    <t>Mur Intérieurs</t>
  </si>
  <si>
    <t>Fenêtre</t>
  </si>
  <si>
    <t>Renouvellement d'air</t>
  </si>
  <si>
    <t>U x S</t>
  </si>
  <si>
    <t>Apports internes</t>
  </si>
  <si>
    <t xml:space="preserve"> Vitrées</t>
  </si>
  <si>
    <t>Opaques</t>
  </si>
  <si>
    <t>Plafond</t>
  </si>
  <si>
    <t>Sol</t>
  </si>
  <si>
    <t>Déperditions G</t>
  </si>
  <si>
    <r>
      <t>G</t>
    </r>
    <r>
      <rPr>
        <sz val="5"/>
        <color theme="1"/>
        <rFont val="Calibri"/>
        <family val="2"/>
        <scheme val="minor"/>
      </rPr>
      <t>TOT</t>
    </r>
    <r>
      <rPr>
        <sz val="11"/>
        <color theme="1"/>
        <rFont val="Calibri"/>
        <family val="2"/>
        <scheme val="minor"/>
      </rPr>
      <t xml:space="preserve"> =</t>
    </r>
  </si>
  <si>
    <r>
      <t>T</t>
    </r>
    <r>
      <rPr>
        <sz val="5"/>
        <color theme="1"/>
        <rFont val="Calibri"/>
        <family val="2"/>
        <scheme val="minor"/>
      </rPr>
      <t>LNC</t>
    </r>
    <r>
      <rPr>
        <sz val="11"/>
        <color theme="1"/>
        <rFont val="Calibri"/>
        <family val="2"/>
        <scheme val="minor"/>
      </rPr>
      <t xml:space="preserve"> =</t>
    </r>
  </si>
  <si>
    <r>
      <t>T</t>
    </r>
    <r>
      <rPr>
        <sz val="5"/>
        <color theme="1"/>
        <rFont val="Calibri"/>
        <family val="2"/>
        <scheme val="minor"/>
      </rPr>
      <t>INT</t>
    </r>
    <r>
      <rPr>
        <sz val="11"/>
        <color theme="1"/>
        <rFont val="Calibri"/>
        <family val="2"/>
        <scheme val="minor"/>
      </rPr>
      <t xml:space="preserve"> =</t>
    </r>
  </si>
  <si>
    <r>
      <t>T</t>
    </r>
    <r>
      <rPr>
        <sz val="5"/>
        <color theme="1"/>
        <rFont val="Calibri"/>
        <family val="2"/>
        <scheme val="minor"/>
      </rPr>
      <t>EXT</t>
    </r>
    <r>
      <rPr>
        <sz val="11"/>
        <color theme="1"/>
        <rFont val="Calibri"/>
        <family val="2"/>
        <scheme val="minor"/>
      </rPr>
      <t xml:space="preserve"> =</t>
    </r>
  </si>
  <si>
    <t>Coef b =</t>
  </si>
  <si>
    <t>Liaison plancher bordure LNC</t>
  </si>
  <si>
    <t>Plafond combles</t>
  </si>
  <si>
    <t>Plancher intermédiaire R+1</t>
  </si>
  <si>
    <t>Perte par renouvellement d'air (PRA)</t>
  </si>
  <si>
    <t>R+1</t>
  </si>
  <si>
    <t>Surfaces Ouvertures Vitrée</t>
  </si>
  <si>
    <t>Surfaces  Ouvertures Opaques</t>
  </si>
  <si>
    <t>On a estimé le déperditions du bâtiment à :</t>
  </si>
  <si>
    <t>On major donc la puissance de chauffage à :</t>
  </si>
  <si>
    <r>
      <rPr>
        <b/>
        <sz val="11"/>
        <color theme="1"/>
        <rFont val="Calibri"/>
        <family val="2"/>
        <scheme val="minor"/>
      </rPr>
      <t xml:space="preserve">15 ≤ </t>
    </r>
    <r>
      <rPr>
        <b/>
        <sz val="12"/>
        <color theme="1"/>
        <rFont val="Calibri"/>
        <family val="2"/>
        <scheme val="minor"/>
      </rPr>
      <t>e</t>
    </r>
    <r>
      <rPr>
        <b/>
        <sz val="9"/>
        <color theme="1"/>
        <rFont val="Calibri"/>
        <family val="2"/>
        <scheme val="minor"/>
      </rPr>
      <t>m</t>
    </r>
    <r>
      <rPr>
        <b/>
        <sz val="11"/>
        <color theme="1"/>
        <rFont val="Calibri"/>
        <family val="2"/>
        <scheme val="minor"/>
      </rPr>
      <t xml:space="preserve"> ≤ 20</t>
    </r>
  </si>
  <si>
    <t>Valeur du pont thermique résultant :</t>
  </si>
  <si>
    <t>Calculateur par interpolation bilinéaire :</t>
  </si>
  <si>
    <t>Donc :</t>
  </si>
  <si>
    <r>
      <t>E</t>
    </r>
    <r>
      <rPr>
        <b/>
        <sz val="9"/>
        <color rgb="FF60A333"/>
        <rFont val="Calibri"/>
        <family val="2"/>
        <scheme val="minor"/>
      </rPr>
      <t>m</t>
    </r>
    <r>
      <rPr>
        <b/>
        <sz val="11"/>
        <color rgb="FF60A333"/>
        <rFont val="Calibri"/>
        <family val="2"/>
        <scheme val="minor"/>
      </rPr>
      <t xml:space="preserve"> =</t>
    </r>
  </si>
  <si>
    <r>
      <t>E</t>
    </r>
    <r>
      <rPr>
        <b/>
        <sz val="9"/>
        <color rgb="FF60A333"/>
        <rFont val="Calibri"/>
        <family val="2"/>
        <scheme val="minor"/>
      </rPr>
      <t>p</t>
    </r>
    <r>
      <rPr>
        <b/>
        <sz val="11"/>
        <color rgb="FF60A333"/>
        <rFont val="Calibri"/>
        <family val="2"/>
        <scheme val="minor"/>
      </rPr>
      <t xml:space="preserve"> =</t>
    </r>
  </si>
  <si>
    <r>
      <t>E</t>
    </r>
    <r>
      <rPr>
        <b/>
        <sz val="9"/>
        <color rgb="FF60A333"/>
        <rFont val="Calibri"/>
        <family val="2"/>
        <scheme val="minor"/>
      </rPr>
      <t>m</t>
    </r>
  </si>
  <si>
    <r>
      <t>E</t>
    </r>
    <r>
      <rPr>
        <b/>
        <sz val="9"/>
        <color rgb="FF60A333"/>
        <rFont val="Calibri"/>
        <family val="2"/>
        <scheme val="minor"/>
      </rPr>
      <t>p</t>
    </r>
  </si>
  <si>
    <r>
      <t>Ψ</t>
    </r>
    <r>
      <rPr>
        <b/>
        <sz val="8"/>
        <color rgb="FF60A333"/>
        <rFont val="Calibri"/>
        <family val="2"/>
        <scheme val="minor"/>
      </rPr>
      <t xml:space="preserve">(Pb R+1) </t>
    </r>
    <r>
      <rPr>
        <b/>
        <sz val="11"/>
        <color rgb="FF60A333"/>
        <rFont val="Calibri"/>
        <family val="2"/>
        <scheme val="minor"/>
      </rPr>
      <t>=</t>
    </r>
  </si>
  <si>
    <r>
      <t>Ψ</t>
    </r>
    <r>
      <rPr>
        <b/>
        <sz val="8"/>
        <color rgb="FF60A333"/>
        <rFont val="Calibri"/>
        <family val="2"/>
        <scheme val="minor"/>
      </rPr>
      <t xml:space="preserve">(Pb R+2) </t>
    </r>
    <r>
      <rPr>
        <b/>
        <sz val="11"/>
        <color rgb="FF60A333"/>
        <rFont val="Calibri"/>
        <family val="2"/>
        <scheme val="minor"/>
      </rPr>
      <t>=</t>
    </r>
  </si>
  <si>
    <r>
      <t xml:space="preserve">20 &lt; </t>
    </r>
    <r>
      <rPr>
        <b/>
        <sz val="12"/>
        <color theme="1"/>
        <rFont val="Calibri"/>
        <family val="2"/>
        <scheme val="minor"/>
      </rPr>
      <t>e</t>
    </r>
    <r>
      <rPr>
        <b/>
        <sz val="9"/>
        <color theme="1"/>
        <rFont val="Calibri"/>
        <family val="2"/>
        <scheme val="minor"/>
      </rPr>
      <t>m</t>
    </r>
    <r>
      <rPr>
        <b/>
        <sz val="11"/>
        <color theme="1"/>
        <rFont val="Calibri"/>
        <family val="2"/>
        <scheme val="minor"/>
      </rPr>
      <t xml:space="preserve"> ≤ 25</t>
    </r>
  </si>
  <si>
    <r>
      <t xml:space="preserve">25 &lt; </t>
    </r>
    <r>
      <rPr>
        <b/>
        <sz val="12"/>
        <color theme="1"/>
        <rFont val="Calibri"/>
        <family val="2"/>
        <scheme val="minor"/>
      </rPr>
      <t>e</t>
    </r>
    <r>
      <rPr>
        <b/>
        <sz val="9"/>
        <color theme="1"/>
        <rFont val="Calibri"/>
        <family val="2"/>
        <scheme val="minor"/>
      </rPr>
      <t>m</t>
    </r>
    <r>
      <rPr>
        <b/>
        <sz val="11"/>
        <color theme="1"/>
        <rFont val="Calibri"/>
        <family val="2"/>
        <scheme val="minor"/>
      </rPr>
      <t xml:space="preserve"> ≤ 30</t>
    </r>
  </si>
  <si>
    <r>
      <t xml:space="preserve">15 ≤ </t>
    </r>
    <r>
      <rPr>
        <b/>
        <sz val="12"/>
        <color theme="1"/>
        <rFont val="Calibri"/>
        <family val="2"/>
        <scheme val="minor"/>
      </rPr>
      <t>e</t>
    </r>
    <r>
      <rPr>
        <b/>
        <sz val="9"/>
        <color theme="1"/>
        <rFont val="Calibri"/>
        <family val="2"/>
        <scheme val="minor"/>
      </rPr>
      <t>m</t>
    </r>
    <r>
      <rPr>
        <b/>
        <sz val="11"/>
        <color theme="1"/>
        <rFont val="Calibri"/>
        <family val="2"/>
        <scheme val="minor"/>
      </rPr>
      <t xml:space="preserve"> ≤ 30</t>
    </r>
  </si>
  <si>
    <r>
      <t>Ψ</t>
    </r>
    <r>
      <rPr>
        <b/>
        <sz val="8"/>
        <color rgb="FF60A333"/>
        <rFont val="Calibri"/>
        <family val="2"/>
        <scheme val="minor"/>
      </rPr>
      <t xml:space="preserve">(Pb RdC) </t>
    </r>
    <r>
      <rPr>
        <b/>
        <sz val="11"/>
        <color rgb="FF60A333"/>
        <rFont val="Calibri"/>
        <family val="2"/>
        <scheme val="minor"/>
      </rPr>
      <t>=</t>
    </r>
  </si>
  <si>
    <t>Calculateur par interpolation linéaire :</t>
  </si>
  <si>
    <t>Et pour le pignon :</t>
  </si>
  <si>
    <r>
      <t>Ψ</t>
    </r>
    <r>
      <rPr>
        <b/>
        <sz val="8"/>
        <color rgb="FF60A333"/>
        <rFont val="Calibri"/>
        <family val="2"/>
        <scheme val="minor"/>
      </rPr>
      <t xml:space="preserve">(Pignon-toît) </t>
    </r>
    <r>
      <rPr>
        <b/>
        <sz val="11"/>
        <color rgb="FF60A333"/>
        <rFont val="Calibri"/>
        <family val="2"/>
        <scheme val="minor"/>
      </rPr>
      <t>=</t>
    </r>
  </si>
  <si>
    <t>Puissance (kW)</t>
  </si>
  <si>
    <t>Solution de base</t>
  </si>
  <si>
    <t>Epaisseur isolant (cm)</t>
  </si>
  <si>
    <t xml:space="preserve">Puissance déperditives </t>
  </si>
  <si>
    <t>WC</t>
  </si>
  <si>
    <t>CH 2</t>
  </si>
  <si>
    <t>Séjour</t>
  </si>
  <si>
    <t>WC autre</t>
  </si>
  <si>
    <t xml:space="preserve">CH 1 </t>
  </si>
  <si>
    <t xml:space="preserve">CH 3 </t>
  </si>
  <si>
    <t xml:space="preserve">Bain </t>
  </si>
  <si>
    <t xml:space="preserve">Suite parentale </t>
  </si>
  <si>
    <t xml:space="preserve">Douche WC </t>
  </si>
  <si>
    <t xml:space="preserve">Dressing </t>
  </si>
  <si>
    <t xml:space="preserve">Rangement </t>
  </si>
  <si>
    <t xml:space="preserve">Général </t>
  </si>
  <si>
    <t>Le régime d’eau étant 45/40/19, on fixe :</t>
  </si>
  <si>
    <r>
      <t>T</t>
    </r>
    <r>
      <rPr>
        <sz val="9"/>
        <rFont val="Calibri"/>
        <family val="2"/>
        <scheme val="minor"/>
      </rPr>
      <t>e</t>
    </r>
    <r>
      <rPr>
        <sz val="11"/>
        <rFont val="Calibri"/>
        <family val="2"/>
        <scheme val="minor"/>
      </rPr>
      <t xml:space="preserve"> =</t>
    </r>
  </si>
  <si>
    <r>
      <t>T</t>
    </r>
    <r>
      <rPr>
        <sz val="9"/>
        <rFont val="Calibri"/>
        <family val="2"/>
        <scheme val="minor"/>
      </rPr>
      <t>i</t>
    </r>
    <r>
      <rPr>
        <sz val="11"/>
        <rFont val="Calibri"/>
        <family val="2"/>
        <scheme val="minor"/>
      </rPr>
      <t xml:space="preserve"> =</t>
    </r>
  </si>
  <si>
    <r>
      <t>T</t>
    </r>
    <r>
      <rPr>
        <sz val="9"/>
        <rFont val="Calibri"/>
        <family val="2"/>
        <scheme val="minor"/>
      </rPr>
      <t>s</t>
    </r>
    <r>
      <rPr>
        <sz val="11"/>
        <rFont val="Calibri"/>
        <family val="2"/>
        <scheme val="minor"/>
      </rPr>
      <t xml:space="preserve"> =</t>
    </r>
  </si>
  <si>
    <r>
      <t>On calcul donc T</t>
    </r>
    <r>
      <rPr>
        <sz val="8"/>
        <rFont val="Calibri"/>
        <family val="2"/>
        <scheme val="minor"/>
      </rPr>
      <t>LM</t>
    </r>
    <r>
      <rPr>
        <sz val="11"/>
        <rFont val="Calibri"/>
        <family val="2"/>
        <scheme val="minor"/>
      </rPr>
      <t xml:space="preserve"> :</t>
    </r>
  </si>
  <si>
    <t>Coef n</t>
  </si>
  <si>
    <t>Volume [L]</t>
  </si>
  <si>
    <t>Poids [kg]</t>
  </si>
  <si>
    <t>Largeur</t>
  </si>
  <si>
    <t>Ensuite, comme on a fixé le modèle (radiateur vertical de gamme KOS V / FARO V), le type (21) et la hauteur (2100 mm), la seule dimension à déterminer est la largeur.</t>
  </si>
  <si>
    <r>
      <t>T</t>
    </r>
    <r>
      <rPr>
        <sz val="9"/>
        <rFont val="Calibri"/>
        <family val="2"/>
        <scheme val="minor"/>
      </rPr>
      <t>sN</t>
    </r>
    <r>
      <rPr>
        <sz val="11"/>
        <rFont val="Calibri"/>
        <family val="2"/>
        <scheme val="minor"/>
      </rPr>
      <t xml:space="preserve"> =</t>
    </r>
  </si>
  <si>
    <r>
      <t>T</t>
    </r>
    <r>
      <rPr>
        <sz val="9"/>
        <rFont val="Calibri"/>
        <family val="2"/>
        <scheme val="minor"/>
      </rPr>
      <t>eN</t>
    </r>
    <r>
      <rPr>
        <sz val="11"/>
        <rFont val="Calibri"/>
        <family val="2"/>
        <scheme val="minor"/>
      </rPr>
      <t xml:space="preserve"> =</t>
    </r>
  </si>
  <si>
    <r>
      <t>T</t>
    </r>
    <r>
      <rPr>
        <sz val="9"/>
        <rFont val="Calibri"/>
        <family val="2"/>
        <scheme val="minor"/>
      </rPr>
      <t>iN</t>
    </r>
    <r>
      <rPr>
        <sz val="11"/>
        <rFont val="Calibri"/>
        <family val="2"/>
        <scheme val="minor"/>
      </rPr>
      <t xml:space="preserve"> =</t>
    </r>
  </si>
  <si>
    <r>
      <t>On vérifie le T</t>
    </r>
    <r>
      <rPr>
        <sz val="8"/>
        <rFont val="Calibri"/>
        <family val="2"/>
        <scheme val="minor"/>
      </rPr>
      <t>LMN</t>
    </r>
    <r>
      <rPr>
        <sz val="11"/>
        <rFont val="Calibri"/>
        <family val="2"/>
        <scheme val="minor"/>
      </rPr>
      <t xml:space="preserve"> du chauffage étudié :</t>
    </r>
  </si>
  <si>
    <r>
      <t>ΔT</t>
    </r>
    <r>
      <rPr>
        <sz val="8"/>
        <rFont val="Calibri"/>
        <family val="2"/>
        <scheme val="minor"/>
      </rPr>
      <t>LM</t>
    </r>
    <r>
      <rPr>
        <sz val="11"/>
        <rFont val="Calibri"/>
        <family val="2"/>
        <scheme val="minor"/>
      </rPr>
      <t xml:space="preserve"> =</t>
    </r>
  </si>
  <si>
    <r>
      <t>ΔT</t>
    </r>
    <r>
      <rPr>
        <sz val="8"/>
        <rFont val="Calibri"/>
        <family val="2"/>
        <scheme val="minor"/>
      </rPr>
      <t>LMN</t>
    </r>
    <r>
      <rPr>
        <sz val="11"/>
        <rFont val="Calibri"/>
        <family val="2"/>
        <scheme val="minor"/>
      </rPr>
      <t xml:space="preserve"> =</t>
    </r>
  </si>
  <si>
    <t>455/50</t>
  </si>
  <si>
    <t>BAN1550C/CM</t>
  </si>
  <si>
    <t>BAN2150C/CM</t>
  </si>
  <si>
    <t>BAN2660C/CM</t>
  </si>
  <si>
    <t>555/50</t>
  </si>
  <si>
    <t>BAN3050C/CM</t>
  </si>
  <si>
    <t>BAN3260C/CM</t>
  </si>
  <si>
    <t>BAN3675C/CM</t>
  </si>
  <si>
    <t>705/50</t>
  </si>
  <si>
    <t>Référence</t>
  </si>
  <si>
    <t>Nb de tubes</t>
  </si>
  <si>
    <t>Hauteur</t>
  </si>
  <si>
    <t>EH</t>
  </si>
  <si>
    <t>EV</t>
  </si>
  <si>
    <t>Entraxe alimentation EC</t>
  </si>
  <si>
    <t>Gamme Banga</t>
  </si>
  <si>
    <t>KOSV ou FARO V Type 22</t>
  </si>
  <si>
    <t>KOSV ou FARO V Type 21</t>
  </si>
  <si>
    <t>Puissance 55/45/20 ΔT=30K [W]</t>
  </si>
  <si>
    <r>
      <t xml:space="preserve">Puissance KOSV ou FARO V Type 21 </t>
    </r>
    <r>
      <rPr>
        <b/>
        <i/>
        <sz val="11"/>
        <color rgb="FFFFFFFF"/>
        <rFont val="Calibri"/>
        <family val="2"/>
        <scheme val="minor"/>
      </rPr>
      <t>corrigée</t>
    </r>
  </si>
  <si>
    <r>
      <t xml:space="preserve">Gamme Banga </t>
    </r>
    <r>
      <rPr>
        <b/>
        <i/>
        <sz val="11"/>
        <color rgb="FFFFFFFF"/>
        <rFont val="Calibri"/>
        <family val="2"/>
        <scheme val="minor"/>
      </rPr>
      <t>corrigée</t>
    </r>
  </si>
  <si>
    <r>
      <t xml:space="preserve">Puissance KOSV ou FARO V Type 22 </t>
    </r>
    <r>
      <rPr>
        <b/>
        <i/>
        <sz val="11"/>
        <color rgb="FFFFFFFF"/>
        <rFont val="Calibri"/>
        <family val="2"/>
        <scheme val="minor"/>
      </rPr>
      <t>corrigée</t>
    </r>
  </si>
  <si>
    <t>ΔT = 50°C</t>
  </si>
  <si>
    <t>ΔT = 30°C</t>
  </si>
  <si>
    <t>Puissance ΔT = 23,5°C</t>
  </si>
  <si>
    <t>Donc on obtient les puissances corrigées suivantes :</t>
  </si>
  <si>
    <t>Tableau récapitulatif des puissances de chauffage souhaitées :</t>
  </si>
  <si>
    <t>Pièce</t>
  </si>
  <si>
    <t>Puissance souhaité</t>
  </si>
  <si>
    <t>Suite parentale</t>
  </si>
  <si>
    <t>SdB</t>
  </si>
  <si>
    <t>Chambres R+1</t>
  </si>
  <si>
    <t>Dressing</t>
  </si>
  <si>
    <t>Rangement</t>
  </si>
  <si>
    <t>Radiateur adapté :</t>
  </si>
  <si>
    <t>KOSV ou FARO V Type 20</t>
  </si>
  <si>
    <t>Non chauffé</t>
  </si>
  <si>
    <t>Selon ces tableaux et nos critères on détermine les chauffages adaptés selon les choix proposés par les gammes KOS V, FARO V et Banga</t>
  </si>
  <si>
    <r>
      <t xml:space="preserve">Puissance KOSV ou FARO V Type 20 </t>
    </r>
    <r>
      <rPr>
        <b/>
        <i/>
        <sz val="11"/>
        <color rgb="FFFFFFFF"/>
        <rFont val="Calibri"/>
        <family val="2"/>
        <scheme val="minor"/>
      </rPr>
      <t>corrigée</t>
    </r>
  </si>
  <si>
    <t>KOS/FARO Type 22 : 750 x 1800h</t>
  </si>
  <si>
    <t>KOS/FARO Type 21 : 300 x 1500h</t>
  </si>
  <si>
    <t>Général via Excel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</si>
</sst>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0&quot; m²&quot;"/>
    <numFmt numFmtId="165" formatCode="0.00&quot; W/K&quot;"/>
    <numFmt numFmtId="166" formatCode="0.00&quot; W/m.K&quot;"/>
    <numFmt numFmtId="167" formatCode="0.00&quot; W/m².K&quot;"/>
    <numFmt numFmtId="168" formatCode="0.00&quot; m&quot;"/>
    <numFmt numFmtId="169" formatCode="General&quot; °C&quot;"/>
    <numFmt numFmtId="170" formatCode="0.00&quot; W&quot;"/>
    <numFmt numFmtId="171" formatCode="0.00&quot; °C&quot;"/>
    <numFmt numFmtId="172" formatCode="0&quot; W/K&quot;"/>
    <numFmt numFmtId="173" formatCode="0&quot; K&quot;"/>
    <numFmt numFmtId="174" formatCode="0&quot; W&quot;"/>
    <numFmt numFmtId="175" formatCode="0.00&quot; kW&quot;"/>
    <numFmt numFmtId="176" formatCode="0.000"/>
    <numFmt numFmtId="177" formatCode="General&quot; K&quot;"/>
    <numFmt numFmtId="178" formatCode="0&quot; cm (base)&quot;"/>
    <numFmt numFmtId="179" formatCode="0&quot; cm&quot;"/>
    <numFmt numFmtId="182" formatCode="&quot;Écart Relatif = &quot;0%"/>
  </numFmts>
  <fonts count="34" x14ac:knownFonts="1">
    <font>
      <sz val="11"/>
      <color theme="1"/>
      <name val="Calibri"/>
      <family val="2"/>
      <scheme val="minor"/>
    </font>
    <font>
      <sz val="11"/>
      <color theme="0"/>
      <name val="Calibri"/>
      <family val="2"/>
      <scheme val="minor"/>
    </font>
    <font>
      <sz val="8"/>
      <name val="Calibri"/>
      <family val="2"/>
      <scheme val="minor"/>
    </font>
    <font>
      <b/>
      <sz val="11"/>
      <color theme="0"/>
      <name val="Calibri"/>
      <family val="2"/>
      <scheme val="minor"/>
    </font>
    <font>
      <sz val="11"/>
      <color theme="4"/>
      <name val="Calibri"/>
      <family val="2"/>
      <scheme val="minor"/>
    </font>
    <font>
      <b/>
      <sz val="11"/>
      <color theme="4"/>
      <name val="Calibri"/>
      <family val="2"/>
      <scheme val="minor"/>
    </font>
    <font>
      <sz val="11"/>
      <color rgb="FF62594E"/>
      <name val="Calibri"/>
      <family val="2"/>
      <scheme val="minor"/>
    </font>
    <font>
      <b/>
      <sz val="11"/>
      <color rgb="FF62594E"/>
      <name val="Calibri"/>
      <family val="2"/>
      <scheme val="minor"/>
    </font>
    <font>
      <sz val="11"/>
      <color rgb="FF242424"/>
      <name val="Aptos Narrow"/>
      <family val="2"/>
    </font>
    <font>
      <b/>
      <sz val="8"/>
      <color theme="0"/>
      <name val="Calibri"/>
      <family val="2"/>
      <scheme val="minor"/>
    </font>
    <font>
      <sz val="11"/>
      <name val="Calibri"/>
      <family val="2"/>
      <scheme val="minor"/>
    </font>
    <font>
      <b/>
      <i/>
      <sz val="11"/>
      <color theme="0"/>
      <name val="Calibri"/>
      <family val="2"/>
      <scheme val="minor"/>
    </font>
    <font>
      <b/>
      <sz val="11"/>
      <color rgb="FFFFFFFF"/>
      <name val="Calibri"/>
      <family val="2"/>
      <scheme val="minor"/>
    </font>
    <font>
      <b/>
      <i/>
      <sz val="11"/>
      <color rgb="FFFFFFFF"/>
      <name val="Calibri"/>
      <family val="2"/>
      <scheme val="minor"/>
    </font>
    <font>
      <b/>
      <i/>
      <u/>
      <sz val="11"/>
      <color rgb="FFFFFFFF"/>
      <name val="Calibri"/>
      <family val="2"/>
      <scheme val="minor"/>
    </font>
    <font>
      <sz val="11"/>
      <color rgb="FFFF0000"/>
      <name val="Calibri"/>
      <family val="2"/>
      <scheme val="minor"/>
    </font>
    <font>
      <sz val="9"/>
      <color indexed="81"/>
      <name val="Tahoma"/>
      <family val="2"/>
    </font>
    <font>
      <b/>
      <sz val="9"/>
      <color indexed="81"/>
      <name val="Tahoma"/>
      <family val="2"/>
    </font>
    <font>
      <sz val="5"/>
      <color theme="1"/>
      <name val="Calibri"/>
      <family val="2"/>
      <scheme val="minor"/>
    </font>
    <font>
      <sz val="11"/>
      <color rgb="FF464038"/>
      <name val="Calibri"/>
      <family val="2"/>
      <scheme val="minor"/>
    </font>
    <font>
      <b/>
      <sz val="11"/>
      <color theme="1"/>
      <name val="Calibri"/>
      <family val="2"/>
      <scheme val="minor"/>
    </font>
    <font>
      <b/>
      <sz val="9"/>
      <color theme="1"/>
      <name val="Calibri"/>
      <family val="2"/>
      <scheme val="minor"/>
    </font>
    <font>
      <b/>
      <sz val="12"/>
      <color theme="1"/>
      <name val="Calibri"/>
      <family val="2"/>
      <scheme val="minor"/>
    </font>
    <font>
      <b/>
      <sz val="12"/>
      <color theme="0"/>
      <name val="Calibri"/>
      <family val="2"/>
      <scheme val="minor"/>
    </font>
    <font>
      <b/>
      <sz val="11"/>
      <color rgb="FF60A333"/>
      <name val="Calibri"/>
      <family val="2"/>
      <scheme val="minor"/>
    </font>
    <font>
      <b/>
      <sz val="9"/>
      <color rgb="FF60A333"/>
      <name val="Calibri"/>
      <family val="2"/>
      <scheme val="minor"/>
    </font>
    <font>
      <sz val="11"/>
      <color rgb="FF60A333"/>
      <name val="Calibri"/>
      <family val="2"/>
      <scheme val="minor"/>
    </font>
    <font>
      <b/>
      <sz val="8"/>
      <color rgb="FF60A333"/>
      <name val="Calibri"/>
      <family val="2"/>
      <scheme val="minor"/>
    </font>
    <font>
      <i/>
      <sz val="11"/>
      <color theme="1" tint="0.499984740745262"/>
      <name val="Calibri"/>
      <family val="2"/>
      <scheme val="minor"/>
    </font>
    <font>
      <b/>
      <sz val="11"/>
      <color rgb="FF4C6A30"/>
      <name val="Calibri"/>
      <family val="2"/>
      <scheme val="minor"/>
    </font>
    <font>
      <sz val="11"/>
      <color theme="1"/>
      <name val="Calibri"/>
      <family val="2"/>
      <scheme val="minor"/>
    </font>
    <font>
      <sz val="9"/>
      <name val="Calibri"/>
      <family val="2"/>
      <scheme val="minor"/>
    </font>
    <font>
      <sz val="11"/>
      <color rgb="FFFFFFFF"/>
      <name val="Calibri"/>
      <family val="2"/>
      <scheme val="minor"/>
    </font>
    <font>
      <b/>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E6E2DE"/>
        <bgColor indexed="64"/>
      </patternFill>
    </fill>
    <fill>
      <patternFill patternType="solid">
        <fgColor rgb="FF7A6F6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464038"/>
        <bgColor indexed="64"/>
      </patternFill>
    </fill>
    <fill>
      <patternFill patternType="solid">
        <fgColor theme="4" tint="0.79998168889431442"/>
        <bgColor indexed="64"/>
      </patternFill>
    </fill>
    <fill>
      <patternFill patternType="solid">
        <fgColor rgb="FF699343"/>
        <bgColor indexed="64"/>
      </patternFill>
    </fill>
  </fills>
  <borders count="98">
    <border>
      <left/>
      <right/>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style="thin">
        <color rgb="FF62594E"/>
      </right>
      <top/>
      <bottom/>
      <diagonal/>
    </border>
    <border>
      <left style="medium">
        <color rgb="FF62594E"/>
      </left>
      <right style="thin">
        <color rgb="FF62594E"/>
      </right>
      <top style="medium">
        <color rgb="FF62594E"/>
      </top>
      <bottom/>
      <diagonal/>
    </border>
    <border>
      <left/>
      <right style="thin">
        <color rgb="FF62594E"/>
      </right>
      <top style="medium">
        <color rgb="FF62594E"/>
      </top>
      <bottom/>
      <diagonal/>
    </border>
    <border>
      <left/>
      <right style="medium">
        <color rgb="FF62594E"/>
      </right>
      <top style="medium">
        <color rgb="FF62594E"/>
      </top>
      <bottom/>
      <diagonal/>
    </border>
    <border>
      <left style="medium">
        <color rgb="FF62594E"/>
      </left>
      <right style="thin">
        <color rgb="FF62594E"/>
      </right>
      <top/>
      <bottom/>
      <diagonal/>
    </border>
    <border>
      <left/>
      <right style="medium">
        <color rgb="FF62594E"/>
      </right>
      <top/>
      <bottom/>
      <diagonal/>
    </border>
    <border>
      <left style="medium">
        <color rgb="FF62594E"/>
      </left>
      <right style="thin">
        <color rgb="FF62594E"/>
      </right>
      <top/>
      <bottom style="medium">
        <color rgb="FF62594E"/>
      </bottom>
      <diagonal/>
    </border>
    <border>
      <left/>
      <right style="thin">
        <color rgb="FF62594E"/>
      </right>
      <top/>
      <bottom style="medium">
        <color rgb="FF62594E"/>
      </bottom>
      <diagonal/>
    </border>
    <border>
      <left/>
      <right style="medium">
        <color rgb="FF62594E"/>
      </right>
      <top/>
      <bottom style="medium">
        <color rgb="FF62594E"/>
      </bottom>
      <diagonal/>
    </border>
    <border>
      <left style="medium">
        <color rgb="FF62594E"/>
      </left>
      <right/>
      <top style="medium">
        <color rgb="FF62594E"/>
      </top>
      <bottom style="medium">
        <color rgb="FF62594E"/>
      </bottom>
      <diagonal/>
    </border>
    <border>
      <left/>
      <right/>
      <top style="medium">
        <color rgb="FF62594E"/>
      </top>
      <bottom style="medium">
        <color rgb="FF62594E"/>
      </bottom>
      <diagonal/>
    </border>
    <border>
      <left/>
      <right style="medium">
        <color rgb="FF62594E"/>
      </right>
      <top style="medium">
        <color rgb="FF62594E"/>
      </top>
      <bottom style="medium">
        <color rgb="FF62594E"/>
      </bottom>
      <diagonal/>
    </border>
    <border>
      <left style="medium">
        <color rgb="FF62594E"/>
      </left>
      <right/>
      <top style="medium">
        <color rgb="FF62594E"/>
      </top>
      <bottom/>
      <diagonal/>
    </border>
    <border>
      <left/>
      <right/>
      <top style="medium">
        <color rgb="FF62594E"/>
      </top>
      <bottom/>
      <diagonal/>
    </border>
    <border>
      <left style="medium">
        <color rgb="FF62594E"/>
      </left>
      <right/>
      <top/>
      <bottom/>
      <diagonal/>
    </border>
    <border>
      <left style="medium">
        <color rgb="FF62594E"/>
      </left>
      <right/>
      <top/>
      <bottom style="medium">
        <color rgb="FF62594E"/>
      </bottom>
      <diagonal/>
    </border>
    <border>
      <left/>
      <right/>
      <top/>
      <bottom style="medium">
        <color rgb="FF62594E"/>
      </bottom>
      <diagonal/>
    </border>
    <border>
      <left style="thin">
        <color rgb="FF62594E"/>
      </left>
      <right style="thin">
        <color rgb="FF62594E"/>
      </right>
      <top style="thin">
        <color rgb="FF62594E"/>
      </top>
      <bottom style="thin">
        <color rgb="FF62594E"/>
      </bottom>
      <diagonal/>
    </border>
    <border>
      <left style="medium">
        <color rgb="FF62594E"/>
      </left>
      <right style="thin">
        <color rgb="FF62594E"/>
      </right>
      <top style="thin">
        <color rgb="FF62594E"/>
      </top>
      <bottom style="thin">
        <color rgb="FF62594E"/>
      </bottom>
      <diagonal/>
    </border>
    <border>
      <left style="thin">
        <color rgb="FF62594E"/>
      </left>
      <right style="medium">
        <color rgb="FF62594E"/>
      </right>
      <top style="thin">
        <color rgb="FF62594E"/>
      </top>
      <bottom style="thin">
        <color rgb="FF62594E"/>
      </bottom>
      <diagonal/>
    </border>
    <border>
      <left style="medium">
        <color rgb="FF62594E"/>
      </left>
      <right style="thin">
        <color rgb="FF62594E"/>
      </right>
      <top style="thin">
        <color rgb="FF62594E"/>
      </top>
      <bottom/>
      <diagonal/>
    </border>
    <border>
      <left/>
      <right style="thin">
        <color rgb="FF62594E"/>
      </right>
      <top style="thin">
        <color rgb="FF62594E"/>
      </top>
      <bottom/>
      <diagonal/>
    </border>
    <border>
      <left style="thin">
        <color rgb="FF62594E"/>
      </left>
      <right style="hair">
        <color rgb="FF62594E"/>
      </right>
      <top style="thin">
        <color rgb="FF62594E"/>
      </top>
      <bottom/>
      <diagonal/>
    </border>
    <border>
      <left style="thin">
        <color rgb="FF62594E"/>
      </left>
      <right style="hair">
        <color rgb="FF62594E"/>
      </right>
      <top/>
      <bottom/>
      <diagonal/>
    </border>
    <border>
      <left/>
      <right style="hair">
        <color rgb="FF62594E"/>
      </right>
      <top style="thin">
        <color rgb="FF62594E"/>
      </top>
      <bottom/>
      <diagonal/>
    </border>
    <border>
      <left/>
      <right style="hair">
        <color rgb="FF62594E"/>
      </right>
      <top/>
      <bottom/>
      <diagonal/>
    </border>
    <border>
      <left style="thin">
        <color rgb="FF62594E"/>
      </left>
      <right style="thin">
        <color rgb="FF62594E"/>
      </right>
      <top/>
      <bottom style="medium">
        <color rgb="FF62594E"/>
      </bottom>
      <diagonal/>
    </border>
    <border>
      <left style="thin">
        <color rgb="FF62594E"/>
      </left>
      <right style="thin">
        <color rgb="FF62594E"/>
      </right>
      <top/>
      <bottom/>
      <diagonal/>
    </border>
    <border>
      <left style="medium">
        <color rgb="FF62594E"/>
      </left>
      <right style="thin">
        <color rgb="FF62594E"/>
      </right>
      <top style="medium">
        <color rgb="FF62594E"/>
      </top>
      <bottom style="medium">
        <color rgb="FF62594E"/>
      </bottom>
      <diagonal/>
    </border>
    <border>
      <left/>
      <right style="thin">
        <color rgb="FF62594E"/>
      </right>
      <top style="medium">
        <color rgb="FF62594E"/>
      </top>
      <bottom style="medium">
        <color rgb="FF62594E"/>
      </bottom>
      <diagonal/>
    </border>
    <border>
      <left style="thin">
        <color rgb="FF62594E"/>
      </left>
      <right style="medium">
        <color rgb="FF62594E"/>
      </right>
      <top/>
      <bottom/>
      <diagonal/>
    </border>
    <border>
      <left style="thin">
        <color rgb="FF62594E"/>
      </left>
      <right style="medium">
        <color rgb="FF62594E"/>
      </right>
      <top/>
      <bottom style="medium">
        <color rgb="FF62594E"/>
      </bottom>
      <diagonal/>
    </border>
    <border>
      <left style="medium">
        <color theme="0" tint="-0.749992370372631"/>
      </left>
      <right/>
      <top style="medium">
        <color theme="0" tint="-0.749992370372631"/>
      </top>
      <bottom/>
      <diagonal/>
    </border>
    <border>
      <left/>
      <right style="medium">
        <color theme="0" tint="-0.749992370372631"/>
      </right>
      <top style="medium">
        <color theme="0" tint="-0.749992370372631"/>
      </top>
      <bottom/>
      <diagonal/>
    </border>
    <border>
      <left style="medium">
        <color theme="0" tint="-0.749992370372631"/>
      </left>
      <right/>
      <top/>
      <bottom/>
      <diagonal/>
    </border>
    <border>
      <left/>
      <right style="medium">
        <color theme="0" tint="-0.749992370372631"/>
      </right>
      <top/>
      <bottom/>
      <diagonal/>
    </border>
    <border>
      <left style="thin">
        <color rgb="FF62594E"/>
      </left>
      <right style="medium">
        <color theme="0" tint="-0.749992370372631"/>
      </right>
      <top/>
      <bottom/>
      <diagonal/>
    </border>
    <border>
      <left style="medium">
        <color theme="0" tint="-0.749992370372631"/>
      </left>
      <right/>
      <top/>
      <bottom style="medium">
        <color theme="0" tint="-0.749992370372631"/>
      </bottom>
      <diagonal/>
    </border>
    <border>
      <left style="thin">
        <color rgb="FF62594E"/>
      </left>
      <right style="medium">
        <color theme="0" tint="-0.749992370372631"/>
      </right>
      <top/>
      <bottom style="medium">
        <color theme="0" tint="-0.749992370372631"/>
      </bottom>
      <diagonal/>
    </border>
    <border>
      <left style="medium">
        <color rgb="FF62594E"/>
      </left>
      <right style="thin">
        <color rgb="FF62594E"/>
      </right>
      <top style="medium">
        <color rgb="FF62594E"/>
      </top>
      <bottom style="thin">
        <color rgb="FF62594E"/>
      </bottom>
      <diagonal/>
    </border>
    <border>
      <left style="thin">
        <color rgb="FF62594E"/>
      </left>
      <right style="thin">
        <color rgb="FF62594E"/>
      </right>
      <top style="medium">
        <color rgb="FF62594E"/>
      </top>
      <bottom style="thin">
        <color rgb="FF62594E"/>
      </bottom>
      <diagonal/>
    </border>
    <border>
      <left style="thin">
        <color rgb="FF62594E"/>
      </left>
      <right style="medium">
        <color rgb="FF62594E"/>
      </right>
      <top style="medium">
        <color rgb="FF62594E"/>
      </top>
      <bottom style="thin">
        <color rgb="FF62594E"/>
      </bottom>
      <diagonal/>
    </border>
    <border>
      <left style="medium">
        <color rgb="FF62594E"/>
      </left>
      <right style="thin">
        <color rgb="FF62594E"/>
      </right>
      <top style="thin">
        <color rgb="FF62594E"/>
      </top>
      <bottom style="medium">
        <color rgb="FF62594E"/>
      </bottom>
      <diagonal/>
    </border>
    <border>
      <left style="thin">
        <color rgb="FF62594E"/>
      </left>
      <right style="thin">
        <color rgb="FF62594E"/>
      </right>
      <top style="thin">
        <color rgb="FF62594E"/>
      </top>
      <bottom style="medium">
        <color rgb="FF62594E"/>
      </bottom>
      <diagonal/>
    </border>
    <border>
      <left style="thin">
        <color rgb="FF62594E"/>
      </left>
      <right style="medium">
        <color rgb="FF62594E"/>
      </right>
      <top style="thin">
        <color rgb="FF62594E"/>
      </top>
      <bottom style="medium">
        <color rgb="FF62594E"/>
      </bottom>
      <diagonal/>
    </border>
    <border>
      <left style="thin">
        <color rgb="FF62594E"/>
      </left>
      <right/>
      <top style="thin">
        <color rgb="FF62594E"/>
      </top>
      <bottom style="thin">
        <color rgb="FF62594E"/>
      </bottom>
      <diagonal/>
    </border>
    <border>
      <left/>
      <right style="medium">
        <color rgb="FF62594E"/>
      </right>
      <top style="thin">
        <color rgb="FF62594E"/>
      </top>
      <bottom style="thin">
        <color rgb="FF62594E"/>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hair">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62594E"/>
      </left>
      <right/>
      <top style="thin">
        <color rgb="FF62594E"/>
      </top>
      <bottom style="thin">
        <color rgb="FF62594E"/>
      </bottom>
      <diagonal/>
    </border>
    <border>
      <left/>
      <right/>
      <top style="thin">
        <color rgb="FF62594E"/>
      </top>
      <bottom style="thin">
        <color rgb="FF62594E"/>
      </bottom>
      <diagonal/>
    </border>
    <border>
      <left style="hair">
        <color theme="0" tint="-0.249977111117893"/>
      </left>
      <right/>
      <top style="medium">
        <color theme="0" tint="-0.249977111117893"/>
      </top>
      <bottom/>
      <diagonal/>
    </border>
    <border>
      <left style="hair">
        <color theme="0" tint="-0.249977111117893"/>
      </left>
      <right/>
      <top/>
      <bottom/>
      <diagonal/>
    </border>
    <border>
      <left style="hair">
        <color theme="0" tint="-0.249977111117893"/>
      </left>
      <right/>
      <top/>
      <bottom style="medium">
        <color theme="0" tint="-0.249977111117893"/>
      </bottom>
      <diagonal/>
    </border>
  </borders>
  <cellStyleXfs count="2">
    <xf numFmtId="0" fontId="0" fillId="0" borderId="0"/>
    <xf numFmtId="9" fontId="30" fillId="0" borderId="0" applyFont="0" applyFill="0" applyBorder="0" applyAlignment="0" applyProtection="0"/>
  </cellStyleXfs>
  <cellXfs count="355">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0" xfId="0" applyFill="1" applyAlignment="1">
      <alignment horizontal="center"/>
    </xf>
    <xf numFmtId="0" fontId="3" fillId="5" borderId="10" xfId="0" applyFont="1" applyFill="1" applyBorder="1" applyAlignment="1">
      <alignment horizontal="center"/>
    </xf>
    <xf numFmtId="0" fontId="3" fillId="5" borderId="11" xfId="0" applyFont="1" applyFill="1" applyBorder="1" applyAlignment="1">
      <alignment horizontal="center"/>
    </xf>
    <xf numFmtId="0" fontId="3" fillId="5" borderId="12" xfId="0" applyFont="1" applyFill="1" applyBorder="1" applyAlignment="1">
      <alignment horizontal="center"/>
    </xf>
    <xf numFmtId="0" fontId="4" fillId="4" borderId="13" xfId="0" applyFont="1" applyFill="1" applyBorder="1"/>
    <xf numFmtId="0" fontId="4" fillId="4" borderId="9" xfId="0" applyFont="1" applyFill="1" applyBorder="1" applyAlignment="1">
      <alignment horizontal="center"/>
    </xf>
    <xf numFmtId="164" fontId="4" fillId="4" borderId="9" xfId="0" applyNumberFormat="1" applyFont="1" applyFill="1" applyBorder="1" applyAlignment="1">
      <alignment horizontal="center"/>
    </xf>
    <xf numFmtId="164" fontId="5" fillId="4" borderId="14" xfId="0" applyNumberFormat="1" applyFont="1" applyFill="1" applyBorder="1" applyAlignment="1">
      <alignment horizontal="center"/>
    </xf>
    <xf numFmtId="0" fontId="4" fillId="2" borderId="13" xfId="0" applyFont="1" applyFill="1" applyBorder="1"/>
    <xf numFmtId="0" fontId="4" fillId="2" borderId="9" xfId="0" applyFont="1" applyFill="1" applyBorder="1" applyAlignment="1">
      <alignment horizontal="center"/>
    </xf>
    <xf numFmtId="164" fontId="4" fillId="2" borderId="9" xfId="0" applyNumberFormat="1" applyFont="1" applyFill="1" applyBorder="1" applyAlignment="1">
      <alignment horizontal="center"/>
    </xf>
    <xf numFmtId="164" fontId="5" fillId="2" borderId="14" xfId="0" applyNumberFormat="1" applyFont="1" applyFill="1" applyBorder="1" applyAlignment="1">
      <alignment horizontal="center"/>
    </xf>
    <xf numFmtId="0" fontId="4" fillId="2" borderId="15" xfId="0" applyFont="1" applyFill="1" applyBorder="1"/>
    <xf numFmtId="0" fontId="4" fillId="2" borderId="16" xfId="0" applyFont="1" applyFill="1" applyBorder="1" applyAlignment="1">
      <alignment horizontal="center"/>
    </xf>
    <xf numFmtId="164" fontId="4" fillId="2" borderId="16" xfId="0" applyNumberFormat="1" applyFont="1" applyFill="1" applyBorder="1" applyAlignment="1">
      <alignment horizontal="center"/>
    </xf>
    <xf numFmtId="164" fontId="5" fillId="2" borderId="17" xfId="0" applyNumberFormat="1" applyFont="1" applyFill="1" applyBorder="1" applyAlignment="1">
      <alignment horizontal="center"/>
    </xf>
    <xf numFmtId="0" fontId="6" fillId="6" borderId="13" xfId="0" applyFont="1" applyFill="1" applyBorder="1"/>
    <xf numFmtId="0" fontId="6" fillId="6" borderId="9" xfId="0" applyFont="1" applyFill="1" applyBorder="1" applyAlignment="1">
      <alignment horizontal="center"/>
    </xf>
    <xf numFmtId="164" fontId="6" fillId="6" borderId="9" xfId="0" applyNumberFormat="1" applyFont="1" applyFill="1" applyBorder="1" applyAlignment="1">
      <alignment horizontal="center"/>
    </xf>
    <xf numFmtId="164" fontId="7" fillId="6" borderId="14" xfId="0" applyNumberFormat="1" applyFont="1" applyFill="1" applyBorder="1" applyAlignment="1">
      <alignment horizontal="center"/>
    </xf>
    <xf numFmtId="0" fontId="6" fillId="4" borderId="13" xfId="0" applyFont="1" applyFill="1" applyBorder="1"/>
    <xf numFmtId="0" fontId="6" fillId="4" borderId="9" xfId="0" applyFont="1" applyFill="1" applyBorder="1" applyAlignment="1">
      <alignment horizontal="center"/>
    </xf>
    <xf numFmtId="164" fontId="6" fillId="4" borderId="9" xfId="0" applyNumberFormat="1" applyFont="1" applyFill="1" applyBorder="1" applyAlignment="1">
      <alignment horizontal="center"/>
    </xf>
    <xf numFmtId="164" fontId="7" fillId="4" borderId="14" xfId="0" applyNumberFormat="1" applyFont="1" applyFill="1" applyBorder="1" applyAlignment="1">
      <alignment horizontal="center"/>
    </xf>
    <xf numFmtId="0" fontId="6" fillId="2" borderId="13" xfId="0" applyFont="1" applyFill="1" applyBorder="1"/>
    <xf numFmtId="0" fontId="6" fillId="2" borderId="9" xfId="0" applyFont="1" applyFill="1" applyBorder="1" applyAlignment="1">
      <alignment horizontal="center"/>
    </xf>
    <xf numFmtId="164" fontId="6" fillId="2" borderId="9" xfId="0" applyNumberFormat="1" applyFont="1" applyFill="1" applyBorder="1" applyAlignment="1">
      <alignment horizontal="center"/>
    </xf>
    <xf numFmtId="164" fontId="7" fillId="2" borderId="14" xfId="0" applyNumberFormat="1" applyFont="1" applyFill="1" applyBorder="1" applyAlignment="1">
      <alignment horizontal="center"/>
    </xf>
    <xf numFmtId="0" fontId="0" fillId="2" borderId="0" xfId="0" applyFill="1" applyAlignment="1">
      <alignment horizontal="left"/>
    </xf>
    <xf numFmtId="0" fontId="0" fillId="2" borderId="0" xfId="0" applyFill="1" applyAlignment="1">
      <alignment horizontal="right"/>
    </xf>
    <xf numFmtId="2" fontId="0" fillId="2" borderId="17" xfId="0" applyNumberFormat="1" applyFill="1" applyBorder="1" applyAlignment="1">
      <alignment horizontal="center" vertical="center"/>
    </xf>
    <xf numFmtId="0" fontId="0" fillId="2" borderId="15" xfId="0" applyFill="1" applyBorder="1" applyAlignment="1">
      <alignment horizontal="left" vertical="center"/>
    </xf>
    <xf numFmtId="2" fontId="0" fillId="2" borderId="32" xfId="0" applyNumberFormat="1" applyFill="1" applyBorder="1" applyAlignment="1">
      <alignment horizontal="center" vertical="center"/>
    </xf>
    <xf numFmtId="2" fontId="0" fillId="2" borderId="34" xfId="0" applyNumberFormat="1" applyFill="1" applyBorder="1" applyAlignment="1">
      <alignment horizontal="center" vertical="center"/>
    </xf>
    <xf numFmtId="164" fontId="0" fillId="4" borderId="31" xfId="0" applyNumberFormat="1" applyFill="1" applyBorder="1" applyAlignment="1">
      <alignment horizontal="center" vertical="center"/>
    </xf>
    <xf numFmtId="164" fontId="0" fillId="4" borderId="33" xfId="0" applyNumberFormat="1" applyFill="1" applyBorder="1" applyAlignment="1">
      <alignment horizontal="center" vertical="center"/>
    </xf>
    <xf numFmtId="0" fontId="0" fillId="4" borderId="33" xfId="0" applyFill="1" applyBorder="1" applyAlignment="1">
      <alignment horizontal="center" vertical="center"/>
    </xf>
    <xf numFmtId="0" fontId="0" fillId="4" borderId="30" xfId="0" applyFill="1" applyBorder="1" applyAlignment="1">
      <alignment horizontal="center" vertical="center"/>
    </xf>
    <xf numFmtId="2" fontId="0" fillId="4" borderId="32" xfId="0" applyNumberFormat="1" applyFill="1" applyBorder="1" applyAlignment="1">
      <alignment horizontal="center" vertical="center"/>
    </xf>
    <xf numFmtId="2" fontId="0" fillId="4" borderId="34" xfId="0" applyNumberFormat="1" applyFill="1" applyBorder="1" applyAlignment="1">
      <alignment horizontal="center" vertical="center"/>
    </xf>
    <xf numFmtId="0" fontId="8" fillId="4" borderId="0" xfId="0" applyFont="1" applyFill="1" applyAlignment="1">
      <alignment vertical="center" wrapText="1"/>
    </xf>
    <xf numFmtId="0" fontId="8" fillId="2" borderId="0" xfId="0" applyFont="1" applyFill="1" applyAlignment="1">
      <alignment vertical="center" wrapText="1"/>
    </xf>
    <xf numFmtId="0" fontId="8" fillId="2" borderId="25" xfId="0" applyFont="1" applyFill="1" applyBorder="1" applyAlignment="1">
      <alignment vertical="center" wrapText="1"/>
    </xf>
    <xf numFmtId="0" fontId="8" fillId="4" borderId="9" xfId="0" applyFont="1" applyFill="1" applyBorder="1" applyAlignment="1">
      <alignment vertical="center" wrapText="1"/>
    </xf>
    <xf numFmtId="0" fontId="8" fillId="2" borderId="9" xfId="0" applyFont="1" applyFill="1" applyBorder="1" applyAlignment="1">
      <alignment vertical="center" wrapText="1"/>
    </xf>
    <xf numFmtId="0" fontId="8" fillId="2" borderId="16" xfId="0" applyFont="1" applyFill="1" applyBorder="1" applyAlignment="1">
      <alignment vertical="center" wrapText="1"/>
    </xf>
    <xf numFmtId="0" fontId="8" fillId="4" borderId="36"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10" fillId="2" borderId="13" xfId="0" applyFont="1" applyFill="1" applyBorder="1" applyAlignment="1">
      <alignment horizontal="center" vertical="center" wrapText="1"/>
    </xf>
    <xf numFmtId="164" fontId="10" fillId="2" borderId="9" xfId="0" applyNumberFormat="1" applyFont="1" applyFill="1" applyBorder="1" applyAlignment="1">
      <alignment horizontal="center" vertical="center"/>
    </xf>
    <xf numFmtId="168" fontId="10" fillId="2" borderId="9" xfId="0" applyNumberFormat="1" applyFont="1" applyFill="1" applyBorder="1" applyAlignment="1">
      <alignment horizontal="center" vertical="center"/>
    </xf>
    <xf numFmtId="167" fontId="10" fillId="2" borderId="9" xfId="0" applyNumberFormat="1" applyFont="1" applyFill="1" applyBorder="1" applyAlignment="1">
      <alignment horizontal="center" vertical="center"/>
    </xf>
    <xf numFmtId="166" fontId="10" fillId="2" borderId="9" xfId="0" applyNumberFormat="1" applyFont="1" applyFill="1" applyBorder="1" applyAlignment="1">
      <alignment horizontal="center" vertical="center"/>
    </xf>
    <xf numFmtId="165" fontId="10" fillId="2" borderId="14" xfId="0" applyNumberFormat="1" applyFont="1" applyFill="1" applyBorder="1" applyAlignment="1">
      <alignment horizontal="center" vertical="center"/>
    </xf>
    <xf numFmtId="0" fontId="10" fillId="4" borderId="13" xfId="0" applyFont="1" applyFill="1" applyBorder="1" applyAlignment="1">
      <alignment horizontal="center" vertical="center" wrapText="1"/>
    </xf>
    <xf numFmtId="164" fontId="10" fillId="4" borderId="9" xfId="0" applyNumberFormat="1" applyFont="1" applyFill="1" applyBorder="1" applyAlignment="1">
      <alignment horizontal="center" vertical="center"/>
    </xf>
    <xf numFmtId="168" fontId="10" fillId="4" borderId="9" xfId="0" applyNumberFormat="1" applyFont="1" applyFill="1" applyBorder="1" applyAlignment="1">
      <alignment horizontal="center" vertical="center"/>
    </xf>
    <xf numFmtId="167" fontId="10" fillId="4" borderId="9" xfId="0" applyNumberFormat="1" applyFont="1" applyFill="1" applyBorder="1" applyAlignment="1">
      <alignment horizontal="center" vertical="center"/>
    </xf>
    <xf numFmtId="166" fontId="10" fillId="4" borderId="9" xfId="0" applyNumberFormat="1" applyFont="1" applyFill="1" applyBorder="1" applyAlignment="1">
      <alignment horizontal="center" vertical="center"/>
    </xf>
    <xf numFmtId="165" fontId="10" fillId="4" borderId="14" xfId="0" applyNumberFormat="1" applyFont="1" applyFill="1" applyBorder="1" applyAlignment="1">
      <alignment horizontal="center" vertical="center"/>
    </xf>
    <xf numFmtId="0" fontId="1" fillId="3" borderId="20" xfId="0" applyFont="1" applyFill="1" applyBorder="1" applyAlignment="1">
      <alignment horizontal="left" vertical="center" wrapText="1"/>
    </xf>
    <xf numFmtId="0" fontId="1" fillId="3" borderId="18" xfId="0" applyFont="1" applyFill="1" applyBorder="1" applyAlignment="1">
      <alignment horizontal="right" vertical="center" wrapText="1"/>
    </xf>
    <xf numFmtId="0" fontId="3" fillId="7" borderId="18" xfId="0" applyFont="1" applyFill="1" applyBorder="1" applyAlignment="1">
      <alignment horizontal="right" vertical="center"/>
    </xf>
    <xf numFmtId="169" fontId="3" fillId="7" borderId="20" xfId="0" applyNumberFormat="1" applyFont="1" applyFill="1" applyBorder="1" applyAlignment="1">
      <alignment horizontal="left" vertical="center"/>
    </xf>
    <xf numFmtId="169" fontId="3" fillId="7" borderId="17" xfId="0" applyNumberFormat="1" applyFont="1" applyFill="1" applyBorder="1" applyAlignment="1">
      <alignment horizontal="left" vertical="center"/>
    </xf>
    <xf numFmtId="0" fontId="0" fillId="4" borderId="23" xfId="0" applyFill="1" applyBorder="1"/>
    <xf numFmtId="0" fontId="0" fillId="2" borderId="23" xfId="0" applyFill="1" applyBorder="1"/>
    <xf numFmtId="0" fontId="0" fillId="4" borderId="24" xfId="0" applyFill="1" applyBorder="1"/>
    <xf numFmtId="164" fontId="0" fillId="2" borderId="0" xfId="0" applyNumberFormat="1" applyFill="1"/>
    <xf numFmtId="0" fontId="3" fillId="2" borderId="0" xfId="0" applyFont="1" applyFill="1"/>
    <xf numFmtId="0" fontId="3" fillId="5" borderId="23" xfId="0" applyFont="1" applyFill="1" applyBorder="1" applyAlignment="1">
      <alignment horizontal="center" vertical="center"/>
    </xf>
    <xf numFmtId="0" fontId="3" fillId="5" borderId="14" xfId="0" applyFont="1" applyFill="1" applyBorder="1" applyAlignment="1">
      <alignment horizontal="center" vertical="center"/>
    </xf>
    <xf numFmtId="164" fontId="0" fillId="4" borderId="39" xfId="0" applyNumberFormat="1" applyFill="1" applyBorder="1" applyAlignment="1">
      <alignment horizontal="center" vertical="center"/>
    </xf>
    <xf numFmtId="164" fontId="0" fillId="2" borderId="39" xfId="0" applyNumberFormat="1" applyFill="1" applyBorder="1" applyAlignment="1">
      <alignment horizontal="center" vertical="center"/>
    </xf>
    <xf numFmtId="164" fontId="0" fillId="4" borderId="40" xfId="0" applyNumberFormat="1" applyFill="1" applyBorder="1" applyAlignment="1">
      <alignment horizontal="center" vertical="center"/>
    </xf>
    <xf numFmtId="164" fontId="0" fillId="2" borderId="0" xfId="0" applyNumberFormat="1" applyFill="1" applyAlignment="1">
      <alignment horizontal="center"/>
    </xf>
    <xf numFmtId="0" fontId="12" fillId="3" borderId="37" xfId="0" applyFont="1" applyFill="1" applyBorder="1" applyAlignment="1">
      <alignment horizontal="center" vertical="center" wrapText="1"/>
    </xf>
    <xf numFmtId="0" fontId="12" fillId="3" borderId="3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5" fillId="2" borderId="0" xfId="0" applyFont="1" applyFill="1"/>
    <xf numFmtId="0" fontId="8" fillId="2" borderId="9" xfId="0" applyFont="1" applyFill="1" applyBorder="1" applyAlignment="1">
      <alignment horizontal="center" vertical="center" wrapText="1"/>
    </xf>
    <xf numFmtId="0" fontId="0" fillId="4" borderId="13" xfId="0" applyFill="1" applyBorder="1" applyAlignment="1">
      <alignment horizontal="left" vertical="center" wrapText="1"/>
    </xf>
    <xf numFmtId="0" fontId="0" fillId="2" borderId="13" xfId="0" applyFill="1" applyBorder="1" applyAlignment="1">
      <alignment horizontal="left" vertical="center" wrapText="1"/>
    </xf>
    <xf numFmtId="0" fontId="3" fillId="5" borderId="26" xfId="0" applyFont="1" applyFill="1" applyBorder="1" applyAlignment="1">
      <alignment horizontal="center" vertical="center"/>
    </xf>
    <xf numFmtId="2" fontId="0" fillId="4" borderId="14" xfId="0" applyNumberFormat="1" applyFill="1" applyBorder="1" applyAlignment="1">
      <alignment horizontal="center" vertical="center"/>
    </xf>
    <xf numFmtId="2" fontId="0" fillId="2" borderId="14" xfId="0" applyNumberFormat="1" applyFill="1" applyBorder="1" applyAlignment="1">
      <alignment horizontal="center" vertical="center"/>
    </xf>
    <xf numFmtId="2" fontId="0" fillId="2" borderId="9" xfId="0" applyNumberFormat="1" applyFill="1" applyBorder="1" applyAlignment="1">
      <alignment horizontal="center" vertical="center"/>
    </xf>
    <xf numFmtId="2" fontId="0" fillId="4" borderId="9" xfId="0" applyNumberFormat="1" applyFill="1" applyBorder="1" applyAlignment="1">
      <alignment horizontal="center" vertical="center"/>
    </xf>
    <xf numFmtId="0" fontId="12" fillId="2" borderId="0" xfId="0" applyFont="1" applyFill="1" applyAlignment="1">
      <alignment horizontal="center" vertical="center" wrapText="1"/>
    </xf>
    <xf numFmtId="0" fontId="0" fillId="2" borderId="13" xfId="0" applyFill="1" applyBorder="1"/>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0" fillId="4" borderId="13" xfId="0" applyFill="1" applyBorder="1"/>
    <xf numFmtId="0" fontId="0" fillId="2" borderId="0" xfId="0" applyFill="1" applyAlignment="1">
      <alignment wrapText="1"/>
    </xf>
    <xf numFmtId="164" fontId="10" fillId="2" borderId="0" xfId="0" applyNumberFormat="1" applyFont="1" applyFill="1" applyAlignment="1">
      <alignment horizontal="center" vertical="center"/>
    </xf>
    <xf numFmtId="167" fontId="10" fillId="2" borderId="0" xfId="0" applyNumberFormat="1" applyFont="1" applyFill="1" applyAlignment="1">
      <alignment horizontal="center" vertical="center"/>
    </xf>
    <xf numFmtId="167" fontId="0" fillId="2" borderId="0" xfId="0" applyNumberFormat="1" applyFill="1" applyAlignment="1">
      <alignment horizontal="center"/>
    </xf>
    <xf numFmtId="0" fontId="0" fillId="4" borderId="23" xfId="0" applyFill="1" applyBorder="1" applyAlignment="1">
      <alignment wrapText="1"/>
    </xf>
    <xf numFmtId="0" fontId="3" fillId="5" borderId="43" xfId="0" applyFont="1" applyFill="1" applyBorder="1" applyAlignment="1">
      <alignment horizontal="center" vertical="center"/>
    </xf>
    <xf numFmtId="0" fontId="3" fillId="5" borderId="44" xfId="0" applyFont="1" applyFill="1" applyBorder="1" applyAlignment="1">
      <alignment horizontal="center" vertical="center"/>
    </xf>
    <xf numFmtId="0" fontId="0" fillId="4" borderId="43" xfId="0" applyFill="1" applyBorder="1"/>
    <xf numFmtId="164" fontId="0" fillId="4" borderId="45" xfId="0" applyNumberFormat="1" applyFill="1" applyBorder="1" applyAlignment="1">
      <alignment horizontal="center" vertical="center"/>
    </xf>
    <xf numFmtId="0" fontId="0" fillId="2" borderId="43" xfId="0" applyFill="1" applyBorder="1"/>
    <xf numFmtId="164" fontId="0" fillId="2" borderId="45" xfId="0" applyNumberFormat="1" applyFill="1" applyBorder="1" applyAlignment="1">
      <alignment horizontal="center" vertical="center"/>
    </xf>
    <xf numFmtId="0" fontId="0" fillId="4" borderId="46" xfId="0" applyFill="1" applyBorder="1" applyAlignment="1">
      <alignment wrapText="1"/>
    </xf>
    <xf numFmtId="164" fontId="0" fillId="4" borderId="47" xfId="0" applyNumberFormat="1" applyFill="1" applyBorder="1" applyAlignment="1">
      <alignment horizontal="center" vertical="center"/>
    </xf>
    <xf numFmtId="164" fontId="0" fillId="2" borderId="0" xfId="0" applyNumberFormat="1" applyFill="1" applyAlignment="1">
      <alignment horizontal="center" vertical="center"/>
    </xf>
    <xf numFmtId="2" fontId="10" fillId="2" borderId="9" xfId="0" applyNumberFormat="1" applyFont="1" applyFill="1" applyBorder="1" applyAlignment="1">
      <alignment horizontal="center" vertical="center"/>
    </xf>
    <xf numFmtId="2" fontId="10" fillId="4" borderId="9" xfId="0" applyNumberFormat="1" applyFont="1" applyFill="1" applyBorder="1" applyAlignment="1">
      <alignment horizontal="center" vertical="center"/>
    </xf>
    <xf numFmtId="0" fontId="12" fillId="3" borderId="12" xfId="0" applyFont="1" applyFill="1" applyBorder="1" applyAlignment="1">
      <alignment horizontal="center"/>
    </xf>
    <xf numFmtId="170" fontId="0" fillId="4" borderId="14" xfId="0" applyNumberFormat="1" applyFill="1" applyBorder="1" applyAlignment="1">
      <alignment vertical="center"/>
    </xf>
    <xf numFmtId="170" fontId="0" fillId="2" borderId="14" xfId="0" applyNumberFormat="1" applyFill="1" applyBorder="1" applyAlignment="1">
      <alignment vertical="center"/>
    </xf>
    <xf numFmtId="170" fontId="0" fillId="2" borderId="17" xfId="0" applyNumberFormat="1" applyFill="1" applyBorder="1" applyAlignment="1">
      <alignment horizontal="right"/>
    </xf>
    <xf numFmtId="0" fontId="0" fillId="2" borderId="15" xfId="0" applyFill="1" applyBorder="1"/>
    <xf numFmtId="164" fontId="0" fillId="2" borderId="9" xfId="0" applyNumberFormat="1" applyFill="1" applyBorder="1" applyAlignment="1">
      <alignment horizontal="center"/>
    </xf>
    <xf numFmtId="164" fontId="0" fillId="4" borderId="9" xfId="0" applyNumberFormat="1" applyFill="1" applyBorder="1" applyAlignment="1">
      <alignment horizontal="center"/>
    </xf>
    <xf numFmtId="167" fontId="0" fillId="2" borderId="9" xfId="0" applyNumberFormat="1" applyFill="1" applyBorder="1" applyAlignment="1">
      <alignment horizontal="center"/>
    </xf>
    <xf numFmtId="167" fontId="0" fillId="4" borderId="9" xfId="0" applyNumberFormat="1" applyFill="1" applyBorder="1" applyAlignment="1">
      <alignment horizontal="center"/>
    </xf>
    <xf numFmtId="165" fontId="10" fillId="4" borderId="9" xfId="0" applyNumberFormat="1" applyFont="1" applyFill="1" applyBorder="1" applyAlignment="1">
      <alignment horizontal="center" vertical="center"/>
    </xf>
    <xf numFmtId="165" fontId="0" fillId="2" borderId="9" xfId="0" applyNumberFormat="1" applyFill="1" applyBorder="1" applyAlignment="1">
      <alignment horizontal="center"/>
    </xf>
    <xf numFmtId="165" fontId="0" fillId="4" borderId="9" xfId="0" applyNumberFormat="1" applyFill="1" applyBorder="1" applyAlignment="1">
      <alignment horizontal="center"/>
    </xf>
    <xf numFmtId="165" fontId="0" fillId="2" borderId="16" xfId="0" applyNumberFormat="1" applyFill="1" applyBorder="1" applyAlignment="1">
      <alignment horizontal="center"/>
    </xf>
    <xf numFmtId="0" fontId="0" fillId="9" borderId="21" xfId="0" applyFill="1" applyBorder="1" applyAlignment="1">
      <alignment horizontal="right"/>
    </xf>
    <xf numFmtId="0" fontId="0" fillId="9" borderId="23" xfId="0" applyFill="1" applyBorder="1" applyAlignment="1">
      <alignment horizontal="right"/>
    </xf>
    <xf numFmtId="171" fontId="0" fillId="9" borderId="14" xfId="0" applyNumberFormat="1" applyFill="1" applyBorder="1" applyAlignment="1">
      <alignment horizontal="left"/>
    </xf>
    <xf numFmtId="0" fontId="0" fillId="9" borderId="24" xfId="0" applyFill="1" applyBorder="1" applyAlignment="1">
      <alignment horizontal="right"/>
    </xf>
    <xf numFmtId="171" fontId="0" fillId="9" borderId="17" xfId="0" applyNumberFormat="1" applyFill="1" applyBorder="1" applyAlignment="1">
      <alignment horizontal="left"/>
    </xf>
    <xf numFmtId="0" fontId="0" fillId="7" borderId="21" xfId="0" applyFill="1" applyBorder="1" applyAlignment="1">
      <alignment horizontal="right"/>
    </xf>
    <xf numFmtId="171" fontId="0" fillId="7" borderId="12" xfId="0" applyNumberFormat="1" applyFill="1" applyBorder="1" applyAlignment="1">
      <alignment horizontal="left"/>
    </xf>
    <xf numFmtId="170" fontId="0" fillId="9" borderId="12" xfId="0" applyNumberFormat="1" applyFill="1" applyBorder="1" applyAlignment="1">
      <alignment horizontal="left"/>
    </xf>
    <xf numFmtId="0" fontId="0" fillId="9" borderId="17" xfId="0" applyFill="1" applyBorder="1" applyAlignment="1">
      <alignment horizontal="left"/>
    </xf>
    <xf numFmtId="0" fontId="0" fillId="2" borderId="16" xfId="0" applyFill="1" applyBorder="1" applyAlignment="1">
      <alignment horizontal="center"/>
    </xf>
    <xf numFmtId="170" fontId="12" fillId="8" borderId="17" xfId="0" applyNumberFormat="1" applyFont="1" applyFill="1" applyBorder="1" applyAlignment="1">
      <alignment horizontal="left" vertical="center"/>
    </xf>
    <xf numFmtId="2" fontId="19" fillId="8" borderId="32" xfId="0" applyNumberFormat="1" applyFont="1" applyFill="1" applyBorder="1" applyAlignment="1">
      <alignment horizontal="center" vertical="center"/>
    </xf>
    <xf numFmtId="2" fontId="19" fillId="8" borderId="34" xfId="0" applyNumberFormat="1" applyFont="1" applyFill="1" applyBorder="1" applyAlignment="1">
      <alignment horizontal="center" vertical="center"/>
    </xf>
    <xf numFmtId="2" fontId="19" fillId="8" borderId="9" xfId="0" applyNumberFormat="1" applyFont="1" applyFill="1" applyBorder="1" applyAlignment="1">
      <alignment horizontal="center" vertical="center"/>
    </xf>
    <xf numFmtId="0" fontId="0" fillId="2" borderId="26" xfId="0" applyFill="1" applyBorder="1" applyAlignment="1">
      <alignment horizontal="center" vertical="center"/>
    </xf>
    <xf numFmtId="0" fontId="0" fillId="2" borderId="28" xfId="0" applyFill="1" applyBorder="1" applyAlignment="1">
      <alignment horizontal="center" vertical="center"/>
    </xf>
    <xf numFmtId="0" fontId="0" fillId="2" borderId="27" xfId="0" applyFill="1" applyBorder="1"/>
    <xf numFmtId="0" fontId="0" fillId="2" borderId="51" xfId="0" applyFill="1" applyBorder="1"/>
    <xf numFmtId="0" fontId="0" fillId="2" borderId="0" xfId="0" applyFill="1" applyAlignment="1">
      <alignment horizontal="center" vertical="center"/>
    </xf>
    <xf numFmtId="175" fontId="12" fillId="8" borderId="17" xfId="0" applyNumberFormat="1" applyFont="1" applyFill="1" applyBorder="1" applyAlignment="1">
      <alignment horizontal="left" vertical="center"/>
    </xf>
    <xf numFmtId="165" fontId="12" fillId="5" borderId="20" xfId="0" applyNumberFormat="1" applyFont="1" applyFill="1" applyBorder="1" applyAlignment="1">
      <alignment horizontal="center" vertical="center" wrapText="1"/>
    </xf>
    <xf numFmtId="165" fontId="12" fillId="5" borderId="20" xfId="0" applyNumberFormat="1" applyFont="1" applyFill="1" applyBorder="1" applyAlignment="1">
      <alignment horizontal="center" vertical="center"/>
    </xf>
    <xf numFmtId="165" fontId="12" fillId="8" borderId="17" xfId="0" applyNumberFormat="1" applyFont="1" applyFill="1" applyBorder="1" applyAlignment="1">
      <alignment horizontal="left" vertical="center"/>
    </xf>
    <xf numFmtId="0" fontId="20" fillId="2" borderId="0" xfId="0" applyFont="1" applyFill="1" applyAlignment="1">
      <alignment horizontal="center" vertical="center"/>
    </xf>
    <xf numFmtId="2" fontId="0" fillId="2" borderId="0" xfId="0" applyNumberFormat="1" applyFill="1" applyAlignment="1">
      <alignment horizontal="center" vertical="center"/>
    </xf>
    <xf numFmtId="0" fontId="20" fillId="2" borderId="56" xfId="0" applyFont="1" applyFill="1" applyBorder="1" applyAlignment="1">
      <alignment horizontal="center" vertical="center"/>
    </xf>
    <xf numFmtId="0" fontId="0" fillId="2" borderId="56" xfId="0" applyFill="1" applyBorder="1" applyAlignment="1">
      <alignment horizontal="center" vertical="center"/>
    </xf>
    <xf numFmtId="2" fontId="0" fillId="2" borderId="56" xfId="0" applyNumberFormat="1" applyFill="1" applyBorder="1" applyAlignment="1">
      <alignment horizontal="center" vertical="center"/>
    </xf>
    <xf numFmtId="0" fontId="20" fillId="2" borderId="64" xfId="0" applyFont="1" applyFill="1" applyBorder="1" applyAlignment="1">
      <alignment horizontal="center" vertical="center"/>
    </xf>
    <xf numFmtId="0" fontId="20" fillId="2" borderId="63" xfId="0" applyFont="1" applyFill="1" applyBorder="1" applyAlignment="1">
      <alignment horizontal="center" vertical="center"/>
    </xf>
    <xf numFmtId="0" fontId="0" fillId="2" borderId="64" xfId="0" applyFill="1" applyBorder="1" applyAlignment="1">
      <alignment horizontal="center" vertical="center"/>
    </xf>
    <xf numFmtId="0" fontId="20" fillId="2" borderId="65" xfId="0" applyFont="1" applyFill="1" applyBorder="1" applyAlignment="1">
      <alignment horizontal="center" vertical="center"/>
    </xf>
    <xf numFmtId="0" fontId="0" fillId="2" borderId="66" xfId="0" applyFill="1" applyBorder="1" applyAlignment="1">
      <alignment horizontal="center" vertical="center"/>
    </xf>
    <xf numFmtId="0" fontId="0" fillId="2" borderId="67" xfId="0" applyFill="1" applyBorder="1" applyAlignment="1">
      <alignment horizontal="center" vertical="center"/>
    </xf>
    <xf numFmtId="0" fontId="24" fillId="2" borderId="68" xfId="0" applyFont="1" applyFill="1" applyBorder="1" applyAlignment="1">
      <alignment horizontal="right" vertical="center"/>
    </xf>
    <xf numFmtId="0" fontId="24" fillId="2" borderId="71" xfId="0" applyFont="1" applyFill="1" applyBorder="1" applyAlignment="1">
      <alignment horizontal="right" vertical="center"/>
    </xf>
    <xf numFmtId="165" fontId="24" fillId="2" borderId="59" xfId="0" applyNumberFormat="1" applyFont="1" applyFill="1" applyBorder="1" applyAlignment="1">
      <alignment horizontal="left"/>
    </xf>
    <xf numFmtId="0" fontId="24" fillId="2" borderId="0" xfId="0" applyFont="1" applyFill="1" applyAlignment="1">
      <alignment horizontal="right" vertical="center"/>
    </xf>
    <xf numFmtId="0" fontId="10" fillId="2" borderId="0" xfId="0" applyFont="1" applyFill="1"/>
    <xf numFmtId="0" fontId="24" fillId="2" borderId="69" xfId="0" applyFont="1" applyFill="1" applyBorder="1" applyAlignment="1">
      <alignment horizontal="left"/>
    </xf>
    <xf numFmtId="0" fontId="24" fillId="2" borderId="72" xfId="0" applyFont="1" applyFill="1" applyBorder="1" applyAlignment="1">
      <alignment horizontal="left"/>
    </xf>
    <xf numFmtId="0" fontId="28" fillId="2" borderId="69" xfId="0" applyFont="1" applyFill="1" applyBorder="1" applyAlignment="1">
      <alignment horizontal="center"/>
    </xf>
    <xf numFmtId="0" fontId="28" fillId="2" borderId="70" xfId="0" applyFont="1" applyFill="1" applyBorder="1" applyAlignment="1">
      <alignment horizontal="center"/>
    </xf>
    <xf numFmtId="0" fontId="28" fillId="2" borderId="72" xfId="0" applyFont="1" applyFill="1" applyBorder="1" applyAlignment="1">
      <alignment horizontal="center"/>
    </xf>
    <xf numFmtId="0" fontId="28" fillId="2" borderId="73" xfId="0" applyFont="1" applyFill="1" applyBorder="1" applyAlignment="1">
      <alignment horizontal="center"/>
    </xf>
    <xf numFmtId="165" fontId="29" fillId="2" borderId="0" xfId="0" applyNumberFormat="1" applyFont="1" applyFill="1" applyAlignment="1">
      <alignment horizontal="left"/>
    </xf>
    <xf numFmtId="0" fontId="0" fillId="2" borderId="74" xfId="0" applyFill="1" applyBorder="1"/>
    <xf numFmtId="0" fontId="20" fillId="2" borderId="0" xfId="0" applyFont="1" applyFill="1" applyAlignment="1">
      <alignment horizontal="left" vertical="center"/>
    </xf>
    <xf numFmtId="169" fontId="10" fillId="2" borderId="0" xfId="0" applyNumberFormat="1" applyFont="1" applyFill="1" applyAlignment="1">
      <alignment horizontal="left"/>
    </xf>
    <xf numFmtId="0" fontId="10" fillId="2" borderId="0" xfId="0" applyFont="1" applyFill="1" applyAlignment="1">
      <alignment horizontal="right"/>
    </xf>
    <xf numFmtId="0" fontId="32" fillId="3" borderId="56" xfId="0" applyFont="1" applyFill="1" applyBorder="1" applyAlignment="1">
      <alignment horizontal="center" vertical="center"/>
    </xf>
    <xf numFmtId="0" fontId="32" fillId="3" borderId="63" xfId="0" applyFont="1" applyFill="1" applyBorder="1" applyAlignment="1">
      <alignment horizontal="center" vertical="center"/>
    </xf>
    <xf numFmtId="0" fontId="10" fillId="2" borderId="0" xfId="0" applyFont="1" applyFill="1" applyAlignment="1">
      <alignment horizontal="center" vertical="center"/>
    </xf>
    <xf numFmtId="0" fontId="32" fillId="3" borderId="64" xfId="0" applyFont="1" applyFill="1" applyBorder="1" applyAlignment="1">
      <alignment horizontal="center" vertical="center"/>
    </xf>
    <xf numFmtId="0" fontId="33" fillId="2" borderId="63" xfId="0" applyFont="1" applyFill="1" applyBorder="1" applyAlignment="1">
      <alignment horizontal="center"/>
    </xf>
    <xf numFmtId="0" fontId="33" fillId="2" borderId="65" xfId="0" applyFont="1" applyFill="1" applyBorder="1" applyAlignment="1">
      <alignment horizontal="center"/>
    </xf>
    <xf numFmtId="174" fontId="10" fillId="2" borderId="56" xfId="0" applyNumberFormat="1" applyFont="1" applyFill="1" applyBorder="1" applyAlignment="1">
      <alignment horizontal="center"/>
    </xf>
    <xf numFmtId="0" fontId="33" fillId="2" borderId="63" xfId="0" applyFont="1" applyFill="1" applyBorder="1" applyAlignment="1">
      <alignment horizontal="center" vertical="center"/>
    </xf>
    <xf numFmtId="174" fontId="10" fillId="2" borderId="56" xfId="0" applyNumberFormat="1" applyFont="1" applyFill="1" applyBorder="1" applyAlignment="1">
      <alignment horizontal="center" vertical="center"/>
    </xf>
    <xf numFmtId="0" fontId="33" fillId="2" borderId="65" xfId="0" applyFont="1" applyFill="1" applyBorder="1" applyAlignment="1">
      <alignment horizontal="center" vertical="center"/>
    </xf>
    <xf numFmtId="177" fontId="10" fillId="2" borderId="0" xfId="0" applyNumberFormat="1" applyFont="1" applyFill="1" applyAlignment="1">
      <alignment horizontal="left"/>
    </xf>
    <xf numFmtId="0" fontId="10" fillId="2" borderId="56" xfId="0" applyFont="1" applyFill="1" applyBorder="1" applyAlignment="1">
      <alignment horizontal="center"/>
    </xf>
    <xf numFmtId="0" fontId="33" fillId="2" borderId="56" xfId="0" applyFont="1" applyFill="1" applyBorder="1" applyAlignment="1">
      <alignment horizontal="center"/>
    </xf>
    <xf numFmtId="0" fontId="10" fillId="2" borderId="56" xfId="0" applyFont="1" applyFill="1" applyBorder="1" applyAlignment="1">
      <alignment horizontal="center" vertical="center"/>
    </xf>
    <xf numFmtId="0" fontId="33" fillId="2" borderId="56" xfId="0" applyFont="1" applyFill="1" applyBorder="1" applyAlignment="1">
      <alignment horizontal="center" vertical="center"/>
    </xf>
    <xf numFmtId="3" fontId="33" fillId="2" borderId="56" xfId="0" applyNumberFormat="1" applyFont="1" applyFill="1" applyBorder="1" applyAlignment="1">
      <alignment horizontal="center" vertical="center"/>
    </xf>
    <xf numFmtId="3" fontId="10" fillId="2" borderId="56" xfId="0" applyNumberFormat="1" applyFont="1" applyFill="1" applyBorder="1" applyAlignment="1">
      <alignment horizontal="center" vertical="center"/>
    </xf>
    <xf numFmtId="0" fontId="10" fillId="2" borderId="63" xfId="0" applyFont="1" applyFill="1" applyBorder="1" applyAlignment="1">
      <alignment horizontal="center" vertical="center"/>
    </xf>
    <xf numFmtId="0" fontId="10" fillId="2" borderId="64" xfId="0" applyFont="1" applyFill="1" applyBorder="1" applyAlignment="1">
      <alignment horizontal="center" vertical="center"/>
    </xf>
    <xf numFmtId="0" fontId="10" fillId="2" borderId="65" xfId="0" applyFont="1" applyFill="1" applyBorder="1" applyAlignment="1">
      <alignment horizontal="center" vertical="center"/>
    </xf>
    <xf numFmtId="0" fontId="10" fillId="2" borderId="66" xfId="0" applyFont="1" applyFill="1" applyBorder="1" applyAlignment="1">
      <alignment horizontal="center" vertical="center"/>
    </xf>
    <xf numFmtId="0" fontId="33" fillId="2" borderId="66" xfId="0" applyFont="1" applyFill="1" applyBorder="1" applyAlignment="1">
      <alignment horizontal="center" vertical="center"/>
    </xf>
    <xf numFmtId="3" fontId="10" fillId="2" borderId="66" xfId="0" applyNumberFormat="1" applyFont="1" applyFill="1" applyBorder="1" applyAlignment="1">
      <alignment horizontal="center" vertical="center"/>
    </xf>
    <xf numFmtId="0" fontId="10" fillId="2" borderId="67" xfId="0" applyFont="1" applyFill="1" applyBorder="1" applyAlignment="1">
      <alignment horizontal="center" vertical="center"/>
    </xf>
    <xf numFmtId="0" fontId="10" fillId="2" borderId="75" xfId="0" applyFont="1" applyFill="1" applyBorder="1" applyAlignment="1">
      <alignment horizontal="center" vertical="center"/>
    </xf>
    <xf numFmtId="0" fontId="10" fillId="2" borderId="83" xfId="0" applyFont="1" applyFill="1" applyBorder="1" applyAlignment="1">
      <alignment horizontal="center" vertical="center"/>
    </xf>
    <xf numFmtId="0" fontId="33" fillId="2" borderId="83" xfId="0" applyFont="1" applyFill="1" applyBorder="1" applyAlignment="1">
      <alignment horizontal="center" vertical="center"/>
    </xf>
    <xf numFmtId="0" fontId="10" fillId="2" borderId="84" xfId="0" applyFont="1" applyFill="1" applyBorder="1" applyAlignment="1">
      <alignment horizontal="center" vertical="center"/>
    </xf>
    <xf numFmtId="0" fontId="32" fillId="3" borderId="57" xfId="0" applyFont="1" applyFill="1" applyBorder="1" applyAlignment="1">
      <alignment horizontal="center" vertical="center"/>
    </xf>
    <xf numFmtId="0" fontId="32" fillId="3" borderId="58" xfId="0" applyFont="1" applyFill="1" applyBorder="1" applyAlignment="1">
      <alignment horizontal="center" vertical="center"/>
    </xf>
    <xf numFmtId="0" fontId="32" fillId="3" borderId="59" xfId="0" applyFont="1" applyFill="1" applyBorder="1" applyAlignment="1">
      <alignment horizontal="center" vertical="center"/>
    </xf>
    <xf numFmtId="0" fontId="10" fillId="2" borderId="64" xfId="0" applyFont="1" applyFill="1" applyBorder="1" applyAlignment="1">
      <alignment horizontal="center"/>
    </xf>
    <xf numFmtId="0" fontId="10" fillId="2" borderId="66" xfId="0" applyFont="1" applyFill="1" applyBorder="1" applyAlignment="1">
      <alignment horizontal="center"/>
    </xf>
    <xf numFmtId="0" fontId="10" fillId="2" borderId="67" xfId="0" applyFont="1" applyFill="1" applyBorder="1" applyAlignment="1">
      <alignment horizontal="center"/>
    </xf>
    <xf numFmtId="174" fontId="10" fillId="2" borderId="64" xfId="0" applyNumberFormat="1" applyFont="1" applyFill="1" applyBorder="1" applyAlignment="1">
      <alignment horizontal="center" vertical="center"/>
    </xf>
    <xf numFmtId="174" fontId="10" fillId="2" borderId="66" xfId="0" applyNumberFormat="1" applyFont="1" applyFill="1" applyBorder="1" applyAlignment="1">
      <alignment horizontal="center" vertical="center"/>
    </xf>
    <xf numFmtId="174" fontId="10" fillId="2" borderId="67" xfId="0" applyNumberFormat="1" applyFont="1" applyFill="1" applyBorder="1" applyAlignment="1">
      <alignment horizontal="center" vertical="center"/>
    </xf>
    <xf numFmtId="0" fontId="33" fillId="2" borderId="64" xfId="0" applyFont="1" applyFill="1" applyBorder="1"/>
    <xf numFmtId="174" fontId="10" fillId="2" borderId="64" xfId="0" applyNumberFormat="1" applyFont="1" applyFill="1" applyBorder="1" applyAlignment="1">
      <alignment horizontal="center"/>
    </xf>
    <xf numFmtId="0" fontId="33" fillId="2" borderId="79" xfId="0" applyFont="1" applyFill="1" applyBorder="1" applyAlignment="1">
      <alignment horizontal="center" vertical="center"/>
    </xf>
    <xf numFmtId="0" fontId="33" fillId="2" borderId="91" xfId="0" applyFont="1" applyFill="1" applyBorder="1" applyAlignment="1">
      <alignment horizontal="center" vertical="center"/>
    </xf>
    <xf numFmtId="174" fontId="10" fillId="2" borderId="90" xfId="0" applyNumberFormat="1" applyFont="1" applyFill="1" applyBorder="1" applyAlignment="1">
      <alignment horizontal="center" vertical="center"/>
    </xf>
    <xf numFmtId="174" fontId="10" fillId="2" borderId="84" xfId="0" applyNumberFormat="1" applyFont="1" applyFill="1" applyBorder="1" applyAlignment="1">
      <alignment horizontal="center" vertical="center"/>
    </xf>
    <xf numFmtId="174" fontId="10" fillId="2" borderId="91" xfId="0" applyNumberFormat="1" applyFont="1" applyFill="1" applyBorder="1" applyAlignment="1">
      <alignment horizontal="center" vertical="center"/>
    </xf>
    <xf numFmtId="174" fontId="10" fillId="2" borderId="92" xfId="0" applyNumberFormat="1" applyFont="1" applyFill="1" applyBorder="1" applyAlignment="1">
      <alignment horizontal="center" vertical="center"/>
    </xf>
    <xf numFmtId="174" fontId="10" fillId="2" borderId="89" xfId="0" applyNumberFormat="1" applyFont="1" applyFill="1" applyBorder="1" applyAlignment="1">
      <alignment horizontal="center" vertical="center"/>
    </xf>
    <xf numFmtId="174" fontId="10" fillId="9" borderId="81" xfId="0" applyNumberFormat="1" applyFont="1" applyFill="1" applyBorder="1" applyAlignment="1">
      <alignment horizontal="center" vertical="center"/>
    </xf>
    <xf numFmtId="174" fontId="10" fillId="2" borderId="66" xfId="0" applyNumberFormat="1" applyFont="1" applyFill="1" applyBorder="1" applyAlignment="1">
      <alignment horizontal="center" vertical="center" wrapText="1"/>
    </xf>
    <xf numFmtId="174" fontId="10" fillId="2" borderId="67" xfId="0" applyNumberFormat="1" applyFont="1" applyFill="1" applyBorder="1" applyAlignment="1">
      <alignment horizontal="center" vertical="center" wrapText="1"/>
    </xf>
    <xf numFmtId="174" fontId="0" fillId="2" borderId="81" xfId="0" applyNumberFormat="1" applyFill="1" applyBorder="1" applyAlignment="1">
      <alignment horizontal="center" vertical="center"/>
    </xf>
    <xf numFmtId="177" fontId="0" fillId="2" borderId="0" xfId="0" applyNumberFormat="1" applyFill="1" applyAlignment="1">
      <alignment horizontal="left"/>
    </xf>
    <xf numFmtId="0" fontId="10" fillId="2" borderId="0" xfId="0" applyFont="1" applyFill="1" applyAlignment="1">
      <alignment vertical="center"/>
    </xf>
    <xf numFmtId="0" fontId="20" fillId="7" borderId="56" xfId="0" applyFont="1" applyFill="1" applyBorder="1" applyAlignment="1">
      <alignment horizontal="center" vertical="center"/>
    </xf>
    <xf numFmtId="0" fontId="20" fillId="2" borderId="56" xfId="0" applyFont="1" applyFill="1" applyBorder="1" applyAlignment="1">
      <alignment vertical="center"/>
    </xf>
    <xf numFmtId="0" fontId="20" fillId="7" borderId="56" xfId="0" applyFont="1" applyFill="1" applyBorder="1" applyAlignment="1">
      <alignment vertical="center"/>
    </xf>
    <xf numFmtId="179" fontId="0" fillId="2" borderId="56" xfId="0" applyNumberFormat="1" applyFill="1" applyBorder="1" applyAlignment="1">
      <alignment horizontal="center" vertical="center"/>
    </xf>
    <xf numFmtId="175" fontId="0" fillId="2" borderId="56" xfId="0" applyNumberFormat="1" applyFill="1" applyBorder="1" applyAlignment="1">
      <alignment horizontal="center" vertical="center"/>
    </xf>
    <xf numFmtId="178" fontId="0" fillId="2" borderId="56" xfId="0" applyNumberFormat="1" applyFill="1" applyBorder="1" applyAlignment="1">
      <alignment horizontal="center" vertical="center"/>
    </xf>
    <xf numFmtId="175" fontId="0" fillId="7" borderId="56" xfId="0" applyNumberFormat="1" applyFill="1" applyBorder="1" applyAlignment="1">
      <alignment horizontal="center" vertical="center"/>
    </xf>
    <xf numFmtId="0" fontId="0" fillId="4" borderId="27" xfId="0" applyFill="1" applyBorder="1" applyAlignment="1">
      <alignment horizontal="center" vertical="center"/>
    </xf>
    <xf numFmtId="0" fontId="0" fillId="4" borderId="26" xfId="0" applyFill="1" applyBorder="1" applyAlignment="1">
      <alignment horizontal="center" vertical="center"/>
    </xf>
    <xf numFmtId="0" fontId="0" fillId="4" borderId="28" xfId="0" applyFill="1" applyBorder="1" applyAlignment="1">
      <alignment horizontal="center" vertical="center"/>
    </xf>
    <xf numFmtId="0" fontId="20" fillId="9" borderId="53" xfId="0" applyFont="1" applyFill="1" applyBorder="1" applyAlignment="1">
      <alignment horizontal="center" vertical="center"/>
    </xf>
    <xf numFmtId="175" fontId="12" fillId="8" borderId="17" xfId="0" applyNumberFormat="1" applyFont="1" applyFill="1" applyBorder="1" applyAlignment="1">
      <alignment horizontal="right" vertical="center"/>
    </xf>
    <xf numFmtId="0" fontId="0" fillId="2" borderId="95" xfId="0" applyFill="1" applyBorder="1"/>
    <xf numFmtId="0" fontId="0" fillId="2" borderId="96" xfId="0" applyFill="1" applyBorder="1"/>
    <xf numFmtId="0" fontId="0" fillId="2" borderId="97" xfId="0" applyFill="1" applyBorder="1"/>
    <xf numFmtId="0" fontId="0" fillId="2" borderId="0" xfId="0" applyFill="1" applyAlignment="1">
      <alignment horizontal="center" vertical="center"/>
    </xf>
    <xf numFmtId="0" fontId="3" fillId="3" borderId="21" xfId="0" applyFont="1" applyFill="1" applyBorder="1" applyAlignment="1">
      <alignment horizontal="center"/>
    </xf>
    <xf numFmtId="0" fontId="3" fillId="3" borderId="12" xfId="0" applyFont="1" applyFill="1" applyBorder="1" applyAlignment="1">
      <alignment horizontal="center"/>
    </xf>
    <xf numFmtId="0" fontId="0" fillId="2" borderId="0" xfId="0" applyFill="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0" fontId="3" fillId="3" borderId="20" xfId="0" applyFont="1" applyFill="1" applyBorder="1" applyAlignment="1">
      <alignment horizontal="center"/>
    </xf>
    <xf numFmtId="0" fontId="3" fillId="3" borderId="41" xfId="0" applyFont="1" applyFill="1" applyBorder="1" applyAlignment="1">
      <alignment horizontal="center"/>
    </xf>
    <xf numFmtId="0" fontId="3" fillId="3" borderId="42" xfId="0" applyFont="1" applyFill="1" applyBorder="1" applyAlignment="1">
      <alignment horizontal="center"/>
    </xf>
    <xf numFmtId="2" fontId="0" fillId="4" borderId="39" xfId="0" applyNumberFormat="1" applyFill="1" applyBorder="1" applyAlignment="1">
      <alignment horizontal="center" vertical="center"/>
    </xf>
    <xf numFmtId="2" fontId="0" fillId="2" borderId="39" xfId="0" applyNumberFormat="1" applyFill="1" applyBorder="1" applyAlignment="1">
      <alignment horizontal="center" vertical="center"/>
    </xf>
    <xf numFmtId="0" fontId="8" fillId="2" borderId="9" xfId="0" applyFont="1" applyFill="1" applyBorder="1" applyAlignment="1">
      <alignment horizontal="center" vertical="center" wrapText="1"/>
    </xf>
    <xf numFmtId="2" fontId="0" fillId="2" borderId="9" xfId="0" applyNumberFormat="1" applyFill="1" applyBorder="1" applyAlignment="1">
      <alignment horizontal="center" vertical="center"/>
    </xf>
    <xf numFmtId="2" fontId="0" fillId="4" borderId="9" xfId="0" applyNumberFormat="1" applyFill="1" applyBorder="1" applyAlignment="1">
      <alignment horizontal="center" vertical="center"/>
    </xf>
    <xf numFmtId="0" fontId="0" fillId="4" borderId="9" xfId="0" applyFill="1" applyBorder="1" applyAlignment="1">
      <alignment horizontal="center" vertical="center"/>
    </xf>
    <xf numFmtId="0" fontId="0" fillId="2" borderId="9" xfId="0" applyFill="1" applyBorder="1" applyAlignment="1">
      <alignment horizontal="center" vertical="center"/>
    </xf>
    <xf numFmtId="0" fontId="0" fillId="4" borderId="13" xfId="0" applyFill="1" applyBorder="1" applyAlignment="1">
      <alignment horizontal="left" vertical="center" wrapText="1"/>
    </xf>
    <xf numFmtId="0" fontId="0" fillId="4" borderId="13" xfId="0" applyFill="1" applyBorder="1" applyAlignment="1">
      <alignment horizontal="left" vertical="center"/>
    </xf>
    <xf numFmtId="0" fontId="0" fillId="4" borderId="9" xfId="0" applyFill="1" applyBorder="1" applyAlignment="1">
      <alignment horizontal="center" vertical="center" wrapText="1"/>
    </xf>
    <xf numFmtId="0" fontId="0" fillId="4" borderId="29" xfId="0" applyFill="1" applyBorder="1" applyAlignment="1">
      <alignment horizontal="left" vertical="center"/>
    </xf>
    <xf numFmtId="0" fontId="0" fillId="4" borderId="30" xfId="0" applyFill="1" applyBorder="1" applyAlignment="1">
      <alignment horizontal="center" vertical="center" wrapText="1"/>
    </xf>
    <xf numFmtId="0" fontId="0" fillId="2" borderId="13" xfId="0" applyFill="1" applyBorder="1" applyAlignment="1">
      <alignment horizontal="left" vertical="center" wrapText="1"/>
    </xf>
    <xf numFmtId="0" fontId="0" fillId="2" borderId="13" xfId="0" applyFill="1" applyBorder="1" applyAlignment="1">
      <alignment horizontal="left" vertical="center"/>
    </xf>
    <xf numFmtId="0" fontId="0" fillId="2" borderId="9" xfId="0" applyFill="1" applyBorder="1" applyAlignment="1">
      <alignment horizontal="center" vertical="center" wrapText="1"/>
    </xf>
    <xf numFmtId="0" fontId="3" fillId="3" borderId="21"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2" xfId="0" applyFont="1" applyFill="1" applyBorder="1" applyAlignment="1">
      <alignment horizontal="center" vertical="center"/>
    </xf>
    <xf numFmtId="0" fontId="3" fillId="5" borderId="26"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28" xfId="0" applyFont="1" applyFill="1" applyBorder="1" applyAlignment="1">
      <alignment horizontal="center" vertical="center"/>
    </xf>
    <xf numFmtId="2" fontId="0" fillId="4" borderId="30" xfId="0" applyNumberFormat="1" applyFill="1" applyBorder="1" applyAlignment="1">
      <alignment horizontal="center" vertical="center"/>
    </xf>
    <xf numFmtId="0" fontId="24" fillId="2" borderId="60" xfId="0" applyFont="1" applyFill="1" applyBorder="1" applyAlignment="1">
      <alignment horizontal="center" vertical="center"/>
    </xf>
    <xf numFmtId="0" fontId="24" fillId="2" borderId="63" xfId="0" applyFont="1" applyFill="1" applyBorder="1" applyAlignment="1">
      <alignment horizontal="center" vertical="center"/>
    </xf>
    <xf numFmtId="0" fontId="24" fillId="2" borderId="61" xfId="0" applyFont="1" applyFill="1" applyBorder="1" applyAlignment="1">
      <alignment horizontal="center" vertical="center"/>
    </xf>
    <xf numFmtId="0" fontId="26" fillId="2" borderId="61" xfId="0" applyFont="1" applyFill="1" applyBorder="1" applyAlignment="1">
      <alignment horizontal="center" vertical="center"/>
    </xf>
    <xf numFmtId="0" fontId="26" fillId="2" borderId="62" xfId="0" applyFont="1" applyFill="1" applyBorder="1" applyAlignment="1">
      <alignment horizontal="center" vertical="center"/>
    </xf>
    <xf numFmtId="176" fontId="24" fillId="2" borderId="57" xfId="0" applyNumberFormat="1" applyFont="1" applyFill="1" applyBorder="1" applyAlignment="1">
      <alignment horizontal="right"/>
    </xf>
    <xf numFmtId="176" fontId="24" fillId="2" borderId="58" xfId="0" applyNumberFormat="1" applyFont="1" applyFill="1" applyBorder="1" applyAlignment="1">
      <alignment horizontal="right"/>
    </xf>
    <xf numFmtId="0" fontId="23" fillId="10" borderId="57"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172" fontId="0" fillId="2" borderId="54" xfId="0" applyNumberFormat="1" applyFill="1" applyBorder="1" applyAlignment="1">
      <alignment horizontal="center"/>
    </xf>
    <xf numFmtId="172" fontId="0" fillId="2" borderId="55" xfId="0" applyNumberFormat="1" applyFill="1" applyBorder="1" applyAlignment="1">
      <alignment horizontal="center"/>
    </xf>
    <xf numFmtId="173" fontId="0" fillId="2" borderId="26" xfId="0" applyNumberFormat="1" applyFill="1" applyBorder="1" applyAlignment="1">
      <alignment horizontal="center"/>
    </xf>
    <xf numFmtId="173" fontId="0" fillId="2" borderId="28" xfId="0" applyNumberFormat="1" applyFill="1" applyBorder="1" applyAlignment="1">
      <alignment horizontal="center"/>
    </xf>
    <xf numFmtId="174" fontId="0" fillId="2" borderId="52" xfId="0" applyNumberFormat="1" applyFill="1" applyBorder="1" applyAlignment="1">
      <alignment horizontal="center"/>
    </xf>
    <xf numFmtId="174" fontId="0" fillId="2" borderId="53" xfId="0" applyNumberFormat="1" applyFill="1" applyBorder="1" applyAlignment="1">
      <alignment horizontal="center"/>
    </xf>
    <xf numFmtId="0" fontId="12" fillId="3" borderId="48" xfId="0" applyFont="1" applyFill="1" applyBorder="1" applyAlignment="1">
      <alignment horizontal="center"/>
    </xf>
    <xf numFmtId="0" fontId="12" fillId="3" borderId="49" xfId="0" applyFont="1" applyFill="1" applyBorder="1" applyAlignment="1">
      <alignment horizontal="center"/>
    </xf>
    <xf numFmtId="0" fontId="12" fillId="3" borderId="50" xfId="0" applyFont="1" applyFill="1" applyBorder="1" applyAlignment="1">
      <alignment horizontal="center"/>
    </xf>
    <xf numFmtId="0" fontId="12" fillId="3" borderId="48" xfId="0" applyFont="1" applyFill="1" applyBorder="1" applyAlignment="1">
      <alignment horizontal="center" vertical="center"/>
    </xf>
    <xf numFmtId="0" fontId="12" fillId="3" borderId="49" xfId="0" applyFont="1" applyFill="1" applyBorder="1" applyAlignment="1">
      <alignment horizontal="center" vertical="center"/>
    </xf>
    <xf numFmtId="0" fontId="12" fillId="3" borderId="50" xfId="0" applyFont="1" applyFill="1" applyBorder="1" applyAlignment="1">
      <alignment horizontal="center" vertical="center"/>
    </xf>
    <xf numFmtId="0" fontId="0" fillId="4" borderId="27" xfId="0" applyFill="1" applyBorder="1" applyAlignment="1">
      <alignment horizontal="center" vertical="center"/>
    </xf>
    <xf numFmtId="0" fontId="0" fillId="2" borderId="27" xfId="0" applyFill="1" applyBorder="1" applyAlignment="1">
      <alignment horizontal="center" vertical="center"/>
    </xf>
    <xf numFmtId="0" fontId="20" fillId="9" borderId="51" xfId="0" applyFont="1" applyFill="1" applyBorder="1" applyAlignment="1">
      <alignment horizontal="center" vertical="center"/>
    </xf>
    <xf numFmtId="0" fontId="20" fillId="9" borderId="52" xfId="0" applyFont="1" applyFill="1" applyBorder="1" applyAlignment="1">
      <alignment horizontal="center" vertical="center"/>
    </xf>
    <xf numFmtId="0" fontId="0" fillId="2" borderId="93" xfId="0" applyFill="1" applyBorder="1" applyAlignment="1">
      <alignment horizontal="center" vertical="center"/>
    </xf>
    <xf numFmtId="0" fontId="0" fillId="2" borderId="94" xfId="0" applyFill="1" applyBorder="1" applyAlignment="1">
      <alignment horizontal="center" vertical="center"/>
    </xf>
    <xf numFmtId="0" fontId="0" fillId="2" borderId="55" xfId="0" applyFill="1" applyBorder="1" applyAlignment="1">
      <alignment horizontal="center" vertical="center"/>
    </xf>
    <xf numFmtId="0" fontId="12" fillId="8" borderId="24" xfId="0" applyFont="1" applyFill="1" applyBorder="1" applyAlignment="1">
      <alignment horizontal="right" vertical="center"/>
    </xf>
    <xf numFmtId="0" fontId="12" fillId="8" borderId="25" xfId="0" applyFont="1" applyFill="1" applyBorder="1" applyAlignment="1">
      <alignment horizontal="right" vertical="center"/>
    </xf>
    <xf numFmtId="0" fontId="12" fillId="8" borderId="18" xfId="0" applyFont="1" applyFill="1" applyBorder="1" applyAlignment="1">
      <alignment horizontal="right" vertical="center"/>
    </xf>
    <xf numFmtId="0" fontId="12" fillId="8" borderId="19" xfId="0" applyFont="1" applyFill="1" applyBorder="1" applyAlignment="1">
      <alignment horizontal="right"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38" xfId="0" applyFont="1" applyFill="1" applyBorder="1" applyAlignment="1">
      <alignment horizontal="center" vertical="center"/>
    </xf>
    <xf numFmtId="0" fontId="12" fillId="5" borderId="18"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12" fillId="5" borderId="38" xfId="0" applyFont="1" applyFill="1" applyBorder="1" applyAlignment="1">
      <alignment horizontal="center" vertical="center" wrapText="1"/>
    </xf>
    <xf numFmtId="0" fontId="0" fillId="2" borderId="0" xfId="0" applyFill="1" applyAlignment="1">
      <alignment horizontal="left" wrapText="1"/>
    </xf>
    <xf numFmtId="0" fontId="32" fillId="3" borderId="89" xfId="0" applyFont="1" applyFill="1" applyBorder="1" applyAlignment="1">
      <alignment horizontal="center" vertical="center"/>
    </xf>
    <xf numFmtId="0" fontId="32" fillId="3" borderId="83" xfId="0" applyFont="1" applyFill="1" applyBorder="1" applyAlignment="1">
      <alignment horizontal="center" vertical="center"/>
    </xf>
    <xf numFmtId="0" fontId="32" fillId="3" borderId="90" xfId="0" applyFont="1" applyFill="1" applyBorder="1" applyAlignment="1">
      <alignment horizontal="center" vertical="center"/>
    </xf>
    <xf numFmtId="0" fontId="32" fillId="3" borderId="84" xfId="0" applyFont="1" applyFill="1" applyBorder="1" applyAlignment="1">
      <alignment horizontal="center" vertical="center"/>
    </xf>
    <xf numFmtId="0" fontId="32" fillId="3" borderId="60" xfId="0" applyFont="1" applyFill="1" applyBorder="1" applyAlignment="1">
      <alignment horizontal="center"/>
    </xf>
    <xf numFmtId="0" fontId="32" fillId="3" borderId="61" xfId="0" applyFont="1" applyFill="1" applyBorder="1" applyAlignment="1">
      <alignment horizontal="center"/>
    </xf>
    <xf numFmtId="0" fontId="32" fillId="3" borderId="62" xfId="0" applyFont="1" applyFill="1" applyBorder="1" applyAlignment="1">
      <alignment horizontal="center"/>
    </xf>
    <xf numFmtId="0" fontId="32" fillId="3" borderId="68" xfId="0" applyFont="1" applyFill="1" applyBorder="1" applyAlignment="1">
      <alignment horizontal="center" vertical="center"/>
    </xf>
    <xf numFmtId="0" fontId="32" fillId="3" borderId="69" xfId="0" applyFont="1" applyFill="1" applyBorder="1" applyAlignment="1">
      <alignment horizontal="center" vertical="center"/>
    </xf>
    <xf numFmtId="0" fontId="32" fillId="3" borderId="70" xfId="0" applyFont="1" applyFill="1" applyBorder="1" applyAlignment="1">
      <alignment horizontal="center" vertical="center"/>
    </xf>
    <xf numFmtId="0" fontId="32" fillId="3" borderId="60" xfId="0" applyFont="1" applyFill="1" applyBorder="1" applyAlignment="1">
      <alignment horizontal="center" vertical="center"/>
    </xf>
    <xf numFmtId="0" fontId="32" fillId="3" borderId="61" xfId="0" applyFont="1" applyFill="1" applyBorder="1" applyAlignment="1">
      <alignment horizontal="center" vertical="center"/>
    </xf>
    <xf numFmtId="0" fontId="32" fillId="3" borderId="76" xfId="0" applyFont="1" applyFill="1" applyBorder="1" applyAlignment="1">
      <alignment horizontal="center" vertical="center"/>
    </xf>
    <xf numFmtId="0" fontId="32" fillId="3" borderId="62" xfId="0" applyFont="1" applyFill="1" applyBorder="1" applyAlignment="1">
      <alignment horizontal="center" vertical="center"/>
    </xf>
    <xf numFmtId="0" fontId="32" fillId="3" borderId="63" xfId="0" applyFont="1" applyFill="1" applyBorder="1" applyAlignment="1">
      <alignment horizontal="center" vertical="center"/>
    </xf>
    <xf numFmtId="0" fontId="32" fillId="3" borderId="79" xfId="0" applyFont="1" applyFill="1" applyBorder="1" applyAlignment="1">
      <alignment horizontal="center"/>
    </xf>
    <xf numFmtId="0" fontId="32" fillId="3" borderId="80" xfId="0" applyFont="1" applyFill="1" applyBorder="1" applyAlignment="1">
      <alignment horizontal="center"/>
    </xf>
    <xf numFmtId="0" fontId="32" fillId="3" borderId="86" xfId="0" applyFont="1" applyFill="1" applyBorder="1" applyAlignment="1">
      <alignment horizontal="center"/>
    </xf>
    <xf numFmtId="0" fontId="32" fillId="3" borderId="88" xfId="0" applyFont="1" applyFill="1" applyBorder="1" applyAlignment="1">
      <alignment horizontal="center" vertical="center"/>
    </xf>
    <xf numFmtId="0" fontId="32" fillId="3" borderId="75" xfId="0" applyFont="1" applyFill="1" applyBorder="1" applyAlignment="1">
      <alignment horizontal="center" vertical="center"/>
    </xf>
    <xf numFmtId="0" fontId="32" fillId="3" borderId="87" xfId="0" applyFont="1" applyFill="1" applyBorder="1" applyAlignment="1">
      <alignment horizontal="center" vertical="center"/>
    </xf>
    <xf numFmtId="0" fontId="32" fillId="3" borderId="77" xfId="0" applyFont="1" applyFill="1" applyBorder="1" applyAlignment="1">
      <alignment horizontal="center" vertical="center"/>
    </xf>
    <xf numFmtId="0" fontId="32" fillId="3" borderId="78" xfId="0" applyFont="1" applyFill="1" applyBorder="1" applyAlignment="1">
      <alignment horizontal="center" vertical="center"/>
    </xf>
    <xf numFmtId="0" fontId="32" fillId="3" borderId="85" xfId="0" applyFont="1" applyFill="1" applyBorder="1" applyAlignment="1">
      <alignment horizontal="center"/>
    </xf>
    <xf numFmtId="0" fontId="32" fillId="3" borderId="82" xfId="0" applyFont="1" applyFill="1" applyBorder="1" applyAlignment="1">
      <alignment horizontal="center"/>
    </xf>
    <xf numFmtId="0" fontId="12" fillId="3" borderId="57" xfId="0" applyFont="1" applyFill="1" applyBorder="1" applyAlignment="1">
      <alignment horizontal="center"/>
    </xf>
    <xf numFmtId="0" fontId="12" fillId="3" borderId="58" xfId="0" applyFont="1" applyFill="1" applyBorder="1" applyAlignment="1">
      <alignment horizontal="center"/>
    </xf>
    <xf numFmtId="0" fontId="12" fillId="3" borderId="59" xfId="0" applyFont="1" applyFill="1" applyBorder="1" applyAlignment="1">
      <alignment horizontal="center"/>
    </xf>
    <xf numFmtId="0" fontId="10" fillId="2" borderId="0" xfId="0" applyFont="1" applyFill="1" applyAlignment="1">
      <alignment horizontal="center" vertical="center" wrapText="1"/>
    </xf>
    <xf numFmtId="0" fontId="10" fillId="2" borderId="0" xfId="0" applyFont="1" applyFill="1" applyAlignment="1">
      <alignment horizontal="left" wrapText="1"/>
    </xf>
    <xf numFmtId="182" fontId="12" fillId="8" borderId="25" xfId="1" applyNumberFormat="1" applyFont="1" applyFill="1" applyBorder="1" applyAlignment="1">
      <alignment horizontal="center" vertical="center"/>
    </xf>
    <xf numFmtId="182" fontId="12" fillId="8" borderId="17" xfId="1" applyNumberFormat="1" applyFont="1" applyFill="1" applyBorder="1" applyAlignment="1">
      <alignment horizontal="center" vertical="center"/>
    </xf>
  </cellXfs>
  <cellStyles count="2">
    <cellStyle name="Normal" xfId="0" builtinId="0"/>
    <cellStyle name="Pourcentage" xfId="1" builtinId="5"/>
  </cellStyles>
  <dxfs count="2">
    <dxf>
      <font>
        <color rgb="FF699343"/>
      </font>
      <fill>
        <patternFill>
          <bgColor theme="4" tint="0.79998168889431442"/>
        </patternFill>
      </fill>
    </dxf>
    <dxf>
      <font>
        <color rgb="FF60A333"/>
      </font>
      <fill>
        <patternFill>
          <bgColor theme="4" tint="0.79998168889431442"/>
        </patternFill>
      </fill>
    </dxf>
  </dxfs>
  <tableStyles count="0" defaultTableStyle="TableStyleMedium2" defaultPivotStyle="PivotStyleLight16"/>
  <colors>
    <mruColors>
      <color rgb="FF60A333"/>
      <color rgb="FFE6E2DE"/>
      <color rgb="FF699343"/>
      <color rgb="FFFFFFFF"/>
      <color rgb="FF4C6A30"/>
      <color rgb="FF7A6F60"/>
      <color rgb="FF3A5244"/>
      <color rgb="FF464038"/>
      <color rgb="FF62594E"/>
      <color rgb="FFCAD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fr-FR"/>
              <a:t>Proportions des déperditions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fr-FR"/>
        </a:p>
      </c:txPr>
    </c:title>
    <c:autoTitleDeleted val="0"/>
    <c:plotArea>
      <c:layout/>
      <c:pie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2CE0-4EE9-BE2C-5FDA8BFBA3E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2CE0-4EE9-BE2C-5FDA8BFBA3E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2CE0-4EE9-BE2C-5FDA8BFBA3E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2CE0-4EE9-BE2C-5FDA8BFBA3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('5 - Calcul des déperditions'!$B$3:$G$3,'5 - Calcul des déperditions'!$B$11:$G$11,'5 - Calcul des déperditions'!$B$19:$G$19,'5 - Calcul des déperditions'!$B$25:$G$25)</c:f>
              <c:strCache>
                <c:ptCount val="4"/>
                <c:pt idx="0">
                  <c:v>Pont Thermiques</c:v>
                </c:pt>
                <c:pt idx="1">
                  <c:v>Parois opaques</c:v>
                </c:pt>
                <c:pt idx="2">
                  <c:v>Parois vitrées</c:v>
                </c:pt>
                <c:pt idx="3">
                  <c:v>Perte par renouvellement d'air (PRA)</c:v>
                </c:pt>
              </c:strCache>
            </c:strRef>
          </c:cat>
          <c:val>
            <c:numRef>
              <c:f>('5 - Calcul des déperditions'!$H$3,'5 - Calcul des déperditions'!$H$11,'5 - Calcul des déperditions'!$H$19,'5 - Calcul des déperditions'!$H$25)</c:f>
              <c:numCache>
                <c:formatCode>0.00" W/K"</c:formatCode>
                <c:ptCount val="4"/>
                <c:pt idx="0">
                  <c:v>54.684139999999999</c:v>
                </c:pt>
                <c:pt idx="1">
                  <c:v>60.326160000000002</c:v>
                </c:pt>
                <c:pt idx="2">
                  <c:v>43.882160000000006</c:v>
                </c:pt>
                <c:pt idx="3">
                  <c:v>75</c:v>
                </c:pt>
              </c:numCache>
            </c:numRef>
          </c:val>
          <c:extLst>
            <c:ext xmlns:c16="http://schemas.microsoft.com/office/drawing/2014/chart" uri="{C3380CC4-5D6E-409C-BE32-E72D297353CC}">
              <c16:uniqueId val="{00000000-8314-474C-BEB9-C39B2D10527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028652668416443"/>
          <c:y val="0.27830369994073323"/>
          <c:w val="0.30638013998250219"/>
          <c:h val="0.596779273558547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rgbClr val="E6E2DE"/>
      </a:fgClr>
      <a:bgClr>
        <a:schemeClr val="bg1"/>
      </a:bgClr>
    </a:patt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 Id="rId5" Type="http://schemas.openxmlformats.org/officeDocument/2006/relationships/image" Target="../media/image18.emf"/><Relationship Id="rId4" Type="http://schemas.openxmlformats.org/officeDocument/2006/relationships/image" Target="../media/image17.emf"/></Relationships>
</file>

<file path=xl/drawings/_rels/drawing11.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6.png"/><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customXml" Target="../ink/ink5.xml"/><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2.png"/><Relationship Id="rId11" Type="http://schemas.openxmlformats.org/officeDocument/2006/relationships/image" Target="../media/image25.png"/><Relationship Id="rId5" Type="http://schemas.openxmlformats.org/officeDocument/2006/relationships/customXml" Target="../ink/ink2.xml"/><Relationship Id="rId15" Type="http://schemas.openxmlformats.org/officeDocument/2006/relationships/image" Target="../media/image28.png"/><Relationship Id="rId10" Type="http://schemas.openxmlformats.org/officeDocument/2006/relationships/customXml" Target="../ink/ink4.xml"/><Relationship Id="rId4" Type="http://schemas.openxmlformats.org/officeDocument/2006/relationships/image" Target="../media/image21.png"/><Relationship Id="rId9" Type="http://schemas.openxmlformats.org/officeDocument/2006/relationships/image" Target="../media/image24.png"/><Relationship Id="rId14"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1</xdr:col>
      <xdr:colOff>381000</xdr:colOff>
      <xdr:row>1</xdr:row>
      <xdr:rowOff>190499</xdr:rowOff>
    </xdr:from>
    <xdr:to>
      <xdr:col>8</xdr:col>
      <xdr:colOff>762000</xdr:colOff>
      <xdr:row>4</xdr:row>
      <xdr:rowOff>7326</xdr:rowOff>
    </xdr:to>
    <xdr:sp macro="" textlink="">
      <xdr:nvSpPr>
        <xdr:cNvPr id="2" name="ZoneTexte 1">
          <a:extLst>
            <a:ext uri="{FF2B5EF4-FFF2-40B4-BE49-F238E27FC236}">
              <a16:creationId xmlns:a16="http://schemas.microsoft.com/office/drawing/2014/main" id="{109E9D4C-B3F9-4BF0-AED0-7F9A1DCE098B}"/>
            </a:ext>
          </a:extLst>
        </xdr:cNvPr>
        <xdr:cNvSpPr txBox="1"/>
      </xdr:nvSpPr>
      <xdr:spPr>
        <a:xfrm>
          <a:off x="594360" y="388619"/>
          <a:ext cx="5356860" cy="386422"/>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fr-FR" sz="1600" b="1" cap="none" spc="0">
              <a:ln w="0"/>
              <a:solidFill>
                <a:schemeClr val="tx1">
                  <a:lumMod val="85000"/>
                  <a:lumOff val="15000"/>
                </a:schemeClr>
              </a:solidFill>
              <a:effectLst>
                <a:outerShdw blurRad="50800" dist="38100" dir="18900000" algn="bl" rotWithShape="0">
                  <a:prstClr val="black">
                    <a:alpha val="18000"/>
                  </a:prstClr>
                </a:outerShdw>
              </a:effectLst>
            </a:rPr>
            <a:t>Analyse Thermique d'une maison individuelle</a:t>
          </a:r>
        </a:p>
      </xdr:txBody>
    </xdr:sp>
    <xdr:clientData/>
  </xdr:twoCellAnchor>
  <xdr:twoCellAnchor editAs="oneCell">
    <xdr:from>
      <xdr:col>1</xdr:col>
      <xdr:colOff>386714</xdr:colOff>
      <xdr:row>15</xdr:row>
      <xdr:rowOff>49479</xdr:rowOff>
    </xdr:from>
    <xdr:to>
      <xdr:col>8</xdr:col>
      <xdr:colOff>734787</xdr:colOff>
      <xdr:row>33</xdr:row>
      <xdr:rowOff>81643</xdr:rowOff>
    </xdr:to>
    <xdr:pic>
      <xdr:nvPicPr>
        <xdr:cNvPr id="3" name="Image 2">
          <a:extLst>
            <a:ext uri="{FF2B5EF4-FFF2-40B4-BE49-F238E27FC236}">
              <a16:creationId xmlns:a16="http://schemas.microsoft.com/office/drawing/2014/main" id="{D863F963-D005-4B76-7A9F-7362BC2367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821" y="2920586"/>
          <a:ext cx="5314680" cy="346116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266700</xdr:colOff>
      <xdr:row>6</xdr:row>
      <xdr:rowOff>19050</xdr:rowOff>
    </xdr:from>
    <xdr:to>
      <xdr:col>9</xdr:col>
      <xdr:colOff>238125</xdr:colOff>
      <xdr:row>12</xdr:row>
      <xdr:rowOff>66675</xdr:rowOff>
    </xdr:to>
    <xdr:sp macro="" textlink="">
      <xdr:nvSpPr>
        <xdr:cNvPr id="4" name="ZoneTexte 3">
          <a:extLst>
            <a:ext uri="{FF2B5EF4-FFF2-40B4-BE49-F238E27FC236}">
              <a16:creationId xmlns:a16="http://schemas.microsoft.com/office/drawing/2014/main" id="{0F2FCE2C-B97D-4C79-A776-F4F9D5863519}"/>
            </a:ext>
          </a:extLst>
        </xdr:cNvPr>
        <xdr:cNvSpPr txBox="1"/>
      </xdr:nvSpPr>
      <xdr:spPr>
        <a:xfrm>
          <a:off x="470807" y="1175657"/>
          <a:ext cx="5700032" cy="1190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000"/>
            <a:t>Ce travail pratique s’inscrit dans le cadre de la </a:t>
          </a:r>
          <a:r>
            <a:rPr lang="fr-FR" sz="1000" b="1"/>
            <a:t>SAÉ 3.04</a:t>
          </a:r>
          <a:r>
            <a:rPr lang="fr-FR" sz="1000"/>
            <a:t> et a pour objectif d’analyser les besoins thermiques d’un bâtiment résidentiel afin d’assurer le confort hygrothermique des occupants en période hivernale. Il repose sur la réalisation d’un bilan thermique prenant en compte les déperditions par l’enveloppe du bâtiment, les ponts thermiques et les pertes liées au renouvellement d’air. À partir de ces calculs, la puissance de chauffage nécessaire est déterminée et les systèmes d’émission de chaleur sont dimensionnés, avant une vérification et une analyse des résultats à l’aide d’un outil de simulation thermique.</a:t>
          </a:r>
        </a:p>
      </xdr:txBody>
    </xdr:sp>
    <xdr:clientData/>
  </xdr:twoCellAnchor>
  <xdr:twoCellAnchor>
    <xdr:from>
      <xdr:col>1</xdr:col>
      <xdr:colOff>269036</xdr:colOff>
      <xdr:row>36</xdr:row>
      <xdr:rowOff>97561</xdr:rowOff>
    </xdr:from>
    <xdr:to>
      <xdr:col>9</xdr:col>
      <xdr:colOff>240461</xdr:colOff>
      <xdr:row>44</xdr:row>
      <xdr:rowOff>178253</xdr:rowOff>
    </xdr:to>
    <xdr:sp macro="" textlink="">
      <xdr:nvSpPr>
        <xdr:cNvPr id="6" name="ZoneTexte 5">
          <a:extLst>
            <a:ext uri="{FF2B5EF4-FFF2-40B4-BE49-F238E27FC236}">
              <a16:creationId xmlns:a16="http://schemas.microsoft.com/office/drawing/2014/main" id="{E754FC8D-A183-4A87-B00E-A432A59B594E}"/>
            </a:ext>
          </a:extLst>
        </xdr:cNvPr>
        <xdr:cNvSpPr txBox="1"/>
      </xdr:nvSpPr>
      <xdr:spPr>
        <a:xfrm>
          <a:off x="473143" y="6969168"/>
          <a:ext cx="5700032" cy="160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La maison étudiée est une maison individuelle située à La Roche-sur-Foron, en zone climatique H1c, à une altitude d’environ 600 m. Elle se compose d’un rez-de-chaussée et d’un étage pour une surface habitable d’environ 133,5 m², et repose sur un vide sanitaire. Le bâtiment présente une structure en blocs de béton avec une isolation réalisée par l’intérieur, une toiture à charpente bois isolée sous rampants et des planchers à poutrelles et hourdis. Le système de chauffage est assuré par une chaudière gaz à condensation, avec un plancher chauffant au rez-de-chaussée et des radiateurs à l’étage, l’ensemble constituant un cas d’étude représentatif pour l’analyse des besoins thermiques d’une maison individuelle.</a:t>
          </a:r>
          <a:endParaRPr lang="fr-FR" sz="1000">
            <a:effectLst/>
          </a:endParaRPr>
        </a:p>
      </xdr:txBody>
    </xdr:sp>
    <xdr:clientData/>
  </xdr:twoCellAnchor>
  <xdr:twoCellAnchor>
    <xdr:from>
      <xdr:col>6</xdr:col>
      <xdr:colOff>571500</xdr:colOff>
      <xdr:row>48</xdr:row>
      <xdr:rowOff>95250</xdr:rowOff>
    </xdr:from>
    <xdr:to>
      <xdr:col>9</xdr:col>
      <xdr:colOff>180975</xdr:colOff>
      <xdr:row>50</xdr:row>
      <xdr:rowOff>14249</xdr:rowOff>
    </xdr:to>
    <xdr:sp macro="" textlink="">
      <xdr:nvSpPr>
        <xdr:cNvPr id="7" name="ZoneTexte 6">
          <a:extLst>
            <a:ext uri="{FF2B5EF4-FFF2-40B4-BE49-F238E27FC236}">
              <a16:creationId xmlns:a16="http://schemas.microsoft.com/office/drawing/2014/main" id="{31DF9931-87D0-4166-B703-3BFBC434636F}"/>
            </a:ext>
          </a:extLst>
        </xdr:cNvPr>
        <xdr:cNvSpPr txBox="1"/>
      </xdr:nvSpPr>
      <xdr:spPr>
        <a:xfrm>
          <a:off x="4229100" y="9248775"/>
          <a:ext cx="1895475" cy="299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100" b="1">
              <a:solidFill>
                <a:schemeClr val="dk1"/>
              </a:solidFill>
              <a:effectLst/>
              <a:latin typeface="+mn-lt"/>
              <a:ea typeface="+mn-ea"/>
              <a:cs typeface="+mn-cs"/>
            </a:rPr>
            <a:t>Jules</a:t>
          </a:r>
          <a:r>
            <a:rPr lang="fr-FR" sz="1100" b="1" baseline="0">
              <a:solidFill>
                <a:schemeClr val="dk1"/>
              </a:solidFill>
              <a:effectLst/>
              <a:latin typeface="+mn-lt"/>
              <a:ea typeface="+mn-ea"/>
              <a:cs typeface="+mn-cs"/>
            </a:rPr>
            <a:t> LE GARS </a:t>
          </a:r>
          <a:r>
            <a:rPr lang="fr-FR" sz="1100" b="0" baseline="0">
              <a:solidFill>
                <a:schemeClr val="dk1"/>
              </a:solidFill>
              <a:effectLst/>
              <a:latin typeface="+mn-lt"/>
              <a:ea typeface="+mn-ea"/>
              <a:cs typeface="+mn-cs"/>
            </a:rPr>
            <a:t>&amp;</a:t>
          </a:r>
          <a:r>
            <a:rPr lang="fr-FR" sz="1100" b="1" baseline="0">
              <a:solidFill>
                <a:schemeClr val="dk1"/>
              </a:solidFill>
              <a:effectLst/>
              <a:latin typeface="+mn-lt"/>
              <a:ea typeface="+mn-ea"/>
              <a:cs typeface="+mn-cs"/>
            </a:rPr>
            <a:t> Briac RAULT</a:t>
          </a:r>
          <a:endParaRPr lang="fr-FR" sz="1000" b="1">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536356</xdr:colOff>
      <xdr:row>18</xdr:row>
      <xdr:rowOff>72354</xdr:rowOff>
    </xdr:from>
    <xdr:to>
      <xdr:col>6</xdr:col>
      <xdr:colOff>3876261</xdr:colOff>
      <xdr:row>22</xdr:row>
      <xdr:rowOff>145676</xdr:rowOff>
    </xdr:to>
    <xdr:sp macro="" textlink="">
      <xdr:nvSpPr>
        <xdr:cNvPr id="2" name="ZoneTexte 1">
          <a:extLst>
            <a:ext uri="{FF2B5EF4-FFF2-40B4-BE49-F238E27FC236}">
              <a16:creationId xmlns:a16="http://schemas.microsoft.com/office/drawing/2014/main" id="{61C3C30E-C3D8-481B-AA86-87D530FD4401}"/>
            </a:ext>
          </a:extLst>
        </xdr:cNvPr>
        <xdr:cNvSpPr txBox="1"/>
      </xdr:nvSpPr>
      <xdr:spPr>
        <a:xfrm>
          <a:off x="6341003" y="3747883"/>
          <a:ext cx="3339905" cy="835322"/>
        </a:xfrm>
        <a:custGeom>
          <a:avLst/>
          <a:gdLst>
            <a:gd name="csX0" fmla="*/ 0 w 3339905"/>
            <a:gd name="csY0" fmla="*/ 0 h 835322"/>
            <a:gd name="csX1" fmla="*/ 701380 w 3339905"/>
            <a:gd name="csY1" fmla="*/ 0 h 835322"/>
            <a:gd name="csX2" fmla="*/ 1269164 w 3339905"/>
            <a:gd name="csY2" fmla="*/ 0 h 835322"/>
            <a:gd name="csX3" fmla="*/ 2003943 w 3339905"/>
            <a:gd name="csY3" fmla="*/ 0 h 835322"/>
            <a:gd name="csX4" fmla="*/ 2571727 w 3339905"/>
            <a:gd name="csY4" fmla="*/ 0 h 835322"/>
            <a:gd name="csX5" fmla="*/ 3339905 w 3339905"/>
            <a:gd name="csY5" fmla="*/ 0 h 835322"/>
            <a:gd name="csX6" fmla="*/ 3339905 w 3339905"/>
            <a:gd name="csY6" fmla="*/ 417661 h 835322"/>
            <a:gd name="csX7" fmla="*/ 3339905 w 3339905"/>
            <a:gd name="csY7" fmla="*/ 835322 h 835322"/>
            <a:gd name="csX8" fmla="*/ 2671924 w 3339905"/>
            <a:gd name="csY8" fmla="*/ 835322 h 835322"/>
            <a:gd name="csX9" fmla="*/ 2104140 w 3339905"/>
            <a:gd name="csY9" fmla="*/ 835322 h 835322"/>
            <a:gd name="csX10" fmla="*/ 1502957 w 3339905"/>
            <a:gd name="csY10" fmla="*/ 835322 h 835322"/>
            <a:gd name="csX11" fmla="*/ 768178 w 3339905"/>
            <a:gd name="csY11" fmla="*/ 835322 h 835322"/>
            <a:gd name="csX12" fmla="*/ 0 w 3339905"/>
            <a:gd name="csY12" fmla="*/ 835322 h 835322"/>
            <a:gd name="csX13" fmla="*/ 0 w 3339905"/>
            <a:gd name="csY13" fmla="*/ 426014 h 835322"/>
            <a:gd name="csX14" fmla="*/ 0 w 3339905"/>
            <a:gd name="csY14" fmla="*/ 0 h 83532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3339905" h="835322" fill="none" extrusionOk="0">
              <a:moveTo>
                <a:pt x="0" y="0"/>
              </a:moveTo>
              <a:cubicBezTo>
                <a:pt x="209854" y="716"/>
                <a:pt x="526556" y="-21585"/>
                <a:pt x="701380" y="0"/>
              </a:cubicBezTo>
              <a:cubicBezTo>
                <a:pt x="876204" y="21585"/>
                <a:pt x="1052820" y="-4939"/>
                <a:pt x="1269164" y="0"/>
              </a:cubicBezTo>
              <a:cubicBezTo>
                <a:pt x="1485508" y="4939"/>
                <a:pt x="1645812" y="-10218"/>
                <a:pt x="2003943" y="0"/>
              </a:cubicBezTo>
              <a:cubicBezTo>
                <a:pt x="2362074" y="10218"/>
                <a:pt x="2367515" y="-4163"/>
                <a:pt x="2571727" y="0"/>
              </a:cubicBezTo>
              <a:cubicBezTo>
                <a:pt x="2775939" y="4163"/>
                <a:pt x="3005659" y="24104"/>
                <a:pt x="3339905" y="0"/>
              </a:cubicBezTo>
              <a:cubicBezTo>
                <a:pt x="3336565" y="84951"/>
                <a:pt x="3321309" y="287556"/>
                <a:pt x="3339905" y="417661"/>
              </a:cubicBezTo>
              <a:cubicBezTo>
                <a:pt x="3358501" y="547766"/>
                <a:pt x="3319552" y="750211"/>
                <a:pt x="3339905" y="835322"/>
              </a:cubicBezTo>
              <a:cubicBezTo>
                <a:pt x="3037077" y="852881"/>
                <a:pt x="2918497" y="808099"/>
                <a:pt x="2671924" y="835322"/>
              </a:cubicBezTo>
              <a:cubicBezTo>
                <a:pt x="2425351" y="862545"/>
                <a:pt x="2282495" y="826781"/>
                <a:pt x="2104140" y="835322"/>
              </a:cubicBezTo>
              <a:cubicBezTo>
                <a:pt x="1925785" y="843863"/>
                <a:pt x="1801938" y="846634"/>
                <a:pt x="1502957" y="835322"/>
              </a:cubicBezTo>
              <a:cubicBezTo>
                <a:pt x="1203976" y="824010"/>
                <a:pt x="967670" y="812313"/>
                <a:pt x="768178" y="835322"/>
              </a:cubicBezTo>
              <a:cubicBezTo>
                <a:pt x="568686" y="858331"/>
                <a:pt x="261789" y="854705"/>
                <a:pt x="0" y="835322"/>
              </a:cubicBezTo>
              <a:cubicBezTo>
                <a:pt x="-6027" y="714499"/>
                <a:pt x="-16797" y="585343"/>
                <a:pt x="0" y="426014"/>
              </a:cubicBezTo>
              <a:cubicBezTo>
                <a:pt x="16797" y="266685"/>
                <a:pt x="-17340" y="153897"/>
                <a:pt x="0" y="0"/>
              </a:cubicBezTo>
              <a:close/>
            </a:path>
            <a:path w="3339905" h="835322" stroke="0" extrusionOk="0">
              <a:moveTo>
                <a:pt x="0" y="0"/>
              </a:moveTo>
              <a:cubicBezTo>
                <a:pt x="217183" y="34673"/>
                <a:pt x="475319" y="8489"/>
                <a:pt x="734779" y="0"/>
              </a:cubicBezTo>
              <a:cubicBezTo>
                <a:pt x="994239" y="-8489"/>
                <a:pt x="1059566" y="-22595"/>
                <a:pt x="1369361" y="0"/>
              </a:cubicBezTo>
              <a:cubicBezTo>
                <a:pt x="1679156" y="22595"/>
                <a:pt x="1698929" y="26719"/>
                <a:pt x="1937145" y="0"/>
              </a:cubicBezTo>
              <a:cubicBezTo>
                <a:pt x="2175361" y="-26719"/>
                <a:pt x="2265336" y="-12076"/>
                <a:pt x="2571727" y="0"/>
              </a:cubicBezTo>
              <a:cubicBezTo>
                <a:pt x="2878118" y="12076"/>
                <a:pt x="3007085" y="-7171"/>
                <a:pt x="3339905" y="0"/>
              </a:cubicBezTo>
              <a:cubicBezTo>
                <a:pt x="3330152" y="99866"/>
                <a:pt x="3327286" y="247424"/>
                <a:pt x="3339905" y="400955"/>
              </a:cubicBezTo>
              <a:cubicBezTo>
                <a:pt x="3352524" y="554486"/>
                <a:pt x="3335766" y="717411"/>
                <a:pt x="3339905" y="835322"/>
              </a:cubicBezTo>
              <a:cubicBezTo>
                <a:pt x="3055404" y="841385"/>
                <a:pt x="2986858" y="837606"/>
                <a:pt x="2638525" y="835322"/>
              </a:cubicBezTo>
              <a:cubicBezTo>
                <a:pt x="2290192" y="833038"/>
                <a:pt x="2230171" y="818844"/>
                <a:pt x="1937145" y="835322"/>
              </a:cubicBezTo>
              <a:cubicBezTo>
                <a:pt x="1644119" y="851800"/>
                <a:pt x="1552859" y="816427"/>
                <a:pt x="1302563" y="835322"/>
              </a:cubicBezTo>
              <a:cubicBezTo>
                <a:pt x="1052267" y="854217"/>
                <a:pt x="964428" y="857759"/>
                <a:pt x="701380" y="835322"/>
              </a:cubicBezTo>
              <a:cubicBezTo>
                <a:pt x="438332" y="812885"/>
                <a:pt x="319371" y="809575"/>
                <a:pt x="0" y="835322"/>
              </a:cubicBezTo>
              <a:cubicBezTo>
                <a:pt x="-809" y="744483"/>
                <a:pt x="-20416" y="610127"/>
                <a:pt x="0" y="409308"/>
              </a:cubicBezTo>
              <a:cubicBezTo>
                <a:pt x="20416" y="208489"/>
                <a:pt x="10562" y="91322"/>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Pour les murs combles :</a:t>
          </a:r>
          <a:r>
            <a:rPr lang="fr-FR" sz="1100" baseline="0">
              <a:solidFill>
                <a:schemeClr val="dk1"/>
              </a:solidFill>
              <a:effectLst/>
              <a:latin typeface="+mn-lt"/>
              <a:ea typeface="+mn-ea"/>
              <a:cs typeface="+mn-cs"/>
            </a:rPr>
            <a:t> Nous avons calculé la longueur des murs bas puis ajouté la surface des deux murs pignons directement dans "surface à partir d'un calcul manuel.</a:t>
          </a:r>
          <a:endParaRPr lang="fr-FR" sz="1000">
            <a:effectLst/>
          </a:endParaRPr>
        </a:p>
      </xdr:txBody>
    </xdr:sp>
    <xdr:clientData/>
  </xdr:twoCellAnchor>
  <xdr:twoCellAnchor>
    <xdr:from>
      <xdr:col>6</xdr:col>
      <xdr:colOff>8283</xdr:colOff>
      <xdr:row>20</xdr:row>
      <xdr:rowOff>95906</xdr:rowOff>
    </xdr:from>
    <xdr:to>
      <xdr:col>6</xdr:col>
      <xdr:colOff>514350</xdr:colOff>
      <xdr:row>20</xdr:row>
      <xdr:rowOff>95906</xdr:rowOff>
    </xdr:to>
    <xdr:cxnSp macro="">
      <xdr:nvCxnSpPr>
        <xdr:cNvPr id="3" name="Connecteur droit avec flèche 2">
          <a:extLst>
            <a:ext uri="{FF2B5EF4-FFF2-40B4-BE49-F238E27FC236}">
              <a16:creationId xmlns:a16="http://schemas.microsoft.com/office/drawing/2014/main" id="{FD17DD6C-8708-4DE7-B5C8-9BB77A81A303}"/>
            </a:ext>
          </a:extLst>
        </xdr:cNvPr>
        <xdr:cNvCxnSpPr/>
      </xdr:nvCxnSpPr>
      <xdr:spPr>
        <a:xfrm>
          <a:off x="6038022" y="4137819"/>
          <a:ext cx="506067" cy="0"/>
        </a:xfrm>
        <a:prstGeom prst="straightConnector1">
          <a:avLst/>
        </a:prstGeom>
        <a:ln>
          <a:solidFill>
            <a:srgbClr val="4C6A3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238125</xdr:colOff>
      <xdr:row>6</xdr:row>
      <xdr:rowOff>47625</xdr:rowOff>
    </xdr:from>
    <xdr:to>
      <xdr:col>15</xdr:col>
      <xdr:colOff>257174</xdr:colOff>
      <xdr:row>9</xdr:row>
      <xdr:rowOff>180975</xdr:rowOff>
    </xdr:to>
    <xdr:sp macro="" textlink="">
      <xdr:nvSpPr>
        <xdr:cNvPr id="2" name="ZoneTexte 1">
          <a:extLst>
            <a:ext uri="{FF2B5EF4-FFF2-40B4-BE49-F238E27FC236}">
              <a16:creationId xmlns:a16="http://schemas.microsoft.com/office/drawing/2014/main" id="{6768D21A-FB0B-432F-B985-368A1C922402}"/>
            </a:ext>
          </a:extLst>
        </xdr:cNvPr>
        <xdr:cNvSpPr txBox="1"/>
      </xdr:nvSpPr>
      <xdr:spPr>
        <a:xfrm>
          <a:off x="11430000" y="1409700"/>
          <a:ext cx="2305049" cy="704850"/>
        </a:xfrm>
        <a:custGeom>
          <a:avLst/>
          <a:gdLst>
            <a:gd name="csX0" fmla="*/ 0 w 2305049"/>
            <a:gd name="csY0" fmla="*/ 0 h 704850"/>
            <a:gd name="csX1" fmla="*/ 553212 w 2305049"/>
            <a:gd name="csY1" fmla="*/ 0 h 704850"/>
            <a:gd name="csX2" fmla="*/ 1060323 w 2305049"/>
            <a:gd name="csY2" fmla="*/ 0 h 704850"/>
            <a:gd name="csX3" fmla="*/ 1636585 w 2305049"/>
            <a:gd name="csY3" fmla="*/ 0 h 704850"/>
            <a:gd name="csX4" fmla="*/ 2305049 w 2305049"/>
            <a:gd name="csY4" fmla="*/ 0 h 704850"/>
            <a:gd name="csX5" fmla="*/ 2305049 w 2305049"/>
            <a:gd name="csY5" fmla="*/ 366522 h 704850"/>
            <a:gd name="csX6" fmla="*/ 2305049 w 2305049"/>
            <a:gd name="csY6" fmla="*/ 704850 h 704850"/>
            <a:gd name="csX7" fmla="*/ 1797938 w 2305049"/>
            <a:gd name="csY7" fmla="*/ 704850 h 704850"/>
            <a:gd name="csX8" fmla="*/ 1175575 w 2305049"/>
            <a:gd name="csY8" fmla="*/ 704850 h 704850"/>
            <a:gd name="csX9" fmla="*/ 622363 w 2305049"/>
            <a:gd name="csY9" fmla="*/ 704850 h 704850"/>
            <a:gd name="csX10" fmla="*/ 0 w 2305049"/>
            <a:gd name="csY10" fmla="*/ 704850 h 704850"/>
            <a:gd name="csX11" fmla="*/ 0 w 2305049"/>
            <a:gd name="csY11" fmla="*/ 373571 h 704850"/>
            <a:gd name="csX12" fmla="*/ 0 w 2305049"/>
            <a:gd name="csY12" fmla="*/ 0 h 7048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2305049" h="704850" fill="none" extrusionOk="0">
              <a:moveTo>
                <a:pt x="0" y="0"/>
              </a:moveTo>
              <a:cubicBezTo>
                <a:pt x="199775" y="-11027"/>
                <a:pt x="428373" y="-17889"/>
                <a:pt x="553212" y="0"/>
              </a:cubicBezTo>
              <a:cubicBezTo>
                <a:pt x="678051" y="17889"/>
                <a:pt x="911083" y="7626"/>
                <a:pt x="1060323" y="0"/>
              </a:cubicBezTo>
              <a:cubicBezTo>
                <a:pt x="1209563" y="-7626"/>
                <a:pt x="1407100" y="-14223"/>
                <a:pt x="1636585" y="0"/>
              </a:cubicBezTo>
              <a:cubicBezTo>
                <a:pt x="1866070" y="14223"/>
                <a:pt x="2014746" y="-17690"/>
                <a:pt x="2305049" y="0"/>
              </a:cubicBezTo>
              <a:cubicBezTo>
                <a:pt x="2299935" y="99175"/>
                <a:pt x="2313006" y="258737"/>
                <a:pt x="2305049" y="366522"/>
              </a:cubicBezTo>
              <a:cubicBezTo>
                <a:pt x="2297092" y="474307"/>
                <a:pt x="2318871" y="586182"/>
                <a:pt x="2305049" y="704850"/>
              </a:cubicBezTo>
              <a:cubicBezTo>
                <a:pt x="2141059" y="708846"/>
                <a:pt x="2014203" y="728411"/>
                <a:pt x="1797938" y="704850"/>
              </a:cubicBezTo>
              <a:cubicBezTo>
                <a:pt x="1581673" y="681289"/>
                <a:pt x="1312775" y="723080"/>
                <a:pt x="1175575" y="704850"/>
              </a:cubicBezTo>
              <a:cubicBezTo>
                <a:pt x="1038375" y="686620"/>
                <a:pt x="895229" y="692773"/>
                <a:pt x="622363" y="704850"/>
              </a:cubicBezTo>
              <a:cubicBezTo>
                <a:pt x="349497" y="716927"/>
                <a:pt x="245591" y="734304"/>
                <a:pt x="0" y="704850"/>
              </a:cubicBezTo>
              <a:cubicBezTo>
                <a:pt x="14228" y="588755"/>
                <a:pt x="16534" y="472286"/>
                <a:pt x="0" y="373571"/>
              </a:cubicBezTo>
              <a:cubicBezTo>
                <a:pt x="-16534" y="274856"/>
                <a:pt x="-12630" y="165175"/>
                <a:pt x="0" y="0"/>
              </a:cubicBezTo>
              <a:close/>
            </a:path>
            <a:path w="2305049" h="704850" stroke="0" extrusionOk="0">
              <a:moveTo>
                <a:pt x="0" y="0"/>
              </a:moveTo>
              <a:cubicBezTo>
                <a:pt x="284305" y="28928"/>
                <a:pt x="391180" y="-14530"/>
                <a:pt x="622363" y="0"/>
              </a:cubicBezTo>
              <a:cubicBezTo>
                <a:pt x="853546" y="14530"/>
                <a:pt x="917951" y="2880"/>
                <a:pt x="1175575" y="0"/>
              </a:cubicBezTo>
              <a:cubicBezTo>
                <a:pt x="1433199" y="-2880"/>
                <a:pt x="1503640" y="7505"/>
                <a:pt x="1682686" y="0"/>
              </a:cubicBezTo>
              <a:cubicBezTo>
                <a:pt x="1861732" y="-7505"/>
                <a:pt x="2040056" y="12518"/>
                <a:pt x="2305049" y="0"/>
              </a:cubicBezTo>
              <a:cubicBezTo>
                <a:pt x="2307610" y="164225"/>
                <a:pt x="2315140" y="266825"/>
                <a:pt x="2305049" y="352425"/>
              </a:cubicBezTo>
              <a:cubicBezTo>
                <a:pt x="2294958" y="438025"/>
                <a:pt x="2302765" y="621737"/>
                <a:pt x="2305049" y="704850"/>
              </a:cubicBezTo>
              <a:cubicBezTo>
                <a:pt x="2041711" y="728377"/>
                <a:pt x="1904643" y="695656"/>
                <a:pt x="1774888" y="704850"/>
              </a:cubicBezTo>
              <a:cubicBezTo>
                <a:pt x="1645133" y="714044"/>
                <a:pt x="1349526" y="729538"/>
                <a:pt x="1175575" y="704850"/>
              </a:cubicBezTo>
              <a:cubicBezTo>
                <a:pt x="1001624" y="680162"/>
                <a:pt x="833892" y="721561"/>
                <a:pt x="576262" y="704850"/>
              </a:cubicBezTo>
              <a:cubicBezTo>
                <a:pt x="318632" y="688139"/>
                <a:pt x="143368" y="720859"/>
                <a:pt x="0" y="704850"/>
              </a:cubicBezTo>
              <a:cubicBezTo>
                <a:pt x="-12630" y="553996"/>
                <a:pt x="16601" y="509716"/>
                <a:pt x="0" y="366522"/>
              </a:cubicBezTo>
              <a:cubicBezTo>
                <a:pt x="-16601" y="223328"/>
                <a:pt x="-15499" y="122194"/>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000">
              <a:effectLst/>
            </a:rPr>
            <a:t>On considère</a:t>
          </a:r>
          <a:r>
            <a:rPr lang="fr-FR" sz="1000" baseline="0">
              <a:effectLst/>
            </a:rPr>
            <a:t> le pire cas possible comme cas échéant donc on prend la valeur de U pour l'isolation 70mm.</a:t>
          </a:r>
          <a:endParaRPr lang="fr-FR" sz="1000">
            <a:effectLst/>
          </a:endParaRPr>
        </a:p>
      </xdr:txBody>
    </xdr:sp>
    <xdr:clientData/>
  </xdr:twoCellAnchor>
  <xdr:twoCellAnchor>
    <xdr:from>
      <xdr:col>11</xdr:col>
      <xdr:colOff>627529</xdr:colOff>
      <xdr:row>11</xdr:row>
      <xdr:rowOff>123265</xdr:rowOff>
    </xdr:from>
    <xdr:to>
      <xdr:col>12</xdr:col>
      <xdr:colOff>430866</xdr:colOff>
      <xdr:row>15</xdr:row>
      <xdr:rowOff>95542</xdr:rowOff>
    </xdr:to>
    <xdr:cxnSp macro="">
      <xdr:nvCxnSpPr>
        <xdr:cNvPr id="4" name="Connecteur droit avec flèche 3">
          <a:extLst>
            <a:ext uri="{FF2B5EF4-FFF2-40B4-BE49-F238E27FC236}">
              <a16:creationId xmlns:a16="http://schemas.microsoft.com/office/drawing/2014/main" id="{E285FED0-0B48-435C-AC61-7E7571ED742E}"/>
            </a:ext>
          </a:extLst>
        </xdr:cNvPr>
        <xdr:cNvCxnSpPr>
          <a:stCxn id="3" idx="1"/>
        </xdr:cNvCxnSpPr>
      </xdr:nvCxnSpPr>
      <xdr:spPr>
        <a:xfrm flipH="1" flipV="1">
          <a:off x="13671176" y="2521324"/>
          <a:ext cx="565337" cy="846336"/>
        </a:xfrm>
        <a:prstGeom prst="straightConnector1">
          <a:avLst/>
        </a:prstGeom>
        <a:ln>
          <a:solidFill>
            <a:srgbClr val="4C6A3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430866</xdr:colOff>
      <xdr:row>11</xdr:row>
      <xdr:rowOff>140074</xdr:rowOff>
    </xdr:from>
    <xdr:to>
      <xdr:col>19</xdr:col>
      <xdr:colOff>57916</xdr:colOff>
      <xdr:row>19</xdr:row>
      <xdr:rowOff>163068</xdr:rowOff>
    </xdr:to>
    <xdr:grpSp>
      <xdr:nvGrpSpPr>
        <xdr:cNvPr id="8" name="Groupe 7">
          <a:extLst>
            <a:ext uri="{FF2B5EF4-FFF2-40B4-BE49-F238E27FC236}">
              <a16:creationId xmlns:a16="http://schemas.microsoft.com/office/drawing/2014/main" id="{5E69A08C-FF6F-0E27-FDF6-90E655E60F07}"/>
            </a:ext>
          </a:extLst>
        </xdr:cNvPr>
        <xdr:cNvGrpSpPr/>
      </xdr:nvGrpSpPr>
      <xdr:grpSpPr>
        <a:xfrm>
          <a:off x="14614952" y="2502274"/>
          <a:ext cx="5113450" cy="1634080"/>
          <a:chOff x="14068425" y="2415540"/>
          <a:chExt cx="4961050" cy="1546994"/>
        </a:xfrm>
      </xdr:grpSpPr>
      <xdr:pic>
        <xdr:nvPicPr>
          <xdr:cNvPr id="3" name="Image 2">
            <a:extLst>
              <a:ext uri="{FF2B5EF4-FFF2-40B4-BE49-F238E27FC236}">
                <a16:creationId xmlns:a16="http://schemas.microsoft.com/office/drawing/2014/main" id="{C2225E3A-9B51-89E0-395C-1CB05FC03713}"/>
              </a:ext>
            </a:extLst>
          </xdr:cNvPr>
          <xdr:cNvPicPr>
            <a:picLocks noChangeAspect="1"/>
          </xdr:cNvPicPr>
        </xdr:nvPicPr>
        <xdr:blipFill>
          <a:blip xmlns:r="http://schemas.openxmlformats.org/officeDocument/2006/relationships" r:embed="rId1">
            <a:duotone>
              <a:prstClr val="black"/>
              <a:schemeClr val="bg1">
                <a:tint val="45000"/>
                <a:satMod val="400000"/>
              </a:schemeClr>
            </a:duotone>
          </a:blip>
          <a:stretch>
            <a:fillRect/>
          </a:stretch>
        </xdr:blipFill>
        <xdr:spPr>
          <a:xfrm>
            <a:off x="14068425" y="2415540"/>
            <a:ext cx="4961050" cy="1546994"/>
          </a:xfrm>
          <a:prstGeom prst="rect">
            <a:avLst/>
          </a:prstGeom>
        </xdr:spPr>
      </xdr:pic>
      <xdr:sp macro="" textlink="">
        <xdr:nvSpPr>
          <xdr:cNvPr id="7" name="Rectangle 6">
            <a:extLst>
              <a:ext uri="{FF2B5EF4-FFF2-40B4-BE49-F238E27FC236}">
                <a16:creationId xmlns:a16="http://schemas.microsoft.com/office/drawing/2014/main" id="{68FC78BE-ABA1-1F65-2B50-33CC6C8EA60A}"/>
              </a:ext>
            </a:extLst>
          </xdr:cNvPr>
          <xdr:cNvSpPr/>
        </xdr:nvSpPr>
        <xdr:spPr>
          <a:xfrm>
            <a:off x="15666720" y="3162300"/>
            <a:ext cx="754380" cy="205739"/>
          </a:xfrm>
          <a:prstGeom prst="rect">
            <a:avLst/>
          </a:prstGeom>
          <a:solidFill>
            <a:srgbClr val="3A5244">
              <a:alpha val="20000"/>
            </a:srgb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12</xdr:col>
      <xdr:colOff>51866</xdr:colOff>
      <xdr:row>6</xdr:row>
      <xdr:rowOff>28174</xdr:rowOff>
    </xdr:from>
    <xdr:to>
      <xdr:col>12</xdr:col>
      <xdr:colOff>148237</xdr:colOff>
      <xdr:row>9</xdr:row>
      <xdr:rowOff>185057</xdr:rowOff>
    </xdr:to>
    <xdr:sp macro="" textlink="">
      <xdr:nvSpPr>
        <xdr:cNvPr id="5" name="Accolade fermante 4">
          <a:extLst>
            <a:ext uri="{FF2B5EF4-FFF2-40B4-BE49-F238E27FC236}">
              <a16:creationId xmlns:a16="http://schemas.microsoft.com/office/drawing/2014/main" id="{8E0F194B-C489-4984-BA53-E27020946D3B}"/>
            </a:ext>
          </a:extLst>
        </xdr:cNvPr>
        <xdr:cNvSpPr/>
      </xdr:nvSpPr>
      <xdr:spPr>
        <a:xfrm>
          <a:off x="13261680" y="1394331"/>
          <a:ext cx="96371" cy="728383"/>
        </a:xfrm>
        <a:prstGeom prst="rightBrace">
          <a:avLst/>
        </a:prstGeom>
        <a:ln>
          <a:solidFill>
            <a:srgbClr val="4C6A30"/>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fr-FR"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144780</xdr:colOff>
      <xdr:row>27</xdr:row>
      <xdr:rowOff>108831</xdr:rowOff>
    </xdr:from>
    <xdr:to>
      <xdr:col>13</xdr:col>
      <xdr:colOff>535061</xdr:colOff>
      <xdr:row>37</xdr:row>
      <xdr:rowOff>160019</xdr:rowOff>
    </xdr:to>
    <xdr:grpSp>
      <xdr:nvGrpSpPr>
        <xdr:cNvPr id="7" name="Groupe 6">
          <a:extLst>
            <a:ext uri="{FF2B5EF4-FFF2-40B4-BE49-F238E27FC236}">
              <a16:creationId xmlns:a16="http://schemas.microsoft.com/office/drawing/2014/main" id="{13EB88D7-B6CF-00EA-A369-E556653CC1E4}"/>
            </a:ext>
          </a:extLst>
        </xdr:cNvPr>
        <xdr:cNvGrpSpPr/>
      </xdr:nvGrpSpPr>
      <xdr:grpSpPr>
        <a:xfrm>
          <a:off x="3784451" y="5353184"/>
          <a:ext cx="5912539" cy="1844129"/>
          <a:chOff x="12431184" y="10711495"/>
          <a:chExt cx="10745546" cy="2929001"/>
        </a:xfrm>
      </xdr:grpSpPr>
      <xdr:pic>
        <xdr:nvPicPr>
          <xdr:cNvPr id="5" name="Image 4">
            <a:extLst>
              <a:ext uri="{FF2B5EF4-FFF2-40B4-BE49-F238E27FC236}">
                <a16:creationId xmlns:a16="http://schemas.microsoft.com/office/drawing/2014/main" id="{F36F49B0-3937-8145-7DDF-C5EE328CEB49}"/>
              </a:ext>
            </a:extLst>
          </xdr:cNvPr>
          <xdr:cNvPicPr>
            <a:picLocks noChangeAspect="1"/>
          </xdr:cNvPicPr>
        </xdr:nvPicPr>
        <xdr:blipFill>
          <a:blip xmlns:r="http://schemas.openxmlformats.org/officeDocument/2006/relationships" r:embed="rId1"/>
          <a:stretch>
            <a:fillRect/>
          </a:stretch>
        </xdr:blipFill>
        <xdr:spPr>
          <a:xfrm>
            <a:off x="12431184" y="10798591"/>
            <a:ext cx="3392381" cy="2789788"/>
          </a:xfrm>
          <a:prstGeom prst="rect">
            <a:avLst/>
          </a:prstGeom>
          <a:ln w="19050">
            <a:solidFill>
              <a:schemeClr val="tx1"/>
            </a:solidFill>
          </a:ln>
        </xdr:spPr>
      </xdr:pic>
      <xdr:pic>
        <xdr:nvPicPr>
          <xdr:cNvPr id="6" name="Image 5">
            <a:extLst>
              <a:ext uri="{FF2B5EF4-FFF2-40B4-BE49-F238E27FC236}">
                <a16:creationId xmlns:a16="http://schemas.microsoft.com/office/drawing/2014/main" id="{C6A68266-D53A-E2A8-50FC-47F910CDB8F6}"/>
              </a:ext>
            </a:extLst>
          </xdr:cNvPr>
          <xdr:cNvPicPr>
            <a:picLocks noChangeAspect="1"/>
          </xdr:cNvPicPr>
        </xdr:nvPicPr>
        <xdr:blipFill>
          <a:blip xmlns:r="http://schemas.openxmlformats.org/officeDocument/2006/relationships" r:embed="rId2"/>
          <a:stretch>
            <a:fillRect/>
          </a:stretch>
        </xdr:blipFill>
        <xdr:spPr>
          <a:xfrm>
            <a:off x="16223480" y="10711495"/>
            <a:ext cx="6953250" cy="2929001"/>
          </a:xfrm>
          <a:prstGeom prst="rect">
            <a:avLst/>
          </a:prstGeom>
          <a:ln w="19050">
            <a:solidFill>
              <a:schemeClr val="tx1"/>
            </a:solidFill>
          </a:ln>
        </xdr:spPr>
      </xdr:pic>
    </xdr:grpSp>
    <xdr:clientData/>
  </xdr:twoCellAnchor>
  <xdr:twoCellAnchor editAs="oneCell">
    <xdr:from>
      <xdr:col>6</xdr:col>
      <xdr:colOff>98474</xdr:colOff>
      <xdr:row>1</xdr:row>
      <xdr:rowOff>32685</xdr:rowOff>
    </xdr:from>
    <xdr:to>
      <xdr:col>7</xdr:col>
      <xdr:colOff>617019</xdr:colOff>
      <xdr:row>6</xdr:row>
      <xdr:rowOff>83643</xdr:rowOff>
    </xdr:to>
    <xdr:pic>
      <xdr:nvPicPr>
        <xdr:cNvPr id="10" name="Image 9">
          <a:extLst>
            <a:ext uri="{FF2B5EF4-FFF2-40B4-BE49-F238E27FC236}">
              <a16:creationId xmlns:a16="http://schemas.microsoft.com/office/drawing/2014/main" id="{8BE6994B-EA3D-B1A7-A928-07C9EC2F2216}"/>
            </a:ext>
          </a:extLst>
        </xdr:cNvPr>
        <xdr:cNvPicPr>
          <a:picLocks noChangeAspect="1"/>
        </xdr:cNvPicPr>
      </xdr:nvPicPr>
      <xdr:blipFill>
        <a:blip xmlns:r="http://schemas.openxmlformats.org/officeDocument/2006/relationships" r:embed="rId3"/>
        <a:stretch>
          <a:fillRect/>
        </a:stretch>
      </xdr:blipFill>
      <xdr:spPr>
        <a:xfrm>
          <a:off x="3802966" y="226116"/>
          <a:ext cx="1309853" cy="1100173"/>
        </a:xfrm>
        <a:prstGeom prst="rect">
          <a:avLst/>
        </a:prstGeom>
        <a:ln w="19050">
          <a:solidFill>
            <a:schemeClr val="tx1"/>
          </a:solidFill>
        </a:ln>
      </xdr:spPr>
    </xdr:pic>
    <xdr:clientData/>
  </xdr:twoCellAnchor>
  <xdr:twoCellAnchor editAs="oneCell">
    <xdr:from>
      <xdr:col>6</xdr:col>
      <xdr:colOff>6888</xdr:colOff>
      <xdr:row>7</xdr:row>
      <xdr:rowOff>87397</xdr:rowOff>
    </xdr:from>
    <xdr:to>
      <xdr:col>7</xdr:col>
      <xdr:colOff>653663</xdr:colOff>
      <xdr:row>13</xdr:row>
      <xdr:rowOff>63775</xdr:rowOff>
    </xdr:to>
    <xdr:pic>
      <xdr:nvPicPr>
        <xdr:cNvPr id="13" name="Image 12">
          <a:extLst>
            <a:ext uri="{FF2B5EF4-FFF2-40B4-BE49-F238E27FC236}">
              <a16:creationId xmlns:a16="http://schemas.microsoft.com/office/drawing/2014/main" id="{7B8A311C-5DED-48B2-81D4-B850B1A25BB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3711380" y="1535197"/>
          <a:ext cx="1438083" cy="1090070"/>
        </a:xfrm>
        <a:prstGeom prst="rect">
          <a:avLst/>
        </a:prstGeom>
        <a:ln w="19050">
          <a:solidFill>
            <a:schemeClr val="tx1"/>
          </a:solidFill>
        </a:ln>
      </xdr:spPr>
    </xdr:pic>
    <xdr:clientData/>
  </xdr:twoCellAnchor>
  <xdr:twoCellAnchor editAs="oneCell">
    <xdr:from>
      <xdr:col>13</xdr:col>
      <xdr:colOff>25046</xdr:colOff>
      <xdr:row>1</xdr:row>
      <xdr:rowOff>27673</xdr:rowOff>
    </xdr:from>
    <xdr:to>
      <xdr:col>17</xdr:col>
      <xdr:colOff>677348</xdr:colOff>
      <xdr:row>13</xdr:row>
      <xdr:rowOff>76200</xdr:rowOff>
    </xdr:to>
    <xdr:pic>
      <xdr:nvPicPr>
        <xdr:cNvPr id="14" name="Image 13">
          <a:extLst>
            <a:ext uri="{FF2B5EF4-FFF2-40B4-BE49-F238E27FC236}">
              <a16:creationId xmlns:a16="http://schemas.microsoft.com/office/drawing/2014/main" id="{31EFF4D4-F517-4826-A07F-8601F09637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9202384" y="218173"/>
          <a:ext cx="3814602" cy="2410727"/>
        </a:xfrm>
        <a:prstGeom prst="rect">
          <a:avLst/>
        </a:prstGeom>
        <a:ln w="19050">
          <a:solidFill>
            <a:srgbClr val="FF0000"/>
          </a:solidFill>
        </a:ln>
      </xdr:spPr>
    </xdr:pic>
    <xdr:clientData/>
  </xdr:twoCellAnchor>
  <xdr:twoCellAnchor editAs="oneCell">
    <xdr:from>
      <xdr:col>10</xdr:col>
      <xdr:colOff>127884</xdr:colOff>
      <xdr:row>16</xdr:row>
      <xdr:rowOff>33168</xdr:rowOff>
    </xdr:from>
    <xdr:to>
      <xdr:col>18</xdr:col>
      <xdr:colOff>308118</xdr:colOff>
      <xdr:row>25</xdr:row>
      <xdr:rowOff>76199</xdr:rowOff>
    </xdr:to>
    <xdr:pic>
      <xdr:nvPicPr>
        <xdr:cNvPr id="2" name="Image 1">
          <a:extLst>
            <a:ext uri="{FF2B5EF4-FFF2-40B4-BE49-F238E27FC236}">
              <a16:creationId xmlns:a16="http://schemas.microsoft.com/office/drawing/2014/main" id="{60641DAB-1AFA-4A0F-BC0C-8A4DABA947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6803667" y="3246820"/>
          <a:ext cx="6342493" cy="1931466"/>
        </a:xfrm>
        <a:prstGeom prst="rect">
          <a:avLst/>
        </a:prstGeom>
        <a:ln w="19050">
          <a:solidFill>
            <a:schemeClr val="tx1"/>
          </a:solidFill>
        </a:ln>
      </xdr:spPr>
    </xdr:pic>
    <xdr:clientData/>
  </xdr:twoCellAnchor>
  <xdr:twoCellAnchor editAs="oneCell">
    <xdr:from>
      <xdr:col>5</xdr:col>
      <xdr:colOff>211041</xdr:colOff>
      <xdr:row>17</xdr:row>
      <xdr:rowOff>59790</xdr:rowOff>
    </xdr:from>
    <xdr:to>
      <xdr:col>9</xdr:col>
      <xdr:colOff>665426</xdr:colOff>
      <xdr:row>24</xdr:row>
      <xdr:rowOff>83820</xdr:rowOff>
    </xdr:to>
    <xdr:pic>
      <xdr:nvPicPr>
        <xdr:cNvPr id="8" name="Image 7">
          <a:extLst>
            <a:ext uri="{FF2B5EF4-FFF2-40B4-BE49-F238E27FC236}">
              <a16:creationId xmlns:a16="http://schemas.microsoft.com/office/drawing/2014/main" id="{1A82C1C7-A477-4A59-9185-7E253936F50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548932" y="3604747"/>
          <a:ext cx="3021993" cy="1390660"/>
        </a:xfrm>
        <a:prstGeom prst="rect">
          <a:avLst/>
        </a:prstGeom>
        <a:ln w="19050">
          <a:solidFill>
            <a:schemeClr val="tx1"/>
          </a:solidFill>
        </a:ln>
      </xdr:spPr>
    </xdr:pic>
    <xdr:clientData/>
  </xdr:twoCellAnchor>
  <xdr:twoCellAnchor editAs="oneCell">
    <xdr:from>
      <xdr:col>8</xdr:col>
      <xdr:colOff>155055</xdr:colOff>
      <xdr:row>1</xdr:row>
      <xdr:rowOff>53008</xdr:rowOff>
    </xdr:from>
    <xdr:to>
      <xdr:col>12</xdr:col>
      <xdr:colOff>536779</xdr:colOff>
      <xdr:row>13</xdr:row>
      <xdr:rowOff>96109</xdr:rowOff>
    </xdr:to>
    <xdr:pic>
      <xdr:nvPicPr>
        <xdr:cNvPr id="12" name="Image 11">
          <a:extLst>
            <a:ext uri="{FF2B5EF4-FFF2-40B4-BE49-F238E27FC236}">
              <a16:creationId xmlns:a16="http://schemas.microsoft.com/office/drawing/2014/main" id="{A796BF3D-9753-93DB-17FE-17836335EE17}"/>
            </a:ext>
          </a:extLst>
        </xdr:cNvPr>
        <xdr:cNvPicPr>
          <a:picLocks noChangeAspect="1"/>
        </xdr:cNvPicPr>
      </xdr:nvPicPr>
      <xdr:blipFill>
        <a:blip xmlns:r="http://schemas.openxmlformats.org/officeDocument/2006/relationships" r:embed="rId8"/>
        <a:stretch>
          <a:fillRect/>
        </a:stretch>
      </xdr:blipFill>
      <xdr:spPr>
        <a:xfrm>
          <a:off x="5379518" y="243508"/>
          <a:ext cx="3544024" cy="2405301"/>
        </a:xfrm>
        <a:prstGeom prst="rect">
          <a:avLst/>
        </a:prstGeom>
        <a:ln w="19050">
          <a:solidFill>
            <a:srgbClr val="60A333"/>
          </a:solidFill>
        </a:ln>
      </xdr:spPr>
    </xdr:pic>
    <xdr:clientData/>
  </xdr:twoCellAnchor>
  <xdr:twoCellAnchor editAs="oneCell">
    <xdr:from>
      <xdr:col>18</xdr:col>
      <xdr:colOff>284922</xdr:colOff>
      <xdr:row>1</xdr:row>
      <xdr:rowOff>59634</xdr:rowOff>
    </xdr:from>
    <xdr:to>
      <xdr:col>23</xdr:col>
      <xdr:colOff>140523</xdr:colOff>
      <xdr:row>13</xdr:row>
      <xdr:rowOff>98917</xdr:rowOff>
    </xdr:to>
    <xdr:pic>
      <xdr:nvPicPr>
        <xdr:cNvPr id="15" name="Image 14">
          <a:extLst>
            <a:ext uri="{FF2B5EF4-FFF2-40B4-BE49-F238E27FC236}">
              <a16:creationId xmlns:a16="http://schemas.microsoft.com/office/drawing/2014/main" id="{8D03AE31-94E0-CC2A-A0B3-F8485A989F29}"/>
            </a:ext>
          </a:extLst>
        </xdr:cNvPr>
        <xdr:cNvPicPr>
          <a:picLocks noChangeAspect="1"/>
        </xdr:cNvPicPr>
      </xdr:nvPicPr>
      <xdr:blipFill>
        <a:blip xmlns:r="http://schemas.openxmlformats.org/officeDocument/2006/relationships" r:embed="rId9"/>
        <a:stretch>
          <a:fillRect/>
        </a:stretch>
      </xdr:blipFill>
      <xdr:spPr>
        <a:xfrm>
          <a:off x="13537096" y="251791"/>
          <a:ext cx="3831253" cy="2431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323851</xdr:colOff>
      <xdr:row>3</xdr:row>
      <xdr:rowOff>85725</xdr:rowOff>
    </xdr:from>
    <xdr:to>
      <xdr:col>6</xdr:col>
      <xdr:colOff>2743201</xdr:colOff>
      <xdr:row>7</xdr:row>
      <xdr:rowOff>28575</xdr:rowOff>
    </xdr:to>
    <xdr:sp macro="" textlink="">
      <xdr:nvSpPr>
        <xdr:cNvPr id="2" name="ZoneTexte 1">
          <a:extLst>
            <a:ext uri="{FF2B5EF4-FFF2-40B4-BE49-F238E27FC236}">
              <a16:creationId xmlns:a16="http://schemas.microsoft.com/office/drawing/2014/main" id="{8027917B-78E2-4385-8507-40F134D73C42}"/>
            </a:ext>
          </a:extLst>
        </xdr:cNvPr>
        <xdr:cNvSpPr txBox="1"/>
      </xdr:nvSpPr>
      <xdr:spPr>
        <a:xfrm>
          <a:off x="6619876" y="866775"/>
          <a:ext cx="2419350" cy="714375"/>
        </a:xfrm>
        <a:custGeom>
          <a:avLst/>
          <a:gdLst>
            <a:gd name="csX0" fmla="*/ 0 w 2419350"/>
            <a:gd name="csY0" fmla="*/ 0 h 714375"/>
            <a:gd name="csX1" fmla="*/ 580644 w 2419350"/>
            <a:gd name="csY1" fmla="*/ 0 h 714375"/>
            <a:gd name="csX2" fmla="*/ 1112901 w 2419350"/>
            <a:gd name="csY2" fmla="*/ 0 h 714375"/>
            <a:gd name="csX3" fmla="*/ 1717739 w 2419350"/>
            <a:gd name="csY3" fmla="*/ 0 h 714375"/>
            <a:gd name="csX4" fmla="*/ 2419350 w 2419350"/>
            <a:gd name="csY4" fmla="*/ 0 h 714375"/>
            <a:gd name="csX5" fmla="*/ 2419350 w 2419350"/>
            <a:gd name="csY5" fmla="*/ 371475 h 714375"/>
            <a:gd name="csX6" fmla="*/ 2419350 w 2419350"/>
            <a:gd name="csY6" fmla="*/ 714375 h 714375"/>
            <a:gd name="csX7" fmla="*/ 1887093 w 2419350"/>
            <a:gd name="csY7" fmla="*/ 714375 h 714375"/>
            <a:gd name="csX8" fmla="*/ 1233869 w 2419350"/>
            <a:gd name="csY8" fmla="*/ 714375 h 714375"/>
            <a:gd name="csX9" fmla="*/ 653225 w 2419350"/>
            <a:gd name="csY9" fmla="*/ 714375 h 714375"/>
            <a:gd name="csX10" fmla="*/ 0 w 2419350"/>
            <a:gd name="csY10" fmla="*/ 714375 h 714375"/>
            <a:gd name="csX11" fmla="*/ 0 w 2419350"/>
            <a:gd name="csY11" fmla="*/ 378619 h 714375"/>
            <a:gd name="csX12" fmla="*/ 0 w 2419350"/>
            <a:gd name="csY12" fmla="*/ 0 h 7143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2419350" h="714375" fill="none" extrusionOk="0">
              <a:moveTo>
                <a:pt x="0" y="0"/>
              </a:moveTo>
              <a:cubicBezTo>
                <a:pt x="141631" y="7718"/>
                <a:pt x="309427" y="-1887"/>
                <a:pt x="580644" y="0"/>
              </a:cubicBezTo>
              <a:cubicBezTo>
                <a:pt x="851861" y="1887"/>
                <a:pt x="938961" y="3854"/>
                <a:pt x="1112901" y="0"/>
              </a:cubicBezTo>
              <a:cubicBezTo>
                <a:pt x="1286841" y="-3854"/>
                <a:pt x="1534035" y="26402"/>
                <a:pt x="1717739" y="0"/>
              </a:cubicBezTo>
              <a:cubicBezTo>
                <a:pt x="1901443" y="-26402"/>
                <a:pt x="2270752" y="8806"/>
                <a:pt x="2419350" y="0"/>
              </a:cubicBezTo>
              <a:cubicBezTo>
                <a:pt x="2431819" y="130168"/>
                <a:pt x="2416162" y="291135"/>
                <a:pt x="2419350" y="371475"/>
              </a:cubicBezTo>
              <a:cubicBezTo>
                <a:pt x="2422538" y="451816"/>
                <a:pt x="2415113" y="608992"/>
                <a:pt x="2419350" y="714375"/>
              </a:cubicBezTo>
              <a:cubicBezTo>
                <a:pt x="2296042" y="732620"/>
                <a:pt x="1995367" y="722011"/>
                <a:pt x="1887093" y="714375"/>
              </a:cubicBezTo>
              <a:cubicBezTo>
                <a:pt x="1778819" y="706739"/>
                <a:pt x="1391752" y="736834"/>
                <a:pt x="1233869" y="714375"/>
              </a:cubicBezTo>
              <a:cubicBezTo>
                <a:pt x="1075986" y="691916"/>
                <a:pt x="888817" y="740246"/>
                <a:pt x="653225" y="714375"/>
              </a:cubicBezTo>
              <a:cubicBezTo>
                <a:pt x="417633" y="688504"/>
                <a:pt x="208145" y="720986"/>
                <a:pt x="0" y="714375"/>
              </a:cubicBezTo>
              <a:cubicBezTo>
                <a:pt x="4230" y="574381"/>
                <a:pt x="-552" y="501716"/>
                <a:pt x="0" y="378619"/>
              </a:cubicBezTo>
              <a:cubicBezTo>
                <a:pt x="552" y="255522"/>
                <a:pt x="18571" y="141425"/>
                <a:pt x="0" y="0"/>
              </a:cubicBezTo>
              <a:close/>
            </a:path>
            <a:path w="2419350" h="714375" stroke="0" extrusionOk="0">
              <a:moveTo>
                <a:pt x="0" y="0"/>
              </a:moveTo>
              <a:cubicBezTo>
                <a:pt x="230580" y="5754"/>
                <a:pt x="345925" y="28753"/>
                <a:pt x="653225" y="0"/>
              </a:cubicBezTo>
              <a:cubicBezTo>
                <a:pt x="960526" y="-28753"/>
                <a:pt x="958435" y="1965"/>
                <a:pt x="1233869" y="0"/>
              </a:cubicBezTo>
              <a:cubicBezTo>
                <a:pt x="1509303" y="-1965"/>
                <a:pt x="1564184" y="-19737"/>
                <a:pt x="1766126" y="0"/>
              </a:cubicBezTo>
              <a:cubicBezTo>
                <a:pt x="1968068" y="19737"/>
                <a:pt x="2162728" y="19198"/>
                <a:pt x="2419350" y="0"/>
              </a:cubicBezTo>
              <a:cubicBezTo>
                <a:pt x="2430671" y="93581"/>
                <a:pt x="2406906" y="230187"/>
                <a:pt x="2419350" y="357188"/>
              </a:cubicBezTo>
              <a:cubicBezTo>
                <a:pt x="2431794" y="484189"/>
                <a:pt x="2435014" y="537884"/>
                <a:pt x="2419350" y="714375"/>
              </a:cubicBezTo>
              <a:cubicBezTo>
                <a:pt x="2297267" y="707750"/>
                <a:pt x="2128785" y="730718"/>
                <a:pt x="1862900" y="714375"/>
              </a:cubicBezTo>
              <a:cubicBezTo>
                <a:pt x="1597015" y="698033"/>
                <a:pt x="1462213" y="723213"/>
                <a:pt x="1233869" y="714375"/>
              </a:cubicBezTo>
              <a:cubicBezTo>
                <a:pt x="1005525" y="705537"/>
                <a:pt x="780289" y="686509"/>
                <a:pt x="604838" y="714375"/>
              </a:cubicBezTo>
              <a:cubicBezTo>
                <a:pt x="429387" y="742241"/>
                <a:pt x="279559" y="690883"/>
                <a:pt x="0" y="714375"/>
              </a:cubicBezTo>
              <a:cubicBezTo>
                <a:pt x="5887" y="636176"/>
                <a:pt x="-8316" y="505945"/>
                <a:pt x="0" y="371475"/>
              </a:cubicBezTo>
              <a:cubicBezTo>
                <a:pt x="8316" y="237005"/>
                <a:pt x="9514" y="156987"/>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000">
              <a:effectLst/>
            </a:rPr>
            <a:t>On</a:t>
          </a:r>
          <a:r>
            <a:rPr lang="fr-FR" sz="1000" baseline="0">
              <a:effectLst/>
            </a:rPr>
            <a:t> pose comme convention que les déperdition sont positives pour le bilan thermique, donc les apports sont négatifs.</a:t>
          </a:r>
          <a:endParaRPr lang="fr-FR" sz="1000">
            <a:effectLst/>
          </a:endParaRPr>
        </a:p>
      </xdr:txBody>
    </xdr:sp>
    <xdr:clientData/>
  </xdr:twoCellAnchor>
  <xdr:twoCellAnchor>
    <xdr:from>
      <xdr:col>6</xdr:col>
      <xdr:colOff>800101</xdr:colOff>
      <xdr:row>10</xdr:row>
      <xdr:rowOff>76199</xdr:rowOff>
    </xdr:from>
    <xdr:to>
      <xdr:col>6</xdr:col>
      <xdr:colOff>2038350</xdr:colOff>
      <xdr:row>13</xdr:row>
      <xdr:rowOff>28574</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F8CF764C-0597-4130-9892-2DB294F387A5}"/>
                </a:ext>
              </a:extLst>
            </xdr:cNvPr>
            <xdr:cNvSpPr txBox="1"/>
          </xdr:nvSpPr>
          <xdr:spPr>
            <a:xfrm>
              <a:off x="7096126" y="2200274"/>
              <a:ext cx="1238249" cy="542925"/>
            </a:xfrm>
            <a:custGeom>
              <a:avLst/>
              <a:gdLst>
                <a:gd name="csX0" fmla="*/ 0 w 1238249"/>
                <a:gd name="csY0" fmla="*/ 0 h 542925"/>
                <a:gd name="csX1" fmla="*/ 594360 w 1238249"/>
                <a:gd name="csY1" fmla="*/ 0 h 542925"/>
                <a:gd name="csX2" fmla="*/ 1238249 w 1238249"/>
                <a:gd name="csY2" fmla="*/ 0 h 542925"/>
                <a:gd name="csX3" fmla="*/ 1238249 w 1238249"/>
                <a:gd name="csY3" fmla="*/ 542925 h 542925"/>
                <a:gd name="csX4" fmla="*/ 631507 w 1238249"/>
                <a:gd name="csY4" fmla="*/ 542925 h 542925"/>
                <a:gd name="csX5" fmla="*/ 0 w 1238249"/>
                <a:gd name="csY5" fmla="*/ 542925 h 542925"/>
                <a:gd name="csX6" fmla="*/ 0 w 1238249"/>
                <a:gd name="csY6" fmla="*/ 0 h 542925"/>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238249" h="542925" fill="none" extrusionOk="0">
                  <a:moveTo>
                    <a:pt x="0" y="0"/>
                  </a:moveTo>
                  <a:cubicBezTo>
                    <a:pt x="144442" y="29622"/>
                    <a:pt x="417553" y="-1436"/>
                    <a:pt x="594360" y="0"/>
                  </a:cubicBezTo>
                  <a:cubicBezTo>
                    <a:pt x="771167" y="1436"/>
                    <a:pt x="919597" y="9583"/>
                    <a:pt x="1238249" y="0"/>
                  </a:cubicBezTo>
                  <a:cubicBezTo>
                    <a:pt x="1230228" y="146257"/>
                    <a:pt x="1230933" y="346087"/>
                    <a:pt x="1238249" y="542925"/>
                  </a:cubicBezTo>
                  <a:cubicBezTo>
                    <a:pt x="997232" y="558436"/>
                    <a:pt x="900273" y="543169"/>
                    <a:pt x="631507" y="542925"/>
                  </a:cubicBezTo>
                  <a:cubicBezTo>
                    <a:pt x="362741" y="542681"/>
                    <a:pt x="269082" y="542162"/>
                    <a:pt x="0" y="542925"/>
                  </a:cubicBezTo>
                  <a:cubicBezTo>
                    <a:pt x="21211" y="285059"/>
                    <a:pt x="8959" y="140578"/>
                    <a:pt x="0" y="0"/>
                  </a:cubicBezTo>
                  <a:close/>
                </a:path>
                <a:path w="1238249" h="542925" stroke="0" extrusionOk="0">
                  <a:moveTo>
                    <a:pt x="0" y="0"/>
                  </a:moveTo>
                  <a:cubicBezTo>
                    <a:pt x="169717" y="-2346"/>
                    <a:pt x="398933" y="2393"/>
                    <a:pt x="643889" y="0"/>
                  </a:cubicBezTo>
                  <a:cubicBezTo>
                    <a:pt x="888845" y="-2393"/>
                    <a:pt x="994372" y="-22952"/>
                    <a:pt x="1238249" y="0"/>
                  </a:cubicBezTo>
                  <a:cubicBezTo>
                    <a:pt x="1232459" y="252490"/>
                    <a:pt x="1243113" y="311030"/>
                    <a:pt x="1238249" y="542925"/>
                  </a:cubicBezTo>
                  <a:cubicBezTo>
                    <a:pt x="1087859" y="533790"/>
                    <a:pt x="833042" y="558049"/>
                    <a:pt x="594360" y="542925"/>
                  </a:cubicBezTo>
                  <a:cubicBezTo>
                    <a:pt x="355678" y="527801"/>
                    <a:pt x="127013" y="543381"/>
                    <a:pt x="0" y="542925"/>
                  </a:cubicBezTo>
                  <a:cubicBezTo>
                    <a:pt x="17721" y="345540"/>
                    <a:pt x="-2211" y="167405"/>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14:m>
                <m:oMathPara xmlns:m="http://schemas.openxmlformats.org/officeDocument/2006/math">
                  <m:oMathParaPr>
                    <m:jc m:val="centerGroup"/>
                  </m:oMathParaPr>
                  <m:oMath xmlns:m="http://schemas.openxmlformats.org/officeDocument/2006/math">
                    <m:r>
                      <a:rPr lang="fr-FR" sz="1100" i="1">
                        <a:solidFill>
                          <a:schemeClr val="dk1"/>
                        </a:solidFill>
                        <a:effectLst/>
                        <a:latin typeface="Cambria Math" panose="02040503050406030204" pitchFamily="18" charset="0"/>
                        <a:ea typeface="+mn-ea"/>
                        <a:cs typeface="+mn-cs"/>
                      </a:rPr>
                      <m:t>𝑏</m:t>
                    </m:r>
                    <m:r>
                      <a:rPr lang="fr-FR" sz="1100" i="1">
                        <a:solidFill>
                          <a:schemeClr val="dk1"/>
                        </a:solidFill>
                        <a:effectLst/>
                        <a:latin typeface="Cambria Math" panose="02040503050406030204" pitchFamily="18" charset="0"/>
                        <a:ea typeface="+mn-ea"/>
                        <a:cs typeface="+mn-cs"/>
                      </a:rPr>
                      <m:t>=</m:t>
                    </m:r>
                    <m:f>
                      <m:fPr>
                        <m:ctrlPr>
                          <a:rPr lang="fr-FR" sz="1100" i="1">
                            <a:solidFill>
                              <a:schemeClr val="dk1"/>
                            </a:solidFill>
                            <a:effectLst/>
                            <a:latin typeface="Cambria Math" panose="02040503050406030204" pitchFamily="18" charset="0"/>
                            <a:ea typeface="+mn-ea"/>
                            <a:cs typeface="+mn-cs"/>
                          </a:rPr>
                        </m:ctrlPr>
                      </m:fPr>
                      <m:num>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m:rPr>
                                <m:nor/>
                              </m:rPr>
                              <a:rPr lang="fr-FR" sz="1100">
                                <a:solidFill>
                                  <a:schemeClr val="dk1"/>
                                </a:solidFill>
                                <a:effectLst/>
                                <a:latin typeface="+mn-lt"/>
                                <a:ea typeface="+mn-ea"/>
                                <a:cs typeface="+mn-cs"/>
                              </a:rPr>
                              <m:t>int</m:t>
                            </m:r>
                          </m:sub>
                        </m:sSub>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m:rPr>
                                <m:nor/>
                              </m:rPr>
                              <a:rPr lang="fr-FR" sz="1100">
                                <a:solidFill>
                                  <a:schemeClr val="dk1"/>
                                </a:solidFill>
                                <a:effectLst/>
                                <a:latin typeface="+mn-lt"/>
                                <a:ea typeface="+mn-ea"/>
                                <a:cs typeface="+mn-cs"/>
                              </a:rPr>
                              <m:t>Inc</m:t>
                            </m:r>
                          </m:sub>
                        </m:sSub>
                      </m:num>
                      <m:den>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m:rPr>
                                <m:nor/>
                              </m:rPr>
                              <a:rPr lang="fr-FR" sz="1100">
                                <a:solidFill>
                                  <a:schemeClr val="dk1"/>
                                </a:solidFill>
                                <a:effectLst/>
                                <a:latin typeface="+mn-lt"/>
                                <a:ea typeface="+mn-ea"/>
                                <a:cs typeface="+mn-cs"/>
                              </a:rPr>
                              <m:t>int</m:t>
                            </m:r>
                          </m:sub>
                        </m:sSub>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m:rPr>
                                <m:nor/>
                              </m:rPr>
                              <a:rPr lang="fr-FR" sz="1100">
                                <a:solidFill>
                                  <a:schemeClr val="dk1"/>
                                </a:solidFill>
                                <a:effectLst/>
                                <a:latin typeface="+mn-lt"/>
                                <a:ea typeface="+mn-ea"/>
                                <a:cs typeface="+mn-cs"/>
                              </a:rPr>
                              <m:t>ext</m:t>
                            </m:r>
                          </m:sub>
                        </m:sSub>
                      </m:den>
                    </m:f>
                  </m:oMath>
                </m:oMathPara>
              </a14:m>
              <a:endParaRPr lang="fr-FR" sz="1000">
                <a:effectLst/>
              </a:endParaRPr>
            </a:p>
          </xdr:txBody>
        </xdr:sp>
      </mc:Choice>
      <mc:Fallback xmlns="">
        <xdr:sp macro="" textlink="">
          <xdr:nvSpPr>
            <xdr:cNvPr id="3" name="ZoneTexte 2">
              <a:extLst>
                <a:ext uri="{FF2B5EF4-FFF2-40B4-BE49-F238E27FC236}">
                  <a16:creationId xmlns:a16="http://schemas.microsoft.com/office/drawing/2014/main" id="{F8CF764C-0597-4130-9892-2DB294F387A5}"/>
                </a:ext>
              </a:extLst>
            </xdr:cNvPr>
            <xdr:cNvSpPr txBox="1"/>
          </xdr:nvSpPr>
          <xdr:spPr>
            <a:xfrm>
              <a:off x="7096126" y="2200274"/>
              <a:ext cx="1238249" cy="542925"/>
            </a:xfrm>
            <a:prstGeom prst="rect">
              <a:avLst/>
            </a:prstGeom>
            <a:solidFill>
              <a:srgbClr val="CAD8B2"/>
            </a:solidFill>
            <a:ln w="9525" cmpd="sng">
              <a:solidFill>
                <a:srgbClr val="4C6A30"/>
              </a:solidFill>
              <a:extLst>
                <a:ext uri="{C807C97D-BFC1-408E-A445-0C87EB9F89A2}">
                  <ask:lineSketchStyleProps xmlns:ask="http://schemas.microsoft.com/office/drawing/2018/sketchyshapes" sd="573165644">
                    <a:custGeom>
                      <a:avLst/>
                      <a:gdLst>
                        <a:gd name="csX0" fmla="*/ 0 w 1238249"/>
                        <a:gd name="csY0" fmla="*/ 0 h 542925"/>
                        <a:gd name="csX1" fmla="*/ 594360 w 1238249"/>
                        <a:gd name="csY1" fmla="*/ 0 h 542925"/>
                        <a:gd name="csX2" fmla="*/ 1238249 w 1238249"/>
                        <a:gd name="csY2" fmla="*/ 0 h 542925"/>
                        <a:gd name="csX3" fmla="*/ 1238249 w 1238249"/>
                        <a:gd name="csY3" fmla="*/ 542925 h 542925"/>
                        <a:gd name="csX4" fmla="*/ 631507 w 1238249"/>
                        <a:gd name="csY4" fmla="*/ 542925 h 542925"/>
                        <a:gd name="csX5" fmla="*/ 0 w 1238249"/>
                        <a:gd name="csY5" fmla="*/ 542925 h 542925"/>
                        <a:gd name="csX6" fmla="*/ 0 w 1238249"/>
                        <a:gd name="csY6" fmla="*/ 0 h 542925"/>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238249" h="542925" fill="none" extrusionOk="0">
                          <a:moveTo>
                            <a:pt x="0" y="0"/>
                          </a:moveTo>
                          <a:cubicBezTo>
                            <a:pt x="144442" y="29622"/>
                            <a:pt x="417553" y="-1436"/>
                            <a:pt x="594360" y="0"/>
                          </a:cubicBezTo>
                          <a:cubicBezTo>
                            <a:pt x="771167" y="1436"/>
                            <a:pt x="919597" y="9583"/>
                            <a:pt x="1238249" y="0"/>
                          </a:cubicBezTo>
                          <a:cubicBezTo>
                            <a:pt x="1230228" y="146257"/>
                            <a:pt x="1230933" y="346087"/>
                            <a:pt x="1238249" y="542925"/>
                          </a:cubicBezTo>
                          <a:cubicBezTo>
                            <a:pt x="997232" y="558436"/>
                            <a:pt x="900273" y="543169"/>
                            <a:pt x="631507" y="542925"/>
                          </a:cubicBezTo>
                          <a:cubicBezTo>
                            <a:pt x="362741" y="542681"/>
                            <a:pt x="269082" y="542162"/>
                            <a:pt x="0" y="542925"/>
                          </a:cubicBezTo>
                          <a:cubicBezTo>
                            <a:pt x="21211" y="285059"/>
                            <a:pt x="8959" y="140578"/>
                            <a:pt x="0" y="0"/>
                          </a:cubicBezTo>
                          <a:close/>
                        </a:path>
                        <a:path w="1238249" h="542925" stroke="0" extrusionOk="0">
                          <a:moveTo>
                            <a:pt x="0" y="0"/>
                          </a:moveTo>
                          <a:cubicBezTo>
                            <a:pt x="169717" y="-2346"/>
                            <a:pt x="398933" y="2393"/>
                            <a:pt x="643889" y="0"/>
                          </a:cubicBezTo>
                          <a:cubicBezTo>
                            <a:pt x="888845" y="-2393"/>
                            <a:pt x="994372" y="-22952"/>
                            <a:pt x="1238249" y="0"/>
                          </a:cubicBezTo>
                          <a:cubicBezTo>
                            <a:pt x="1232459" y="252490"/>
                            <a:pt x="1243113" y="311030"/>
                            <a:pt x="1238249" y="542925"/>
                          </a:cubicBezTo>
                          <a:cubicBezTo>
                            <a:pt x="1087859" y="533790"/>
                            <a:pt x="833042" y="558049"/>
                            <a:pt x="594360" y="542925"/>
                          </a:cubicBezTo>
                          <a:cubicBezTo>
                            <a:pt x="355678" y="527801"/>
                            <a:pt x="127013" y="543381"/>
                            <a:pt x="0" y="542925"/>
                          </a:cubicBezTo>
                          <a:cubicBezTo>
                            <a:pt x="17721" y="345540"/>
                            <a:pt x="-2211" y="167405"/>
                            <a:pt x="0" y="0"/>
                          </a:cubicBezTo>
                          <a:close/>
                        </a:path>
                      </a:pathLst>
                    </a:cu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i="0">
                  <a:solidFill>
                    <a:schemeClr val="dk1"/>
                  </a:solidFill>
                  <a:effectLst/>
                  <a:latin typeface="+mn-lt"/>
                  <a:ea typeface="+mn-ea"/>
                  <a:cs typeface="+mn-cs"/>
                </a:rPr>
                <a:t>𝑏=(𝑇_"int" −𝑇_"Inc" )/(𝑇_"int" −𝑇_"ext"  )</a:t>
              </a:r>
              <a:endParaRPr lang="fr-FR" sz="1000">
                <a:effectLst/>
              </a:endParaRPr>
            </a:p>
          </xdr:txBody>
        </xdr:sp>
      </mc:Fallback>
    </mc:AlternateContent>
    <xdr:clientData/>
  </xdr:twoCellAnchor>
  <xdr:twoCellAnchor>
    <xdr:from>
      <xdr:col>5</xdr:col>
      <xdr:colOff>371475</xdr:colOff>
      <xdr:row>11</xdr:row>
      <xdr:rowOff>147637</xdr:rowOff>
    </xdr:from>
    <xdr:to>
      <xdr:col>6</xdr:col>
      <xdr:colOff>800101</xdr:colOff>
      <xdr:row>12</xdr:row>
      <xdr:rowOff>133350</xdr:rowOff>
    </xdr:to>
    <xdr:cxnSp macro="">
      <xdr:nvCxnSpPr>
        <xdr:cNvPr id="4" name="Connecteur droit avec flèche 3">
          <a:extLst>
            <a:ext uri="{FF2B5EF4-FFF2-40B4-BE49-F238E27FC236}">
              <a16:creationId xmlns:a16="http://schemas.microsoft.com/office/drawing/2014/main" id="{50662F93-4E2D-4EDF-A7E6-41074C53A767}"/>
            </a:ext>
          </a:extLst>
        </xdr:cNvPr>
        <xdr:cNvCxnSpPr>
          <a:stCxn id="3" idx="1"/>
        </xdr:cNvCxnSpPr>
      </xdr:nvCxnSpPr>
      <xdr:spPr>
        <a:xfrm flipH="1">
          <a:off x="5248275" y="2471737"/>
          <a:ext cx="1847851" cy="176213"/>
        </a:xfrm>
        <a:prstGeom prst="straightConnector1">
          <a:avLst/>
        </a:prstGeom>
        <a:ln>
          <a:solidFill>
            <a:srgbClr val="4C6A3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xdr:colOff>
      <xdr:row>1</xdr:row>
      <xdr:rowOff>0</xdr:rowOff>
    </xdr:from>
    <xdr:to>
      <xdr:col>6</xdr:col>
      <xdr:colOff>238125</xdr:colOff>
      <xdr:row>9</xdr:row>
      <xdr:rowOff>161925</xdr:rowOff>
    </xdr:to>
    <xdr:sp macro="" textlink="">
      <xdr:nvSpPr>
        <xdr:cNvPr id="7" name="Accolade fermante 6">
          <a:extLst>
            <a:ext uri="{FF2B5EF4-FFF2-40B4-BE49-F238E27FC236}">
              <a16:creationId xmlns:a16="http://schemas.microsoft.com/office/drawing/2014/main" id="{241357FE-FBE1-6A0D-281D-3A13E9584906}"/>
            </a:ext>
          </a:extLst>
        </xdr:cNvPr>
        <xdr:cNvSpPr/>
      </xdr:nvSpPr>
      <xdr:spPr>
        <a:xfrm>
          <a:off x="6381750" y="390525"/>
          <a:ext cx="152400" cy="1704975"/>
        </a:xfrm>
        <a:prstGeom prst="rightBrace">
          <a:avLst/>
        </a:prstGeom>
        <a:ln>
          <a:solidFill>
            <a:srgbClr val="4C6A30"/>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fr-FR" sz="1100"/>
        </a:p>
      </xdr:txBody>
    </xdr:sp>
    <xdr:clientData/>
  </xdr:twoCellAnchor>
  <xdr:twoCellAnchor>
    <xdr:from>
      <xdr:col>9</xdr:col>
      <xdr:colOff>19706</xdr:colOff>
      <xdr:row>1</xdr:row>
      <xdr:rowOff>98534</xdr:rowOff>
    </xdr:from>
    <xdr:to>
      <xdr:col>9</xdr:col>
      <xdr:colOff>447675</xdr:colOff>
      <xdr:row>2</xdr:row>
      <xdr:rowOff>106582</xdr:rowOff>
    </xdr:to>
    <xdr:cxnSp macro="">
      <xdr:nvCxnSpPr>
        <xdr:cNvPr id="8" name="Connecteur droit avec flèche 7">
          <a:extLst>
            <a:ext uri="{FF2B5EF4-FFF2-40B4-BE49-F238E27FC236}">
              <a16:creationId xmlns:a16="http://schemas.microsoft.com/office/drawing/2014/main" id="{3353E3D5-C6E0-45AC-8132-74210F527742}"/>
            </a:ext>
          </a:extLst>
        </xdr:cNvPr>
        <xdr:cNvCxnSpPr>
          <a:stCxn id="9" idx="1"/>
        </xdr:cNvCxnSpPr>
      </xdr:nvCxnSpPr>
      <xdr:spPr>
        <a:xfrm flipH="1" flipV="1">
          <a:off x="10392103" y="486103"/>
          <a:ext cx="427969" cy="198548"/>
        </a:xfrm>
        <a:prstGeom prst="straightConnector1">
          <a:avLst/>
        </a:prstGeom>
        <a:ln>
          <a:solidFill>
            <a:srgbClr val="4C6A3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447675</xdr:colOff>
      <xdr:row>1</xdr:row>
      <xdr:rowOff>0</xdr:rowOff>
    </xdr:from>
    <xdr:to>
      <xdr:col>9</xdr:col>
      <xdr:colOff>2000250</xdr:colOff>
      <xdr:row>4</xdr:row>
      <xdr:rowOff>9525</xdr:rowOff>
    </xdr:to>
    <xdr:sp macro="" textlink="">
      <xdr:nvSpPr>
        <xdr:cNvPr id="9" name="ZoneTexte 8">
          <a:extLst>
            <a:ext uri="{FF2B5EF4-FFF2-40B4-BE49-F238E27FC236}">
              <a16:creationId xmlns:a16="http://schemas.microsoft.com/office/drawing/2014/main" id="{6672384C-CD6C-47ED-BE65-14DEEDF62A02}"/>
            </a:ext>
          </a:extLst>
        </xdr:cNvPr>
        <xdr:cNvSpPr txBox="1"/>
      </xdr:nvSpPr>
      <xdr:spPr>
        <a:xfrm>
          <a:off x="10820400" y="390525"/>
          <a:ext cx="1552575" cy="600075"/>
        </a:xfrm>
        <a:custGeom>
          <a:avLst/>
          <a:gdLst>
            <a:gd name="csX0" fmla="*/ 0 w 1552575"/>
            <a:gd name="csY0" fmla="*/ 0 h 600075"/>
            <a:gd name="csX1" fmla="*/ 548577 w 1552575"/>
            <a:gd name="csY1" fmla="*/ 0 h 600075"/>
            <a:gd name="csX2" fmla="*/ 1097153 w 1552575"/>
            <a:gd name="csY2" fmla="*/ 0 h 600075"/>
            <a:gd name="csX3" fmla="*/ 1552575 w 1552575"/>
            <a:gd name="csY3" fmla="*/ 0 h 600075"/>
            <a:gd name="csX4" fmla="*/ 1552575 w 1552575"/>
            <a:gd name="csY4" fmla="*/ 600075 h 600075"/>
            <a:gd name="csX5" fmla="*/ 1019524 w 1552575"/>
            <a:gd name="csY5" fmla="*/ 600075 h 600075"/>
            <a:gd name="csX6" fmla="*/ 517525 w 1552575"/>
            <a:gd name="csY6" fmla="*/ 600075 h 600075"/>
            <a:gd name="csX7" fmla="*/ 0 w 1552575"/>
            <a:gd name="csY7" fmla="*/ 600075 h 600075"/>
            <a:gd name="csX8" fmla="*/ 0 w 1552575"/>
            <a:gd name="csY8" fmla="*/ 0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552575" h="600075" fill="none" extrusionOk="0">
              <a:moveTo>
                <a:pt x="0" y="0"/>
              </a:moveTo>
              <a:cubicBezTo>
                <a:pt x="253958" y="-8690"/>
                <a:pt x="285313" y="-969"/>
                <a:pt x="548577" y="0"/>
              </a:cubicBezTo>
              <a:cubicBezTo>
                <a:pt x="811841" y="969"/>
                <a:pt x="830535" y="-23531"/>
                <a:pt x="1097153" y="0"/>
              </a:cubicBezTo>
              <a:cubicBezTo>
                <a:pt x="1363771" y="23531"/>
                <a:pt x="1442118" y="8811"/>
                <a:pt x="1552575" y="0"/>
              </a:cubicBezTo>
              <a:cubicBezTo>
                <a:pt x="1574176" y="256007"/>
                <a:pt x="1548876" y="335398"/>
                <a:pt x="1552575" y="600075"/>
              </a:cubicBezTo>
              <a:cubicBezTo>
                <a:pt x="1330506" y="589491"/>
                <a:pt x="1137669" y="608530"/>
                <a:pt x="1019524" y="600075"/>
              </a:cubicBezTo>
              <a:cubicBezTo>
                <a:pt x="901379" y="591620"/>
                <a:pt x="738949" y="593548"/>
                <a:pt x="517525" y="600075"/>
              </a:cubicBezTo>
              <a:cubicBezTo>
                <a:pt x="296101" y="606602"/>
                <a:pt x="202465" y="599178"/>
                <a:pt x="0" y="600075"/>
              </a:cubicBezTo>
              <a:cubicBezTo>
                <a:pt x="21815" y="377052"/>
                <a:pt x="-15460" y="158958"/>
                <a:pt x="0" y="0"/>
              </a:cubicBezTo>
              <a:close/>
            </a:path>
            <a:path w="1552575" h="600075" stroke="0" extrusionOk="0">
              <a:moveTo>
                <a:pt x="0" y="0"/>
              </a:moveTo>
              <a:cubicBezTo>
                <a:pt x="163887" y="-19438"/>
                <a:pt x="282960" y="15272"/>
                <a:pt x="548577" y="0"/>
              </a:cubicBezTo>
              <a:cubicBezTo>
                <a:pt x="814194" y="-15272"/>
                <a:pt x="878462" y="17992"/>
                <a:pt x="1050576" y="0"/>
              </a:cubicBezTo>
              <a:cubicBezTo>
                <a:pt x="1222690" y="-17992"/>
                <a:pt x="1383807" y="16421"/>
                <a:pt x="1552575" y="0"/>
              </a:cubicBezTo>
              <a:cubicBezTo>
                <a:pt x="1549716" y="173952"/>
                <a:pt x="1577883" y="310570"/>
                <a:pt x="1552575" y="600075"/>
              </a:cubicBezTo>
              <a:cubicBezTo>
                <a:pt x="1341916" y="607454"/>
                <a:pt x="1291856" y="582866"/>
                <a:pt x="1050576" y="600075"/>
              </a:cubicBezTo>
              <a:cubicBezTo>
                <a:pt x="809296" y="617284"/>
                <a:pt x="704996" y="594736"/>
                <a:pt x="533051" y="600075"/>
              </a:cubicBezTo>
              <a:cubicBezTo>
                <a:pt x="361106" y="605414"/>
                <a:pt x="200139" y="623850"/>
                <a:pt x="0" y="600075"/>
              </a:cubicBezTo>
              <a:cubicBezTo>
                <a:pt x="-12496" y="305647"/>
                <a:pt x="-17220" y="225287"/>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000">
              <a:effectLst/>
            </a:rPr>
            <a:t>On détermine</a:t>
          </a:r>
          <a:r>
            <a:rPr lang="fr-FR" sz="1000" baseline="0">
              <a:effectLst/>
            </a:rPr>
            <a:t> TLNC grace à la fontion valeur cible.</a:t>
          </a:r>
          <a:endParaRPr lang="fr-FR" sz="1000">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314326</xdr:colOff>
      <xdr:row>4</xdr:row>
      <xdr:rowOff>114299</xdr:rowOff>
    </xdr:from>
    <xdr:to>
      <xdr:col>7</xdr:col>
      <xdr:colOff>619126</xdr:colOff>
      <xdr:row>8</xdr:row>
      <xdr:rowOff>66674</xdr:rowOff>
    </xdr:to>
    <xdr:sp macro="" textlink="">
      <xdr:nvSpPr>
        <xdr:cNvPr id="16" name="ZoneTexte 7">
          <a:extLst>
            <a:ext uri="{FF2B5EF4-FFF2-40B4-BE49-F238E27FC236}">
              <a16:creationId xmlns:a16="http://schemas.microsoft.com/office/drawing/2014/main" id="{C66DC049-07A2-4A8D-AF03-ED1AD597651B}"/>
            </a:ext>
          </a:extLst>
        </xdr:cNvPr>
        <xdr:cNvSpPr txBox="1"/>
      </xdr:nvSpPr>
      <xdr:spPr>
        <a:xfrm>
          <a:off x="4257676" y="1266824"/>
          <a:ext cx="2876550" cy="714375"/>
        </a:xfrm>
        <a:custGeom>
          <a:avLst/>
          <a:gdLst>
            <a:gd name="csX0" fmla="*/ 0 w 2876550"/>
            <a:gd name="csY0" fmla="*/ 0 h 714375"/>
            <a:gd name="csX1" fmla="*/ 604076 w 2876550"/>
            <a:gd name="csY1" fmla="*/ 0 h 714375"/>
            <a:gd name="csX2" fmla="*/ 1093089 w 2876550"/>
            <a:gd name="csY2" fmla="*/ 0 h 714375"/>
            <a:gd name="csX3" fmla="*/ 1725930 w 2876550"/>
            <a:gd name="csY3" fmla="*/ 0 h 714375"/>
            <a:gd name="csX4" fmla="*/ 2214944 w 2876550"/>
            <a:gd name="csY4" fmla="*/ 0 h 714375"/>
            <a:gd name="csX5" fmla="*/ 2876550 w 2876550"/>
            <a:gd name="csY5" fmla="*/ 0 h 714375"/>
            <a:gd name="csX6" fmla="*/ 2876550 w 2876550"/>
            <a:gd name="csY6" fmla="*/ 357188 h 714375"/>
            <a:gd name="csX7" fmla="*/ 2876550 w 2876550"/>
            <a:gd name="csY7" fmla="*/ 714375 h 714375"/>
            <a:gd name="csX8" fmla="*/ 2301240 w 2876550"/>
            <a:gd name="csY8" fmla="*/ 714375 h 714375"/>
            <a:gd name="csX9" fmla="*/ 1812227 w 2876550"/>
            <a:gd name="csY9" fmla="*/ 714375 h 714375"/>
            <a:gd name="csX10" fmla="*/ 1294447 w 2876550"/>
            <a:gd name="csY10" fmla="*/ 714375 h 714375"/>
            <a:gd name="csX11" fmla="*/ 661607 w 2876550"/>
            <a:gd name="csY11" fmla="*/ 714375 h 714375"/>
            <a:gd name="csX12" fmla="*/ 0 w 2876550"/>
            <a:gd name="csY12" fmla="*/ 714375 h 714375"/>
            <a:gd name="csX13" fmla="*/ 0 w 2876550"/>
            <a:gd name="csY13" fmla="*/ 364331 h 714375"/>
            <a:gd name="csX14" fmla="*/ 0 w 2876550"/>
            <a:gd name="csY14" fmla="*/ 0 h 7143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876550" h="714375" fill="none" extrusionOk="0">
              <a:moveTo>
                <a:pt x="0" y="0"/>
              </a:moveTo>
              <a:cubicBezTo>
                <a:pt x="133155" y="24131"/>
                <a:pt x="361350" y="-7491"/>
                <a:pt x="604076" y="0"/>
              </a:cubicBezTo>
              <a:cubicBezTo>
                <a:pt x="846802" y="7491"/>
                <a:pt x="881894" y="16135"/>
                <a:pt x="1093089" y="0"/>
              </a:cubicBezTo>
              <a:cubicBezTo>
                <a:pt x="1304284" y="-16135"/>
                <a:pt x="1581039" y="9133"/>
                <a:pt x="1725930" y="0"/>
              </a:cubicBezTo>
              <a:cubicBezTo>
                <a:pt x="1870821" y="-9133"/>
                <a:pt x="2008245" y="-3749"/>
                <a:pt x="2214944" y="0"/>
              </a:cubicBezTo>
              <a:cubicBezTo>
                <a:pt x="2421643" y="3749"/>
                <a:pt x="2568407" y="-31061"/>
                <a:pt x="2876550" y="0"/>
              </a:cubicBezTo>
              <a:cubicBezTo>
                <a:pt x="2868803" y="170539"/>
                <a:pt x="2890654" y="196275"/>
                <a:pt x="2876550" y="357188"/>
              </a:cubicBezTo>
              <a:cubicBezTo>
                <a:pt x="2862446" y="518101"/>
                <a:pt x="2894359" y="598235"/>
                <a:pt x="2876550" y="714375"/>
              </a:cubicBezTo>
              <a:cubicBezTo>
                <a:pt x="2638858" y="686680"/>
                <a:pt x="2443843" y="722794"/>
                <a:pt x="2301240" y="714375"/>
              </a:cubicBezTo>
              <a:cubicBezTo>
                <a:pt x="2158637" y="705957"/>
                <a:pt x="2056249" y="724883"/>
                <a:pt x="1812227" y="714375"/>
              </a:cubicBezTo>
              <a:cubicBezTo>
                <a:pt x="1568205" y="703867"/>
                <a:pt x="1405170" y="695648"/>
                <a:pt x="1294447" y="714375"/>
              </a:cubicBezTo>
              <a:cubicBezTo>
                <a:pt x="1183724" y="733102"/>
                <a:pt x="795995" y="730223"/>
                <a:pt x="661607" y="714375"/>
              </a:cubicBezTo>
              <a:cubicBezTo>
                <a:pt x="527219" y="698527"/>
                <a:pt x="229928" y="746142"/>
                <a:pt x="0" y="714375"/>
              </a:cubicBezTo>
              <a:cubicBezTo>
                <a:pt x="13626" y="579739"/>
                <a:pt x="-17043" y="528539"/>
                <a:pt x="0" y="364331"/>
              </a:cubicBezTo>
              <a:cubicBezTo>
                <a:pt x="17043" y="200123"/>
                <a:pt x="-1611" y="173884"/>
                <a:pt x="0" y="0"/>
              </a:cubicBezTo>
              <a:close/>
            </a:path>
            <a:path w="2876550" h="714375" stroke="0" extrusionOk="0">
              <a:moveTo>
                <a:pt x="0" y="0"/>
              </a:moveTo>
              <a:cubicBezTo>
                <a:pt x="286763" y="-14215"/>
                <a:pt x="361358" y="28255"/>
                <a:pt x="632841" y="0"/>
              </a:cubicBezTo>
              <a:cubicBezTo>
                <a:pt x="904324" y="-28255"/>
                <a:pt x="995318" y="25443"/>
                <a:pt x="1179386" y="0"/>
              </a:cubicBezTo>
              <a:cubicBezTo>
                <a:pt x="1363455" y="-25443"/>
                <a:pt x="1487977" y="-2207"/>
                <a:pt x="1668399" y="0"/>
              </a:cubicBezTo>
              <a:cubicBezTo>
                <a:pt x="1848821" y="2207"/>
                <a:pt x="2072889" y="14420"/>
                <a:pt x="2214944" y="0"/>
              </a:cubicBezTo>
              <a:cubicBezTo>
                <a:pt x="2357000" y="-14420"/>
                <a:pt x="2648143" y="1917"/>
                <a:pt x="2876550" y="0"/>
              </a:cubicBezTo>
              <a:cubicBezTo>
                <a:pt x="2865121" y="127153"/>
                <a:pt x="2881410" y="198012"/>
                <a:pt x="2876550" y="342900"/>
              </a:cubicBezTo>
              <a:cubicBezTo>
                <a:pt x="2871690" y="487788"/>
                <a:pt x="2871556" y="542689"/>
                <a:pt x="2876550" y="714375"/>
              </a:cubicBezTo>
              <a:cubicBezTo>
                <a:pt x="2605031" y="700012"/>
                <a:pt x="2566196" y="694136"/>
                <a:pt x="2272475" y="714375"/>
              </a:cubicBezTo>
              <a:cubicBezTo>
                <a:pt x="1978755" y="734614"/>
                <a:pt x="1901420" y="716137"/>
                <a:pt x="1668399" y="714375"/>
              </a:cubicBezTo>
              <a:cubicBezTo>
                <a:pt x="1435378" y="712613"/>
                <a:pt x="1273202" y="706395"/>
                <a:pt x="1121854" y="714375"/>
              </a:cubicBezTo>
              <a:cubicBezTo>
                <a:pt x="970506" y="722355"/>
                <a:pt x="832676" y="701801"/>
                <a:pt x="604075" y="714375"/>
              </a:cubicBezTo>
              <a:cubicBezTo>
                <a:pt x="375474" y="726949"/>
                <a:pt x="226808" y="696001"/>
                <a:pt x="0" y="714375"/>
              </a:cubicBezTo>
              <a:cubicBezTo>
                <a:pt x="13748" y="540433"/>
                <a:pt x="16240" y="460774"/>
                <a:pt x="0" y="350044"/>
              </a:cubicBezTo>
              <a:cubicBezTo>
                <a:pt x="-16240" y="239314"/>
                <a:pt x="824" y="175010"/>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000">
              <a:solidFill>
                <a:schemeClr val="dk1"/>
              </a:solidFill>
              <a:latin typeface="+mn-lt"/>
              <a:ea typeface="+mn-lt"/>
              <a:cs typeface="+mn-lt"/>
            </a:rPr>
            <a:t>Les débits à extraire sont déterminés à partir des débits de ventilations réglementaires pour les logements.</a:t>
          </a:r>
        </a:p>
      </xdr:txBody>
    </xdr:sp>
    <xdr:clientData/>
  </xdr:twoCellAnchor>
  <xdr:twoCellAnchor>
    <xdr:from>
      <xdr:col>4</xdr:col>
      <xdr:colOff>66675</xdr:colOff>
      <xdr:row>3</xdr:row>
      <xdr:rowOff>9525</xdr:rowOff>
    </xdr:from>
    <xdr:to>
      <xdr:col>4</xdr:col>
      <xdr:colOff>190500</xdr:colOff>
      <xdr:row>9</xdr:row>
      <xdr:rowOff>190500</xdr:rowOff>
    </xdr:to>
    <xdr:sp macro="" textlink="">
      <xdr:nvSpPr>
        <xdr:cNvPr id="2" name="Accolade fermante 1">
          <a:extLst>
            <a:ext uri="{FF2B5EF4-FFF2-40B4-BE49-F238E27FC236}">
              <a16:creationId xmlns:a16="http://schemas.microsoft.com/office/drawing/2014/main" id="{DA570B1B-D87D-450E-8FD4-3C9EEF1C1EBB}"/>
            </a:ext>
          </a:extLst>
        </xdr:cNvPr>
        <xdr:cNvSpPr/>
      </xdr:nvSpPr>
      <xdr:spPr>
        <a:xfrm>
          <a:off x="4010025" y="971550"/>
          <a:ext cx="123825" cy="1323975"/>
        </a:xfrm>
        <a:prstGeom prst="rightBrace">
          <a:avLst/>
        </a:prstGeom>
        <a:ln>
          <a:solidFill>
            <a:srgbClr val="4C6A30"/>
          </a:solidFill>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fr-FR"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352425</xdr:colOff>
      <xdr:row>4</xdr:row>
      <xdr:rowOff>328612</xdr:rowOff>
    </xdr:from>
    <xdr:to>
      <xdr:col>14</xdr:col>
      <xdr:colOff>219075</xdr:colOff>
      <xdr:row>12</xdr:row>
      <xdr:rowOff>280987</xdr:rowOff>
    </xdr:to>
    <xdr:graphicFrame macro="">
      <xdr:nvGraphicFramePr>
        <xdr:cNvPr id="3" name="Graphique 2">
          <a:extLst>
            <a:ext uri="{FF2B5EF4-FFF2-40B4-BE49-F238E27FC236}">
              <a16:creationId xmlns:a16="http://schemas.microsoft.com/office/drawing/2014/main" id="{3D0EFC22-3B1E-3CC6-890A-05DE95E1D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14</xdr:row>
      <xdr:rowOff>156882</xdr:rowOff>
    </xdr:from>
    <xdr:to>
      <xdr:col>3</xdr:col>
      <xdr:colOff>0</xdr:colOff>
      <xdr:row>26</xdr:row>
      <xdr:rowOff>123263</xdr:rowOff>
    </xdr:to>
    <xdr:sp macro="" textlink="">
      <xdr:nvSpPr>
        <xdr:cNvPr id="2" name="ZoneTexte 1">
          <a:extLst>
            <a:ext uri="{FF2B5EF4-FFF2-40B4-BE49-F238E27FC236}">
              <a16:creationId xmlns:a16="http://schemas.microsoft.com/office/drawing/2014/main" id="{EE638ABB-1C73-44A7-B120-513B5FB99121}"/>
            </a:ext>
          </a:extLst>
        </xdr:cNvPr>
        <xdr:cNvSpPr txBox="1"/>
      </xdr:nvSpPr>
      <xdr:spPr>
        <a:xfrm>
          <a:off x="773206" y="3048000"/>
          <a:ext cx="2196353" cy="2252381"/>
        </a:xfrm>
        <a:custGeom>
          <a:avLst/>
          <a:gdLst>
            <a:gd name="csX0" fmla="*/ 0 w 2196353"/>
            <a:gd name="csY0" fmla="*/ 0 h 2252381"/>
            <a:gd name="csX1" fmla="*/ 527125 w 2196353"/>
            <a:gd name="csY1" fmla="*/ 0 h 2252381"/>
            <a:gd name="csX2" fmla="*/ 1010322 w 2196353"/>
            <a:gd name="csY2" fmla="*/ 0 h 2252381"/>
            <a:gd name="csX3" fmla="*/ 1537447 w 2196353"/>
            <a:gd name="csY3" fmla="*/ 0 h 2252381"/>
            <a:gd name="csX4" fmla="*/ 2196353 w 2196353"/>
            <a:gd name="csY4" fmla="*/ 0 h 2252381"/>
            <a:gd name="csX5" fmla="*/ 2196353 w 2196353"/>
            <a:gd name="csY5" fmla="*/ 608143 h 2252381"/>
            <a:gd name="csX6" fmla="*/ 2196353 w 2196353"/>
            <a:gd name="csY6" fmla="*/ 1171238 h 2252381"/>
            <a:gd name="csX7" fmla="*/ 2196353 w 2196353"/>
            <a:gd name="csY7" fmla="*/ 1756857 h 2252381"/>
            <a:gd name="csX8" fmla="*/ 2196353 w 2196353"/>
            <a:gd name="csY8" fmla="*/ 2252381 h 2252381"/>
            <a:gd name="csX9" fmla="*/ 1625301 w 2196353"/>
            <a:gd name="csY9" fmla="*/ 2252381 h 2252381"/>
            <a:gd name="csX10" fmla="*/ 1120140 w 2196353"/>
            <a:gd name="csY10" fmla="*/ 2252381 h 2252381"/>
            <a:gd name="csX11" fmla="*/ 593015 w 2196353"/>
            <a:gd name="csY11" fmla="*/ 2252381 h 2252381"/>
            <a:gd name="csX12" fmla="*/ 0 w 2196353"/>
            <a:gd name="csY12" fmla="*/ 2252381 h 2252381"/>
            <a:gd name="csX13" fmla="*/ 0 w 2196353"/>
            <a:gd name="csY13" fmla="*/ 1734333 h 2252381"/>
            <a:gd name="csX14" fmla="*/ 0 w 2196353"/>
            <a:gd name="csY14" fmla="*/ 1193762 h 2252381"/>
            <a:gd name="csX15" fmla="*/ 0 w 2196353"/>
            <a:gd name="csY15" fmla="*/ 698238 h 2252381"/>
            <a:gd name="csX16" fmla="*/ 0 w 2196353"/>
            <a:gd name="csY16" fmla="*/ 0 h 225238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196353" h="2252381" fill="none" extrusionOk="0">
              <a:moveTo>
                <a:pt x="0" y="0"/>
              </a:moveTo>
              <a:cubicBezTo>
                <a:pt x="140538" y="-2198"/>
                <a:pt x="369916" y="-17487"/>
                <a:pt x="527125" y="0"/>
              </a:cubicBezTo>
              <a:cubicBezTo>
                <a:pt x="684335" y="17487"/>
                <a:pt x="850736" y="-10124"/>
                <a:pt x="1010322" y="0"/>
              </a:cubicBezTo>
              <a:cubicBezTo>
                <a:pt x="1169908" y="10124"/>
                <a:pt x="1288530" y="-2783"/>
                <a:pt x="1537447" y="0"/>
              </a:cubicBezTo>
              <a:cubicBezTo>
                <a:pt x="1786365" y="2783"/>
                <a:pt x="2040071" y="-31593"/>
                <a:pt x="2196353" y="0"/>
              </a:cubicBezTo>
              <a:cubicBezTo>
                <a:pt x="2175887" y="227383"/>
                <a:pt x="2197100" y="476808"/>
                <a:pt x="2196353" y="608143"/>
              </a:cubicBezTo>
              <a:cubicBezTo>
                <a:pt x="2195606" y="739478"/>
                <a:pt x="2199199" y="982040"/>
                <a:pt x="2196353" y="1171238"/>
              </a:cubicBezTo>
              <a:cubicBezTo>
                <a:pt x="2193507" y="1360436"/>
                <a:pt x="2216657" y="1619431"/>
                <a:pt x="2196353" y="1756857"/>
              </a:cubicBezTo>
              <a:cubicBezTo>
                <a:pt x="2176049" y="1894283"/>
                <a:pt x="2204913" y="2112331"/>
                <a:pt x="2196353" y="2252381"/>
              </a:cubicBezTo>
              <a:cubicBezTo>
                <a:pt x="2004860" y="2270969"/>
                <a:pt x="1811882" y="2260794"/>
                <a:pt x="1625301" y="2252381"/>
              </a:cubicBezTo>
              <a:cubicBezTo>
                <a:pt x="1438720" y="2243968"/>
                <a:pt x="1285144" y="2263840"/>
                <a:pt x="1120140" y="2252381"/>
              </a:cubicBezTo>
              <a:cubicBezTo>
                <a:pt x="955136" y="2240922"/>
                <a:pt x="735421" y="2233898"/>
                <a:pt x="593015" y="2252381"/>
              </a:cubicBezTo>
              <a:cubicBezTo>
                <a:pt x="450610" y="2270864"/>
                <a:pt x="265809" y="2258817"/>
                <a:pt x="0" y="2252381"/>
              </a:cubicBezTo>
              <a:cubicBezTo>
                <a:pt x="-21912" y="1997481"/>
                <a:pt x="-1647" y="1874625"/>
                <a:pt x="0" y="1734333"/>
              </a:cubicBezTo>
              <a:cubicBezTo>
                <a:pt x="1647" y="1594041"/>
                <a:pt x="-10587" y="1309091"/>
                <a:pt x="0" y="1193762"/>
              </a:cubicBezTo>
              <a:cubicBezTo>
                <a:pt x="10587" y="1078433"/>
                <a:pt x="-8809" y="810854"/>
                <a:pt x="0" y="698238"/>
              </a:cubicBezTo>
              <a:cubicBezTo>
                <a:pt x="8809" y="585622"/>
                <a:pt x="-8523" y="178010"/>
                <a:pt x="0" y="0"/>
              </a:cubicBezTo>
              <a:close/>
            </a:path>
            <a:path w="2196353" h="2252381" stroke="0" extrusionOk="0">
              <a:moveTo>
                <a:pt x="0" y="0"/>
              </a:moveTo>
              <a:cubicBezTo>
                <a:pt x="264054" y="-8095"/>
                <a:pt x="383057" y="-2629"/>
                <a:pt x="593015" y="0"/>
              </a:cubicBezTo>
              <a:cubicBezTo>
                <a:pt x="802973" y="2629"/>
                <a:pt x="879127" y="-1653"/>
                <a:pt x="1120140" y="0"/>
              </a:cubicBezTo>
              <a:cubicBezTo>
                <a:pt x="1361153" y="1653"/>
                <a:pt x="1472810" y="-3251"/>
                <a:pt x="1603338" y="0"/>
              </a:cubicBezTo>
              <a:cubicBezTo>
                <a:pt x="1733866" y="3251"/>
                <a:pt x="2037691" y="-25644"/>
                <a:pt x="2196353" y="0"/>
              </a:cubicBezTo>
              <a:cubicBezTo>
                <a:pt x="2185385" y="259571"/>
                <a:pt x="2212613" y="417389"/>
                <a:pt x="2196353" y="563095"/>
              </a:cubicBezTo>
              <a:cubicBezTo>
                <a:pt x="2180093" y="708802"/>
                <a:pt x="2193038" y="964011"/>
                <a:pt x="2196353" y="1103667"/>
              </a:cubicBezTo>
              <a:cubicBezTo>
                <a:pt x="2199668" y="1243323"/>
                <a:pt x="2182639" y="1403651"/>
                <a:pt x="2196353" y="1621714"/>
              </a:cubicBezTo>
              <a:cubicBezTo>
                <a:pt x="2210067" y="1839777"/>
                <a:pt x="2191138" y="2041249"/>
                <a:pt x="2196353" y="2252381"/>
              </a:cubicBezTo>
              <a:cubicBezTo>
                <a:pt x="2064589" y="2254122"/>
                <a:pt x="1953283" y="2257523"/>
                <a:pt x="1713155" y="2252381"/>
              </a:cubicBezTo>
              <a:cubicBezTo>
                <a:pt x="1473027" y="2247239"/>
                <a:pt x="1436148" y="2241812"/>
                <a:pt x="1186031" y="2252381"/>
              </a:cubicBezTo>
              <a:cubicBezTo>
                <a:pt x="935914" y="2262950"/>
                <a:pt x="870709" y="2262103"/>
                <a:pt x="680869" y="2252381"/>
              </a:cubicBezTo>
              <a:cubicBezTo>
                <a:pt x="491029" y="2242659"/>
                <a:pt x="152623" y="2233980"/>
                <a:pt x="0" y="2252381"/>
              </a:cubicBezTo>
              <a:cubicBezTo>
                <a:pt x="21566" y="2075171"/>
                <a:pt x="8478" y="1955018"/>
                <a:pt x="0" y="1666762"/>
              </a:cubicBezTo>
              <a:cubicBezTo>
                <a:pt x="-8478" y="1378506"/>
                <a:pt x="-12180" y="1319837"/>
                <a:pt x="0" y="1148714"/>
              </a:cubicBezTo>
              <a:cubicBezTo>
                <a:pt x="12180" y="977591"/>
                <a:pt x="-12675" y="706724"/>
                <a:pt x="0" y="563095"/>
              </a:cubicBezTo>
              <a:cubicBezTo>
                <a:pt x="12675" y="419466"/>
                <a:pt x="24963" y="157858"/>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Le logiciel pléiade nous donnes les puissances de chauffage à installer dans chaque pièce. On remarque que le séjour est la pièce la plus déperditives et demande donc une puissance de chauffage la plus conséquente. Cela s'explique car le séjour comprend la cuisine et c'est a cet endroit de la maison que le plus grand débit de ventilation est extrait. </a:t>
          </a:r>
          <a:endParaRPr lang="fr-FR" sz="1000">
            <a:effectLst/>
          </a:endParaRPr>
        </a:p>
      </xdr:txBody>
    </xdr:sp>
    <xdr:clientData/>
  </xdr:twoCellAnchor>
  <xdr:twoCellAnchor>
    <xdr:from>
      <xdr:col>3</xdr:col>
      <xdr:colOff>773205</xdr:colOff>
      <xdr:row>8</xdr:row>
      <xdr:rowOff>123264</xdr:rowOff>
    </xdr:from>
    <xdr:to>
      <xdr:col>6</xdr:col>
      <xdr:colOff>0</xdr:colOff>
      <xdr:row>20</xdr:row>
      <xdr:rowOff>0</xdr:rowOff>
    </xdr:to>
    <xdr:sp macro="" textlink="">
      <xdr:nvSpPr>
        <xdr:cNvPr id="3" name="ZoneTexte 2">
          <a:extLst>
            <a:ext uri="{FF2B5EF4-FFF2-40B4-BE49-F238E27FC236}">
              <a16:creationId xmlns:a16="http://schemas.microsoft.com/office/drawing/2014/main" id="{378597F7-F974-4ADC-8AAC-433F5D311B5C}"/>
            </a:ext>
          </a:extLst>
        </xdr:cNvPr>
        <xdr:cNvSpPr txBox="1"/>
      </xdr:nvSpPr>
      <xdr:spPr>
        <a:xfrm>
          <a:off x="3742764" y="1871382"/>
          <a:ext cx="2846295" cy="2162736"/>
        </a:xfrm>
        <a:custGeom>
          <a:avLst/>
          <a:gdLst>
            <a:gd name="csX0" fmla="*/ 0 w 2846295"/>
            <a:gd name="csY0" fmla="*/ 0 h 2162736"/>
            <a:gd name="csX1" fmla="*/ 512333 w 2846295"/>
            <a:gd name="csY1" fmla="*/ 0 h 2162736"/>
            <a:gd name="csX2" fmla="*/ 1081592 w 2846295"/>
            <a:gd name="csY2" fmla="*/ 0 h 2162736"/>
            <a:gd name="csX3" fmla="*/ 1707777 w 2846295"/>
            <a:gd name="csY3" fmla="*/ 0 h 2162736"/>
            <a:gd name="csX4" fmla="*/ 2220110 w 2846295"/>
            <a:gd name="csY4" fmla="*/ 0 h 2162736"/>
            <a:gd name="csX5" fmla="*/ 2846295 w 2846295"/>
            <a:gd name="csY5" fmla="*/ 0 h 2162736"/>
            <a:gd name="csX6" fmla="*/ 2846295 w 2846295"/>
            <a:gd name="csY6" fmla="*/ 562311 h 2162736"/>
            <a:gd name="csX7" fmla="*/ 2846295 w 2846295"/>
            <a:gd name="csY7" fmla="*/ 1124623 h 2162736"/>
            <a:gd name="csX8" fmla="*/ 2846295 w 2846295"/>
            <a:gd name="csY8" fmla="*/ 1622052 h 2162736"/>
            <a:gd name="csX9" fmla="*/ 2846295 w 2846295"/>
            <a:gd name="csY9" fmla="*/ 2162736 h 2162736"/>
            <a:gd name="csX10" fmla="*/ 2220110 w 2846295"/>
            <a:gd name="csY10" fmla="*/ 2162736 h 2162736"/>
            <a:gd name="csX11" fmla="*/ 1707777 w 2846295"/>
            <a:gd name="csY11" fmla="*/ 2162736 h 2162736"/>
            <a:gd name="csX12" fmla="*/ 1081592 w 2846295"/>
            <a:gd name="csY12" fmla="*/ 2162736 h 2162736"/>
            <a:gd name="csX13" fmla="*/ 0 w 2846295"/>
            <a:gd name="csY13" fmla="*/ 2162736 h 2162736"/>
            <a:gd name="csX14" fmla="*/ 0 w 2846295"/>
            <a:gd name="csY14" fmla="*/ 1643679 h 2162736"/>
            <a:gd name="csX15" fmla="*/ 0 w 2846295"/>
            <a:gd name="csY15" fmla="*/ 1102995 h 2162736"/>
            <a:gd name="csX16" fmla="*/ 0 w 2846295"/>
            <a:gd name="csY16" fmla="*/ 627193 h 2162736"/>
            <a:gd name="csX17" fmla="*/ 0 w 2846295"/>
            <a:gd name="csY17" fmla="*/ 0 h 216273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Lst>
          <a:rect l="l" t="t" r="r" b="b"/>
          <a:pathLst>
            <a:path w="2846295" h="2162736" fill="none" extrusionOk="0">
              <a:moveTo>
                <a:pt x="0" y="0"/>
              </a:moveTo>
              <a:cubicBezTo>
                <a:pt x="242691" y="-8957"/>
                <a:pt x="268084" y="15087"/>
                <a:pt x="512333" y="0"/>
              </a:cubicBezTo>
              <a:cubicBezTo>
                <a:pt x="756582" y="-15087"/>
                <a:pt x="914158" y="23066"/>
                <a:pt x="1081592" y="0"/>
              </a:cubicBezTo>
              <a:cubicBezTo>
                <a:pt x="1249026" y="-23066"/>
                <a:pt x="1557082" y="16910"/>
                <a:pt x="1707777" y="0"/>
              </a:cubicBezTo>
              <a:cubicBezTo>
                <a:pt x="1858473" y="-16910"/>
                <a:pt x="2030338" y="13377"/>
                <a:pt x="2220110" y="0"/>
              </a:cubicBezTo>
              <a:cubicBezTo>
                <a:pt x="2409882" y="-13377"/>
                <a:pt x="2671936" y="-24625"/>
                <a:pt x="2846295" y="0"/>
              </a:cubicBezTo>
              <a:cubicBezTo>
                <a:pt x="2843317" y="181149"/>
                <a:pt x="2820553" y="292542"/>
                <a:pt x="2846295" y="562311"/>
              </a:cubicBezTo>
              <a:cubicBezTo>
                <a:pt x="2872037" y="832080"/>
                <a:pt x="2852032" y="983426"/>
                <a:pt x="2846295" y="1124623"/>
              </a:cubicBezTo>
              <a:cubicBezTo>
                <a:pt x="2840558" y="1265820"/>
                <a:pt x="2842159" y="1377309"/>
                <a:pt x="2846295" y="1622052"/>
              </a:cubicBezTo>
              <a:cubicBezTo>
                <a:pt x="2850431" y="1866795"/>
                <a:pt x="2838958" y="2035454"/>
                <a:pt x="2846295" y="2162736"/>
              </a:cubicBezTo>
              <a:cubicBezTo>
                <a:pt x="2583808" y="2146360"/>
                <a:pt x="2361880" y="2132922"/>
                <a:pt x="2220110" y="2162736"/>
              </a:cubicBezTo>
              <a:cubicBezTo>
                <a:pt x="2078340" y="2192550"/>
                <a:pt x="1880255" y="2167623"/>
                <a:pt x="1707777" y="2162736"/>
              </a:cubicBezTo>
              <a:cubicBezTo>
                <a:pt x="1535299" y="2157849"/>
                <a:pt x="1217539" y="2190981"/>
                <a:pt x="1081592" y="2162736"/>
              </a:cubicBezTo>
              <a:cubicBezTo>
                <a:pt x="945646" y="2134491"/>
                <a:pt x="320401" y="2183903"/>
                <a:pt x="0" y="2162736"/>
              </a:cubicBezTo>
              <a:cubicBezTo>
                <a:pt x="2638" y="2001596"/>
                <a:pt x="-21229" y="1850692"/>
                <a:pt x="0" y="1643679"/>
              </a:cubicBezTo>
              <a:cubicBezTo>
                <a:pt x="21229" y="1436666"/>
                <a:pt x="-18813" y="1353198"/>
                <a:pt x="0" y="1102995"/>
              </a:cubicBezTo>
              <a:cubicBezTo>
                <a:pt x="18813" y="852792"/>
                <a:pt x="17135" y="864358"/>
                <a:pt x="0" y="627193"/>
              </a:cubicBezTo>
              <a:cubicBezTo>
                <a:pt x="-17135" y="390028"/>
                <a:pt x="-117" y="204177"/>
                <a:pt x="0" y="0"/>
              </a:cubicBezTo>
              <a:close/>
            </a:path>
            <a:path w="2846295" h="2162736" stroke="0" extrusionOk="0">
              <a:moveTo>
                <a:pt x="0" y="0"/>
              </a:moveTo>
              <a:cubicBezTo>
                <a:pt x="158729" y="22073"/>
                <a:pt x="404249" y="18614"/>
                <a:pt x="626185" y="0"/>
              </a:cubicBezTo>
              <a:cubicBezTo>
                <a:pt x="848121" y="-18614"/>
                <a:pt x="950703" y="18562"/>
                <a:pt x="1166981" y="0"/>
              </a:cubicBezTo>
              <a:cubicBezTo>
                <a:pt x="1383259" y="-18562"/>
                <a:pt x="1427551" y="16554"/>
                <a:pt x="1650851" y="0"/>
              </a:cubicBezTo>
              <a:cubicBezTo>
                <a:pt x="1874151" y="-16554"/>
                <a:pt x="1973912" y="4719"/>
                <a:pt x="2191647" y="0"/>
              </a:cubicBezTo>
              <a:cubicBezTo>
                <a:pt x="2409382" y="-4719"/>
                <a:pt x="2583921" y="10839"/>
                <a:pt x="2846295" y="0"/>
              </a:cubicBezTo>
              <a:cubicBezTo>
                <a:pt x="2852522" y="173007"/>
                <a:pt x="2854922" y="334150"/>
                <a:pt x="2846295" y="497429"/>
              </a:cubicBezTo>
              <a:cubicBezTo>
                <a:pt x="2837668" y="660708"/>
                <a:pt x="2832542" y="787139"/>
                <a:pt x="2846295" y="994859"/>
              </a:cubicBezTo>
              <a:cubicBezTo>
                <a:pt x="2860049" y="1202579"/>
                <a:pt x="2849561" y="1355648"/>
                <a:pt x="2846295" y="1557170"/>
              </a:cubicBezTo>
              <a:cubicBezTo>
                <a:pt x="2843029" y="1758692"/>
                <a:pt x="2855803" y="1915100"/>
                <a:pt x="2846295" y="2162736"/>
              </a:cubicBezTo>
              <a:cubicBezTo>
                <a:pt x="2561358" y="2191614"/>
                <a:pt x="2506639" y="2166145"/>
                <a:pt x="2248573" y="2162736"/>
              </a:cubicBezTo>
              <a:cubicBezTo>
                <a:pt x="1990507" y="2159327"/>
                <a:pt x="1919001" y="2143153"/>
                <a:pt x="1736240" y="2162736"/>
              </a:cubicBezTo>
              <a:cubicBezTo>
                <a:pt x="1553479" y="2182319"/>
                <a:pt x="1442803" y="2151293"/>
                <a:pt x="1195444" y="2162736"/>
              </a:cubicBezTo>
              <a:cubicBezTo>
                <a:pt x="948085" y="2174179"/>
                <a:pt x="743478" y="2146871"/>
                <a:pt x="597722" y="2162736"/>
              </a:cubicBezTo>
              <a:cubicBezTo>
                <a:pt x="451966" y="2178601"/>
                <a:pt x="189185" y="2191925"/>
                <a:pt x="0" y="2162736"/>
              </a:cubicBezTo>
              <a:cubicBezTo>
                <a:pt x="-7651" y="2038069"/>
                <a:pt x="-20824" y="1754847"/>
                <a:pt x="0" y="1600425"/>
              </a:cubicBezTo>
              <a:cubicBezTo>
                <a:pt x="20824" y="1446003"/>
                <a:pt x="-13725" y="1289301"/>
                <a:pt x="0" y="1081368"/>
              </a:cubicBezTo>
              <a:cubicBezTo>
                <a:pt x="13725" y="873435"/>
                <a:pt x="-9777" y="666844"/>
                <a:pt x="0" y="562311"/>
              </a:cubicBezTo>
              <a:cubicBezTo>
                <a:pt x="9777" y="457778"/>
                <a:pt x="-22859" y="202321"/>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On réalise plusieurs calcul de déperditions avec différentes épaisseurs d'isolant sur les murs extérieurs. On remarque que pour les plus petites épaisseurs d'isolants, la différence de déperdition est très marqué mais après 20cm la diminution de puissance déperditives est beaucoup moins marqué. Il est donc pertinent de réaliser une isolation allant juqu'a 15 voir 20cm mais au dela, l'intéret d'isoler davantage est quasiment nulle considérant le volume habitable réduit par les épaisseurs d'isolants. </a:t>
          </a:r>
          <a:endParaRPr lang="fr-FR" sz="1000">
            <a:effectLst/>
          </a:endParaRPr>
        </a:p>
      </xdr:txBody>
    </xdr:sp>
    <xdr:clientData/>
  </xdr:twoCellAnchor>
  <xdr:twoCellAnchor>
    <xdr:from>
      <xdr:col>6</xdr:col>
      <xdr:colOff>746309</xdr:colOff>
      <xdr:row>8</xdr:row>
      <xdr:rowOff>152400</xdr:rowOff>
    </xdr:from>
    <xdr:to>
      <xdr:col>17</xdr:col>
      <xdr:colOff>571500</xdr:colOff>
      <xdr:row>13</xdr:row>
      <xdr:rowOff>11205</xdr:rowOff>
    </xdr:to>
    <xdr:sp macro="" textlink="">
      <xdr:nvSpPr>
        <xdr:cNvPr id="4" name="ZoneTexte 3">
          <a:extLst>
            <a:ext uri="{FF2B5EF4-FFF2-40B4-BE49-F238E27FC236}">
              <a16:creationId xmlns:a16="http://schemas.microsoft.com/office/drawing/2014/main" id="{41B6C946-6D35-4801-9179-3FAC54B571FA}"/>
            </a:ext>
          </a:extLst>
        </xdr:cNvPr>
        <xdr:cNvSpPr txBox="1"/>
      </xdr:nvSpPr>
      <xdr:spPr>
        <a:xfrm>
          <a:off x="7335368" y="1900518"/>
          <a:ext cx="8330456" cy="811305"/>
        </a:xfrm>
        <a:custGeom>
          <a:avLst/>
          <a:gdLst>
            <a:gd name="csX0" fmla="*/ 0 w 8330456"/>
            <a:gd name="csY0" fmla="*/ 0 h 811305"/>
            <a:gd name="csX1" fmla="*/ 527596 w 8330456"/>
            <a:gd name="csY1" fmla="*/ 0 h 811305"/>
            <a:gd name="csX2" fmla="*/ 1138496 w 8330456"/>
            <a:gd name="csY2" fmla="*/ 0 h 811305"/>
            <a:gd name="csX3" fmla="*/ 1582787 w 8330456"/>
            <a:gd name="csY3" fmla="*/ 0 h 811305"/>
            <a:gd name="csX4" fmla="*/ 2443600 w 8330456"/>
            <a:gd name="csY4" fmla="*/ 0 h 811305"/>
            <a:gd name="csX5" fmla="*/ 3137805 w 8330456"/>
            <a:gd name="csY5" fmla="*/ 0 h 811305"/>
            <a:gd name="csX6" fmla="*/ 3582096 w 8330456"/>
            <a:gd name="csY6" fmla="*/ 0 h 811305"/>
            <a:gd name="csX7" fmla="*/ 4359605 w 8330456"/>
            <a:gd name="csY7" fmla="*/ 0 h 811305"/>
            <a:gd name="csX8" fmla="*/ 4803896 w 8330456"/>
            <a:gd name="csY8" fmla="*/ 0 h 811305"/>
            <a:gd name="csX9" fmla="*/ 5664710 w 8330456"/>
            <a:gd name="csY9" fmla="*/ 0 h 811305"/>
            <a:gd name="csX10" fmla="*/ 6109001 w 8330456"/>
            <a:gd name="csY10" fmla="*/ 0 h 811305"/>
            <a:gd name="csX11" fmla="*/ 6553292 w 8330456"/>
            <a:gd name="csY11" fmla="*/ 0 h 811305"/>
            <a:gd name="csX12" fmla="*/ 7247497 w 8330456"/>
            <a:gd name="csY12" fmla="*/ 0 h 811305"/>
            <a:gd name="csX13" fmla="*/ 8330456 w 8330456"/>
            <a:gd name="csY13" fmla="*/ 0 h 811305"/>
            <a:gd name="csX14" fmla="*/ 8330456 w 8330456"/>
            <a:gd name="csY14" fmla="*/ 381313 h 811305"/>
            <a:gd name="csX15" fmla="*/ 8330456 w 8330456"/>
            <a:gd name="csY15" fmla="*/ 811305 h 811305"/>
            <a:gd name="csX16" fmla="*/ 7469642 w 8330456"/>
            <a:gd name="csY16" fmla="*/ 811305 h 811305"/>
            <a:gd name="csX17" fmla="*/ 6942047 w 8330456"/>
            <a:gd name="csY17" fmla="*/ 811305 h 811305"/>
            <a:gd name="csX18" fmla="*/ 6497756 w 8330456"/>
            <a:gd name="csY18" fmla="*/ 811305 h 811305"/>
            <a:gd name="csX19" fmla="*/ 5720246 w 8330456"/>
            <a:gd name="csY19" fmla="*/ 811305 h 811305"/>
            <a:gd name="csX20" fmla="*/ 5192651 w 8330456"/>
            <a:gd name="csY20" fmla="*/ 811305 h 811305"/>
            <a:gd name="csX21" fmla="*/ 4581751 w 8330456"/>
            <a:gd name="csY21" fmla="*/ 811305 h 811305"/>
            <a:gd name="csX22" fmla="*/ 3720937 w 8330456"/>
            <a:gd name="csY22" fmla="*/ 811305 h 811305"/>
            <a:gd name="csX23" fmla="*/ 3110037 w 8330456"/>
            <a:gd name="csY23" fmla="*/ 811305 h 811305"/>
            <a:gd name="csX24" fmla="*/ 2332528 w 8330456"/>
            <a:gd name="csY24" fmla="*/ 811305 h 811305"/>
            <a:gd name="csX25" fmla="*/ 1471714 w 8330456"/>
            <a:gd name="csY25" fmla="*/ 811305 h 811305"/>
            <a:gd name="csX26" fmla="*/ 944118 w 8330456"/>
            <a:gd name="csY26" fmla="*/ 811305 h 811305"/>
            <a:gd name="csX27" fmla="*/ 0 w 8330456"/>
            <a:gd name="csY27" fmla="*/ 811305 h 811305"/>
            <a:gd name="csX28" fmla="*/ 0 w 8330456"/>
            <a:gd name="csY28" fmla="*/ 413766 h 811305"/>
            <a:gd name="csX29" fmla="*/ 0 w 8330456"/>
            <a:gd name="csY29" fmla="*/ 0 h 8113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Lst>
          <a:rect l="l" t="t" r="r" b="b"/>
          <a:pathLst>
            <a:path w="8330456" h="811305" fill="none" extrusionOk="0">
              <a:moveTo>
                <a:pt x="0" y="0"/>
              </a:moveTo>
              <a:cubicBezTo>
                <a:pt x="263580" y="-21702"/>
                <a:pt x="335311" y="-18115"/>
                <a:pt x="527596" y="0"/>
              </a:cubicBezTo>
              <a:cubicBezTo>
                <a:pt x="719881" y="18115"/>
                <a:pt x="936337" y="-4684"/>
                <a:pt x="1138496" y="0"/>
              </a:cubicBezTo>
              <a:cubicBezTo>
                <a:pt x="1340655" y="4684"/>
                <a:pt x="1438046" y="-1525"/>
                <a:pt x="1582787" y="0"/>
              </a:cubicBezTo>
              <a:cubicBezTo>
                <a:pt x="1727528" y="1525"/>
                <a:pt x="2167284" y="-21391"/>
                <a:pt x="2443600" y="0"/>
              </a:cubicBezTo>
              <a:cubicBezTo>
                <a:pt x="2719916" y="21391"/>
                <a:pt x="2801428" y="33442"/>
                <a:pt x="3137805" y="0"/>
              </a:cubicBezTo>
              <a:cubicBezTo>
                <a:pt x="3474183" y="-33442"/>
                <a:pt x="3454697" y="-3787"/>
                <a:pt x="3582096" y="0"/>
              </a:cubicBezTo>
              <a:cubicBezTo>
                <a:pt x="3709495" y="3787"/>
                <a:pt x="4168548" y="-25834"/>
                <a:pt x="4359605" y="0"/>
              </a:cubicBezTo>
              <a:cubicBezTo>
                <a:pt x="4550662" y="25834"/>
                <a:pt x="4670097" y="-14564"/>
                <a:pt x="4803896" y="0"/>
              </a:cubicBezTo>
              <a:cubicBezTo>
                <a:pt x="4937695" y="14564"/>
                <a:pt x="5275936" y="-30502"/>
                <a:pt x="5664710" y="0"/>
              </a:cubicBezTo>
              <a:cubicBezTo>
                <a:pt x="6053484" y="30502"/>
                <a:pt x="5989717" y="-10181"/>
                <a:pt x="6109001" y="0"/>
              </a:cubicBezTo>
              <a:cubicBezTo>
                <a:pt x="6228285" y="10181"/>
                <a:pt x="6396091" y="8848"/>
                <a:pt x="6553292" y="0"/>
              </a:cubicBezTo>
              <a:cubicBezTo>
                <a:pt x="6710493" y="-8848"/>
                <a:pt x="6958373" y="-3230"/>
                <a:pt x="7247497" y="0"/>
              </a:cubicBezTo>
              <a:cubicBezTo>
                <a:pt x="7536622" y="3230"/>
                <a:pt x="7860196" y="-41661"/>
                <a:pt x="8330456" y="0"/>
              </a:cubicBezTo>
              <a:cubicBezTo>
                <a:pt x="8323989" y="121136"/>
                <a:pt x="8328951" y="207863"/>
                <a:pt x="8330456" y="381313"/>
              </a:cubicBezTo>
              <a:cubicBezTo>
                <a:pt x="8331961" y="554763"/>
                <a:pt x="8314839" y="672868"/>
                <a:pt x="8330456" y="811305"/>
              </a:cubicBezTo>
              <a:cubicBezTo>
                <a:pt x="7906200" y="842601"/>
                <a:pt x="7770814" y="807408"/>
                <a:pt x="7469642" y="811305"/>
              </a:cubicBezTo>
              <a:cubicBezTo>
                <a:pt x="7168470" y="815202"/>
                <a:pt x="7156786" y="826343"/>
                <a:pt x="6942047" y="811305"/>
              </a:cubicBezTo>
              <a:cubicBezTo>
                <a:pt x="6727308" y="796267"/>
                <a:pt x="6680932" y="822792"/>
                <a:pt x="6497756" y="811305"/>
              </a:cubicBezTo>
              <a:cubicBezTo>
                <a:pt x="6314580" y="799818"/>
                <a:pt x="6037343" y="846855"/>
                <a:pt x="5720246" y="811305"/>
              </a:cubicBezTo>
              <a:cubicBezTo>
                <a:pt x="5403149" y="775756"/>
                <a:pt x="5307713" y="798766"/>
                <a:pt x="5192651" y="811305"/>
              </a:cubicBezTo>
              <a:cubicBezTo>
                <a:pt x="5077590" y="823844"/>
                <a:pt x="4794565" y="810392"/>
                <a:pt x="4581751" y="811305"/>
              </a:cubicBezTo>
              <a:cubicBezTo>
                <a:pt x="4368937" y="812218"/>
                <a:pt x="4077046" y="821951"/>
                <a:pt x="3720937" y="811305"/>
              </a:cubicBezTo>
              <a:cubicBezTo>
                <a:pt x="3364828" y="800659"/>
                <a:pt x="3354238" y="793006"/>
                <a:pt x="3110037" y="811305"/>
              </a:cubicBezTo>
              <a:cubicBezTo>
                <a:pt x="2865836" y="829604"/>
                <a:pt x="2606426" y="775379"/>
                <a:pt x="2332528" y="811305"/>
              </a:cubicBezTo>
              <a:cubicBezTo>
                <a:pt x="2058630" y="847231"/>
                <a:pt x="1771730" y="768384"/>
                <a:pt x="1471714" y="811305"/>
              </a:cubicBezTo>
              <a:cubicBezTo>
                <a:pt x="1171698" y="854226"/>
                <a:pt x="1186788" y="816615"/>
                <a:pt x="944118" y="811305"/>
              </a:cubicBezTo>
              <a:cubicBezTo>
                <a:pt x="701448" y="805995"/>
                <a:pt x="348546" y="816673"/>
                <a:pt x="0" y="811305"/>
              </a:cubicBezTo>
              <a:cubicBezTo>
                <a:pt x="8519" y="659830"/>
                <a:pt x="4216" y="523162"/>
                <a:pt x="0" y="413766"/>
              </a:cubicBezTo>
              <a:cubicBezTo>
                <a:pt x="-4216" y="304370"/>
                <a:pt x="19220" y="206484"/>
                <a:pt x="0" y="0"/>
              </a:cubicBezTo>
              <a:close/>
            </a:path>
            <a:path w="8330456" h="811305" stroke="0" extrusionOk="0">
              <a:moveTo>
                <a:pt x="0" y="0"/>
              </a:moveTo>
              <a:cubicBezTo>
                <a:pt x="327868" y="-29819"/>
                <a:pt x="539694" y="-15563"/>
                <a:pt x="860814" y="0"/>
              </a:cubicBezTo>
              <a:cubicBezTo>
                <a:pt x="1181934" y="15563"/>
                <a:pt x="1181280" y="-21687"/>
                <a:pt x="1471714" y="0"/>
              </a:cubicBezTo>
              <a:cubicBezTo>
                <a:pt x="1762148" y="21687"/>
                <a:pt x="1778461" y="3540"/>
                <a:pt x="1916005" y="0"/>
              </a:cubicBezTo>
              <a:cubicBezTo>
                <a:pt x="2053549" y="-3540"/>
                <a:pt x="2299249" y="10990"/>
                <a:pt x="2526905" y="0"/>
              </a:cubicBezTo>
              <a:cubicBezTo>
                <a:pt x="2754561" y="-10990"/>
                <a:pt x="2921803" y="-25600"/>
                <a:pt x="3221110" y="0"/>
              </a:cubicBezTo>
              <a:cubicBezTo>
                <a:pt x="3520417" y="25600"/>
                <a:pt x="3618637" y="4162"/>
                <a:pt x="3748705" y="0"/>
              </a:cubicBezTo>
              <a:cubicBezTo>
                <a:pt x="3878774" y="-4162"/>
                <a:pt x="3999786" y="-7843"/>
                <a:pt x="4192996" y="0"/>
              </a:cubicBezTo>
              <a:cubicBezTo>
                <a:pt x="4386206" y="7843"/>
                <a:pt x="4583641" y="-19049"/>
                <a:pt x="4720592" y="0"/>
              </a:cubicBezTo>
              <a:cubicBezTo>
                <a:pt x="4857543" y="19049"/>
                <a:pt x="5063770" y="-23540"/>
                <a:pt x="5248187" y="0"/>
              </a:cubicBezTo>
              <a:cubicBezTo>
                <a:pt x="5432604" y="23540"/>
                <a:pt x="5637955" y="22496"/>
                <a:pt x="5942392" y="0"/>
              </a:cubicBezTo>
              <a:cubicBezTo>
                <a:pt x="6246829" y="-22496"/>
                <a:pt x="6395169" y="-36908"/>
                <a:pt x="6803206" y="0"/>
              </a:cubicBezTo>
              <a:cubicBezTo>
                <a:pt x="7211243" y="36908"/>
                <a:pt x="7049689" y="18428"/>
                <a:pt x="7247497" y="0"/>
              </a:cubicBezTo>
              <a:cubicBezTo>
                <a:pt x="7445305" y="-18428"/>
                <a:pt x="7959950" y="-37323"/>
                <a:pt x="8330456" y="0"/>
              </a:cubicBezTo>
              <a:cubicBezTo>
                <a:pt x="8331227" y="149490"/>
                <a:pt x="8335442" y="304969"/>
                <a:pt x="8330456" y="381313"/>
              </a:cubicBezTo>
              <a:cubicBezTo>
                <a:pt x="8325470" y="457657"/>
                <a:pt x="8348730" y="714153"/>
                <a:pt x="8330456" y="811305"/>
              </a:cubicBezTo>
              <a:cubicBezTo>
                <a:pt x="8133231" y="810332"/>
                <a:pt x="8009659" y="801395"/>
                <a:pt x="7886165" y="811305"/>
              </a:cubicBezTo>
              <a:cubicBezTo>
                <a:pt x="7762671" y="821215"/>
                <a:pt x="7563878" y="814288"/>
                <a:pt x="7275265" y="811305"/>
              </a:cubicBezTo>
              <a:cubicBezTo>
                <a:pt x="6986652" y="808322"/>
                <a:pt x="6745480" y="809789"/>
                <a:pt x="6581060" y="811305"/>
              </a:cubicBezTo>
              <a:cubicBezTo>
                <a:pt x="6416641" y="812821"/>
                <a:pt x="6242837" y="787836"/>
                <a:pt x="6053465" y="811305"/>
              </a:cubicBezTo>
              <a:cubicBezTo>
                <a:pt x="5864093" y="834774"/>
                <a:pt x="5773001" y="801926"/>
                <a:pt x="5609174" y="811305"/>
              </a:cubicBezTo>
              <a:cubicBezTo>
                <a:pt x="5445347" y="820684"/>
                <a:pt x="5316743" y="826521"/>
                <a:pt x="5164883" y="811305"/>
              </a:cubicBezTo>
              <a:cubicBezTo>
                <a:pt x="5013023" y="796089"/>
                <a:pt x="4704687" y="782931"/>
                <a:pt x="4387373" y="811305"/>
              </a:cubicBezTo>
              <a:cubicBezTo>
                <a:pt x="4070059" y="839680"/>
                <a:pt x="3961275" y="841246"/>
                <a:pt x="3693169" y="811305"/>
              </a:cubicBezTo>
              <a:cubicBezTo>
                <a:pt x="3425063" y="781364"/>
                <a:pt x="3308218" y="825396"/>
                <a:pt x="2998964" y="811305"/>
              </a:cubicBezTo>
              <a:cubicBezTo>
                <a:pt x="2689710" y="797214"/>
                <a:pt x="2486598" y="773585"/>
                <a:pt x="2221455" y="811305"/>
              </a:cubicBezTo>
              <a:cubicBezTo>
                <a:pt x="1956312" y="849025"/>
                <a:pt x="1710257" y="801072"/>
                <a:pt x="1527250" y="811305"/>
              </a:cubicBezTo>
              <a:cubicBezTo>
                <a:pt x="1344243" y="821538"/>
                <a:pt x="947086" y="832086"/>
                <a:pt x="749741" y="811305"/>
              </a:cubicBezTo>
              <a:cubicBezTo>
                <a:pt x="552396" y="790524"/>
                <a:pt x="338049" y="774951"/>
                <a:pt x="0" y="811305"/>
              </a:cubicBezTo>
              <a:cubicBezTo>
                <a:pt x="19599" y="621069"/>
                <a:pt x="-4130" y="496034"/>
                <a:pt x="0" y="405653"/>
              </a:cubicBezTo>
              <a:cubicBezTo>
                <a:pt x="4130" y="315272"/>
                <a:pt x="-19237" y="131412"/>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La solution de base propose des murs composé d'un BA 13, un isolant laine minéral 10cm, agglo béton 20cm et enduit 1cm. On obtient un diagramme de Glaser qui nous montre un </a:t>
          </a:r>
          <a:r>
            <a:rPr lang="fr-FR" sz="1100" b="1">
              <a:solidFill>
                <a:schemeClr val="dk1"/>
              </a:solidFill>
              <a:effectLst/>
              <a:latin typeface="+mn-lt"/>
              <a:ea typeface="+mn-ea"/>
              <a:cs typeface="+mn-cs"/>
            </a:rPr>
            <a:t>risque de condensation entre l'isolant et le béton</a:t>
          </a:r>
          <a:r>
            <a:rPr lang="fr-FR" sz="1100">
              <a:solidFill>
                <a:schemeClr val="dk1"/>
              </a:solidFill>
              <a:effectLst/>
              <a:latin typeface="+mn-lt"/>
              <a:ea typeface="+mn-ea"/>
              <a:cs typeface="+mn-cs"/>
            </a:rPr>
            <a:t>. On peut alors proposer la mise en place d'un pare vapeur du coté intérieur entre l'isolant et le BA 13 afin de suprimer le risque de condensation.  </a:t>
          </a:r>
          <a:endParaRPr lang="fr-FR" sz="1000">
            <a:effectLst/>
          </a:endParaRPr>
        </a:p>
      </xdr:txBody>
    </xdr:sp>
    <xdr:clientData/>
  </xdr:twoCellAnchor>
  <xdr:twoCellAnchor editAs="oneCell">
    <xdr:from>
      <xdr:col>7</xdr:col>
      <xdr:colOff>2801</xdr:colOff>
      <xdr:row>1</xdr:row>
      <xdr:rowOff>22412</xdr:rowOff>
    </xdr:from>
    <xdr:to>
      <xdr:col>17</xdr:col>
      <xdr:colOff>626344</xdr:colOff>
      <xdr:row>7</xdr:row>
      <xdr:rowOff>143099</xdr:rowOff>
    </xdr:to>
    <xdr:pic>
      <xdr:nvPicPr>
        <xdr:cNvPr id="5" name="Image 2">
          <a:extLst>
            <a:ext uri="{FF2B5EF4-FFF2-40B4-BE49-F238E27FC236}">
              <a16:creationId xmlns:a16="http://schemas.microsoft.com/office/drawing/2014/main" id="{A07360AD-B021-4B94-B348-F4CDA9AB0562}"/>
            </a:ext>
            <a:ext uri="{147F2762-F138-4A5C-976F-8EAC2B608ADB}">
              <a16:predDERef xmlns:a16="http://schemas.microsoft.com/office/drawing/2014/main" pred="{D17D7205-A78F-DC31-E18F-477EF22F6A40}"/>
            </a:ext>
          </a:extLst>
        </xdr:cNvPr>
        <xdr:cNvPicPr>
          <a:picLocks noChangeAspect="1"/>
        </xdr:cNvPicPr>
      </xdr:nvPicPr>
      <xdr:blipFill>
        <a:blip xmlns:r="http://schemas.openxmlformats.org/officeDocument/2006/relationships" r:embed="rId1"/>
        <a:stretch>
          <a:fillRect/>
        </a:stretch>
      </xdr:blipFill>
      <xdr:spPr>
        <a:xfrm>
          <a:off x="7365066" y="212912"/>
          <a:ext cx="8355602" cy="1487805"/>
        </a:xfrm>
        <a:prstGeom prst="rect">
          <a:avLst/>
        </a:prstGeom>
        <a:ln w="19050">
          <a:solidFill>
            <a:schemeClr val="tx1"/>
          </a:solidFill>
          <a:extLst>
            <a:ext uri="{C807C97D-BFC1-408E-A445-0C87EB9F89A2}">
              <ask:lineSketchStyleProps xmlns:ask="http://schemas.microsoft.com/office/drawing/2018/sketchyshapes" sd="2369768098">
                <a:custGeom>
                  <a:avLst/>
                  <a:gdLst>
                    <a:gd name="csX0" fmla="*/ 0 w 8355602"/>
                    <a:gd name="csY0" fmla="*/ 0 h 1487805"/>
                    <a:gd name="csX1" fmla="*/ 696300 w 8355602"/>
                    <a:gd name="csY1" fmla="*/ 0 h 1487805"/>
                    <a:gd name="csX2" fmla="*/ 1309044 w 8355602"/>
                    <a:gd name="csY2" fmla="*/ 0 h 1487805"/>
                    <a:gd name="csX3" fmla="*/ 2005344 w 8355602"/>
                    <a:gd name="csY3" fmla="*/ 0 h 1487805"/>
                    <a:gd name="csX4" fmla="*/ 2450977 w 8355602"/>
                    <a:gd name="csY4" fmla="*/ 0 h 1487805"/>
                    <a:gd name="csX5" fmla="*/ 2896609 w 8355602"/>
                    <a:gd name="csY5" fmla="*/ 0 h 1487805"/>
                    <a:gd name="csX6" fmla="*/ 3425797 w 8355602"/>
                    <a:gd name="csY6" fmla="*/ 0 h 1487805"/>
                    <a:gd name="csX7" fmla="*/ 4289209 w 8355602"/>
                    <a:gd name="csY7" fmla="*/ 0 h 1487805"/>
                    <a:gd name="csX8" fmla="*/ 4985509 w 8355602"/>
                    <a:gd name="csY8" fmla="*/ 0 h 1487805"/>
                    <a:gd name="csX9" fmla="*/ 5431141 w 8355602"/>
                    <a:gd name="csY9" fmla="*/ 0 h 1487805"/>
                    <a:gd name="csX10" fmla="*/ 5960329 w 8355602"/>
                    <a:gd name="csY10" fmla="*/ 0 h 1487805"/>
                    <a:gd name="csX11" fmla="*/ 6656630 w 8355602"/>
                    <a:gd name="csY11" fmla="*/ 0 h 1487805"/>
                    <a:gd name="csX12" fmla="*/ 7102262 w 8355602"/>
                    <a:gd name="csY12" fmla="*/ 0 h 1487805"/>
                    <a:gd name="csX13" fmla="*/ 8355602 w 8355602"/>
                    <a:gd name="csY13" fmla="*/ 0 h 1487805"/>
                    <a:gd name="csX14" fmla="*/ 8355602 w 8355602"/>
                    <a:gd name="csY14" fmla="*/ 510813 h 1487805"/>
                    <a:gd name="csX15" fmla="*/ 8355602 w 8355602"/>
                    <a:gd name="csY15" fmla="*/ 962114 h 1487805"/>
                    <a:gd name="csX16" fmla="*/ 8355602 w 8355602"/>
                    <a:gd name="csY16" fmla="*/ 1487805 h 1487805"/>
                    <a:gd name="csX17" fmla="*/ 7909970 w 8355602"/>
                    <a:gd name="csY17" fmla="*/ 1487805 h 1487805"/>
                    <a:gd name="csX18" fmla="*/ 7380782 w 8355602"/>
                    <a:gd name="csY18" fmla="*/ 1487805 h 1487805"/>
                    <a:gd name="csX19" fmla="*/ 6517370 w 8355602"/>
                    <a:gd name="csY19" fmla="*/ 1487805 h 1487805"/>
                    <a:gd name="csX20" fmla="*/ 5821069 w 8355602"/>
                    <a:gd name="csY20" fmla="*/ 1487805 h 1487805"/>
                    <a:gd name="csX21" fmla="*/ 5291881 w 8355602"/>
                    <a:gd name="csY21" fmla="*/ 1487805 h 1487805"/>
                    <a:gd name="csX22" fmla="*/ 4595581 w 8355602"/>
                    <a:gd name="csY22" fmla="*/ 1487805 h 1487805"/>
                    <a:gd name="csX23" fmla="*/ 3732169 w 8355602"/>
                    <a:gd name="csY23" fmla="*/ 1487805 h 1487805"/>
                    <a:gd name="csX24" fmla="*/ 3119425 w 8355602"/>
                    <a:gd name="csY24" fmla="*/ 1487805 h 1487805"/>
                    <a:gd name="csX25" fmla="*/ 2423125 w 8355602"/>
                    <a:gd name="csY25" fmla="*/ 1487805 h 1487805"/>
                    <a:gd name="csX26" fmla="*/ 1643268 w 8355602"/>
                    <a:gd name="csY26" fmla="*/ 1487805 h 1487805"/>
                    <a:gd name="csX27" fmla="*/ 863412 w 8355602"/>
                    <a:gd name="csY27" fmla="*/ 1487805 h 1487805"/>
                    <a:gd name="csX28" fmla="*/ 0 w 8355602"/>
                    <a:gd name="csY28" fmla="*/ 1487805 h 1487805"/>
                    <a:gd name="csX29" fmla="*/ 0 w 8355602"/>
                    <a:gd name="csY29" fmla="*/ 1036504 h 1487805"/>
                    <a:gd name="csX30" fmla="*/ 0 w 8355602"/>
                    <a:gd name="csY30" fmla="*/ 525691 h 1487805"/>
                    <a:gd name="csX31" fmla="*/ 0 w 8355602"/>
                    <a:gd name="csY31" fmla="*/ 0 h 14878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8355602" h="1487805" fill="none" extrusionOk="0">
                      <a:moveTo>
                        <a:pt x="0" y="0"/>
                      </a:moveTo>
                      <a:cubicBezTo>
                        <a:pt x="281422" y="15908"/>
                        <a:pt x="413674" y="-16875"/>
                        <a:pt x="696300" y="0"/>
                      </a:cubicBezTo>
                      <a:cubicBezTo>
                        <a:pt x="978926" y="16875"/>
                        <a:pt x="1067208" y="-6442"/>
                        <a:pt x="1309044" y="0"/>
                      </a:cubicBezTo>
                      <a:cubicBezTo>
                        <a:pt x="1550880" y="6442"/>
                        <a:pt x="1768233" y="-32554"/>
                        <a:pt x="2005344" y="0"/>
                      </a:cubicBezTo>
                      <a:cubicBezTo>
                        <a:pt x="2242455" y="32554"/>
                        <a:pt x="2334251" y="-12450"/>
                        <a:pt x="2450977" y="0"/>
                      </a:cubicBezTo>
                      <a:cubicBezTo>
                        <a:pt x="2567703" y="12450"/>
                        <a:pt x="2757132" y="-10923"/>
                        <a:pt x="2896609" y="0"/>
                      </a:cubicBezTo>
                      <a:cubicBezTo>
                        <a:pt x="3036086" y="10923"/>
                        <a:pt x="3308816" y="-6506"/>
                        <a:pt x="3425797" y="0"/>
                      </a:cubicBezTo>
                      <a:cubicBezTo>
                        <a:pt x="3542778" y="6506"/>
                        <a:pt x="3938275" y="10351"/>
                        <a:pt x="4289209" y="0"/>
                      </a:cubicBezTo>
                      <a:cubicBezTo>
                        <a:pt x="4640143" y="-10351"/>
                        <a:pt x="4661518" y="-32431"/>
                        <a:pt x="4985509" y="0"/>
                      </a:cubicBezTo>
                      <a:cubicBezTo>
                        <a:pt x="5309500" y="32431"/>
                        <a:pt x="5296632" y="11783"/>
                        <a:pt x="5431141" y="0"/>
                      </a:cubicBezTo>
                      <a:cubicBezTo>
                        <a:pt x="5565650" y="-11783"/>
                        <a:pt x="5751485" y="11411"/>
                        <a:pt x="5960329" y="0"/>
                      </a:cubicBezTo>
                      <a:cubicBezTo>
                        <a:pt x="6169173" y="-11411"/>
                        <a:pt x="6367174" y="21170"/>
                        <a:pt x="6656630" y="0"/>
                      </a:cubicBezTo>
                      <a:cubicBezTo>
                        <a:pt x="6946086" y="-21170"/>
                        <a:pt x="6899160" y="-3103"/>
                        <a:pt x="7102262" y="0"/>
                      </a:cubicBezTo>
                      <a:cubicBezTo>
                        <a:pt x="7305364" y="3103"/>
                        <a:pt x="7775266" y="41746"/>
                        <a:pt x="8355602" y="0"/>
                      </a:cubicBezTo>
                      <a:cubicBezTo>
                        <a:pt x="8366724" y="241401"/>
                        <a:pt x="8330315" y="381645"/>
                        <a:pt x="8355602" y="510813"/>
                      </a:cubicBezTo>
                      <a:cubicBezTo>
                        <a:pt x="8380889" y="639981"/>
                        <a:pt x="8341416" y="795772"/>
                        <a:pt x="8355602" y="962114"/>
                      </a:cubicBezTo>
                      <a:cubicBezTo>
                        <a:pt x="8369788" y="1128456"/>
                        <a:pt x="8363353" y="1291065"/>
                        <a:pt x="8355602" y="1487805"/>
                      </a:cubicBezTo>
                      <a:cubicBezTo>
                        <a:pt x="8245641" y="1486136"/>
                        <a:pt x="8121293" y="1469836"/>
                        <a:pt x="7909970" y="1487805"/>
                      </a:cubicBezTo>
                      <a:cubicBezTo>
                        <a:pt x="7698647" y="1505774"/>
                        <a:pt x="7608764" y="1484770"/>
                        <a:pt x="7380782" y="1487805"/>
                      </a:cubicBezTo>
                      <a:cubicBezTo>
                        <a:pt x="7152800" y="1490840"/>
                        <a:pt x="6763073" y="1503762"/>
                        <a:pt x="6517370" y="1487805"/>
                      </a:cubicBezTo>
                      <a:cubicBezTo>
                        <a:pt x="6271667" y="1471848"/>
                        <a:pt x="5969914" y="1513323"/>
                        <a:pt x="5821069" y="1487805"/>
                      </a:cubicBezTo>
                      <a:cubicBezTo>
                        <a:pt x="5672224" y="1462287"/>
                        <a:pt x="5496853" y="1471969"/>
                        <a:pt x="5291881" y="1487805"/>
                      </a:cubicBezTo>
                      <a:cubicBezTo>
                        <a:pt x="5086909" y="1503641"/>
                        <a:pt x="4903815" y="1463753"/>
                        <a:pt x="4595581" y="1487805"/>
                      </a:cubicBezTo>
                      <a:cubicBezTo>
                        <a:pt x="4287347" y="1511857"/>
                        <a:pt x="3925875" y="1516600"/>
                        <a:pt x="3732169" y="1487805"/>
                      </a:cubicBezTo>
                      <a:cubicBezTo>
                        <a:pt x="3538463" y="1459010"/>
                        <a:pt x="3292441" y="1501712"/>
                        <a:pt x="3119425" y="1487805"/>
                      </a:cubicBezTo>
                      <a:cubicBezTo>
                        <a:pt x="2946409" y="1473898"/>
                        <a:pt x="2643016" y="1509393"/>
                        <a:pt x="2423125" y="1487805"/>
                      </a:cubicBezTo>
                      <a:cubicBezTo>
                        <a:pt x="2203234" y="1466217"/>
                        <a:pt x="2013901" y="1519860"/>
                        <a:pt x="1643268" y="1487805"/>
                      </a:cubicBezTo>
                      <a:cubicBezTo>
                        <a:pt x="1272635" y="1455750"/>
                        <a:pt x="1171723" y="1459889"/>
                        <a:pt x="863412" y="1487805"/>
                      </a:cubicBezTo>
                      <a:cubicBezTo>
                        <a:pt x="555101" y="1515721"/>
                        <a:pt x="341251" y="1446103"/>
                        <a:pt x="0" y="1487805"/>
                      </a:cubicBezTo>
                      <a:cubicBezTo>
                        <a:pt x="6483" y="1364352"/>
                        <a:pt x="-8657" y="1221906"/>
                        <a:pt x="0" y="1036504"/>
                      </a:cubicBezTo>
                      <a:cubicBezTo>
                        <a:pt x="8657" y="851102"/>
                        <a:pt x="-8343" y="649707"/>
                        <a:pt x="0" y="525691"/>
                      </a:cubicBezTo>
                      <a:cubicBezTo>
                        <a:pt x="8343" y="401675"/>
                        <a:pt x="7475" y="210239"/>
                        <a:pt x="0" y="0"/>
                      </a:cubicBezTo>
                      <a:close/>
                    </a:path>
                    <a:path w="8355602" h="1487805" stroke="0" extrusionOk="0">
                      <a:moveTo>
                        <a:pt x="0" y="0"/>
                      </a:moveTo>
                      <a:cubicBezTo>
                        <a:pt x="334803" y="15478"/>
                        <a:pt x="387953" y="15749"/>
                        <a:pt x="696300" y="0"/>
                      </a:cubicBezTo>
                      <a:cubicBezTo>
                        <a:pt x="1004647" y="-15749"/>
                        <a:pt x="1187610" y="-27949"/>
                        <a:pt x="1559712" y="0"/>
                      </a:cubicBezTo>
                      <a:cubicBezTo>
                        <a:pt x="1931814" y="27949"/>
                        <a:pt x="2084934" y="5560"/>
                        <a:pt x="2256013" y="0"/>
                      </a:cubicBezTo>
                      <a:cubicBezTo>
                        <a:pt x="2427092" y="-5560"/>
                        <a:pt x="2659409" y="-21035"/>
                        <a:pt x="2785201" y="0"/>
                      </a:cubicBezTo>
                      <a:cubicBezTo>
                        <a:pt x="2910993" y="21035"/>
                        <a:pt x="3259117" y="35308"/>
                        <a:pt x="3648613" y="0"/>
                      </a:cubicBezTo>
                      <a:cubicBezTo>
                        <a:pt x="4038109" y="-35308"/>
                        <a:pt x="4149511" y="-26690"/>
                        <a:pt x="4512025" y="0"/>
                      </a:cubicBezTo>
                      <a:cubicBezTo>
                        <a:pt x="4874539" y="26690"/>
                        <a:pt x="4934393" y="25946"/>
                        <a:pt x="5208325" y="0"/>
                      </a:cubicBezTo>
                      <a:cubicBezTo>
                        <a:pt x="5482257" y="-25946"/>
                        <a:pt x="5597095" y="-13905"/>
                        <a:pt x="5904625" y="0"/>
                      </a:cubicBezTo>
                      <a:cubicBezTo>
                        <a:pt x="6212155" y="13905"/>
                        <a:pt x="6388665" y="-17880"/>
                        <a:pt x="6600926" y="0"/>
                      </a:cubicBezTo>
                      <a:cubicBezTo>
                        <a:pt x="6813187" y="17880"/>
                        <a:pt x="6927361" y="-30328"/>
                        <a:pt x="7213670" y="0"/>
                      </a:cubicBezTo>
                      <a:cubicBezTo>
                        <a:pt x="7499979" y="30328"/>
                        <a:pt x="8019847" y="-30986"/>
                        <a:pt x="8355602" y="0"/>
                      </a:cubicBezTo>
                      <a:cubicBezTo>
                        <a:pt x="8344533" y="176287"/>
                        <a:pt x="8334955" y="271614"/>
                        <a:pt x="8355602" y="451301"/>
                      </a:cubicBezTo>
                      <a:cubicBezTo>
                        <a:pt x="8376249" y="630988"/>
                        <a:pt x="8345843" y="686748"/>
                        <a:pt x="8355602" y="902602"/>
                      </a:cubicBezTo>
                      <a:cubicBezTo>
                        <a:pt x="8365361" y="1118456"/>
                        <a:pt x="8347536" y="1246603"/>
                        <a:pt x="8355602" y="1487805"/>
                      </a:cubicBezTo>
                      <a:cubicBezTo>
                        <a:pt x="8088732" y="1490192"/>
                        <a:pt x="7973797" y="1464151"/>
                        <a:pt x="7742858" y="1487805"/>
                      </a:cubicBezTo>
                      <a:cubicBezTo>
                        <a:pt x="7511919" y="1511459"/>
                        <a:pt x="7176594" y="1482928"/>
                        <a:pt x="6879446" y="1487805"/>
                      </a:cubicBezTo>
                      <a:cubicBezTo>
                        <a:pt x="6582298" y="1492682"/>
                        <a:pt x="6408974" y="1507413"/>
                        <a:pt x="6266702" y="1487805"/>
                      </a:cubicBezTo>
                      <a:cubicBezTo>
                        <a:pt x="6124430" y="1468197"/>
                        <a:pt x="5873564" y="1498403"/>
                        <a:pt x="5653957" y="1487805"/>
                      </a:cubicBezTo>
                      <a:cubicBezTo>
                        <a:pt x="5434350" y="1477207"/>
                        <a:pt x="5088287" y="1475595"/>
                        <a:pt x="4790545" y="1487805"/>
                      </a:cubicBezTo>
                      <a:cubicBezTo>
                        <a:pt x="4492803" y="1500015"/>
                        <a:pt x="4292477" y="1527380"/>
                        <a:pt x="3927133" y="1487805"/>
                      </a:cubicBezTo>
                      <a:cubicBezTo>
                        <a:pt x="3561789" y="1448230"/>
                        <a:pt x="3453075" y="1474819"/>
                        <a:pt x="3063721" y="1487805"/>
                      </a:cubicBezTo>
                      <a:cubicBezTo>
                        <a:pt x="2674367" y="1500791"/>
                        <a:pt x="2635428" y="1462828"/>
                        <a:pt x="2283865" y="1487805"/>
                      </a:cubicBezTo>
                      <a:cubicBezTo>
                        <a:pt x="1932302" y="1512782"/>
                        <a:pt x="1663806" y="1447606"/>
                        <a:pt x="1420452" y="1487805"/>
                      </a:cubicBezTo>
                      <a:cubicBezTo>
                        <a:pt x="1177098" y="1528004"/>
                        <a:pt x="1098403" y="1461997"/>
                        <a:pt x="891264" y="1487805"/>
                      </a:cubicBezTo>
                      <a:cubicBezTo>
                        <a:pt x="684125" y="1513613"/>
                        <a:pt x="232014" y="1450024"/>
                        <a:pt x="0" y="1487805"/>
                      </a:cubicBezTo>
                      <a:cubicBezTo>
                        <a:pt x="-17343" y="1345934"/>
                        <a:pt x="4816" y="1211330"/>
                        <a:pt x="0" y="991870"/>
                      </a:cubicBezTo>
                      <a:cubicBezTo>
                        <a:pt x="-4816" y="772411"/>
                        <a:pt x="10509" y="595396"/>
                        <a:pt x="0" y="495935"/>
                      </a:cubicBezTo>
                      <a:cubicBezTo>
                        <a:pt x="-10509" y="396475"/>
                        <a:pt x="-22029" y="111793"/>
                        <a:pt x="0" y="0"/>
                      </a:cubicBezTo>
                      <a:close/>
                    </a:path>
                  </a:pathLst>
                </a:custGeom>
                <ask:type>
                  <ask:lineSketchNone/>
                </ask:type>
              </ask:lineSketchStyleProps>
            </a:ext>
          </a:extLst>
        </a:ln>
      </xdr:spPr>
    </xdr:pic>
    <xdr:clientData/>
  </xdr:twoCellAnchor>
  <xdr:twoCellAnchor editAs="oneCell">
    <xdr:from>
      <xdr:col>6</xdr:col>
      <xdr:colOff>773205</xdr:colOff>
      <xdr:row>14</xdr:row>
      <xdr:rowOff>7620</xdr:rowOff>
    </xdr:from>
    <xdr:to>
      <xdr:col>17</xdr:col>
      <xdr:colOff>585442</xdr:colOff>
      <xdr:row>21</xdr:row>
      <xdr:rowOff>100965</xdr:rowOff>
    </xdr:to>
    <xdr:pic>
      <xdr:nvPicPr>
        <xdr:cNvPr id="6" name="Image 3">
          <a:extLst>
            <a:ext uri="{FF2B5EF4-FFF2-40B4-BE49-F238E27FC236}">
              <a16:creationId xmlns:a16="http://schemas.microsoft.com/office/drawing/2014/main" id="{4A9CD753-6F85-4B9F-8C58-0D21AA164A7E}"/>
            </a:ext>
            <a:ext uri="{147F2762-F138-4A5C-976F-8EAC2B608ADB}">
              <a16:predDERef xmlns:a16="http://schemas.microsoft.com/office/drawing/2014/main" pred="{55F2B013-6744-4F23-A8D4-B4FE1CD4EEDC}"/>
            </a:ext>
          </a:extLst>
        </xdr:cNvPr>
        <xdr:cNvPicPr>
          <a:picLocks noChangeAspect="1"/>
        </xdr:cNvPicPr>
      </xdr:nvPicPr>
      <xdr:blipFill>
        <a:blip xmlns:r="http://schemas.openxmlformats.org/officeDocument/2006/relationships" r:embed="rId2"/>
        <a:stretch>
          <a:fillRect/>
        </a:stretch>
      </xdr:blipFill>
      <xdr:spPr>
        <a:xfrm>
          <a:off x="7362264" y="2898738"/>
          <a:ext cx="8317502" cy="1426845"/>
        </a:xfrm>
        <a:prstGeom prst="rect">
          <a:avLst/>
        </a:prstGeom>
        <a:ln w="19050">
          <a:solidFill>
            <a:schemeClr val="tx1"/>
          </a:solidFill>
          <a:extLst>
            <a:ext uri="{C807C97D-BFC1-408E-A445-0C87EB9F89A2}">
              <ask:lineSketchStyleProps xmlns:ask="http://schemas.microsoft.com/office/drawing/2018/sketchyshapes" sd="3625548563">
                <a:custGeom>
                  <a:avLst/>
                  <a:gdLst>
                    <a:gd name="csX0" fmla="*/ 0 w 8317502"/>
                    <a:gd name="csY0" fmla="*/ 0 h 1426845"/>
                    <a:gd name="csX1" fmla="*/ 609950 w 8317502"/>
                    <a:gd name="csY1" fmla="*/ 0 h 1426845"/>
                    <a:gd name="csX2" fmla="*/ 1303075 w 8317502"/>
                    <a:gd name="csY2" fmla="*/ 0 h 1426845"/>
                    <a:gd name="csX3" fmla="*/ 1996200 w 8317502"/>
                    <a:gd name="csY3" fmla="*/ 0 h 1426845"/>
                    <a:gd name="csX4" fmla="*/ 2772501 w 8317502"/>
                    <a:gd name="csY4" fmla="*/ 0 h 1426845"/>
                    <a:gd name="csX5" fmla="*/ 3216101 w 8317502"/>
                    <a:gd name="csY5" fmla="*/ 0 h 1426845"/>
                    <a:gd name="csX6" fmla="*/ 3909226 w 8317502"/>
                    <a:gd name="csY6" fmla="*/ 0 h 1426845"/>
                    <a:gd name="csX7" fmla="*/ 4436001 w 8317502"/>
                    <a:gd name="csY7" fmla="*/ 0 h 1426845"/>
                    <a:gd name="csX8" fmla="*/ 5212301 w 8317502"/>
                    <a:gd name="csY8" fmla="*/ 0 h 1426845"/>
                    <a:gd name="csX9" fmla="*/ 5905426 w 8317502"/>
                    <a:gd name="csY9" fmla="*/ 0 h 1426845"/>
                    <a:gd name="csX10" fmla="*/ 6598552 w 8317502"/>
                    <a:gd name="csY10" fmla="*/ 0 h 1426845"/>
                    <a:gd name="csX11" fmla="*/ 7291677 w 8317502"/>
                    <a:gd name="csY11" fmla="*/ 0 h 1426845"/>
                    <a:gd name="csX12" fmla="*/ 8317502 w 8317502"/>
                    <a:gd name="csY12" fmla="*/ 0 h 1426845"/>
                    <a:gd name="csX13" fmla="*/ 8317502 w 8317502"/>
                    <a:gd name="csY13" fmla="*/ 447078 h 1426845"/>
                    <a:gd name="csX14" fmla="*/ 8317502 w 8317502"/>
                    <a:gd name="csY14" fmla="*/ 922693 h 1426845"/>
                    <a:gd name="csX15" fmla="*/ 8317502 w 8317502"/>
                    <a:gd name="csY15" fmla="*/ 1426845 h 1426845"/>
                    <a:gd name="csX16" fmla="*/ 7541202 w 8317502"/>
                    <a:gd name="csY16" fmla="*/ 1426845 h 1426845"/>
                    <a:gd name="csX17" fmla="*/ 6931252 w 8317502"/>
                    <a:gd name="csY17" fmla="*/ 1426845 h 1426845"/>
                    <a:gd name="csX18" fmla="*/ 6071776 w 8317502"/>
                    <a:gd name="csY18" fmla="*/ 1426845 h 1426845"/>
                    <a:gd name="csX19" fmla="*/ 5461826 w 8317502"/>
                    <a:gd name="csY19" fmla="*/ 1426845 h 1426845"/>
                    <a:gd name="csX20" fmla="*/ 4851876 w 8317502"/>
                    <a:gd name="csY20" fmla="*/ 1426845 h 1426845"/>
                    <a:gd name="csX21" fmla="*/ 4075576 w 8317502"/>
                    <a:gd name="csY21" fmla="*/ 1426845 h 1426845"/>
                    <a:gd name="csX22" fmla="*/ 3631976 w 8317502"/>
                    <a:gd name="csY22" fmla="*/ 1426845 h 1426845"/>
                    <a:gd name="csX23" fmla="*/ 3105201 w 8317502"/>
                    <a:gd name="csY23" fmla="*/ 1426845 h 1426845"/>
                    <a:gd name="csX24" fmla="*/ 2328901 w 8317502"/>
                    <a:gd name="csY24" fmla="*/ 1426845 h 1426845"/>
                    <a:gd name="csX25" fmla="*/ 1885300 w 8317502"/>
                    <a:gd name="csY25" fmla="*/ 1426845 h 1426845"/>
                    <a:gd name="csX26" fmla="*/ 1358525 w 8317502"/>
                    <a:gd name="csY26" fmla="*/ 1426845 h 1426845"/>
                    <a:gd name="csX27" fmla="*/ 831750 w 8317502"/>
                    <a:gd name="csY27" fmla="*/ 1426845 h 1426845"/>
                    <a:gd name="csX28" fmla="*/ 0 w 8317502"/>
                    <a:gd name="csY28" fmla="*/ 1426845 h 1426845"/>
                    <a:gd name="csX29" fmla="*/ 0 w 8317502"/>
                    <a:gd name="csY29" fmla="*/ 936962 h 1426845"/>
                    <a:gd name="csX30" fmla="*/ 0 w 8317502"/>
                    <a:gd name="csY30" fmla="*/ 489883 h 1426845"/>
                    <a:gd name="csX31" fmla="*/ 0 w 8317502"/>
                    <a:gd name="csY31" fmla="*/ 0 h 142684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8317502" h="1426845" fill="none" extrusionOk="0">
                      <a:moveTo>
                        <a:pt x="0" y="0"/>
                      </a:moveTo>
                      <a:cubicBezTo>
                        <a:pt x="238227" y="-4958"/>
                        <a:pt x="323070" y="23146"/>
                        <a:pt x="609950" y="0"/>
                      </a:cubicBezTo>
                      <a:cubicBezTo>
                        <a:pt x="896830" y="-23146"/>
                        <a:pt x="1010560" y="4905"/>
                        <a:pt x="1303075" y="0"/>
                      </a:cubicBezTo>
                      <a:cubicBezTo>
                        <a:pt x="1595591" y="-4905"/>
                        <a:pt x="1708087" y="-20282"/>
                        <a:pt x="1996200" y="0"/>
                      </a:cubicBezTo>
                      <a:cubicBezTo>
                        <a:pt x="2284314" y="20282"/>
                        <a:pt x="2415188" y="22592"/>
                        <a:pt x="2772501" y="0"/>
                      </a:cubicBezTo>
                      <a:cubicBezTo>
                        <a:pt x="3129814" y="-22592"/>
                        <a:pt x="3023113" y="-14195"/>
                        <a:pt x="3216101" y="0"/>
                      </a:cubicBezTo>
                      <a:cubicBezTo>
                        <a:pt x="3409089" y="14195"/>
                        <a:pt x="3642435" y="-33885"/>
                        <a:pt x="3909226" y="0"/>
                      </a:cubicBezTo>
                      <a:cubicBezTo>
                        <a:pt x="4176018" y="33885"/>
                        <a:pt x="4239837" y="10710"/>
                        <a:pt x="4436001" y="0"/>
                      </a:cubicBezTo>
                      <a:cubicBezTo>
                        <a:pt x="4632166" y="-10710"/>
                        <a:pt x="4891133" y="14098"/>
                        <a:pt x="5212301" y="0"/>
                      </a:cubicBezTo>
                      <a:cubicBezTo>
                        <a:pt x="5533469" y="-14098"/>
                        <a:pt x="5722036" y="-8578"/>
                        <a:pt x="5905426" y="0"/>
                      </a:cubicBezTo>
                      <a:cubicBezTo>
                        <a:pt x="6088816" y="8578"/>
                        <a:pt x="6454183" y="11941"/>
                        <a:pt x="6598552" y="0"/>
                      </a:cubicBezTo>
                      <a:cubicBezTo>
                        <a:pt x="6742921" y="-11941"/>
                        <a:pt x="7113556" y="22434"/>
                        <a:pt x="7291677" y="0"/>
                      </a:cubicBezTo>
                      <a:cubicBezTo>
                        <a:pt x="7469799" y="-22434"/>
                        <a:pt x="7821749" y="-21644"/>
                        <a:pt x="8317502" y="0"/>
                      </a:cubicBezTo>
                      <a:cubicBezTo>
                        <a:pt x="8315312" y="177354"/>
                        <a:pt x="8316770" y="287634"/>
                        <a:pt x="8317502" y="447078"/>
                      </a:cubicBezTo>
                      <a:cubicBezTo>
                        <a:pt x="8318234" y="606522"/>
                        <a:pt x="8311881" y="817281"/>
                        <a:pt x="8317502" y="922693"/>
                      </a:cubicBezTo>
                      <a:cubicBezTo>
                        <a:pt x="8323123" y="1028106"/>
                        <a:pt x="8341927" y="1293930"/>
                        <a:pt x="8317502" y="1426845"/>
                      </a:cubicBezTo>
                      <a:cubicBezTo>
                        <a:pt x="8127297" y="1445553"/>
                        <a:pt x="7714620" y="1457014"/>
                        <a:pt x="7541202" y="1426845"/>
                      </a:cubicBezTo>
                      <a:cubicBezTo>
                        <a:pt x="7367784" y="1396676"/>
                        <a:pt x="7085915" y="1402340"/>
                        <a:pt x="6931252" y="1426845"/>
                      </a:cubicBezTo>
                      <a:cubicBezTo>
                        <a:pt x="6776589" y="1451351"/>
                        <a:pt x="6320424" y="1400551"/>
                        <a:pt x="6071776" y="1426845"/>
                      </a:cubicBezTo>
                      <a:cubicBezTo>
                        <a:pt x="5823128" y="1453139"/>
                        <a:pt x="5666319" y="1435017"/>
                        <a:pt x="5461826" y="1426845"/>
                      </a:cubicBezTo>
                      <a:cubicBezTo>
                        <a:pt x="5257333" y="1418674"/>
                        <a:pt x="5016217" y="1433549"/>
                        <a:pt x="4851876" y="1426845"/>
                      </a:cubicBezTo>
                      <a:cubicBezTo>
                        <a:pt x="4687535" y="1420142"/>
                        <a:pt x="4393969" y="1457267"/>
                        <a:pt x="4075576" y="1426845"/>
                      </a:cubicBezTo>
                      <a:cubicBezTo>
                        <a:pt x="3757183" y="1396423"/>
                        <a:pt x="3798341" y="1437864"/>
                        <a:pt x="3631976" y="1426845"/>
                      </a:cubicBezTo>
                      <a:cubicBezTo>
                        <a:pt x="3465611" y="1415826"/>
                        <a:pt x="3331948" y="1401594"/>
                        <a:pt x="3105201" y="1426845"/>
                      </a:cubicBezTo>
                      <a:cubicBezTo>
                        <a:pt x="2878454" y="1452096"/>
                        <a:pt x="2621732" y="1391093"/>
                        <a:pt x="2328901" y="1426845"/>
                      </a:cubicBezTo>
                      <a:cubicBezTo>
                        <a:pt x="2036070" y="1462597"/>
                        <a:pt x="1975217" y="1432896"/>
                        <a:pt x="1885300" y="1426845"/>
                      </a:cubicBezTo>
                      <a:cubicBezTo>
                        <a:pt x="1795383" y="1420794"/>
                        <a:pt x="1560041" y="1409845"/>
                        <a:pt x="1358525" y="1426845"/>
                      </a:cubicBezTo>
                      <a:cubicBezTo>
                        <a:pt x="1157009" y="1443845"/>
                        <a:pt x="971654" y="1425060"/>
                        <a:pt x="831750" y="1426845"/>
                      </a:cubicBezTo>
                      <a:cubicBezTo>
                        <a:pt x="691846" y="1428630"/>
                        <a:pt x="282973" y="1392437"/>
                        <a:pt x="0" y="1426845"/>
                      </a:cubicBezTo>
                      <a:cubicBezTo>
                        <a:pt x="-9636" y="1192598"/>
                        <a:pt x="-17399" y="1072852"/>
                        <a:pt x="0" y="936962"/>
                      </a:cubicBezTo>
                      <a:cubicBezTo>
                        <a:pt x="17399" y="801072"/>
                        <a:pt x="14444" y="611432"/>
                        <a:pt x="0" y="489883"/>
                      </a:cubicBezTo>
                      <a:cubicBezTo>
                        <a:pt x="-14444" y="368334"/>
                        <a:pt x="-2608" y="126372"/>
                        <a:pt x="0" y="0"/>
                      </a:cubicBezTo>
                      <a:close/>
                    </a:path>
                    <a:path w="8317502" h="1426845" stroke="0" extrusionOk="0">
                      <a:moveTo>
                        <a:pt x="0" y="0"/>
                      </a:moveTo>
                      <a:cubicBezTo>
                        <a:pt x="325746" y="1395"/>
                        <a:pt x="515318" y="33025"/>
                        <a:pt x="859475" y="0"/>
                      </a:cubicBezTo>
                      <a:cubicBezTo>
                        <a:pt x="1203633" y="-33025"/>
                        <a:pt x="1249646" y="-5616"/>
                        <a:pt x="1386250" y="0"/>
                      </a:cubicBezTo>
                      <a:cubicBezTo>
                        <a:pt x="1522855" y="5616"/>
                        <a:pt x="1732799" y="23742"/>
                        <a:pt x="1913025" y="0"/>
                      </a:cubicBezTo>
                      <a:cubicBezTo>
                        <a:pt x="2093251" y="-23742"/>
                        <a:pt x="2405337" y="1656"/>
                        <a:pt x="2689326" y="0"/>
                      </a:cubicBezTo>
                      <a:cubicBezTo>
                        <a:pt x="2973315" y="-1656"/>
                        <a:pt x="3277158" y="15639"/>
                        <a:pt x="3465626" y="0"/>
                      </a:cubicBezTo>
                      <a:cubicBezTo>
                        <a:pt x="3654094" y="-15639"/>
                        <a:pt x="4092703" y="39976"/>
                        <a:pt x="4325101" y="0"/>
                      </a:cubicBezTo>
                      <a:cubicBezTo>
                        <a:pt x="4557499" y="-39976"/>
                        <a:pt x="4909029" y="13891"/>
                        <a:pt x="5184576" y="0"/>
                      </a:cubicBezTo>
                      <a:cubicBezTo>
                        <a:pt x="5460123" y="-13891"/>
                        <a:pt x="5543350" y="-19415"/>
                        <a:pt x="5794526" y="0"/>
                      </a:cubicBezTo>
                      <a:cubicBezTo>
                        <a:pt x="6045702" y="19415"/>
                        <a:pt x="6127414" y="13959"/>
                        <a:pt x="6404477" y="0"/>
                      </a:cubicBezTo>
                      <a:cubicBezTo>
                        <a:pt x="6681540" y="-13959"/>
                        <a:pt x="6812432" y="-28766"/>
                        <a:pt x="7014427" y="0"/>
                      </a:cubicBezTo>
                      <a:cubicBezTo>
                        <a:pt x="7216422" y="28766"/>
                        <a:pt x="7410772" y="3649"/>
                        <a:pt x="7624377" y="0"/>
                      </a:cubicBezTo>
                      <a:cubicBezTo>
                        <a:pt x="7837982" y="-3649"/>
                        <a:pt x="8074502" y="-4904"/>
                        <a:pt x="8317502" y="0"/>
                      </a:cubicBezTo>
                      <a:cubicBezTo>
                        <a:pt x="8330128" y="175902"/>
                        <a:pt x="8322645" y="358108"/>
                        <a:pt x="8317502" y="504152"/>
                      </a:cubicBezTo>
                      <a:cubicBezTo>
                        <a:pt x="8312359" y="650196"/>
                        <a:pt x="8302577" y="815434"/>
                        <a:pt x="8317502" y="979767"/>
                      </a:cubicBezTo>
                      <a:cubicBezTo>
                        <a:pt x="8332427" y="1144100"/>
                        <a:pt x="8324000" y="1229379"/>
                        <a:pt x="8317502" y="1426845"/>
                      </a:cubicBezTo>
                      <a:cubicBezTo>
                        <a:pt x="8013473" y="1405970"/>
                        <a:pt x="7733587" y="1389254"/>
                        <a:pt x="7541202" y="1426845"/>
                      </a:cubicBezTo>
                      <a:cubicBezTo>
                        <a:pt x="7348817" y="1464436"/>
                        <a:pt x="7171501" y="1399148"/>
                        <a:pt x="6931252" y="1426845"/>
                      </a:cubicBezTo>
                      <a:cubicBezTo>
                        <a:pt x="6691003" y="1454543"/>
                        <a:pt x="6437209" y="1424142"/>
                        <a:pt x="6238127" y="1426845"/>
                      </a:cubicBezTo>
                      <a:cubicBezTo>
                        <a:pt x="6039045" y="1429548"/>
                        <a:pt x="5702196" y="1402081"/>
                        <a:pt x="5378651" y="1426845"/>
                      </a:cubicBezTo>
                      <a:cubicBezTo>
                        <a:pt x="5055106" y="1451609"/>
                        <a:pt x="4994091" y="1422167"/>
                        <a:pt x="4851876" y="1426845"/>
                      </a:cubicBezTo>
                      <a:cubicBezTo>
                        <a:pt x="4709662" y="1431523"/>
                        <a:pt x="4609701" y="1409098"/>
                        <a:pt x="4408276" y="1426845"/>
                      </a:cubicBezTo>
                      <a:cubicBezTo>
                        <a:pt x="4206851" y="1444592"/>
                        <a:pt x="3766775" y="1407455"/>
                        <a:pt x="3548801" y="1426845"/>
                      </a:cubicBezTo>
                      <a:cubicBezTo>
                        <a:pt x="3330827" y="1446235"/>
                        <a:pt x="3255957" y="1436032"/>
                        <a:pt x="3105201" y="1426845"/>
                      </a:cubicBezTo>
                      <a:cubicBezTo>
                        <a:pt x="2954445" y="1417658"/>
                        <a:pt x="2820007" y="1406736"/>
                        <a:pt x="2661601" y="1426845"/>
                      </a:cubicBezTo>
                      <a:cubicBezTo>
                        <a:pt x="2503195" y="1446954"/>
                        <a:pt x="2225592" y="1397147"/>
                        <a:pt x="1885300" y="1426845"/>
                      </a:cubicBezTo>
                      <a:cubicBezTo>
                        <a:pt x="1545008" y="1456543"/>
                        <a:pt x="1606985" y="1403229"/>
                        <a:pt x="1358525" y="1426845"/>
                      </a:cubicBezTo>
                      <a:cubicBezTo>
                        <a:pt x="1110065" y="1450461"/>
                        <a:pt x="939831" y="1404911"/>
                        <a:pt x="748575" y="1426845"/>
                      </a:cubicBezTo>
                      <a:cubicBezTo>
                        <a:pt x="557319" y="1448780"/>
                        <a:pt x="366363" y="1398102"/>
                        <a:pt x="0" y="1426845"/>
                      </a:cubicBezTo>
                      <a:cubicBezTo>
                        <a:pt x="-17320" y="1321684"/>
                        <a:pt x="-21620" y="1146332"/>
                        <a:pt x="0" y="922693"/>
                      </a:cubicBezTo>
                      <a:cubicBezTo>
                        <a:pt x="21620" y="699054"/>
                        <a:pt x="5897" y="683275"/>
                        <a:pt x="0" y="447078"/>
                      </a:cubicBezTo>
                      <a:cubicBezTo>
                        <a:pt x="-5897" y="210882"/>
                        <a:pt x="-11086" y="204360"/>
                        <a:pt x="0" y="0"/>
                      </a:cubicBezTo>
                      <a:close/>
                    </a:path>
                  </a:pathLst>
                </a:custGeom>
                <ask:type>
                  <ask:lineSketchNone/>
                </ask:type>
              </ask:lineSketchStyleProps>
            </a:ext>
          </a:extLst>
        </a:ln>
      </xdr:spPr>
    </xdr:pic>
    <xdr:clientData/>
  </xdr:twoCellAnchor>
  <xdr:twoCellAnchor>
    <xdr:from>
      <xdr:col>0</xdr:col>
      <xdr:colOff>762000</xdr:colOff>
      <xdr:row>29</xdr:row>
      <xdr:rowOff>145677</xdr:rowOff>
    </xdr:from>
    <xdr:to>
      <xdr:col>2</xdr:col>
      <xdr:colOff>1042147</xdr:colOff>
      <xdr:row>32</xdr:row>
      <xdr:rowOff>44824</xdr:rowOff>
    </xdr:to>
    <xdr:sp macro="" textlink="">
      <xdr:nvSpPr>
        <xdr:cNvPr id="7" name="ZoneTexte 6">
          <a:extLst>
            <a:ext uri="{FF2B5EF4-FFF2-40B4-BE49-F238E27FC236}">
              <a16:creationId xmlns:a16="http://schemas.microsoft.com/office/drawing/2014/main" id="{79FC90F2-444F-48C8-99DA-5B80EB31E82F}"/>
            </a:ext>
          </a:extLst>
        </xdr:cNvPr>
        <xdr:cNvSpPr txBox="1"/>
      </xdr:nvSpPr>
      <xdr:spPr>
        <a:xfrm>
          <a:off x="762000" y="5905501"/>
          <a:ext cx="2252382" cy="470647"/>
        </a:xfrm>
        <a:custGeom>
          <a:avLst/>
          <a:gdLst>
            <a:gd name="csX0" fmla="*/ 0 w 2252382"/>
            <a:gd name="csY0" fmla="*/ 0 h 470647"/>
            <a:gd name="csX1" fmla="*/ 585619 w 2252382"/>
            <a:gd name="csY1" fmla="*/ 0 h 470647"/>
            <a:gd name="csX2" fmla="*/ 1148715 w 2252382"/>
            <a:gd name="csY2" fmla="*/ 0 h 470647"/>
            <a:gd name="csX3" fmla="*/ 1756858 w 2252382"/>
            <a:gd name="csY3" fmla="*/ 0 h 470647"/>
            <a:gd name="csX4" fmla="*/ 2252382 w 2252382"/>
            <a:gd name="csY4" fmla="*/ 0 h 470647"/>
            <a:gd name="csX5" fmla="*/ 2252382 w 2252382"/>
            <a:gd name="csY5" fmla="*/ 470647 h 470647"/>
            <a:gd name="csX6" fmla="*/ 1689287 w 2252382"/>
            <a:gd name="csY6" fmla="*/ 470647 h 470647"/>
            <a:gd name="csX7" fmla="*/ 1171239 w 2252382"/>
            <a:gd name="csY7" fmla="*/ 470647 h 470647"/>
            <a:gd name="csX8" fmla="*/ 585619 w 2252382"/>
            <a:gd name="csY8" fmla="*/ 470647 h 470647"/>
            <a:gd name="csX9" fmla="*/ 0 w 2252382"/>
            <a:gd name="csY9" fmla="*/ 470647 h 470647"/>
            <a:gd name="csX10" fmla="*/ 0 w 2252382"/>
            <a:gd name="csY10" fmla="*/ 0 h 47064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2252382" h="470647" fill="none" extrusionOk="0">
              <a:moveTo>
                <a:pt x="0" y="0"/>
              </a:moveTo>
              <a:cubicBezTo>
                <a:pt x="244587" y="-26455"/>
                <a:pt x="319448" y="22346"/>
                <a:pt x="585619" y="0"/>
              </a:cubicBezTo>
              <a:cubicBezTo>
                <a:pt x="851790" y="-22346"/>
                <a:pt x="1024421" y="15922"/>
                <a:pt x="1148715" y="0"/>
              </a:cubicBezTo>
              <a:cubicBezTo>
                <a:pt x="1273009" y="-15922"/>
                <a:pt x="1474579" y="-27495"/>
                <a:pt x="1756858" y="0"/>
              </a:cubicBezTo>
              <a:cubicBezTo>
                <a:pt x="2039137" y="27495"/>
                <a:pt x="2076809" y="-14767"/>
                <a:pt x="2252382" y="0"/>
              </a:cubicBezTo>
              <a:cubicBezTo>
                <a:pt x="2255402" y="144774"/>
                <a:pt x="2269063" y="237817"/>
                <a:pt x="2252382" y="470647"/>
              </a:cubicBezTo>
              <a:cubicBezTo>
                <a:pt x="2054258" y="460166"/>
                <a:pt x="1955034" y="459692"/>
                <a:pt x="1689287" y="470647"/>
              </a:cubicBezTo>
              <a:cubicBezTo>
                <a:pt x="1423541" y="481602"/>
                <a:pt x="1346812" y="452756"/>
                <a:pt x="1171239" y="470647"/>
              </a:cubicBezTo>
              <a:cubicBezTo>
                <a:pt x="995666" y="488538"/>
                <a:pt x="837054" y="444363"/>
                <a:pt x="585619" y="470647"/>
              </a:cubicBezTo>
              <a:cubicBezTo>
                <a:pt x="334184" y="496931"/>
                <a:pt x="222009" y="451517"/>
                <a:pt x="0" y="470647"/>
              </a:cubicBezTo>
              <a:cubicBezTo>
                <a:pt x="-16163" y="361690"/>
                <a:pt x="5444" y="124566"/>
                <a:pt x="0" y="0"/>
              </a:cubicBezTo>
              <a:close/>
            </a:path>
            <a:path w="2252382" h="470647" stroke="0" extrusionOk="0">
              <a:moveTo>
                <a:pt x="0" y="0"/>
              </a:moveTo>
              <a:cubicBezTo>
                <a:pt x="265330" y="-18252"/>
                <a:pt x="411546" y="-24933"/>
                <a:pt x="608143" y="0"/>
              </a:cubicBezTo>
              <a:cubicBezTo>
                <a:pt x="804740" y="24933"/>
                <a:pt x="963125" y="17470"/>
                <a:pt x="1148715" y="0"/>
              </a:cubicBezTo>
              <a:cubicBezTo>
                <a:pt x="1334305" y="-17470"/>
                <a:pt x="1398774" y="-15756"/>
                <a:pt x="1644239" y="0"/>
              </a:cubicBezTo>
              <a:cubicBezTo>
                <a:pt x="1889704" y="15756"/>
                <a:pt x="2091695" y="28343"/>
                <a:pt x="2252382" y="0"/>
              </a:cubicBezTo>
              <a:cubicBezTo>
                <a:pt x="2234631" y="170595"/>
                <a:pt x="2246409" y="358019"/>
                <a:pt x="2252382" y="470647"/>
              </a:cubicBezTo>
              <a:cubicBezTo>
                <a:pt x="2013637" y="467332"/>
                <a:pt x="1906829" y="492316"/>
                <a:pt x="1711810" y="470647"/>
              </a:cubicBezTo>
              <a:cubicBezTo>
                <a:pt x="1516791" y="448978"/>
                <a:pt x="1347821" y="496680"/>
                <a:pt x="1148715" y="470647"/>
              </a:cubicBezTo>
              <a:cubicBezTo>
                <a:pt x="949609" y="444614"/>
                <a:pt x="791069" y="482623"/>
                <a:pt x="563096" y="470647"/>
              </a:cubicBezTo>
              <a:cubicBezTo>
                <a:pt x="335123" y="458671"/>
                <a:pt x="115876" y="445730"/>
                <a:pt x="0" y="470647"/>
              </a:cubicBezTo>
              <a:cubicBezTo>
                <a:pt x="13890" y="266016"/>
                <a:pt x="-12915" y="127095"/>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Écart relatif entre Pleiades et notre solution de calcul :</a:t>
          </a:r>
          <a:endParaRPr lang="fr-FR" sz="1000">
            <a:effectLst/>
          </a:endParaRPr>
        </a:p>
      </xdr:txBody>
    </xdr:sp>
    <xdr:clientData/>
  </xdr:twoCellAnchor>
  <xdr:twoCellAnchor>
    <xdr:from>
      <xdr:col>0</xdr:col>
      <xdr:colOff>750794</xdr:colOff>
      <xdr:row>35</xdr:row>
      <xdr:rowOff>1</xdr:rowOff>
    </xdr:from>
    <xdr:to>
      <xdr:col>2</xdr:col>
      <xdr:colOff>1030941</xdr:colOff>
      <xdr:row>42</xdr:row>
      <xdr:rowOff>107576</xdr:rowOff>
    </xdr:to>
    <xdr:sp macro="" textlink="">
      <xdr:nvSpPr>
        <xdr:cNvPr id="8" name="ZoneTexte 7">
          <a:extLst>
            <a:ext uri="{FF2B5EF4-FFF2-40B4-BE49-F238E27FC236}">
              <a16:creationId xmlns:a16="http://schemas.microsoft.com/office/drawing/2014/main" id="{FC0F2D41-34FE-41DC-9BD6-DFE1BE533955}"/>
            </a:ext>
          </a:extLst>
        </xdr:cNvPr>
        <xdr:cNvSpPr txBox="1"/>
      </xdr:nvSpPr>
      <xdr:spPr>
        <a:xfrm>
          <a:off x="750794" y="6553201"/>
          <a:ext cx="2306171" cy="1362634"/>
        </a:xfrm>
        <a:custGeom>
          <a:avLst/>
          <a:gdLst>
            <a:gd name="csX0" fmla="*/ 0 w 2306171"/>
            <a:gd name="csY0" fmla="*/ 0 h 1362634"/>
            <a:gd name="csX1" fmla="*/ 553481 w 2306171"/>
            <a:gd name="csY1" fmla="*/ 0 h 1362634"/>
            <a:gd name="csX2" fmla="*/ 1060839 w 2306171"/>
            <a:gd name="csY2" fmla="*/ 0 h 1362634"/>
            <a:gd name="csX3" fmla="*/ 1637381 w 2306171"/>
            <a:gd name="csY3" fmla="*/ 0 h 1362634"/>
            <a:gd name="csX4" fmla="*/ 2306171 w 2306171"/>
            <a:gd name="csY4" fmla="*/ 0 h 1362634"/>
            <a:gd name="csX5" fmla="*/ 2306171 w 2306171"/>
            <a:gd name="csY5" fmla="*/ 708570 h 1362634"/>
            <a:gd name="csX6" fmla="*/ 2306171 w 2306171"/>
            <a:gd name="csY6" fmla="*/ 1362634 h 1362634"/>
            <a:gd name="csX7" fmla="*/ 1798813 w 2306171"/>
            <a:gd name="csY7" fmla="*/ 1362634 h 1362634"/>
            <a:gd name="csX8" fmla="*/ 1176147 w 2306171"/>
            <a:gd name="csY8" fmla="*/ 1362634 h 1362634"/>
            <a:gd name="csX9" fmla="*/ 622666 w 2306171"/>
            <a:gd name="csY9" fmla="*/ 1362634 h 1362634"/>
            <a:gd name="csX10" fmla="*/ 0 w 2306171"/>
            <a:gd name="csY10" fmla="*/ 1362634 h 1362634"/>
            <a:gd name="csX11" fmla="*/ 0 w 2306171"/>
            <a:gd name="csY11" fmla="*/ 722196 h 1362634"/>
            <a:gd name="csX12" fmla="*/ 0 w 2306171"/>
            <a:gd name="csY12" fmla="*/ 0 h 13626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2306171" h="1362634" fill="none" extrusionOk="0">
              <a:moveTo>
                <a:pt x="0" y="0"/>
              </a:moveTo>
              <a:cubicBezTo>
                <a:pt x="267299" y="-4361"/>
                <a:pt x="437163" y="27644"/>
                <a:pt x="553481" y="0"/>
              </a:cubicBezTo>
              <a:cubicBezTo>
                <a:pt x="669799" y="-27644"/>
                <a:pt x="820657" y="-50"/>
                <a:pt x="1060839" y="0"/>
              </a:cubicBezTo>
              <a:cubicBezTo>
                <a:pt x="1301021" y="50"/>
                <a:pt x="1519545" y="-18875"/>
                <a:pt x="1637381" y="0"/>
              </a:cubicBezTo>
              <a:cubicBezTo>
                <a:pt x="1755217" y="18875"/>
                <a:pt x="2001146" y="25082"/>
                <a:pt x="2306171" y="0"/>
              </a:cubicBezTo>
              <a:cubicBezTo>
                <a:pt x="2330316" y="285309"/>
                <a:pt x="2282745" y="456289"/>
                <a:pt x="2306171" y="708570"/>
              </a:cubicBezTo>
              <a:cubicBezTo>
                <a:pt x="2329598" y="960851"/>
                <a:pt x="2300103" y="1188584"/>
                <a:pt x="2306171" y="1362634"/>
              </a:cubicBezTo>
              <a:cubicBezTo>
                <a:pt x="2193797" y="1351928"/>
                <a:pt x="1945760" y="1358243"/>
                <a:pt x="1798813" y="1362634"/>
              </a:cubicBezTo>
              <a:cubicBezTo>
                <a:pt x="1651866" y="1367025"/>
                <a:pt x="1340573" y="1357122"/>
                <a:pt x="1176147" y="1362634"/>
              </a:cubicBezTo>
              <a:cubicBezTo>
                <a:pt x="1011721" y="1368146"/>
                <a:pt x="808697" y="1339400"/>
                <a:pt x="622666" y="1362634"/>
              </a:cubicBezTo>
              <a:cubicBezTo>
                <a:pt x="436635" y="1385868"/>
                <a:pt x="311181" y="1349955"/>
                <a:pt x="0" y="1362634"/>
              </a:cubicBezTo>
              <a:cubicBezTo>
                <a:pt x="-18951" y="1048567"/>
                <a:pt x="23041" y="1006930"/>
                <a:pt x="0" y="722196"/>
              </a:cubicBezTo>
              <a:cubicBezTo>
                <a:pt x="-23041" y="437462"/>
                <a:pt x="-19557" y="328688"/>
                <a:pt x="0" y="0"/>
              </a:cubicBezTo>
              <a:close/>
            </a:path>
            <a:path w="2306171" h="1362634" stroke="0" extrusionOk="0">
              <a:moveTo>
                <a:pt x="0" y="0"/>
              </a:moveTo>
              <a:cubicBezTo>
                <a:pt x="180746" y="15916"/>
                <a:pt x="379883" y="1575"/>
                <a:pt x="622666" y="0"/>
              </a:cubicBezTo>
              <a:cubicBezTo>
                <a:pt x="865449" y="-1575"/>
                <a:pt x="1048522" y="6526"/>
                <a:pt x="1176147" y="0"/>
              </a:cubicBezTo>
              <a:cubicBezTo>
                <a:pt x="1303772" y="-6526"/>
                <a:pt x="1468837" y="11962"/>
                <a:pt x="1683505" y="0"/>
              </a:cubicBezTo>
              <a:cubicBezTo>
                <a:pt x="1898173" y="-11962"/>
                <a:pt x="2052218" y="-12373"/>
                <a:pt x="2306171" y="0"/>
              </a:cubicBezTo>
              <a:cubicBezTo>
                <a:pt x="2280375" y="203732"/>
                <a:pt x="2316056" y="350794"/>
                <a:pt x="2306171" y="681317"/>
              </a:cubicBezTo>
              <a:cubicBezTo>
                <a:pt x="2296286" y="1011840"/>
                <a:pt x="2277591" y="1090653"/>
                <a:pt x="2306171" y="1362634"/>
              </a:cubicBezTo>
              <a:cubicBezTo>
                <a:pt x="2131002" y="1352451"/>
                <a:pt x="1897176" y="1377055"/>
                <a:pt x="1775752" y="1362634"/>
              </a:cubicBezTo>
              <a:cubicBezTo>
                <a:pt x="1654328" y="1348213"/>
                <a:pt x="1356050" y="1378312"/>
                <a:pt x="1176147" y="1362634"/>
              </a:cubicBezTo>
              <a:cubicBezTo>
                <a:pt x="996244" y="1346956"/>
                <a:pt x="774734" y="1362964"/>
                <a:pt x="576543" y="1362634"/>
              </a:cubicBezTo>
              <a:cubicBezTo>
                <a:pt x="378352" y="1362304"/>
                <a:pt x="243522" y="1358409"/>
                <a:pt x="0" y="1362634"/>
              </a:cubicBezTo>
              <a:cubicBezTo>
                <a:pt x="28576" y="1093372"/>
                <a:pt x="11774" y="951898"/>
                <a:pt x="0" y="708570"/>
              </a:cubicBezTo>
              <a:cubicBezTo>
                <a:pt x="-11774" y="465242"/>
                <a:pt x="-17696" y="321483"/>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fr-FR" sz="1100" b="0" i="0" u="none">
              <a:solidFill>
                <a:schemeClr val="dk1"/>
              </a:solidFill>
              <a:effectLst/>
              <a:latin typeface="+mn-lt"/>
              <a:ea typeface="+mn-ea"/>
              <a:cs typeface="+mn-cs"/>
            </a:rPr>
            <a:t>On remarque que</a:t>
          </a:r>
          <a:r>
            <a:rPr lang="fr-FR" sz="1100" b="0" i="0" u="none" baseline="0">
              <a:solidFill>
                <a:schemeClr val="dk1"/>
              </a:solidFill>
              <a:effectLst/>
              <a:latin typeface="+mn-lt"/>
              <a:ea typeface="+mn-ea"/>
              <a:cs typeface="+mn-cs"/>
            </a:rPr>
            <a:t> l'écart relatif entre notre modélisation Excel et celle faite sur Pléiades est inférieur à 10% ce qui semble relativement satisfaisant sachant que tout les paramètres n'ont pas pu être identiques avec les deux méthodes.</a:t>
          </a:r>
          <a:endParaRPr lang="fr-FR" sz="1000" b="0" i="0" u="none">
            <a:effectLst/>
          </a:endParaRPr>
        </a:p>
      </xdr:txBody>
    </xdr:sp>
    <xdr:clientData/>
  </xdr:twoCellAnchor>
  <xdr:twoCellAnchor>
    <xdr:from>
      <xdr:col>6</xdr:col>
      <xdr:colOff>744070</xdr:colOff>
      <xdr:row>22</xdr:row>
      <xdr:rowOff>107577</xdr:rowOff>
    </xdr:from>
    <xdr:to>
      <xdr:col>17</xdr:col>
      <xdr:colOff>569261</xdr:colOff>
      <xdr:row>26</xdr:row>
      <xdr:rowOff>145676</xdr:rowOff>
    </xdr:to>
    <xdr:sp macro="" textlink="">
      <xdr:nvSpPr>
        <xdr:cNvPr id="9" name="ZoneTexte 8">
          <a:extLst>
            <a:ext uri="{FF2B5EF4-FFF2-40B4-BE49-F238E27FC236}">
              <a16:creationId xmlns:a16="http://schemas.microsoft.com/office/drawing/2014/main" id="{1CAE687F-89E9-4C3C-89E3-32D16324E4DE}"/>
            </a:ext>
          </a:extLst>
        </xdr:cNvPr>
        <xdr:cNvSpPr txBox="1"/>
      </xdr:nvSpPr>
      <xdr:spPr>
        <a:xfrm>
          <a:off x="7548282" y="4312024"/>
          <a:ext cx="8503026" cy="755276"/>
        </a:xfrm>
        <a:custGeom>
          <a:avLst/>
          <a:gdLst>
            <a:gd name="csX0" fmla="*/ 0 w 8330456"/>
            <a:gd name="csY0" fmla="*/ 0 h 811305"/>
            <a:gd name="csX1" fmla="*/ 527596 w 8330456"/>
            <a:gd name="csY1" fmla="*/ 0 h 811305"/>
            <a:gd name="csX2" fmla="*/ 1138496 w 8330456"/>
            <a:gd name="csY2" fmla="*/ 0 h 811305"/>
            <a:gd name="csX3" fmla="*/ 1582787 w 8330456"/>
            <a:gd name="csY3" fmla="*/ 0 h 811305"/>
            <a:gd name="csX4" fmla="*/ 2443600 w 8330456"/>
            <a:gd name="csY4" fmla="*/ 0 h 811305"/>
            <a:gd name="csX5" fmla="*/ 3137805 w 8330456"/>
            <a:gd name="csY5" fmla="*/ 0 h 811305"/>
            <a:gd name="csX6" fmla="*/ 3582096 w 8330456"/>
            <a:gd name="csY6" fmla="*/ 0 h 811305"/>
            <a:gd name="csX7" fmla="*/ 4359605 w 8330456"/>
            <a:gd name="csY7" fmla="*/ 0 h 811305"/>
            <a:gd name="csX8" fmla="*/ 4803896 w 8330456"/>
            <a:gd name="csY8" fmla="*/ 0 h 811305"/>
            <a:gd name="csX9" fmla="*/ 5664710 w 8330456"/>
            <a:gd name="csY9" fmla="*/ 0 h 811305"/>
            <a:gd name="csX10" fmla="*/ 6109001 w 8330456"/>
            <a:gd name="csY10" fmla="*/ 0 h 811305"/>
            <a:gd name="csX11" fmla="*/ 6553292 w 8330456"/>
            <a:gd name="csY11" fmla="*/ 0 h 811305"/>
            <a:gd name="csX12" fmla="*/ 7247497 w 8330456"/>
            <a:gd name="csY12" fmla="*/ 0 h 811305"/>
            <a:gd name="csX13" fmla="*/ 8330456 w 8330456"/>
            <a:gd name="csY13" fmla="*/ 0 h 811305"/>
            <a:gd name="csX14" fmla="*/ 8330456 w 8330456"/>
            <a:gd name="csY14" fmla="*/ 381313 h 811305"/>
            <a:gd name="csX15" fmla="*/ 8330456 w 8330456"/>
            <a:gd name="csY15" fmla="*/ 811305 h 811305"/>
            <a:gd name="csX16" fmla="*/ 7469642 w 8330456"/>
            <a:gd name="csY16" fmla="*/ 811305 h 811305"/>
            <a:gd name="csX17" fmla="*/ 6942047 w 8330456"/>
            <a:gd name="csY17" fmla="*/ 811305 h 811305"/>
            <a:gd name="csX18" fmla="*/ 6497756 w 8330456"/>
            <a:gd name="csY18" fmla="*/ 811305 h 811305"/>
            <a:gd name="csX19" fmla="*/ 5720246 w 8330456"/>
            <a:gd name="csY19" fmla="*/ 811305 h 811305"/>
            <a:gd name="csX20" fmla="*/ 5192651 w 8330456"/>
            <a:gd name="csY20" fmla="*/ 811305 h 811305"/>
            <a:gd name="csX21" fmla="*/ 4581751 w 8330456"/>
            <a:gd name="csY21" fmla="*/ 811305 h 811305"/>
            <a:gd name="csX22" fmla="*/ 3720937 w 8330456"/>
            <a:gd name="csY22" fmla="*/ 811305 h 811305"/>
            <a:gd name="csX23" fmla="*/ 3110037 w 8330456"/>
            <a:gd name="csY23" fmla="*/ 811305 h 811305"/>
            <a:gd name="csX24" fmla="*/ 2332528 w 8330456"/>
            <a:gd name="csY24" fmla="*/ 811305 h 811305"/>
            <a:gd name="csX25" fmla="*/ 1471714 w 8330456"/>
            <a:gd name="csY25" fmla="*/ 811305 h 811305"/>
            <a:gd name="csX26" fmla="*/ 944118 w 8330456"/>
            <a:gd name="csY26" fmla="*/ 811305 h 811305"/>
            <a:gd name="csX27" fmla="*/ 0 w 8330456"/>
            <a:gd name="csY27" fmla="*/ 811305 h 811305"/>
            <a:gd name="csX28" fmla="*/ 0 w 8330456"/>
            <a:gd name="csY28" fmla="*/ 413766 h 811305"/>
            <a:gd name="csX29" fmla="*/ 0 w 8330456"/>
            <a:gd name="csY29" fmla="*/ 0 h 81130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Lst>
          <a:rect l="l" t="t" r="r" b="b"/>
          <a:pathLst>
            <a:path w="8330456" h="811305" fill="none" extrusionOk="0">
              <a:moveTo>
                <a:pt x="0" y="0"/>
              </a:moveTo>
              <a:cubicBezTo>
                <a:pt x="263580" y="-21702"/>
                <a:pt x="335311" y="-18115"/>
                <a:pt x="527596" y="0"/>
              </a:cubicBezTo>
              <a:cubicBezTo>
                <a:pt x="719881" y="18115"/>
                <a:pt x="936337" y="-4684"/>
                <a:pt x="1138496" y="0"/>
              </a:cubicBezTo>
              <a:cubicBezTo>
                <a:pt x="1340655" y="4684"/>
                <a:pt x="1438046" y="-1525"/>
                <a:pt x="1582787" y="0"/>
              </a:cubicBezTo>
              <a:cubicBezTo>
                <a:pt x="1727528" y="1525"/>
                <a:pt x="2167284" y="-21391"/>
                <a:pt x="2443600" y="0"/>
              </a:cubicBezTo>
              <a:cubicBezTo>
                <a:pt x="2719916" y="21391"/>
                <a:pt x="2801428" y="33442"/>
                <a:pt x="3137805" y="0"/>
              </a:cubicBezTo>
              <a:cubicBezTo>
                <a:pt x="3474183" y="-33442"/>
                <a:pt x="3454697" y="-3787"/>
                <a:pt x="3582096" y="0"/>
              </a:cubicBezTo>
              <a:cubicBezTo>
                <a:pt x="3709495" y="3787"/>
                <a:pt x="4168548" y="-25834"/>
                <a:pt x="4359605" y="0"/>
              </a:cubicBezTo>
              <a:cubicBezTo>
                <a:pt x="4550662" y="25834"/>
                <a:pt x="4670097" y="-14564"/>
                <a:pt x="4803896" y="0"/>
              </a:cubicBezTo>
              <a:cubicBezTo>
                <a:pt x="4937695" y="14564"/>
                <a:pt x="5275936" y="-30502"/>
                <a:pt x="5664710" y="0"/>
              </a:cubicBezTo>
              <a:cubicBezTo>
                <a:pt x="6053484" y="30502"/>
                <a:pt x="5989717" y="-10181"/>
                <a:pt x="6109001" y="0"/>
              </a:cubicBezTo>
              <a:cubicBezTo>
                <a:pt x="6228285" y="10181"/>
                <a:pt x="6396091" y="8848"/>
                <a:pt x="6553292" y="0"/>
              </a:cubicBezTo>
              <a:cubicBezTo>
                <a:pt x="6710493" y="-8848"/>
                <a:pt x="6958373" y="-3230"/>
                <a:pt x="7247497" y="0"/>
              </a:cubicBezTo>
              <a:cubicBezTo>
                <a:pt x="7536622" y="3230"/>
                <a:pt x="7860196" y="-41661"/>
                <a:pt x="8330456" y="0"/>
              </a:cubicBezTo>
              <a:cubicBezTo>
                <a:pt x="8323989" y="121136"/>
                <a:pt x="8328951" y="207863"/>
                <a:pt x="8330456" y="381313"/>
              </a:cubicBezTo>
              <a:cubicBezTo>
                <a:pt x="8331961" y="554763"/>
                <a:pt x="8314839" y="672868"/>
                <a:pt x="8330456" y="811305"/>
              </a:cubicBezTo>
              <a:cubicBezTo>
                <a:pt x="7906200" y="842601"/>
                <a:pt x="7770814" y="807408"/>
                <a:pt x="7469642" y="811305"/>
              </a:cubicBezTo>
              <a:cubicBezTo>
                <a:pt x="7168470" y="815202"/>
                <a:pt x="7156786" y="826343"/>
                <a:pt x="6942047" y="811305"/>
              </a:cubicBezTo>
              <a:cubicBezTo>
                <a:pt x="6727308" y="796267"/>
                <a:pt x="6680932" y="822792"/>
                <a:pt x="6497756" y="811305"/>
              </a:cubicBezTo>
              <a:cubicBezTo>
                <a:pt x="6314580" y="799818"/>
                <a:pt x="6037343" y="846855"/>
                <a:pt x="5720246" y="811305"/>
              </a:cubicBezTo>
              <a:cubicBezTo>
                <a:pt x="5403149" y="775756"/>
                <a:pt x="5307713" y="798766"/>
                <a:pt x="5192651" y="811305"/>
              </a:cubicBezTo>
              <a:cubicBezTo>
                <a:pt x="5077590" y="823844"/>
                <a:pt x="4794565" y="810392"/>
                <a:pt x="4581751" y="811305"/>
              </a:cubicBezTo>
              <a:cubicBezTo>
                <a:pt x="4368937" y="812218"/>
                <a:pt x="4077046" y="821951"/>
                <a:pt x="3720937" y="811305"/>
              </a:cubicBezTo>
              <a:cubicBezTo>
                <a:pt x="3364828" y="800659"/>
                <a:pt x="3354238" y="793006"/>
                <a:pt x="3110037" y="811305"/>
              </a:cubicBezTo>
              <a:cubicBezTo>
                <a:pt x="2865836" y="829604"/>
                <a:pt x="2606426" y="775379"/>
                <a:pt x="2332528" y="811305"/>
              </a:cubicBezTo>
              <a:cubicBezTo>
                <a:pt x="2058630" y="847231"/>
                <a:pt x="1771730" y="768384"/>
                <a:pt x="1471714" y="811305"/>
              </a:cubicBezTo>
              <a:cubicBezTo>
                <a:pt x="1171698" y="854226"/>
                <a:pt x="1186788" y="816615"/>
                <a:pt x="944118" y="811305"/>
              </a:cubicBezTo>
              <a:cubicBezTo>
                <a:pt x="701448" y="805995"/>
                <a:pt x="348546" y="816673"/>
                <a:pt x="0" y="811305"/>
              </a:cubicBezTo>
              <a:cubicBezTo>
                <a:pt x="8519" y="659830"/>
                <a:pt x="4216" y="523162"/>
                <a:pt x="0" y="413766"/>
              </a:cubicBezTo>
              <a:cubicBezTo>
                <a:pt x="-4216" y="304370"/>
                <a:pt x="19220" y="206484"/>
                <a:pt x="0" y="0"/>
              </a:cubicBezTo>
              <a:close/>
            </a:path>
            <a:path w="8330456" h="811305" stroke="0" extrusionOk="0">
              <a:moveTo>
                <a:pt x="0" y="0"/>
              </a:moveTo>
              <a:cubicBezTo>
                <a:pt x="327868" y="-29819"/>
                <a:pt x="539694" y="-15563"/>
                <a:pt x="860814" y="0"/>
              </a:cubicBezTo>
              <a:cubicBezTo>
                <a:pt x="1181934" y="15563"/>
                <a:pt x="1181280" y="-21687"/>
                <a:pt x="1471714" y="0"/>
              </a:cubicBezTo>
              <a:cubicBezTo>
                <a:pt x="1762148" y="21687"/>
                <a:pt x="1778461" y="3540"/>
                <a:pt x="1916005" y="0"/>
              </a:cubicBezTo>
              <a:cubicBezTo>
                <a:pt x="2053549" y="-3540"/>
                <a:pt x="2299249" y="10990"/>
                <a:pt x="2526905" y="0"/>
              </a:cubicBezTo>
              <a:cubicBezTo>
                <a:pt x="2754561" y="-10990"/>
                <a:pt x="2921803" y="-25600"/>
                <a:pt x="3221110" y="0"/>
              </a:cubicBezTo>
              <a:cubicBezTo>
                <a:pt x="3520417" y="25600"/>
                <a:pt x="3618637" y="4162"/>
                <a:pt x="3748705" y="0"/>
              </a:cubicBezTo>
              <a:cubicBezTo>
                <a:pt x="3878774" y="-4162"/>
                <a:pt x="3999786" y="-7843"/>
                <a:pt x="4192996" y="0"/>
              </a:cubicBezTo>
              <a:cubicBezTo>
                <a:pt x="4386206" y="7843"/>
                <a:pt x="4583641" y="-19049"/>
                <a:pt x="4720592" y="0"/>
              </a:cubicBezTo>
              <a:cubicBezTo>
                <a:pt x="4857543" y="19049"/>
                <a:pt x="5063770" y="-23540"/>
                <a:pt x="5248187" y="0"/>
              </a:cubicBezTo>
              <a:cubicBezTo>
                <a:pt x="5432604" y="23540"/>
                <a:pt x="5637955" y="22496"/>
                <a:pt x="5942392" y="0"/>
              </a:cubicBezTo>
              <a:cubicBezTo>
                <a:pt x="6246829" y="-22496"/>
                <a:pt x="6395169" y="-36908"/>
                <a:pt x="6803206" y="0"/>
              </a:cubicBezTo>
              <a:cubicBezTo>
                <a:pt x="7211243" y="36908"/>
                <a:pt x="7049689" y="18428"/>
                <a:pt x="7247497" y="0"/>
              </a:cubicBezTo>
              <a:cubicBezTo>
                <a:pt x="7445305" y="-18428"/>
                <a:pt x="7959950" y="-37323"/>
                <a:pt x="8330456" y="0"/>
              </a:cubicBezTo>
              <a:cubicBezTo>
                <a:pt x="8331227" y="149490"/>
                <a:pt x="8335442" y="304969"/>
                <a:pt x="8330456" y="381313"/>
              </a:cubicBezTo>
              <a:cubicBezTo>
                <a:pt x="8325470" y="457657"/>
                <a:pt x="8348730" y="714153"/>
                <a:pt x="8330456" y="811305"/>
              </a:cubicBezTo>
              <a:cubicBezTo>
                <a:pt x="8133231" y="810332"/>
                <a:pt x="8009659" y="801395"/>
                <a:pt x="7886165" y="811305"/>
              </a:cubicBezTo>
              <a:cubicBezTo>
                <a:pt x="7762671" y="821215"/>
                <a:pt x="7563878" y="814288"/>
                <a:pt x="7275265" y="811305"/>
              </a:cubicBezTo>
              <a:cubicBezTo>
                <a:pt x="6986652" y="808322"/>
                <a:pt x="6745480" y="809789"/>
                <a:pt x="6581060" y="811305"/>
              </a:cubicBezTo>
              <a:cubicBezTo>
                <a:pt x="6416641" y="812821"/>
                <a:pt x="6242837" y="787836"/>
                <a:pt x="6053465" y="811305"/>
              </a:cubicBezTo>
              <a:cubicBezTo>
                <a:pt x="5864093" y="834774"/>
                <a:pt x="5773001" y="801926"/>
                <a:pt x="5609174" y="811305"/>
              </a:cubicBezTo>
              <a:cubicBezTo>
                <a:pt x="5445347" y="820684"/>
                <a:pt x="5316743" y="826521"/>
                <a:pt x="5164883" y="811305"/>
              </a:cubicBezTo>
              <a:cubicBezTo>
                <a:pt x="5013023" y="796089"/>
                <a:pt x="4704687" y="782931"/>
                <a:pt x="4387373" y="811305"/>
              </a:cubicBezTo>
              <a:cubicBezTo>
                <a:pt x="4070059" y="839680"/>
                <a:pt x="3961275" y="841246"/>
                <a:pt x="3693169" y="811305"/>
              </a:cubicBezTo>
              <a:cubicBezTo>
                <a:pt x="3425063" y="781364"/>
                <a:pt x="3308218" y="825396"/>
                <a:pt x="2998964" y="811305"/>
              </a:cubicBezTo>
              <a:cubicBezTo>
                <a:pt x="2689710" y="797214"/>
                <a:pt x="2486598" y="773585"/>
                <a:pt x="2221455" y="811305"/>
              </a:cubicBezTo>
              <a:cubicBezTo>
                <a:pt x="1956312" y="849025"/>
                <a:pt x="1710257" y="801072"/>
                <a:pt x="1527250" y="811305"/>
              </a:cubicBezTo>
              <a:cubicBezTo>
                <a:pt x="1344243" y="821538"/>
                <a:pt x="947086" y="832086"/>
                <a:pt x="749741" y="811305"/>
              </a:cubicBezTo>
              <a:cubicBezTo>
                <a:pt x="552396" y="790524"/>
                <a:pt x="338049" y="774951"/>
                <a:pt x="0" y="811305"/>
              </a:cubicBezTo>
              <a:cubicBezTo>
                <a:pt x="19599" y="621069"/>
                <a:pt x="-4130" y="496034"/>
                <a:pt x="0" y="405653"/>
              </a:cubicBezTo>
              <a:cubicBezTo>
                <a:pt x="4130" y="315272"/>
                <a:pt x="-19237" y="131412"/>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En</a:t>
          </a:r>
          <a:r>
            <a:rPr lang="fr-FR" sz="1100" baseline="0">
              <a:solidFill>
                <a:schemeClr val="dk1"/>
              </a:solidFill>
              <a:effectLst/>
              <a:latin typeface="+mn-lt"/>
              <a:ea typeface="+mn-ea"/>
              <a:cs typeface="+mn-cs"/>
            </a:rPr>
            <a:t> modifiant l'orientation du bâtiment, la puissance déperditives reste inchangée. Cela s'explique car les déperditions ne prennent pas en comtpe les apports de chaleur externe due à l'exposition solaire du bâtiment.</a:t>
          </a:r>
          <a:endParaRPr lang="fr-FR" sz="1000">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381000</xdr:colOff>
      <xdr:row>1</xdr:row>
      <xdr:rowOff>190499</xdr:rowOff>
    </xdr:from>
    <xdr:to>
      <xdr:col>8</xdr:col>
      <xdr:colOff>762000</xdr:colOff>
      <xdr:row>4</xdr:row>
      <xdr:rowOff>7326</xdr:rowOff>
    </xdr:to>
    <xdr:sp macro="" textlink="">
      <xdr:nvSpPr>
        <xdr:cNvPr id="2" name="ZoneTexte 1">
          <a:extLst>
            <a:ext uri="{FF2B5EF4-FFF2-40B4-BE49-F238E27FC236}">
              <a16:creationId xmlns:a16="http://schemas.microsoft.com/office/drawing/2014/main" id="{A0D1FE9E-CF23-47EB-91B6-CE8D6216FFC9}"/>
            </a:ext>
          </a:extLst>
        </xdr:cNvPr>
        <xdr:cNvSpPr txBox="1"/>
      </xdr:nvSpPr>
      <xdr:spPr>
        <a:xfrm>
          <a:off x="4610100" y="390524"/>
          <a:ext cx="5353050" cy="388327"/>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fr-FR" sz="1600" b="1" cap="none" spc="0">
              <a:ln w="0"/>
              <a:solidFill>
                <a:schemeClr val="tx1">
                  <a:lumMod val="85000"/>
                  <a:lumOff val="15000"/>
                </a:schemeClr>
              </a:solidFill>
              <a:effectLst>
                <a:outerShdw blurRad="50800" dist="38100" dir="18900000" algn="bl" rotWithShape="0">
                  <a:prstClr val="black">
                    <a:alpha val="18000"/>
                  </a:prstClr>
                </a:outerShdw>
              </a:effectLst>
            </a:rPr>
            <a:t>Dimensionnement des chauffages</a:t>
          </a:r>
        </a:p>
      </xdr:txBody>
    </xdr:sp>
    <xdr:clientData/>
  </xdr:twoCellAnchor>
  <xdr:twoCellAnchor>
    <xdr:from>
      <xdr:col>1</xdr:col>
      <xdr:colOff>266700</xdr:colOff>
      <xdr:row>4</xdr:row>
      <xdr:rowOff>108696</xdr:rowOff>
    </xdr:from>
    <xdr:to>
      <xdr:col>9</xdr:col>
      <xdr:colOff>238125</xdr:colOff>
      <xdr:row>22</xdr:row>
      <xdr:rowOff>125505</xdr:rowOff>
    </xdr:to>
    <mc:AlternateContent xmlns:mc="http://schemas.openxmlformats.org/markup-compatibility/2006">
      <mc:Choice xmlns:a14="http://schemas.microsoft.com/office/drawing/2010/main" Requires="a14">
        <xdr:sp macro="" textlink="">
          <xdr:nvSpPr>
            <xdr:cNvPr id="3" name="ZoneTexte 2">
              <a:extLst>
                <a:ext uri="{FF2B5EF4-FFF2-40B4-BE49-F238E27FC236}">
                  <a16:creationId xmlns:a16="http://schemas.microsoft.com/office/drawing/2014/main" id="{81AD9A68-645E-485D-989A-0CA60D27CFAA}"/>
                </a:ext>
              </a:extLst>
            </xdr:cNvPr>
            <xdr:cNvSpPr txBox="1"/>
          </xdr:nvSpPr>
          <xdr:spPr>
            <a:xfrm>
              <a:off x="4495800" y="880221"/>
              <a:ext cx="5705475" cy="3445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On souhaite dimensionner les chauffages des différentes pièces de la maison en fonction des déperditions par pièce obtenues grâce à Pléiades. Cependant, notre chauffe-eau fonctionne en régime 45/40/19 contrairement aux valeurs nominales présentée dans le catalogue Finimetal qui adoptent d'autres régime d'eau. Ce qui nous amène à calculer la puissance corrigée des radiateurs du catalogue constructeurs. Pour ce faire, on commence par calculer le </a:t>
              </a:r>
              <a14:m>
                <m:oMath xmlns:m="http://schemas.openxmlformats.org/officeDocument/2006/math">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m:t>
                      </m:r>
                    </m:sub>
                  </m:sSub>
                </m:oMath>
              </a14:m>
              <a:r>
                <a:rPr lang="fr-FR" sz="1100">
                  <a:solidFill>
                    <a:schemeClr val="dk1"/>
                  </a:solidFill>
                  <a:effectLst/>
                  <a:latin typeface="+mn-lt"/>
                  <a:ea typeface="+mn-ea"/>
                  <a:cs typeface="+mn-cs"/>
                </a:rPr>
                <a:t> </a:t>
              </a:r>
              <a:r>
                <a:rPr lang="fr-FR" sz="1100" i="1">
                  <a:solidFill>
                    <a:schemeClr val="dk1"/>
                  </a:solidFill>
                  <a:effectLst/>
                  <a:latin typeface="+mn-lt"/>
                  <a:ea typeface="+mn-ea"/>
                  <a:cs typeface="+mn-cs"/>
                </a:rPr>
                <a:t>(tous les calculs sont disponibles dans la feuille "7 - Calculs Dim. des chauffages") </a:t>
              </a:r>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 </a:t>
              </a:r>
            </a:p>
            <a:p>
              <a:pPr/>
              <a14:m>
                <m:oMathPara xmlns:m="http://schemas.openxmlformats.org/officeDocument/2006/math">
                  <m:oMathParaPr>
                    <m:jc m:val="centerGroup"/>
                  </m:oMathParaPr>
                  <m:oMath xmlns:m="http://schemas.openxmlformats.org/officeDocument/2006/math">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m:t>
                        </m:r>
                      </m:sub>
                    </m:sSub>
                    <m:r>
                      <a:rPr lang="fr-FR" sz="1100" i="1">
                        <a:solidFill>
                          <a:schemeClr val="dk1"/>
                        </a:solidFill>
                        <a:effectLst/>
                        <a:latin typeface="Cambria Math" panose="02040503050406030204" pitchFamily="18" charset="0"/>
                        <a:ea typeface="+mn-ea"/>
                        <a:cs typeface="+mn-cs"/>
                      </a:rPr>
                      <m:t>=</m:t>
                    </m:r>
                    <m:f>
                      <m:fPr>
                        <m:ctrlPr>
                          <a:rPr lang="fr-FR" sz="1100" i="1">
                            <a:solidFill>
                              <a:schemeClr val="dk1"/>
                            </a:solidFill>
                            <a:effectLst/>
                            <a:latin typeface="Cambria Math" panose="02040503050406030204" pitchFamily="18" charset="0"/>
                            <a:ea typeface="+mn-ea"/>
                            <a:cs typeface="+mn-cs"/>
                          </a:rPr>
                        </m:ctrlPr>
                      </m:fPr>
                      <m:num>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𝑒</m:t>
                            </m:r>
                          </m:sub>
                        </m:sSub>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𝑠</m:t>
                            </m:r>
                          </m:sub>
                        </m:sSub>
                      </m:num>
                      <m:den>
                        <m:r>
                          <a:rPr lang="fr-FR" sz="1100" i="1">
                            <a:solidFill>
                              <a:schemeClr val="dk1"/>
                            </a:solidFill>
                            <a:effectLst/>
                            <a:latin typeface="Cambria Math" panose="02040503050406030204" pitchFamily="18" charset="0"/>
                            <a:ea typeface="+mn-ea"/>
                            <a:cs typeface="+mn-cs"/>
                          </a:rPr>
                          <m:t>2</m:t>
                        </m:r>
                      </m:den>
                    </m:f>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𝑖</m:t>
                        </m:r>
                      </m:sub>
                    </m:sSub>
                    <m:r>
                      <a:rPr lang="fr-FR" sz="1100" i="1">
                        <a:solidFill>
                          <a:schemeClr val="dk1"/>
                        </a:solidFill>
                        <a:effectLst/>
                        <a:latin typeface="Cambria Math" panose="02040503050406030204" pitchFamily="18" charset="0"/>
                        <a:ea typeface="+mn-ea"/>
                        <a:cs typeface="+mn-cs"/>
                      </a:rPr>
                      <m:t>=22,5 </m:t>
                    </m:r>
                    <m:r>
                      <a:rPr lang="fr-FR" sz="1100" i="1">
                        <a:solidFill>
                          <a:schemeClr val="dk1"/>
                        </a:solidFill>
                        <a:effectLst/>
                        <a:latin typeface="Cambria Math" panose="02040503050406030204" pitchFamily="18" charset="0"/>
                        <a:ea typeface="+mn-ea"/>
                        <a:cs typeface="+mn-cs"/>
                      </a:rPr>
                      <m:t>𝐾</m:t>
                    </m:r>
                  </m:oMath>
                </m:oMathPara>
              </a14:m>
              <a:br>
                <a:rPr lang="fr-FR" sz="1100">
                  <a:solidFill>
                    <a:schemeClr val="dk1"/>
                  </a:solidFill>
                  <a:effectLst/>
                  <a:latin typeface="+mn-lt"/>
                  <a:ea typeface="+mn-ea"/>
                  <a:cs typeface="+mn-cs"/>
                </a:rPr>
              </a:b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On vérifie le </a:t>
              </a:r>
              <a14:m>
                <m:oMath xmlns:m="http://schemas.openxmlformats.org/officeDocument/2006/math">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m:t>
                      </m:r>
                      <m:r>
                        <a:rPr lang="fr-FR" sz="1100" b="0" i="1">
                          <a:solidFill>
                            <a:schemeClr val="dk1"/>
                          </a:solidFill>
                          <a:effectLst/>
                          <a:latin typeface="Cambria Math" panose="02040503050406030204" pitchFamily="18" charset="0"/>
                          <a:ea typeface="+mn-ea"/>
                          <a:cs typeface="+mn-cs"/>
                        </a:rPr>
                        <m:t>𝑁</m:t>
                      </m:r>
                    </m:sub>
                  </m:sSub>
                </m:oMath>
              </a14:m>
              <a:r>
                <a:rPr lang="fr-FR" sz="1100">
                  <a:solidFill>
                    <a:schemeClr val="dk1"/>
                  </a:solidFill>
                  <a:effectLst/>
                  <a:latin typeface="+mn-lt"/>
                  <a:ea typeface="+mn-ea"/>
                  <a:cs typeface="+mn-cs"/>
                </a:rPr>
                <a:t> du chauffage étudié :</a:t>
              </a:r>
            </a:p>
            <a:p>
              <a:r>
                <a:rPr lang="fr-FR" sz="1100">
                  <a:solidFill>
                    <a:schemeClr val="dk1"/>
                  </a:solidFill>
                  <a:effectLst/>
                  <a:latin typeface="+mn-lt"/>
                  <a:ea typeface="+mn-ea"/>
                  <a:cs typeface="+mn-cs"/>
                </a:rPr>
                <a:t> </a:t>
              </a:r>
            </a:p>
            <a:p>
              <a:pPr/>
              <a14:m>
                <m:oMathPara xmlns:m="http://schemas.openxmlformats.org/officeDocument/2006/math">
                  <m:oMathParaPr>
                    <m:jc m:val="centerGroup"/>
                  </m:oMathParaPr>
                  <m:oMath xmlns:m="http://schemas.openxmlformats.org/officeDocument/2006/math">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𝐿𝑀𝑁</m:t>
                        </m:r>
                      </m:sub>
                    </m:sSub>
                    <m:r>
                      <a:rPr lang="fr-FR" sz="1100" i="1">
                        <a:solidFill>
                          <a:schemeClr val="dk1"/>
                        </a:solidFill>
                        <a:effectLst/>
                        <a:latin typeface="Cambria Math" panose="02040503050406030204" pitchFamily="18" charset="0"/>
                        <a:ea typeface="+mn-ea"/>
                        <a:cs typeface="+mn-cs"/>
                      </a:rPr>
                      <m:t>=</m:t>
                    </m:r>
                    <m:f>
                      <m:fPr>
                        <m:ctrlPr>
                          <a:rPr lang="fr-FR" sz="1100" i="1">
                            <a:solidFill>
                              <a:schemeClr val="dk1"/>
                            </a:solidFill>
                            <a:effectLst/>
                            <a:latin typeface="Cambria Math" panose="02040503050406030204" pitchFamily="18" charset="0"/>
                            <a:ea typeface="+mn-ea"/>
                            <a:cs typeface="+mn-cs"/>
                          </a:rPr>
                        </m:ctrlPr>
                      </m:fPr>
                      <m:num>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𝑒𝑁</m:t>
                            </m:r>
                          </m:sub>
                        </m:sSub>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𝑠𝑁</m:t>
                            </m:r>
                          </m:sub>
                        </m:sSub>
                      </m:num>
                      <m:den>
                        <m:r>
                          <a:rPr lang="fr-FR" sz="1100" i="1">
                            <a:solidFill>
                              <a:schemeClr val="dk1"/>
                            </a:solidFill>
                            <a:effectLst/>
                            <a:latin typeface="Cambria Math" panose="02040503050406030204" pitchFamily="18" charset="0"/>
                            <a:ea typeface="+mn-ea"/>
                            <a:cs typeface="+mn-cs"/>
                          </a:rPr>
                          <m:t>2</m:t>
                        </m:r>
                      </m:den>
                    </m:f>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𝑖𝑁</m:t>
                        </m:r>
                      </m:sub>
                    </m:sSub>
                    <m:r>
                      <a:rPr lang="fr-FR" sz="1100" i="1">
                        <a:solidFill>
                          <a:schemeClr val="dk1"/>
                        </a:solidFill>
                        <a:effectLst/>
                        <a:latin typeface="Cambria Math" panose="02040503050406030204" pitchFamily="18" charset="0"/>
                        <a:ea typeface="+mn-ea"/>
                        <a:cs typeface="+mn-cs"/>
                      </a:rPr>
                      <m:t>=30 </m:t>
                    </m:r>
                    <m:r>
                      <a:rPr lang="fr-FR" sz="1100" i="1">
                        <a:solidFill>
                          <a:schemeClr val="dk1"/>
                        </a:solidFill>
                        <a:effectLst/>
                        <a:latin typeface="Cambria Math" panose="02040503050406030204" pitchFamily="18" charset="0"/>
                        <a:ea typeface="+mn-ea"/>
                        <a:cs typeface="+mn-cs"/>
                      </a:rPr>
                      <m:t>𝐾</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Et à partir des tableaux fournis dans le catalogue constructeur on calcule la puissance corrigée à notre régime d’eau :</a:t>
              </a:r>
            </a:p>
            <a:p>
              <a:pPr/>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𝑃</m:t>
                        </m:r>
                      </m:e>
                      <m:sub>
                        <m:r>
                          <a:rPr lang="fr-FR" sz="1100" i="1">
                            <a:solidFill>
                              <a:schemeClr val="dk1"/>
                            </a:solidFill>
                            <a:effectLst/>
                            <a:latin typeface="Cambria Math" panose="02040503050406030204" pitchFamily="18" charset="0"/>
                            <a:ea typeface="+mn-ea"/>
                            <a:cs typeface="+mn-cs"/>
                          </a:rPr>
                          <m:t>45</m:t>
                        </m:r>
                        <m:r>
                          <a:rPr lang="fr-FR" sz="1100">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40</m:t>
                        </m:r>
                        <m:r>
                          <a:rPr lang="fr-FR" sz="1100">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19</m:t>
                        </m:r>
                      </m:sub>
                    </m:sSub>
                    <m:r>
                      <a:rPr lang="fr-FR" sz="1100" i="1">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𝐴</m:t>
                    </m:r>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𝑃</m:t>
                        </m:r>
                      </m:e>
                      <m:sub>
                        <m:r>
                          <a:rPr lang="fr-FR" sz="1100" i="1">
                            <a:solidFill>
                              <a:schemeClr val="dk1"/>
                            </a:solidFill>
                            <a:effectLst/>
                            <a:latin typeface="Cambria Math" panose="02040503050406030204" pitchFamily="18" charset="0"/>
                            <a:ea typeface="+mn-ea"/>
                            <a:cs typeface="+mn-cs"/>
                          </a:rPr>
                          <m:t>𝑐𝑜𝑛𝑠𝑡𝑟𝑢𝑐𝑡𝑒𝑢𝑟</m:t>
                        </m:r>
                      </m:sub>
                    </m:sSub>
                    <m:r>
                      <a:rPr lang="fr-FR" sz="1100" i="1">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𝐴</m:t>
                    </m:r>
                    <m:r>
                      <a:rPr lang="fr-FR" sz="1100" i="1">
                        <a:solidFill>
                          <a:schemeClr val="dk1"/>
                        </a:solidFill>
                        <a:effectLst/>
                        <a:latin typeface="Cambria Math" panose="02040503050406030204" pitchFamily="18" charset="0"/>
                        <a:ea typeface="+mn-ea"/>
                        <a:cs typeface="+mn-cs"/>
                      </a:rPr>
                      <m:t>)</m:t>
                    </m:r>
                    <m:sSup>
                      <m:sSupPr>
                        <m:ctrlPr>
                          <a:rPr lang="fr-FR" sz="1100" i="1">
                            <a:solidFill>
                              <a:schemeClr val="dk1"/>
                            </a:solidFill>
                            <a:effectLst/>
                            <a:latin typeface="Cambria Math" panose="02040503050406030204" pitchFamily="18" charset="0"/>
                            <a:ea typeface="+mn-ea"/>
                            <a:cs typeface="+mn-cs"/>
                          </a:rPr>
                        </m:ctrlPr>
                      </m:sSupPr>
                      <m:e>
                        <m:d>
                          <m:dPr>
                            <m:ctrlPr>
                              <a:rPr lang="fr-FR" sz="1100" i="1">
                                <a:solidFill>
                                  <a:schemeClr val="dk1"/>
                                </a:solidFill>
                                <a:effectLst/>
                                <a:latin typeface="Cambria Math" panose="02040503050406030204" pitchFamily="18" charset="0"/>
                                <a:ea typeface="+mn-ea"/>
                                <a:cs typeface="+mn-cs"/>
                              </a:rPr>
                            </m:ctrlPr>
                          </m:dPr>
                          <m:e>
                            <m:f>
                              <m:fPr>
                                <m:ctrlPr>
                                  <a:rPr lang="fr-FR" sz="1100" i="1">
                                    <a:solidFill>
                                      <a:schemeClr val="dk1"/>
                                    </a:solidFill>
                                    <a:effectLst/>
                                    <a:latin typeface="Cambria Math" panose="02040503050406030204" pitchFamily="18" charset="0"/>
                                    <a:ea typeface="+mn-ea"/>
                                    <a:cs typeface="+mn-cs"/>
                                  </a:rPr>
                                </m:ctrlPr>
                              </m:fPr>
                              <m:num>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m:t>
                                    </m:r>
                                  </m:sub>
                                </m:sSub>
                              </m:num>
                              <m:den>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𝐿𝑀𝑁</m:t>
                                    </m:r>
                                  </m:sub>
                                </m:sSub>
                              </m:den>
                            </m:f>
                          </m:e>
                        </m:d>
                      </m:e>
                      <m:sup>
                        <m:r>
                          <a:rPr lang="fr-FR" sz="1100" i="1">
                            <a:solidFill>
                              <a:schemeClr val="dk1"/>
                            </a:solidFill>
                            <a:effectLst/>
                            <a:latin typeface="Cambria Math" panose="02040503050406030204" pitchFamily="18" charset="0"/>
                            <a:ea typeface="+mn-ea"/>
                            <a:cs typeface="+mn-cs"/>
                          </a:rPr>
                          <m:t>𝑛</m:t>
                        </m:r>
                      </m:sup>
                    </m:sSup>
                  </m:oMath>
                </m:oMathPara>
              </a14:m>
              <a:endParaRPr lang="fr-FR" sz="1100">
                <a:solidFill>
                  <a:schemeClr val="dk1"/>
                </a:solidFill>
                <a:effectLst/>
                <a:latin typeface="+mn-lt"/>
                <a:ea typeface="+mn-ea"/>
                <a:cs typeface="+mn-cs"/>
              </a:endParaRPr>
            </a:p>
          </xdr:txBody>
        </xdr:sp>
      </mc:Choice>
      <mc:Fallback>
        <xdr:sp macro="" textlink="">
          <xdr:nvSpPr>
            <xdr:cNvPr id="3" name="ZoneTexte 2">
              <a:extLst>
                <a:ext uri="{FF2B5EF4-FFF2-40B4-BE49-F238E27FC236}">
                  <a16:creationId xmlns:a16="http://schemas.microsoft.com/office/drawing/2014/main" id="{81AD9A68-645E-485D-989A-0CA60D27CFAA}"/>
                </a:ext>
              </a:extLst>
            </xdr:cNvPr>
            <xdr:cNvSpPr txBox="1"/>
          </xdr:nvSpPr>
          <xdr:spPr>
            <a:xfrm>
              <a:off x="4495800" y="880221"/>
              <a:ext cx="5705475" cy="3445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On souhaite dimensionner les chauffages des différentes pièces de la maison en fonction des déperditions par pièce obtenues grâce à Pléiades. Cependant, notre chauffe-eau fonctionne en régime 45/40/19 contrairement aux valeurs nominales présentée dans le catalogue Finimetal qui adoptent d'autres régime d'eau. Ce qui nous amène à calculer la puissance corrigée des radiateurs du catalogue constructeurs. Pour ce faire, on commence par calculer le </a:t>
              </a:r>
              <a:r>
                <a:rPr lang="fr-FR" sz="1100" i="0">
                  <a:solidFill>
                    <a:schemeClr val="dk1"/>
                  </a:solidFill>
                  <a:effectLst/>
                  <a:latin typeface="Cambria Math" panose="02040503050406030204" pitchFamily="18" charset="0"/>
                  <a:ea typeface="+mn-ea"/>
                  <a:cs typeface="+mn-cs"/>
                </a:rPr>
                <a:t>Δ𝑇_𝐿𝑀</a:t>
              </a:r>
              <a:r>
                <a:rPr lang="fr-FR" sz="1100">
                  <a:solidFill>
                    <a:schemeClr val="dk1"/>
                  </a:solidFill>
                  <a:effectLst/>
                  <a:latin typeface="+mn-lt"/>
                  <a:ea typeface="+mn-ea"/>
                  <a:cs typeface="+mn-cs"/>
                </a:rPr>
                <a:t> </a:t>
              </a:r>
              <a:r>
                <a:rPr lang="fr-FR" sz="1100" i="1">
                  <a:solidFill>
                    <a:schemeClr val="dk1"/>
                  </a:solidFill>
                  <a:effectLst/>
                  <a:latin typeface="+mn-lt"/>
                  <a:ea typeface="+mn-ea"/>
                  <a:cs typeface="+mn-cs"/>
                </a:rPr>
                <a:t>(tous les calculs sont disponibles dans la feuille "7 - Calculs Dim. des chauffages") </a:t>
              </a:r>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 </a:t>
              </a:r>
            </a:p>
            <a:p>
              <a:pPr/>
              <a:r>
                <a:rPr lang="fr-FR" sz="1100" i="0">
                  <a:solidFill>
                    <a:schemeClr val="dk1"/>
                  </a:solidFill>
                  <a:effectLst/>
                  <a:latin typeface="Cambria Math" panose="02040503050406030204" pitchFamily="18" charset="0"/>
                  <a:ea typeface="+mn-ea"/>
                  <a:cs typeface="+mn-cs"/>
                </a:rPr>
                <a:t>Δ𝑇_𝐿𝑀=(𝑇_𝑒+𝑇_𝑠)/2−𝑇_𝑖=22,5 𝐾</a:t>
              </a:r>
              <a:br>
                <a:rPr lang="fr-FR" sz="1100">
                  <a:solidFill>
                    <a:schemeClr val="dk1"/>
                  </a:solidFill>
                  <a:effectLst/>
                  <a:latin typeface="+mn-lt"/>
                  <a:ea typeface="+mn-ea"/>
                  <a:cs typeface="+mn-cs"/>
                </a:rPr>
              </a:b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On vérifie le </a:t>
              </a:r>
              <a:r>
                <a:rPr lang="fr-FR" sz="1100" i="0">
                  <a:solidFill>
                    <a:schemeClr val="dk1"/>
                  </a:solidFill>
                  <a:effectLst/>
                  <a:latin typeface="Cambria Math" panose="02040503050406030204" pitchFamily="18" charset="0"/>
                  <a:ea typeface="+mn-ea"/>
                  <a:cs typeface="+mn-cs"/>
                </a:rPr>
                <a:t>Δ𝑇_𝐿𝑀</a:t>
              </a:r>
              <a:r>
                <a:rPr lang="fr-FR" sz="1100" b="0" i="0">
                  <a:solidFill>
                    <a:schemeClr val="dk1"/>
                  </a:solidFill>
                  <a:effectLst/>
                  <a:latin typeface="Cambria Math" panose="02040503050406030204" pitchFamily="18" charset="0"/>
                  <a:ea typeface="+mn-ea"/>
                  <a:cs typeface="+mn-cs"/>
                </a:rPr>
                <a:t>𝑁</a:t>
              </a:r>
              <a:r>
                <a:rPr lang="fr-FR" sz="1100">
                  <a:solidFill>
                    <a:schemeClr val="dk1"/>
                  </a:solidFill>
                  <a:effectLst/>
                  <a:latin typeface="+mn-lt"/>
                  <a:ea typeface="+mn-ea"/>
                  <a:cs typeface="+mn-cs"/>
                </a:rPr>
                <a:t> du chauffage étudié :</a:t>
              </a:r>
            </a:p>
            <a:p>
              <a:r>
                <a:rPr lang="fr-FR" sz="1100">
                  <a:solidFill>
                    <a:schemeClr val="dk1"/>
                  </a:solidFill>
                  <a:effectLst/>
                  <a:latin typeface="+mn-lt"/>
                  <a:ea typeface="+mn-ea"/>
                  <a:cs typeface="+mn-cs"/>
                </a:rPr>
                <a:t> </a:t>
              </a:r>
            </a:p>
            <a:p>
              <a:pPr/>
              <a:r>
                <a:rPr lang="fr-FR" sz="1100" i="0">
                  <a:solidFill>
                    <a:schemeClr val="dk1"/>
                  </a:solidFill>
                  <a:effectLst/>
                  <a:latin typeface="Cambria Math" panose="02040503050406030204" pitchFamily="18" charset="0"/>
                  <a:ea typeface="+mn-ea"/>
                  <a:cs typeface="+mn-cs"/>
                </a:rPr>
                <a:t>Δ𝑇_𝐿𝑀𝑁=(𝑇_𝑒𝑁+𝑇_𝑠𝑁)/2−𝑇_𝑖𝑁=30 𝐾</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Et à partir des tableaux fournis dans le catalogue constructeur on calcule la puissance corrigée à notre régime d’eau :</a:t>
              </a:r>
            </a:p>
            <a:p>
              <a:pPr/>
              <a:r>
                <a:rPr lang="fr-FR" sz="1100" i="0">
                  <a:solidFill>
                    <a:schemeClr val="dk1"/>
                  </a:solidFill>
                  <a:effectLst/>
                  <a:latin typeface="Cambria Math" panose="02040503050406030204" pitchFamily="18" charset="0"/>
                  <a:ea typeface="+mn-ea"/>
                  <a:cs typeface="+mn-cs"/>
                </a:rPr>
                <a:t>𝑃_(45/40/19) (𝐴)=𝑃_𝑐𝑜𝑛𝑠𝑡𝑟𝑢𝑐𝑡𝑒𝑢𝑟 (𝐴)((Δ𝑇_𝐿𝑀)/(Δ𝑇_𝐿𝑀𝑁 ))^𝑛</a:t>
              </a:r>
              <a:endParaRPr lang="fr-FR" sz="1100">
                <a:solidFill>
                  <a:schemeClr val="dk1"/>
                </a:solidFill>
                <a:effectLst/>
                <a:latin typeface="+mn-lt"/>
                <a:ea typeface="+mn-ea"/>
                <a:cs typeface="+mn-cs"/>
              </a:endParaRPr>
            </a:p>
          </xdr:txBody>
        </xdr:sp>
      </mc:Fallback>
    </mc:AlternateContent>
    <xdr:clientData/>
  </xdr:twoCellAnchor>
  <xdr:twoCellAnchor>
    <xdr:from>
      <xdr:col>1</xdr:col>
      <xdr:colOff>269036</xdr:colOff>
      <xdr:row>35</xdr:row>
      <xdr:rowOff>51841</xdr:rowOff>
    </xdr:from>
    <xdr:to>
      <xdr:col>9</xdr:col>
      <xdr:colOff>240461</xdr:colOff>
      <xdr:row>43</xdr:row>
      <xdr:rowOff>132533</xdr:rowOff>
    </xdr:to>
    <xdr:sp macro="" textlink="">
      <xdr:nvSpPr>
        <xdr:cNvPr id="4" name="ZoneTexte 3">
          <a:extLst>
            <a:ext uri="{FF2B5EF4-FFF2-40B4-BE49-F238E27FC236}">
              <a16:creationId xmlns:a16="http://schemas.microsoft.com/office/drawing/2014/main" id="{0C3DCD84-C3A0-48E8-8A4A-40CFBE39A13C}"/>
            </a:ext>
          </a:extLst>
        </xdr:cNvPr>
        <xdr:cNvSpPr txBox="1"/>
      </xdr:nvSpPr>
      <xdr:spPr>
        <a:xfrm>
          <a:off x="4498136" y="6728866"/>
          <a:ext cx="5705475" cy="160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On détermine ensuite les chauffages adaptés à nos déperditions par pièce selon les choix proposés par les gammes KOS V, FARO V et Banga :</a:t>
          </a:r>
        </a:p>
        <a:p>
          <a:endParaRPr lang="fr-FR" sz="1000">
            <a:effectLst/>
          </a:endParaRPr>
        </a:p>
      </xdr:txBody>
    </xdr:sp>
    <xdr:clientData/>
  </xdr:twoCellAnchor>
  <xdr:twoCellAnchor>
    <xdr:from>
      <xdr:col>1</xdr:col>
      <xdr:colOff>349624</xdr:colOff>
      <xdr:row>23</xdr:row>
      <xdr:rowOff>35859</xdr:rowOff>
    </xdr:from>
    <xdr:to>
      <xdr:col>9</xdr:col>
      <xdr:colOff>179015</xdr:colOff>
      <xdr:row>34</xdr:row>
      <xdr:rowOff>41079</xdr:rowOff>
    </xdr:to>
    <xdr:grpSp>
      <xdr:nvGrpSpPr>
        <xdr:cNvPr id="5" name="Groupe 4">
          <a:extLst>
            <a:ext uri="{FF2B5EF4-FFF2-40B4-BE49-F238E27FC236}">
              <a16:creationId xmlns:a16="http://schemas.microsoft.com/office/drawing/2014/main" id="{7D07467B-D352-4384-B16C-3A1D913A2055}"/>
            </a:ext>
          </a:extLst>
        </xdr:cNvPr>
        <xdr:cNvGrpSpPr/>
      </xdr:nvGrpSpPr>
      <xdr:grpSpPr>
        <a:xfrm>
          <a:off x="4700644" y="4249719"/>
          <a:ext cx="5734891" cy="2016900"/>
          <a:chOff x="8303732" y="4226859"/>
          <a:chExt cx="5737821" cy="2004005"/>
        </a:xfrm>
      </xdr:grpSpPr>
      <xdr:pic>
        <xdr:nvPicPr>
          <xdr:cNvPr id="6" name="Image 5">
            <a:extLst>
              <a:ext uri="{FF2B5EF4-FFF2-40B4-BE49-F238E27FC236}">
                <a16:creationId xmlns:a16="http://schemas.microsoft.com/office/drawing/2014/main" id="{BE786A5D-3F15-17EA-0271-CD14115451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3732" y="4226859"/>
            <a:ext cx="2738509" cy="908538"/>
          </a:xfrm>
          <a:prstGeom prst="rect">
            <a:avLst/>
          </a:prstGeom>
          <a:noFill/>
          <a:ln>
            <a:noFill/>
          </a:ln>
        </xdr:spPr>
      </xdr:pic>
      <xdr:pic>
        <xdr:nvPicPr>
          <xdr:cNvPr id="7" name="Image 6">
            <a:extLst>
              <a:ext uri="{FF2B5EF4-FFF2-40B4-BE49-F238E27FC236}">
                <a16:creationId xmlns:a16="http://schemas.microsoft.com/office/drawing/2014/main" id="{49145225-80EB-C29C-3A71-95E69428D5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5883" y="4230501"/>
            <a:ext cx="2841921" cy="907137"/>
          </a:xfrm>
          <a:prstGeom prst="rect">
            <a:avLst/>
          </a:prstGeom>
          <a:noFill/>
          <a:ln>
            <a:noFill/>
          </a:ln>
        </xdr:spPr>
      </xdr:pic>
      <xdr:pic>
        <xdr:nvPicPr>
          <xdr:cNvPr id="8" name="Image 7">
            <a:extLst>
              <a:ext uri="{FF2B5EF4-FFF2-40B4-BE49-F238E27FC236}">
                <a16:creationId xmlns:a16="http://schemas.microsoft.com/office/drawing/2014/main" id="{CC0EEA7A-5187-14A3-43E5-CE490C28C4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312695" y="5232887"/>
            <a:ext cx="3636418" cy="991419"/>
          </a:xfrm>
          <a:prstGeom prst="rect">
            <a:avLst/>
          </a:prstGeom>
          <a:noFill/>
          <a:ln>
            <a:noFill/>
          </a:ln>
        </xdr:spPr>
      </xdr:pic>
      <xdr:pic>
        <xdr:nvPicPr>
          <xdr:cNvPr id="9" name="Image 8">
            <a:extLst>
              <a:ext uri="{FF2B5EF4-FFF2-40B4-BE49-F238E27FC236}">
                <a16:creationId xmlns:a16="http://schemas.microsoft.com/office/drawing/2014/main" id="{BBF25221-79E2-C77F-6DC5-41616FC416B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30088" y="5232889"/>
            <a:ext cx="1911465" cy="997975"/>
          </a:xfrm>
          <a:prstGeom prst="rect">
            <a:avLst/>
          </a:prstGeom>
          <a:noFill/>
          <a:ln>
            <a:noFill/>
          </a:ln>
        </xdr:spPr>
      </xdr:pic>
    </xdr:grpSp>
    <xdr:clientData/>
  </xdr:twoCellAnchor>
  <xdr:twoCellAnchor editAs="oneCell">
    <xdr:from>
      <xdr:col>2</xdr:col>
      <xdr:colOff>44824</xdr:colOff>
      <xdr:row>38</xdr:row>
      <xdr:rowOff>119679</xdr:rowOff>
    </xdr:from>
    <xdr:to>
      <xdr:col>8</xdr:col>
      <xdr:colOff>718558</xdr:colOff>
      <xdr:row>44</xdr:row>
      <xdr:rowOff>54909</xdr:rowOff>
    </xdr:to>
    <xdr:pic>
      <xdr:nvPicPr>
        <xdr:cNvPr id="10" name="Image 9">
          <a:extLst>
            <a:ext uri="{FF2B5EF4-FFF2-40B4-BE49-F238E27FC236}">
              <a16:creationId xmlns:a16="http://schemas.microsoft.com/office/drawing/2014/main" id="{330DB521-B6D4-4EE0-A15B-E508184C07B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73974" y="7368204"/>
          <a:ext cx="5245734" cy="107823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777239</xdr:colOff>
      <xdr:row>15</xdr:row>
      <xdr:rowOff>106680</xdr:rowOff>
    </xdr:from>
    <xdr:to>
      <xdr:col>8</xdr:col>
      <xdr:colOff>108856</xdr:colOff>
      <xdr:row>21</xdr:row>
      <xdr:rowOff>38100</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7784C1F2-F120-4440-AB99-FC187E0A0462}"/>
                </a:ext>
              </a:extLst>
            </xdr:cNvPr>
            <xdr:cNvSpPr txBox="1"/>
          </xdr:nvSpPr>
          <xdr:spPr>
            <a:xfrm>
              <a:off x="758189" y="2954655"/>
              <a:ext cx="6275342" cy="1074420"/>
            </a:xfrm>
            <a:custGeom>
              <a:avLst/>
              <a:gdLst>
                <a:gd name="csX0" fmla="*/ 0 w 6275342"/>
                <a:gd name="csY0" fmla="*/ 0 h 1074420"/>
                <a:gd name="csX1" fmla="*/ 760014 w 6275342"/>
                <a:gd name="csY1" fmla="*/ 0 h 1074420"/>
                <a:gd name="csX2" fmla="*/ 1520027 w 6275342"/>
                <a:gd name="csY2" fmla="*/ 0 h 1074420"/>
                <a:gd name="csX3" fmla="*/ 2029027 w 6275342"/>
                <a:gd name="csY3" fmla="*/ 0 h 1074420"/>
                <a:gd name="csX4" fmla="*/ 2538027 w 6275342"/>
                <a:gd name="csY4" fmla="*/ 0 h 1074420"/>
                <a:gd name="csX5" fmla="*/ 3360794 w 6275342"/>
                <a:gd name="csY5" fmla="*/ 0 h 1074420"/>
                <a:gd name="csX6" fmla="*/ 3869794 w 6275342"/>
                <a:gd name="csY6" fmla="*/ 0 h 1074420"/>
                <a:gd name="csX7" fmla="*/ 4629808 w 6275342"/>
                <a:gd name="csY7" fmla="*/ 0 h 1074420"/>
                <a:gd name="csX8" fmla="*/ 5138808 w 6275342"/>
                <a:gd name="csY8" fmla="*/ 0 h 1074420"/>
                <a:gd name="csX9" fmla="*/ 6275342 w 6275342"/>
                <a:gd name="csY9" fmla="*/ 0 h 1074420"/>
                <a:gd name="csX10" fmla="*/ 6275342 w 6275342"/>
                <a:gd name="csY10" fmla="*/ 504977 h 1074420"/>
                <a:gd name="csX11" fmla="*/ 6275342 w 6275342"/>
                <a:gd name="csY11" fmla="*/ 1074420 h 1074420"/>
                <a:gd name="csX12" fmla="*/ 5452575 w 6275342"/>
                <a:gd name="csY12" fmla="*/ 1074420 h 1074420"/>
                <a:gd name="csX13" fmla="*/ 4629808 w 6275342"/>
                <a:gd name="csY13" fmla="*/ 1074420 h 1074420"/>
                <a:gd name="csX14" fmla="*/ 4120808 w 6275342"/>
                <a:gd name="csY14" fmla="*/ 1074420 h 1074420"/>
                <a:gd name="csX15" fmla="*/ 3298041 w 6275342"/>
                <a:gd name="csY15" fmla="*/ 1074420 h 1074420"/>
                <a:gd name="csX16" fmla="*/ 2789041 w 6275342"/>
                <a:gd name="csY16" fmla="*/ 1074420 h 1074420"/>
                <a:gd name="csX17" fmla="*/ 1966274 w 6275342"/>
                <a:gd name="csY17" fmla="*/ 1074420 h 1074420"/>
                <a:gd name="csX18" fmla="*/ 1331767 w 6275342"/>
                <a:gd name="csY18" fmla="*/ 1074420 h 1074420"/>
                <a:gd name="csX19" fmla="*/ 760014 w 6275342"/>
                <a:gd name="csY19" fmla="*/ 1074420 h 1074420"/>
                <a:gd name="csX20" fmla="*/ 0 w 6275342"/>
                <a:gd name="csY20" fmla="*/ 1074420 h 1074420"/>
                <a:gd name="csX21" fmla="*/ 0 w 6275342"/>
                <a:gd name="csY21" fmla="*/ 569443 h 1074420"/>
                <a:gd name="csX22" fmla="*/ 0 w 6275342"/>
                <a:gd name="csY22" fmla="*/ 0 h 10744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Lst>
              <a:rect l="l" t="t" r="r" b="b"/>
              <a:pathLst>
                <a:path w="6275342" h="1074420" fill="none" extrusionOk="0">
                  <a:moveTo>
                    <a:pt x="0" y="0"/>
                  </a:moveTo>
                  <a:cubicBezTo>
                    <a:pt x="230406" y="-34827"/>
                    <a:pt x="532625" y="-34808"/>
                    <a:pt x="760014" y="0"/>
                  </a:cubicBezTo>
                  <a:cubicBezTo>
                    <a:pt x="987403" y="34808"/>
                    <a:pt x="1232298" y="-24719"/>
                    <a:pt x="1520027" y="0"/>
                  </a:cubicBezTo>
                  <a:cubicBezTo>
                    <a:pt x="1807756" y="24719"/>
                    <a:pt x="1807750" y="-10577"/>
                    <a:pt x="2029027" y="0"/>
                  </a:cubicBezTo>
                  <a:cubicBezTo>
                    <a:pt x="2250304" y="10577"/>
                    <a:pt x="2424641" y="3895"/>
                    <a:pt x="2538027" y="0"/>
                  </a:cubicBezTo>
                  <a:cubicBezTo>
                    <a:pt x="2651413" y="-3895"/>
                    <a:pt x="2967496" y="32046"/>
                    <a:pt x="3360794" y="0"/>
                  </a:cubicBezTo>
                  <a:cubicBezTo>
                    <a:pt x="3754092" y="-32046"/>
                    <a:pt x="3690458" y="4016"/>
                    <a:pt x="3869794" y="0"/>
                  </a:cubicBezTo>
                  <a:cubicBezTo>
                    <a:pt x="4049130" y="-4016"/>
                    <a:pt x="4469970" y="36511"/>
                    <a:pt x="4629808" y="0"/>
                  </a:cubicBezTo>
                  <a:cubicBezTo>
                    <a:pt x="4789646" y="-36511"/>
                    <a:pt x="4911626" y="-3131"/>
                    <a:pt x="5138808" y="0"/>
                  </a:cubicBezTo>
                  <a:cubicBezTo>
                    <a:pt x="5365990" y="3131"/>
                    <a:pt x="5935909" y="-38668"/>
                    <a:pt x="6275342" y="0"/>
                  </a:cubicBezTo>
                  <a:cubicBezTo>
                    <a:pt x="6288719" y="112050"/>
                    <a:pt x="6279302" y="324106"/>
                    <a:pt x="6275342" y="504977"/>
                  </a:cubicBezTo>
                  <a:cubicBezTo>
                    <a:pt x="6271382" y="685848"/>
                    <a:pt x="6282241" y="792139"/>
                    <a:pt x="6275342" y="1074420"/>
                  </a:cubicBezTo>
                  <a:cubicBezTo>
                    <a:pt x="5866960" y="1056922"/>
                    <a:pt x="5702538" y="1080185"/>
                    <a:pt x="5452575" y="1074420"/>
                  </a:cubicBezTo>
                  <a:cubicBezTo>
                    <a:pt x="5202612" y="1068655"/>
                    <a:pt x="5018840" y="1086462"/>
                    <a:pt x="4629808" y="1074420"/>
                  </a:cubicBezTo>
                  <a:cubicBezTo>
                    <a:pt x="4240776" y="1062378"/>
                    <a:pt x="4223507" y="1058969"/>
                    <a:pt x="4120808" y="1074420"/>
                  </a:cubicBezTo>
                  <a:cubicBezTo>
                    <a:pt x="4018109" y="1089871"/>
                    <a:pt x="3665630" y="1108172"/>
                    <a:pt x="3298041" y="1074420"/>
                  </a:cubicBezTo>
                  <a:cubicBezTo>
                    <a:pt x="2930452" y="1040668"/>
                    <a:pt x="2939082" y="1080890"/>
                    <a:pt x="2789041" y="1074420"/>
                  </a:cubicBezTo>
                  <a:cubicBezTo>
                    <a:pt x="2639000" y="1067950"/>
                    <a:pt x="2375439" y="1037694"/>
                    <a:pt x="1966274" y="1074420"/>
                  </a:cubicBezTo>
                  <a:cubicBezTo>
                    <a:pt x="1557109" y="1111146"/>
                    <a:pt x="1632048" y="1082813"/>
                    <a:pt x="1331767" y="1074420"/>
                  </a:cubicBezTo>
                  <a:cubicBezTo>
                    <a:pt x="1031486" y="1066027"/>
                    <a:pt x="919645" y="1072701"/>
                    <a:pt x="760014" y="1074420"/>
                  </a:cubicBezTo>
                  <a:cubicBezTo>
                    <a:pt x="600383" y="1076139"/>
                    <a:pt x="316476" y="1060850"/>
                    <a:pt x="0" y="1074420"/>
                  </a:cubicBezTo>
                  <a:cubicBezTo>
                    <a:pt x="-3525" y="901037"/>
                    <a:pt x="11026" y="816303"/>
                    <a:pt x="0" y="569443"/>
                  </a:cubicBezTo>
                  <a:cubicBezTo>
                    <a:pt x="-11026" y="322583"/>
                    <a:pt x="-17723" y="279604"/>
                    <a:pt x="0" y="0"/>
                  </a:cubicBezTo>
                  <a:close/>
                </a:path>
                <a:path w="6275342" h="1074420" stroke="0" extrusionOk="0">
                  <a:moveTo>
                    <a:pt x="0" y="0"/>
                  </a:moveTo>
                  <a:cubicBezTo>
                    <a:pt x="231346" y="20494"/>
                    <a:pt x="527473" y="-35558"/>
                    <a:pt x="822767" y="0"/>
                  </a:cubicBezTo>
                  <a:cubicBezTo>
                    <a:pt x="1118061" y="35558"/>
                    <a:pt x="1156247" y="12858"/>
                    <a:pt x="1457274" y="0"/>
                  </a:cubicBezTo>
                  <a:cubicBezTo>
                    <a:pt x="1758301" y="-12858"/>
                    <a:pt x="1784927" y="-6991"/>
                    <a:pt x="1966274" y="0"/>
                  </a:cubicBezTo>
                  <a:cubicBezTo>
                    <a:pt x="2147621" y="6991"/>
                    <a:pt x="2464142" y="9085"/>
                    <a:pt x="2600781" y="0"/>
                  </a:cubicBezTo>
                  <a:cubicBezTo>
                    <a:pt x="2737420" y="-9085"/>
                    <a:pt x="3034635" y="14675"/>
                    <a:pt x="3298041" y="0"/>
                  </a:cubicBezTo>
                  <a:cubicBezTo>
                    <a:pt x="3561447" y="-14675"/>
                    <a:pt x="3655906" y="-12435"/>
                    <a:pt x="3869794" y="0"/>
                  </a:cubicBezTo>
                  <a:cubicBezTo>
                    <a:pt x="4083682" y="12435"/>
                    <a:pt x="4245040" y="-113"/>
                    <a:pt x="4378794" y="0"/>
                  </a:cubicBezTo>
                  <a:cubicBezTo>
                    <a:pt x="4512548" y="113"/>
                    <a:pt x="4748478" y="13023"/>
                    <a:pt x="4950548" y="0"/>
                  </a:cubicBezTo>
                  <a:cubicBezTo>
                    <a:pt x="5152618" y="-13023"/>
                    <a:pt x="5373274" y="9908"/>
                    <a:pt x="5522301" y="0"/>
                  </a:cubicBezTo>
                  <a:cubicBezTo>
                    <a:pt x="5671328" y="-9908"/>
                    <a:pt x="6001302" y="-28561"/>
                    <a:pt x="6275342" y="0"/>
                  </a:cubicBezTo>
                  <a:cubicBezTo>
                    <a:pt x="6260620" y="246359"/>
                    <a:pt x="6300706" y="361653"/>
                    <a:pt x="6275342" y="558698"/>
                  </a:cubicBezTo>
                  <a:cubicBezTo>
                    <a:pt x="6249978" y="755743"/>
                    <a:pt x="6288519" y="863315"/>
                    <a:pt x="6275342" y="1074420"/>
                  </a:cubicBezTo>
                  <a:cubicBezTo>
                    <a:pt x="6134909" y="1088489"/>
                    <a:pt x="5842943" y="1103245"/>
                    <a:pt x="5578082" y="1074420"/>
                  </a:cubicBezTo>
                  <a:cubicBezTo>
                    <a:pt x="5313221" y="1045595"/>
                    <a:pt x="5037363" y="1095044"/>
                    <a:pt x="4818068" y="1074420"/>
                  </a:cubicBezTo>
                  <a:cubicBezTo>
                    <a:pt x="4598773" y="1053796"/>
                    <a:pt x="4242109" y="1058506"/>
                    <a:pt x="4058054" y="1074420"/>
                  </a:cubicBezTo>
                  <a:cubicBezTo>
                    <a:pt x="3873999" y="1090334"/>
                    <a:pt x="3581134" y="1084770"/>
                    <a:pt x="3423548" y="1074420"/>
                  </a:cubicBezTo>
                  <a:cubicBezTo>
                    <a:pt x="3265962" y="1064070"/>
                    <a:pt x="3040192" y="1064740"/>
                    <a:pt x="2789041" y="1074420"/>
                  </a:cubicBezTo>
                  <a:cubicBezTo>
                    <a:pt x="2537890" y="1084100"/>
                    <a:pt x="2273625" y="1050792"/>
                    <a:pt x="2091781" y="1074420"/>
                  </a:cubicBezTo>
                  <a:cubicBezTo>
                    <a:pt x="1909937" y="1098048"/>
                    <a:pt x="1700738" y="1099903"/>
                    <a:pt x="1520027" y="1074420"/>
                  </a:cubicBezTo>
                  <a:cubicBezTo>
                    <a:pt x="1339316" y="1048937"/>
                    <a:pt x="1181530" y="1075228"/>
                    <a:pt x="1011027" y="1074420"/>
                  </a:cubicBezTo>
                  <a:cubicBezTo>
                    <a:pt x="840524" y="1073612"/>
                    <a:pt x="414174" y="1025848"/>
                    <a:pt x="0" y="1074420"/>
                  </a:cubicBezTo>
                  <a:cubicBezTo>
                    <a:pt x="-14016" y="895479"/>
                    <a:pt x="-19469" y="778243"/>
                    <a:pt x="0" y="526466"/>
                  </a:cubicBezTo>
                  <a:cubicBezTo>
                    <a:pt x="19469" y="274689"/>
                    <a:pt x="-16232" y="126958"/>
                    <a:pt x="0" y="0"/>
                  </a:cubicBezTo>
                  <a:close/>
                </a:path>
              </a:pathLst>
            </a:custGeom>
            <a:solidFill>
              <a:srgbClr val="CAD8B2"/>
            </a:solidFill>
            <a:ln w="9525" cmpd="sng">
              <a:solidFill>
                <a:srgbClr val="4C6A30"/>
              </a:solidFill>
              <a:extLst>
                <a:ext uri="{C807C97D-BFC1-408E-A445-0C87EB9F89A2}">
                  <ask:lineSketchStyleProps xmlns:ask="http://schemas.microsoft.com/office/drawing/2018/sketchyshapes" sd="573165644">
                    <a:prstGeom prst="rect">
                      <a:avLst/>
                    </a:pr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Comme la puissance d’un radiateur ne varie pas linéairement avec </a:t>
              </a:r>
              <a14:m>
                <m:oMath xmlns:m="http://schemas.openxmlformats.org/officeDocument/2006/math">
                  <m:r>
                    <m:rPr>
                      <m:sty m:val="p"/>
                    </m:rPr>
                    <a:rPr lang="fr-FR" sz="1100">
                      <a:solidFill>
                        <a:schemeClr val="dk1"/>
                      </a:solidFill>
                      <a:effectLst/>
                      <a:latin typeface="Cambria Math" panose="02040503050406030204" pitchFamily="18" charset="0"/>
                      <a:ea typeface="+mn-ea"/>
                      <a:cs typeface="+mn-cs"/>
                    </a:rPr>
                    <m:t>Δ</m:t>
                  </m:r>
                  <m:r>
                    <a:rPr lang="fr-FR" sz="1100" i="1">
                      <a:solidFill>
                        <a:schemeClr val="dk1"/>
                      </a:solidFill>
                      <a:effectLst/>
                      <a:latin typeface="Cambria Math" panose="02040503050406030204" pitchFamily="18" charset="0"/>
                      <a:ea typeface="+mn-ea"/>
                      <a:cs typeface="+mn-cs"/>
                    </a:rPr>
                    <m:t>𝑇</m:t>
                  </m:r>
                </m:oMath>
              </a14:m>
              <a:r>
                <a:rPr lang="fr-FR" sz="1100">
                  <a:solidFill>
                    <a:schemeClr val="dk1"/>
                  </a:solidFill>
                  <a:effectLst/>
                  <a:latin typeface="+mn-lt"/>
                  <a:ea typeface="+mn-ea"/>
                  <a:cs typeface="+mn-cs"/>
                </a:rPr>
                <a:t>, le fabricant fournit un exposant </a:t>
              </a:r>
              <a14:m>
                <m:oMath xmlns:m="http://schemas.openxmlformats.org/officeDocument/2006/math">
                  <m:r>
                    <a:rPr lang="fr-FR" sz="1100" i="1">
                      <a:solidFill>
                        <a:schemeClr val="dk1"/>
                      </a:solidFill>
                      <a:effectLst/>
                      <a:latin typeface="Cambria Math" panose="02040503050406030204" pitchFamily="18" charset="0"/>
                      <a:ea typeface="+mn-ea"/>
                      <a:cs typeface="+mn-cs"/>
                    </a:rPr>
                    <m:t>𝑛</m:t>
                  </m:r>
                </m:oMath>
              </a14:m>
              <a:r>
                <a:rPr lang="fr-FR" sz="1100">
                  <a:solidFill>
                    <a:schemeClr val="dk1"/>
                  </a:solidFill>
                  <a:effectLst/>
                  <a:latin typeface="+mn-lt"/>
                  <a:ea typeface="+mn-ea"/>
                  <a:cs typeface="+mn-cs"/>
                </a:rPr>
                <a:t> pour la gamme concernée. On utilise alors la loi de correction :</a:t>
              </a:r>
            </a:p>
            <a:p>
              <a:pPr/>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𝑃</m:t>
                        </m:r>
                      </m:e>
                      <m:sub>
                        <m:r>
                          <a:rPr lang="fr-FR" sz="1100" i="1">
                            <a:solidFill>
                              <a:schemeClr val="dk1"/>
                            </a:solidFill>
                            <a:effectLst/>
                            <a:latin typeface="Cambria Math" panose="02040503050406030204" pitchFamily="18" charset="0"/>
                            <a:ea typeface="+mn-ea"/>
                            <a:cs typeface="+mn-cs"/>
                          </a:rPr>
                          <m:t>45</m:t>
                        </m:r>
                        <m:r>
                          <a:rPr lang="fr-FR" sz="1100">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40</m:t>
                        </m:r>
                        <m:r>
                          <a:rPr lang="fr-FR" sz="1100">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19</m:t>
                        </m:r>
                      </m:sub>
                    </m:sSub>
                    <m:r>
                      <a:rPr lang="fr-FR" sz="1100" i="1">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𝐴</m:t>
                    </m:r>
                    <m:r>
                      <a:rPr lang="fr-FR" sz="1100" i="1">
                        <a:solidFill>
                          <a:schemeClr val="dk1"/>
                        </a:solidFill>
                        <a:effectLst/>
                        <a:latin typeface="Cambria Math" panose="02040503050406030204" pitchFamily="18" charset="0"/>
                        <a:ea typeface="+mn-ea"/>
                        <a:cs typeface="+mn-cs"/>
                      </a:rPr>
                      <m:t>)=</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𝑃</m:t>
                        </m:r>
                      </m:e>
                      <m:sub>
                        <m:r>
                          <a:rPr lang="fr-FR" sz="1100" i="1">
                            <a:solidFill>
                              <a:schemeClr val="dk1"/>
                            </a:solidFill>
                            <a:effectLst/>
                            <a:latin typeface="Cambria Math" panose="02040503050406030204" pitchFamily="18" charset="0"/>
                            <a:ea typeface="+mn-ea"/>
                            <a:cs typeface="+mn-cs"/>
                          </a:rPr>
                          <m:t>𝑁</m:t>
                        </m:r>
                      </m:sub>
                    </m:sSub>
                    <m:r>
                      <a:rPr lang="fr-FR" sz="1100" i="1">
                        <a:solidFill>
                          <a:schemeClr val="dk1"/>
                        </a:solidFill>
                        <a:effectLst/>
                        <a:latin typeface="Cambria Math" panose="02040503050406030204" pitchFamily="18" charset="0"/>
                        <a:ea typeface="+mn-ea"/>
                        <a:cs typeface="+mn-cs"/>
                      </a:rPr>
                      <m:t>(</m:t>
                    </m:r>
                    <m:r>
                      <a:rPr lang="fr-FR" sz="1100" i="1">
                        <a:solidFill>
                          <a:schemeClr val="dk1"/>
                        </a:solidFill>
                        <a:effectLst/>
                        <a:latin typeface="Cambria Math" panose="02040503050406030204" pitchFamily="18" charset="0"/>
                        <a:ea typeface="+mn-ea"/>
                        <a:cs typeface="+mn-cs"/>
                      </a:rPr>
                      <m:t>𝐴</m:t>
                    </m:r>
                    <m:r>
                      <a:rPr lang="fr-FR" sz="1100" i="1">
                        <a:solidFill>
                          <a:schemeClr val="dk1"/>
                        </a:solidFill>
                        <a:effectLst/>
                        <a:latin typeface="Cambria Math" panose="02040503050406030204" pitchFamily="18" charset="0"/>
                        <a:ea typeface="+mn-ea"/>
                        <a:cs typeface="+mn-cs"/>
                      </a:rPr>
                      <m:t>)</m:t>
                    </m:r>
                    <m:sSup>
                      <m:sSupPr>
                        <m:ctrlPr>
                          <a:rPr lang="fr-FR" sz="1100" i="1">
                            <a:solidFill>
                              <a:schemeClr val="dk1"/>
                            </a:solidFill>
                            <a:effectLst/>
                            <a:latin typeface="Cambria Math" panose="02040503050406030204" pitchFamily="18" charset="0"/>
                            <a:ea typeface="+mn-ea"/>
                            <a:cs typeface="+mn-cs"/>
                          </a:rPr>
                        </m:ctrlPr>
                      </m:sSupPr>
                      <m:e>
                        <m:d>
                          <m:dPr>
                            <m:ctrlPr>
                              <a:rPr lang="fr-FR" sz="1100" i="1">
                                <a:solidFill>
                                  <a:schemeClr val="dk1"/>
                                </a:solidFill>
                                <a:effectLst/>
                                <a:latin typeface="Cambria Math" panose="02040503050406030204" pitchFamily="18" charset="0"/>
                                <a:ea typeface="+mn-ea"/>
                                <a:cs typeface="+mn-cs"/>
                              </a:rPr>
                            </m:ctrlPr>
                          </m:dPr>
                          <m:e>
                            <m:f>
                              <m:fPr>
                                <m:ctrlPr>
                                  <a:rPr lang="fr-FR" sz="1100" i="1">
                                    <a:solidFill>
                                      <a:schemeClr val="dk1"/>
                                    </a:solidFill>
                                    <a:effectLst/>
                                    <a:latin typeface="Cambria Math" panose="02040503050406030204" pitchFamily="18" charset="0"/>
                                    <a:ea typeface="+mn-ea"/>
                                    <a:cs typeface="+mn-cs"/>
                                  </a:rPr>
                                </m:ctrlPr>
                              </m:fPr>
                              <m:num>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m:t>
                                    </m:r>
                                  </m:sub>
                                </m:sSub>
                              </m:num>
                              <m:den>
                                <m:r>
                                  <m:rPr>
                                    <m:sty m:val="p"/>
                                  </m:rPr>
                                  <a:rPr lang="fr-FR" sz="1100">
                                    <a:solidFill>
                                      <a:schemeClr val="dk1"/>
                                    </a:solidFill>
                                    <a:effectLst/>
                                    <a:latin typeface="Cambria Math" panose="02040503050406030204" pitchFamily="18" charset="0"/>
                                    <a:ea typeface="+mn-ea"/>
                                    <a:cs typeface="+mn-cs"/>
                                  </a:rPr>
                                  <m:t>Δ</m:t>
                                </m:r>
                                <m:sSub>
                                  <m:sSubPr>
                                    <m:ctrlPr>
                                      <a:rPr lang="fr-FR" sz="1100" i="1">
                                        <a:solidFill>
                                          <a:schemeClr val="dk1"/>
                                        </a:solidFill>
                                        <a:effectLst/>
                                        <a:latin typeface="Cambria Math" panose="02040503050406030204" pitchFamily="18" charset="0"/>
                                        <a:ea typeface="+mn-ea"/>
                                        <a:cs typeface="+mn-cs"/>
                                      </a:rPr>
                                    </m:ctrlPr>
                                  </m:sSubPr>
                                  <m:e>
                                    <m:r>
                                      <a:rPr lang="fr-FR" sz="1100" i="1">
                                        <a:solidFill>
                                          <a:schemeClr val="dk1"/>
                                        </a:solidFill>
                                        <a:effectLst/>
                                        <a:latin typeface="Cambria Math" panose="02040503050406030204" pitchFamily="18" charset="0"/>
                                        <a:ea typeface="+mn-ea"/>
                                        <a:cs typeface="+mn-cs"/>
                                      </a:rPr>
                                      <m:t>𝑇</m:t>
                                    </m:r>
                                  </m:e>
                                  <m:sub>
                                    <m:r>
                                      <a:rPr lang="fr-FR" sz="1100" i="1">
                                        <a:solidFill>
                                          <a:schemeClr val="dk1"/>
                                        </a:solidFill>
                                        <a:effectLst/>
                                        <a:latin typeface="Cambria Math" panose="02040503050406030204" pitchFamily="18" charset="0"/>
                                        <a:ea typeface="+mn-ea"/>
                                        <a:cs typeface="+mn-cs"/>
                                      </a:rPr>
                                      <m:t>𝐿𝑀𝑁</m:t>
                                    </m:r>
                                  </m:sub>
                                </m:sSub>
                              </m:den>
                            </m:f>
                          </m:e>
                        </m:d>
                      </m:e>
                      <m:sup>
                        <m:r>
                          <a:rPr lang="fr-FR" sz="1100" i="1">
                            <a:solidFill>
                              <a:schemeClr val="dk1"/>
                            </a:solidFill>
                            <a:effectLst/>
                            <a:latin typeface="Cambria Math" panose="02040503050406030204" pitchFamily="18" charset="0"/>
                            <a:ea typeface="+mn-ea"/>
                            <a:cs typeface="+mn-cs"/>
                          </a:rPr>
                          <m:t>𝑛</m:t>
                        </m:r>
                      </m:sup>
                    </m:sSup>
                  </m:oMath>
                </m:oMathPara>
              </a14:m>
              <a:br>
                <a:rPr lang="fr-FR" sz="1100">
                  <a:solidFill>
                    <a:schemeClr val="dk1"/>
                  </a:solidFill>
                  <a:effectLst/>
                  <a:latin typeface="+mn-lt"/>
                  <a:ea typeface="+mn-ea"/>
                  <a:cs typeface="+mn-cs"/>
                </a:rPr>
              </a:br>
              <a:endParaRPr lang="fr-FR" sz="1000">
                <a:effectLst/>
              </a:endParaRPr>
            </a:p>
          </xdr:txBody>
        </xdr:sp>
      </mc:Choice>
      <mc:Fallback xmlns="">
        <xdr:sp macro="" textlink="">
          <xdr:nvSpPr>
            <xdr:cNvPr id="2" name="ZoneTexte 1">
              <a:extLst>
                <a:ext uri="{FF2B5EF4-FFF2-40B4-BE49-F238E27FC236}">
                  <a16:creationId xmlns:a16="http://schemas.microsoft.com/office/drawing/2014/main" id="{7784C1F2-F120-4440-AB99-FC187E0A0462}"/>
                </a:ext>
              </a:extLst>
            </xdr:cNvPr>
            <xdr:cNvSpPr txBox="1"/>
          </xdr:nvSpPr>
          <xdr:spPr>
            <a:xfrm>
              <a:off x="758189" y="2954655"/>
              <a:ext cx="6275342" cy="1074420"/>
            </a:xfrm>
            <a:prstGeom prst="rect">
              <a:avLst/>
            </a:prstGeom>
            <a:solidFill>
              <a:srgbClr val="CAD8B2"/>
            </a:solidFill>
            <a:ln w="9525" cmpd="sng">
              <a:solidFill>
                <a:srgbClr val="4C6A30"/>
              </a:solidFill>
              <a:extLst>
                <a:ext uri="{C807C97D-BFC1-408E-A445-0C87EB9F89A2}">
                  <ask:lineSketchStyleProps xmlns:ask="http://schemas.microsoft.com/office/drawing/2018/sketchyshapes" sd="573165644">
                    <a:custGeom>
                      <a:avLst/>
                      <a:gdLst>
                        <a:gd name="csX0" fmla="*/ 0 w 5209903"/>
                        <a:gd name="csY0" fmla="*/ 0 h 1041763"/>
                        <a:gd name="csX1" fmla="*/ 599139 w 5209903"/>
                        <a:gd name="csY1" fmla="*/ 0 h 1041763"/>
                        <a:gd name="csX2" fmla="*/ 1146179 w 5209903"/>
                        <a:gd name="csY2" fmla="*/ 0 h 1041763"/>
                        <a:gd name="csX3" fmla="*/ 1849516 w 5209903"/>
                        <a:gd name="csY3" fmla="*/ 0 h 1041763"/>
                        <a:gd name="csX4" fmla="*/ 2552852 w 5209903"/>
                        <a:gd name="csY4" fmla="*/ 0 h 1041763"/>
                        <a:gd name="csX5" fmla="*/ 3256189 w 5209903"/>
                        <a:gd name="csY5" fmla="*/ 0 h 1041763"/>
                        <a:gd name="csX6" fmla="*/ 3751130 w 5209903"/>
                        <a:gd name="csY6" fmla="*/ 0 h 1041763"/>
                        <a:gd name="csX7" fmla="*/ 4246071 w 5209903"/>
                        <a:gd name="csY7" fmla="*/ 0 h 1041763"/>
                        <a:gd name="csX8" fmla="*/ 5209903 w 5209903"/>
                        <a:gd name="csY8" fmla="*/ 0 h 1041763"/>
                        <a:gd name="csX9" fmla="*/ 5209903 w 5209903"/>
                        <a:gd name="csY9" fmla="*/ 489629 h 1041763"/>
                        <a:gd name="csX10" fmla="*/ 5209903 w 5209903"/>
                        <a:gd name="csY10" fmla="*/ 1041763 h 1041763"/>
                        <a:gd name="csX11" fmla="*/ 4662863 w 5209903"/>
                        <a:gd name="csY11" fmla="*/ 1041763 h 1041763"/>
                        <a:gd name="csX12" fmla="*/ 4063724 w 5209903"/>
                        <a:gd name="csY12" fmla="*/ 1041763 h 1041763"/>
                        <a:gd name="csX13" fmla="*/ 3412486 w 5209903"/>
                        <a:gd name="csY13" fmla="*/ 1041763 h 1041763"/>
                        <a:gd name="csX14" fmla="*/ 2709150 w 5209903"/>
                        <a:gd name="csY14" fmla="*/ 1041763 h 1041763"/>
                        <a:gd name="csX15" fmla="*/ 1953714 w 5209903"/>
                        <a:gd name="csY15" fmla="*/ 1041763 h 1041763"/>
                        <a:gd name="csX16" fmla="*/ 1198278 w 5209903"/>
                        <a:gd name="csY16" fmla="*/ 1041763 h 1041763"/>
                        <a:gd name="csX17" fmla="*/ 703337 w 5209903"/>
                        <a:gd name="csY17" fmla="*/ 1041763 h 1041763"/>
                        <a:gd name="csX18" fmla="*/ 0 w 5209903"/>
                        <a:gd name="csY18" fmla="*/ 1041763 h 1041763"/>
                        <a:gd name="csX19" fmla="*/ 0 w 5209903"/>
                        <a:gd name="csY19" fmla="*/ 552134 h 1041763"/>
                        <a:gd name="csX20" fmla="*/ 0 w 5209903"/>
                        <a:gd name="csY20" fmla="*/ 0 h 104176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5209903" h="1041763" fill="none" extrusionOk="0">
                          <a:moveTo>
                            <a:pt x="0" y="0"/>
                          </a:moveTo>
                          <a:cubicBezTo>
                            <a:pt x="129651" y="-16386"/>
                            <a:pt x="327482" y="6252"/>
                            <a:pt x="599139" y="0"/>
                          </a:cubicBezTo>
                          <a:cubicBezTo>
                            <a:pt x="870796" y="-6252"/>
                            <a:pt x="1017108" y="6297"/>
                            <a:pt x="1146179" y="0"/>
                          </a:cubicBezTo>
                          <a:cubicBezTo>
                            <a:pt x="1275250" y="-6297"/>
                            <a:pt x="1560371" y="-9063"/>
                            <a:pt x="1849516" y="0"/>
                          </a:cubicBezTo>
                          <a:cubicBezTo>
                            <a:pt x="2138661" y="9063"/>
                            <a:pt x="2410083" y="-8329"/>
                            <a:pt x="2552852" y="0"/>
                          </a:cubicBezTo>
                          <a:cubicBezTo>
                            <a:pt x="2695621" y="8329"/>
                            <a:pt x="2938770" y="-25955"/>
                            <a:pt x="3256189" y="0"/>
                          </a:cubicBezTo>
                          <a:cubicBezTo>
                            <a:pt x="3573608" y="25955"/>
                            <a:pt x="3561384" y="-14064"/>
                            <a:pt x="3751130" y="0"/>
                          </a:cubicBezTo>
                          <a:cubicBezTo>
                            <a:pt x="3940876" y="14064"/>
                            <a:pt x="4083579" y="-24266"/>
                            <a:pt x="4246071" y="0"/>
                          </a:cubicBezTo>
                          <a:cubicBezTo>
                            <a:pt x="4408563" y="24266"/>
                            <a:pt x="4905627" y="-31694"/>
                            <a:pt x="5209903" y="0"/>
                          </a:cubicBezTo>
                          <a:cubicBezTo>
                            <a:pt x="5187410" y="172286"/>
                            <a:pt x="5202538" y="293065"/>
                            <a:pt x="5209903" y="489629"/>
                          </a:cubicBezTo>
                          <a:cubicBezTo>
                            <a:pt x="5217268" y="686193"/>
                            <a:pt x="5196209" y="872892"/>
                            <a:pt x="5209903" y="1041763"/>
                          </a:cubicBezTo>
                          <a:cubicBezTo>
                            <a:pt x="5055501" y="1025617"/>
                            <a:pt x="4875922" y="1051441"/>
                            <a:pt x="4662863" y="1041763"/>
                          </a:cubicBezTo>
                          <a:cubicBezTo>
                            <a:pt x="4449804" y="1032085"/>
                            <a:pt x="4285438" y="1059339"/>
                            <a:pt x="4063724" y="1041763"/>
                          </a:cubicBezTo>
                          <a:cubicBezTo>
                            <a:pt x="3842010" y="1024187"/>
                            <a:pt x="3631286" y="1067602"/>
                            <a:pt x="3412486" y="1041763"/>
                          </a:cubicBezTo>
                          <a:cubicBezTo>
                            <a:pt x="3193686" y="1015924"/>
                            <a:pt x="2971748" y="1043077"/>
                            <a:pt x="2709150" y="1041763"/>
                          </a:cubicBezTo>
                          <a:cubicBezTo>
                            <a:pt x="2446552" y="1040449"/>
                            <a:pt x="2248486" y="1037468"/>
                            <a:pt x="1953714" y="1041763"/>
                          </a:cubicBezTo>
                          <a:cubicBezTo>
                            <a:pt x="1658942" y="1046058"/>
                            <a:pt x="1547117" y="1014810"/>
                            <a:pt x="1198278" y="1041763"/>
                          </a:cubicBezTo>
                          <a:cubicBezTo>
                            <a:pt x="849439" y="1068716"/>
                            <a:pt x="943773" y="1055931"/>
                            <a:pt x="703337" y="1041763"/>
                          </a:cubicBezTo>
                          <a:cubicBezTo>
                            <a:pt x="462901" y="1027595"/>
                            <a:pt x="182248" y="1056033"/>
                            <a:pt x="0" y="1041763"/>
                          </a:cubicBezTo>
                          <a:cubicBezTo>
                            <a:pt x="-8786" y="857750"/>
                            <a:pt x="23967" y="779529"/>
                            <a:pt x="0" y="552134"/>
                          </a:cubicBezTo>
                          <a:cubicBezTo>
                            <a:pt x="-23967" y="324739"/>
                            <a:pt x="-12252" y="218445"/>
                            <a:pt x="0" y="0"/>
                          </a:cubicBezTo>
                          <a:close/>
                        </a:path>
                        <a:path w="5209903" h="1041763" stroke="0" extrusionOk="0">
                          <a:moveTo>
                            <a:pt x="0" y="0"/>
                          </a:moveTo>
                          <a:cubicBezTo>
                            <a:pt x="358981" y="-14309"/>
                            <a:pt x="418285" y="34154"/>
                            <a:pt x="755436" y="0"/>
                          </a:cubicBezTo>
                          <a:cubicBezTo>
                            <a:pt x="1092587" y="-34154"/>
                            <a:pt x="1233727" y="4332"/>
                            <a:pt x="1354575" y="0"/>
                          </a:cubicBezTo>
                          <a:cubicBezTo>
                            <a:pt x="1475423" y="-4332"/>
                            <a:pt x="1654708" y="-5371"/>
                            <a:pt x="1849516" y="0"/>
                          </a:cubicBezTo>
                          <a:cubicBezTo>
                            <a:pt x="2044324" y="5371"/>
                            <a:pt x="2286774" y="-17156"/>
                            <a:pt x="2448654" y="0"/>
                          </a:cubicBezTo>
                          <a:cubicBezTo>
                            <a:pt x="2610534" y="17156"/>
                            <a:pt x="2866096" y="-9164"/>
                            <a:pt x="3099892" y="0"/>
                          </a:cubicBezTo>
                          <a:cubicBezTo>
                            <a:pt x="3333688" y="9164"/>
                            <a:pt x="3478168" y="-12482"/>
                            <a:pt x="3646932" y="0"/>
                          </a:cubicBezTo>
                          <a:cubicBezTo>
                            <a:pt x="3815696" y="12482"/>
                            <a:pt x="3992877" y="23847"/>
                            <a:pt x="4141873" y="0"/>
                          </a:cubicBezTo>
                          <a:cubicBezTo>
                            <a:pt x="4290869" y="-23847"/>
                            <a:pt x="4897461" y="31020"/>
                            <a:pt x="5209903" y="0"/>
                          </a:cubicBezTo>
                          <a:cubicBezTo>
                            <a:pt x="5194657" y="100685"/>
                            <a:pt x="5220519" y="318048"/>
                            <a:pt x="5209903" y="500046"/>
                          </a:cubicBezTo>
                          <a:cubicBezTo>
                            <a:pt x="5199287" y="682044"/>
                            <a:pt x="5228457" y="899299"/>
                            <a:pt x="5209903" y="1041763"/>
                          </a:cubicBezTo>
                          <a:cubicBezTo>
                            <a:pt x="5078306" y="1033141"/>
                            <a:pt x="4752416" y="1021396"/>
                            <a:pt x="4610764" y="1041763"/>
                          </a:cubicBezTo>
                          <a:cubicBezTo>
                            <a:pt x="4469112" y="1062130"/>
                            <a:pt x="4300969" y="1025203"/>
                            <a:pt x="4011625" y="1041763"/>
                          </a:cubicBezTo>
                          <a:cubicBezTo>
                            <a:pt x="3722281" y="1058323"/>
                            <a:pt x="3474921" y="1048747"/>
                            <a:pt x="3308288" y="1041763"/>
                          </a:cubicBezTo>
                          <a:cubicBezTo>
                            <a:pt x="3141655" y="1034779"/>
                            <a:pt x="2781857" y="1019495"/>
                            <a:pt x="2604952" y="1041763"/>
                          </a:cubicBezTo>
                          <a:cubicBezTo>
                            <a:pt x="2428047" y="1064031"/>
                            <a:pt x="2107279" y="1016043"/>
                            <a:pt x="1901615" y="1041763"/>
                          </a:cubicBezTo>
                          <a:cubicBezTo>
                            <a:pt x="1695951" y="1067483"/>
                            <a:pt x="1433402" y="1017673"/>
                            <a:pt x="1302476" y="1041763"/>
                          </a:cubicBezTo>
                          <a:cubicBezTo>
                            <a:pt x="1171550" y="1065853"/>
                            <a:pt x="871525" y="1069905"/>
                            <a:pt x="703337" y="1041763"/>
                          </a:cubicBezTo>
                          <a:cubicBezTo>
                            <a:pt x="535149" y="1013621"/>
                            <a:pt x="290711" y="1014862"/>
                            <a:pt x="0" y="1041763"/>
                          </a:cubicBezTo>
                          <a:cubicBezTo>
                            <a:pt x="-19099" y="875916"/>
                            <a:pt x="-13371" y="774858"/>
                            <a:pt x="0" y="541717"/>
                          </a:cubicBezTo>
                          <a:cubicBezTo>
                            <a:pt x="13371" y="308576"/>
                            <a:pt x="3898" y="127215"/>
                            <a:pt x="0" y="0"/>
                          </a:cubicBezTo>
                          <a:close/>
                        </a:path>
                      </a:pathLst>
                    </a:custGeom>
                    <ask:type>
                      <ask:lineSketchFreehand/>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Comme la puissance d’un radiateur ne varie pas linéairement avec </a:t>
              </a:r>
              <a:r>
                <a:rPr lang="fr-FR" sz="1100" i="0">
                  <a:solidFill>
                    <a:schemeClr val="dk1"/>
                  </a:solidFill>
                  <a:effectLst/>
                  <a:latin typeface="Cambria Math" panose="02040503050406030204" pitchFamily="18" charset="0"/>
                  <a:ea typeface="+mn-ea"/>
                  <a:cs typeface="+mn-cs"/>
                </a:rPr>
                <a:t>Δ𝑇</a:t>
              </a:r>
              <a:r>
                <a:rPr lang="fr-FR" sz="1100">
                  <a:solidFill>
                    <a:schemeClr val="dk1"/>
                  </a:solidFill>
                  <a:effectLst/>
                  <a:latin typeface="+mn-lt"/>
                  <a:ea typeface="+mn-ea"/>
                  <a:cs typeface="+mn-cs"/>
                </a:rPr>
                <a:t>, le fabricant fournit un exposant </a:t>
              </a:r>
              <a:r>
                <a:rPr lang="fr-FR" sz="1100" i="0">
                  <a:solidFill>
                    <a:schemeClr val="dk1"/>
                  </a:solidFill>
                  <a:effectLst/>
                  <a:latin typeface="Cambria Math" panose="02040503050406030204" pitchFamily="18" charset="0"/>
                  <a:ea typeface="+mn-ea"/>
                  <a:cs typeface="+mn-cs"/>
                </a:rPr>
                <a:t>𝑛</a:t>
              </a:r>
              <a:r>
                <a:rPr lang="fr-FR" sz="1100">
                  <a:solidFill>
                    <a:schemeClr val="dk1"/>
                  </a:solidFill>
                  <a:effectLst/>
                  <a:latin typeface="+mn-lt"/>
                  <a:ea typeface="+mn-ea"/>
                  <a:cs typeface="+mn-cs"/>
                </a:rPr>
                <a:t> pour la gamme concernée. On utilise alors la loi de correction :</a:t>
              </a:r>
            </a:p>
            <a:p>
              <a:pPr/>
              <a:r>
                <a:rPr lang="fr-FR" sz="1100" i="0">
                  <a:solidFill>
                    <a:schemeClr val="dk1"/>
                  </a:solidFill>
                  <a:effectLst/>
                  <a:latin typeface="Cambria Math" panose="02040503050406030204" pitchFamily="18" charset="0"/>
                  <a:ea typeface="+mn-ea"/>
                  <a:cs typeface="+mn-cs"/>
                </a:rPr>
                <a:t>𝑃_(45/40/19) (𝐴)=𝑃_𝑁 (𝐴)((Δ𝑇_𝐿𝑀)/(Δ𝑇_𝐿𝑀𝑁 ))^𝑛</a:t>
              </a:r>
              <a:br>
                <a:rPr lang="fr-FR" sz="1100">
                  <a:solidFill>
                    <a:schemeClr val="dk1"/>
                  </a:solidFill>
                  <a:effectLst/>
                  <a:latin typeface="+mn-lt"/>
                  <a:ea typeface="+mn-ea"/>
                  <a:cs typeface="+mn-cs"/>
                </a:rPr>
              </a:br>
              <a:endParaRPr lang="fr-FR" sz="1000">
                <a:effectLst/>
              </a:endParaRP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606136</xdr:colOff>
      <xdr:row>2</xdr:row>
      <xdr:rowOff>34637</xdr:rowOff>
    </xdr:from>
    <xdr:to>
      <xdr:col>8</xdr:col>
      <xdr:colOff>619743</xdr:colOff>
      <xdr:row>4</xdr:row>
      <xdr:rowOff>41964</xdr:rowOff>
    </xdr:to>
    <xdr:sp macro="" textlink="">
      <xdr:nvSpPr>
        <xdr:cNvPr id="2" name="ZoneTexte 1">
          <a:extLst>
            <a:ext uri="{FF2B5EF4-FFF2-40B4-BE49-F238E27FC236}">
              <a16:creationId xmlns:a16="http://schemas.microsoft.com/office/drawing/2014/main" id="{F5BBCD84-22D1-4EB6-A369-93F9F528897F}"/>
            </a:ext>
          </a:extLst>
        </xdr:cNvPr>
        <xdr:cNvSpPr txBox="1"/>
      </xdr:nvSpPr>
      <xdr:spPr>
        <a:xfrm>
          <a:off x="811876" y="408017"/>
          <a:ext cx="5507627" cy="373087"/>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fr-FR" sz="1600" b="1" cap="none" spc="0">
              <a:ln w="0"/>
              <a:solidFill>
                <a:schemeClr val="tx1">
                  <a:lumMod val="85000"/>
                  <a:lumOff val="15000"/>
                </a:schemeClr>
              </a:solidFill>
              <a:effectLst>
                <a:outerShdw blurRad="50800" dist="38100" dir="18900000" algn="bl" rotWithShape="0">
                  <a:prstClr val="black">
                    <a:alpha val="18000"/>
                  </a:prstClr>
                </a:outerShdw>
              </a:effectLst>
            </a:rPr>
            <a:t>Dimensionnement du planché chauffant</a:t>
          </a:r>
        </a:p>
      </xdr:txBody>
    </xdr:sp>
    <xdr:clientData/>
  </xdr:twoCellAnchor>
  <xdr:twoCellAnchor>
    <xdr:from>
      <xdr:col>1</xdr:col>
      <xdr:colOff>263236</xdr:colOff>
      <xdr:row>4</xdr:row>
      <xdr:rowOff>75792</xdr:rowOff>
    </xdr:from>
    <xdr:to>
      <xdr:col>9</xdr:col>
      <xdr:colOff>193964</xdr:colOff>
      <xdr:row>50</xdr:row>
      <xdr:rowOff>116541</xdr:rowOff>
    </xdr:to>
    <mc:AlternateContent xmlns:mc="http://schemas.openxmlformats.org/markup-compatibility/2006">
      <mc:Choice xmlns:a14="http://schemas.microsoft.com/office/drawing/2010/main" Requires="a14">
        <xdr:sp macro="" textlink="">
          <xdr:nvSpPr>
            <xdr:cNvPr id="3" name="ZoneTexte 2">
              <a:extLst>
                <a:ext uri="{FF2B5EF4-FFF2-40B4-BE49-F238E27FC236}">
                  <a16:creationId xmlns:a16="http://schemas.microsoft.com/office/drawing/2014/main" id="{6882B677-B76C-4902-862C-89B254EBAE7F}"/>
                </a:ext>
              </a:extLst>
            </xdr:cNvPr>
            <xdr:cNvSpPr txBox="1"/>
          </xdr:nvSpPr>
          <xdr:spPr>
            <a:xfrm>
              <a:off x="469424" y="801933"/>
              <a:ext cx="6241881" cy="8467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On débute l’analyse thermique du plancher chauffant par une coupe du plancher bas afin d’identifier les couches</a:t>
              </a:r>
              <a:r>
                <a:rPr lang="fr-FR" sz="1100" baseline="0">
                  <a:solidFill>
                    <a:schemeClr val="dk1"/>
                  </a:solidFill>
                  <a:effectLst/>
                  <a:latin typeface="+mn-lt"/>
                  <a:ea typeface="+mn-ea"/>
                  <a:cs typeface="+mn-cs"/>
                </a:rPr>
                <a:t> de matériaux</a:t>
              </a:r>
              <a:r>
                <a:rPr lang="fr-FR" sz="1100">
                  <a:solidFill>
                    <a:schemeClr val="dk1"/>
                  </a:solidFill>
                  <a:effectLst/>
                  <a:latin typeface="+mn-lt"/>
                  <a:ea typeface="+mn-ea"/>
                  <a:cs typeface="+mn-cs"/>
                </a:rPr>
                <a:t> et la position des tubes.</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Les transferts thermiques mis en jeu sont :</a:t>
              </a:r>
            </a:p>
            <a:p>
              <a:r>
                <a:rPr lang="fr-FR" sz="1100" b="1">
                  <a:solidFill>
                    <a:schemeClr val="dk1"/>
                  </a:solidFill>
                  <a:effectLst/>
                  <a:latin typeface="+mn-lt"/>
                  <a:ea typeface="+mn-ea"/>
                  <a:cs typeface="+mn-cs"/>
                </a:rPr>
                <a:t>Conduction</a:t>
              </a:r>
              <a:r>
                <a:rPr lang="fr-FR" sz="1100">
                  <a:solidFill>
                    <a:schemeClr val="dk1"/>
                  </a:solidFill>
                  <a:effectLst/>
                  <a:latin typeface="+mn-lt"/>
                  <a:ea typeface="+mn-ea"/>
                  <a:cs typeface="+mn-cs"/>
                </a:rPr>
                <a:t> : entre les tubes et la chape, entre les tubes et l’isolant, puis à travers les différentes couches du plancher.</a:t>
              </a:r>
            </a:p>
            <a:p>
              <a:r>
                <a:rPr lang="fr-FR" sz="1100" b="1">
                  <a:solidFill>
                    <a:schemeClr val="dk1"/>
                  </a:solidFill>
                  <a:effectLst/>
                  <a:latin typeface="+mn-lt"/>
                  <a:ea typeface="+mn-ea"/>
                  <a:cs typeface="+mn-cs"/>
                </a:rPr>
                <a:t>Convection</a:t>
              </a:r>
              <a:r>
                <a:rPr lang="fr-FR" sz="1100">
                  <a:solidFill>
                    <a:schemeClr val="dk1"/>
                  </a:solidFill>
                  <a:effectLst/>
                  <a:latin typeface="+mn-lt"/>
                  <a:ea typeface="+mn-ea"/>
                  <a:cs typeface="+mn-cs"/>
                </a:rPr>
                <a:t> : entre la surface du carrelage et l’air intérieur, ainsi qu’entre la sous-face du plancher et l’air du vide sanitaire.</a:t>
              </a:r>
            </a:p>
            <a:p>
              <a:r>
                <a:rPr lang="fr-FR" sz="1100" b="1">
                  <a:solidFill>
                    <a:schemeClr val="dk1"/>
                  </a:solidFill>
                  <a:effectLst/>
                  <a:latin typeface="+mn-lt"/>
                  <a:ea typeface="+mn-ea"/>
                  <a:cs typeface="+mn-cs"/>
                </a:rPr>
                <a:t>Rayonnement</a:t>
              </a:r>
              <a:r>
                <a:rPr lang="fr-FR" sz="1100">
                  <a:solidFill>
                    <a:schemeClr val="dk1"/>
                  </a:solidFill>
                  <a:effectLst/>
                  <a:latin typeface="+mn-lt"/>
                  <a:ea typeface="+mn-ea"/>
                  <a:cs typeface="+mn-cs"/>
                </a:rPr>
                <a:t> : entre le sol chauffé et les autres parois de la pièce</a:t>
              </a:r>
            </a:p>
            <a:p>
              <a:r>
                <a:rPr lang="fr-FR" sz="1100">
                  <a:solidFill>
                    <a:schemeClr val="dk1"/>
                  </a:solidFill>
                  <a:effectLst/>
                  <a:latin typeface="+mn-lt"/>
                  <a:ea typeface="+mn-ea"/>
                  <a:cs typeface="+mn-cs"/>
                </a:rPr>
                <a:t>En régime d’eau 45/40/19, la température moyenne de l’eau dans les tubes est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𝑡𝑢𝑦𝑎𝑢</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45+40</m:t>
                        </m:r>
                      </m:num>
                      <m:den>
                        <m:r>
                          <a:rPr lang="fr-FR" sz="1100" i="1">
                            <a:solidFill>
                              <a:schemeClr val="dk1"/>
                            </a:solidFill>
                            <a:effectLst/>
                            <a:latin typeface="+mn-lt"/>
                            <a:ea typeface="+mn-ea"/>
                            <a:cs typeface="+mn-cs"/>
                          </a:rPr>
                          <m:t>2</m:t>
                        </m:r>
                      </m:den>
                    </m:f>
                    <m:r>
                      <a:rPr lang="fr-FR" sz="1100" i="1">
                        <a:solidFill>
                          <a:schemeClr val="dk1"/>
                        </a:solidFill>
                        <a:effectLst/>
                        <a:latin typeface="+mn-lt"/>
                        <a:ea typeface="+mn-ea"/>
                        <a:cs typeface="+mn-cs"/>
                      </a:rPr>
                      <m:t>=42,5 °</m:t>
                    </m:r>
                    <m:r>
                      <a:rPr lang="fr-FR" sz="1100" i="1">
                        <a:solidFill>
                          <a:schemeClr val="dk1"/>
                        </a:solidFill>
                        <a:effectLst/>
                        <a:latin typeface="+mn-lt"/>
                        <a:ea typeface="+mn-ea"/>
                        <a:cs typeface="+mn-cs"/>
                      </a:rPr>
                      <m:t>𝐶</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densité de flux thermique émise vers la pièce vaut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r>
                      <a:rPr lang="fr-FR" sz="1100" i="1">
                        <a:solidFill>
                          <a:schemeClr val="dk1"/>
                        </a:solidFill>
                        <a:effectLst/>
                        <a:latin typeface="+mn-lt"/>
                        <a:ea typeface="+mn-ea"/>
                        <a:cs typeface="+mn-cs"/>
                      </a:rPr>
                      <m:t>𝜙</m:t>
                    </m:r>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𝑡𝑢𝑦𝑎𝑢</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b="0" i="1">
                                <a:solidFill>
                                  <a:schemeClr val="dk1"/>
                                </a:solidFill>
                                <a:effectLst/>
                                <a:latin typeface="Cambria Math" panose="02040503050406030204" pitchFamily="18" charset="0"/>
                                <a:ea typeface="+mn-ea"/>
                                <a:cs typeface="+mn-cs"/>
                              </a:rPr>
                              <m:t>h</m:t>
                            </m:r>
                          </m:sub>
                        </m:sSub>
                      </m:den>
                    </m:f>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résistance thermique entre les tubes et l’ambiance comprend la chape (6 cm), le carrelage (1 cm) et la résistance superficielle intérieure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𝑐h𝑎𝑝𝑒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𝑐𝑎𝑟𝑟𝑒𝑙𝑎𝑔𝑒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𝑠𝑖</m:t>
                        </m:r>
                      </m:sub>
                    </m:sSub>
                  </m:oMath>
                </m:oMathPara>
              </a14:m>
              <a:endParaRPr lang="fr-FR" sz="1100">
                <a:solidFill>
                  <a:schemeClr val="dk1"/>
                </a:solidFill>
                <a:effectLst/>
                <a:latin typeface="+mn-lt"/>
                <a:ea typeface="+mn-ea"/>
                <a:cs typeface="+mn-cs"/>
              </a:endParaRPr>
            </a:p>
            <a:p>
              <a:br>
                <a:rPr lang="fr-FR" sz="1100">
                  <a:solidFill>
                    <a:schemeClr val="dk1"/>
                  </a:solidFill>
                  <a:effectLst/>
                  <a:latin typeface="+mn-lt"/>
                  <a:ea typeface="+mn-ea"/>
                  <a:cs typeface="+mn-cs"/>
                </a:rPr>
              </a:br>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0,06</m:t>
                        </m:r>
                      </m:num>
                      <m:den>
                        <m:r>
                          <a:rPr lang="fr-FR" sz="1100" i="1">
                            <a:solidFill>
                              <a:schemeClr val="dk1"/>
                            </a:solidFill>
                            <a:effectLst/>
                            <a:latin typeface="+mn-lt"/>
                            <a:ea typeface="+mn-ea"/>
                            <a:cs typeface="+mn-cs"/>
                          </a:rPr>
                          <m:t>1,046</m:t>
                        </m:r>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0,01</m:t>
                        </m:r>
                      </m:num>
                      <m:den>
                        <m:r>
                          <a:rPr lang="fr-FR" sz="1100" i="1">
                            <a:solidFill>
                              <a:schemeClr val="dk1"/>
                            </a:solidFill>
                            <a:effectLst/>
                            <a:latin typeface="+mn-lt"/>
                            <a:ea typeface="+mn-ea"/>
                            <a:cs typeface="+mn-cs"/>
                          </a:rPr>
                          <m:t>1,046</m:t>
                        </m:r>
                      </m:den>
                    </m:f>
                    <m:r>
                      <a:rPr lang="fr-FR" sz="1100" i="1">
                        <a:solidFill>
                          <a:schemeClr val="dk1"/>
                        </a:solidFill>
                        <a:effectLst/>
                        <a:latin typeface="+mn-lt"/>
                        <a:ea typeface="+mn-ea"/>
                        <a:cs typeface="+mn-cs"/>
                      </a:rPr>
                      <m:t>+0,1=0,17 </m:t>
                    </m:r>
                    <m:r>
                      <a:rPr lang="fr-FR" sz="1100" i="1">
                        <a:solidFill>
                          <a:schemeClr val="dk1"/>
                        </a:solidFill>
                        <a:effectLst/>
                        <a:latin typeface="+mn-lt"/>
                        <a:ea typeface="+mn-ea"/>
                        <a:cs typeface="+mn-cs"/>
                      </a:rPr>
                      <m:t>𝑚</m:t>
                    </m:r>
                    <m:r>
                      <a:rPr lang="fr-FR" sz="1100" i="1">
                        <a:solidFill>
                          <a:schemeClr val="dk1"/>
                        </a:solidFill>
                        <a:effectLst/>
                        <a:latin typeface="+mn-lt"/>
                        <a:ea typeface="+mn-ea"/>
                        <a:cs typeface="+mn-cs"/>
                      </a:rPr>
                      <m:t>²</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𝐾</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obtient alors :</a:t>
              </a:r>
            </a:p>
            <a:p>
              <a14:m>
                <m:oMathPara xmlns:m="http://schemas.openxmlformats.org/officeDocument/2006/math">
                  <m:oMathParaPr>
                    <m:jc m:val="centerGroup"/>
                  </m:oMathParaPr>
                  <m:oMath xmlns:m="http://schemas.openxmlformats.org/officeDocument/2006/math">
                    <m:r>
                      <a:rPr lang="fr-FR" sz="1100" i="1">
                        <a:solidFill>
                          <a:schemeClr val="dk1"/>
                        </a:solidFill>
                        <a:effectLst/>
                        <a:latin typeface="+mn-lt"/>
                        <a:ea typeface="+mn-ea"/>
                        <a:cs typeface="+mn-cs"/>
                      </a:rPr>
                      <m:t>𝜙</m:t>
                    </m:r>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42,5−19</m:t>
                        </m:r>
                      </m:num>
                      <m:den>
                        <m:r>
                          <a:rPr lang="fr-FR" sz="1100" i="1">
                            <a:solidFill>
                              <a:schemeClr val="dk1"/>
                            </a:solidFill>
                            <a:effectLst/>
                            <a:latin typeface="+mn-lt"/>
                            <a:ea typeface="+mn-ea"/>
                            <a:cs typeface="+mn-cs"/>
                          </a:rPr>
                          <m:t>0,17</m:t>
                        </m:r>
                      </m:den>
                    </m:f>
                    <m:r>
                      <a:rPr lang="fr-FR" sz="1100" i="1">
                        <a:solidFill>
                          <a:schemeClr val="dk1"/>
                        </a:solidFill>
                        <a:effectLst/>
                        <a:latin typeface="+mn-lt"/>
                        <a:ea typeface="+mn-ea"/>
                        <a:cs typeface="+mn-cs"/>
                      </a:rPr>
                      <m:t>=138</m:t>
                    </m:r>
                    <m:r>
                      <m:rPr>
                        <m:nor/>
                      </m:rPr>
                      <a:rPr lang="fr-FR" sz="1100" i="1">
                        <a:solidFill>
                          <a:schemeClr val="dk1"/>
                        </a:solidFill>
                        <a:effectLst/>
                        <a:latin typeface="+mn-lt"/>
                        <a:ea typeface="+mn-ea"/>
                        <a:cs typeface="+mn-cs"/>
                      </a:rPr>
                      <m:t>W</m:t>
                    </m:r>
                    <m:r>
                      <m:rPr>
                        <m:nor/>
                      </m:rPr>
                      <a:rPr lang="fr-FR" sz="1100" i="1">
                        <a:solidFill>
                          <a:schemeClr val="dk1"/>
                        </a:solidFill>
                        <a:effectLst/>
                        <a:latin typeface="+mn-lt"/>
                        <a:ea typeface="+mn-ea"/>
                        <a:cs typeface="+mn-cs"/>
                      </a:rPr>
                      <m:t>.</m:t>
                    </m:r>
                    <m:r>
                      <m:rPr>
                        <m:nor/>
                      </m:rPr>
                      <a:rPr lang="fr-FR" sz="1100" i="1">
                        <a:solidFill>
                          <a:schemeClr val="dk1"/>
                        </a:solidFill>
                        <a:effectLst/>
                        <a:latin typeface="+mn-lt"/>
                        <a:ea typeface="+mn-ea"/>
                        <a:cs typeface="+mn-cs"/>
                      </a:rPr>
                      <m:t>m</m:t>
                    </m:r>
                    <m:r>
                      <m:rPr>
                        <m:nor/>
                      </m:rPr>
                      <a:rPr lang="fr-FR" sz="1100" i="1">
                        <a:solidFill>
                          <a:schemeClr val="dk1"/>
                        </a:solidFill>
                        <a:effectLst/>
                        <a:latin typeface="+mn-lt"/>
                        <a:ea typeface="+mn-ea"/>
                        <a:cs typeface="+mn-cs"/>
                      </a:rPr>
                      <m:t>²</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 flux correspond à la puissance surfacique transmise par le plancher vers l’ambiance intérieure.</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détermine la température de surface du sol à partir du flux émis vers l’ambiance et du coefficient d’échange superficiel intérieur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𝑠𝑜𝑙</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𝜙</m:t>
                        </m:r>
                      </m:num>
                      <m:den>
                        <m:r>
                          <a:rPr lang="fr-FR" sz="1100" i="1">
                            <a:solidFill>
                              <a:schemeClr val="dk1"/>
                            </a:solidFill>
                            <a:effectLst/>
                            <a:latin typeface="+mn-lt"/>
                            <a:ea typeface="+mn-ea"/>
                            <a:cs typeface="+mn-cs"/>
                          </a:rPr>
                          <m:t>h</m:t>
                        </m:r>
                      </m:den>
                    </m:f>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138</m:t>
                        </m:r>
                      </m:num>
                      <m:den>
                        <m:r>
                          <a:rPr lang="fr-FR" sz="1100" i="1">
                            <a:solidFill>
                              <a:schemeClr val="dk1"/>
                            </a:solidFill>
                            <a:effectLst/>
                            <a:latin typeface="+mn-lt"/>
                            <a:ea typeface="+mn-ea"/>
                            <a:cs typeface="+mn-cs"/>
                          </a:rPr>
                          <m:t>10</m:t>
                        </m:r>
                      </m:den>
                    </m:f>
                    <m:r>
                      <a:rPr lang="fr-FR" sz="1100" i="1">
                        <a:solidFill>
                          <a:schemeClr val="dk1"/>
                        </a:solidFill>
                        <a:effectLst/>
                        <a:latin typeface="+mn-lt"/>
                        <a:ea typeface="+mn-ea"/>
                        <a:cs typeface="+mn-cs"/>
                      </a:rPr>
                      <m:t>+19=32,8 ℃</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xdr:txBody>
        </xdr:sp>
      </mc:Choice>
      <mc:Fallback>
        <xdr:sp macro="" textlink="">
          <xdr:nvSpPr>
            <xdr:cNvPr id="3" name="ZoneTexte 2">
              <a:extLst>
                <a:ext uri="{FF2B5EF4-FFF2-40B4-BE49-F238E27FC236}">
                  <a16:creationId xmlns:a16="http://schemas.microsoft.com/office/drawing/2014/main" id="{6882B677-B76C-4902-862C-89B254EBAE7F}"/>
                </a:ext>
              </a:extLst>
            </xdr:cNvPr>
            <xdr:cNvSpPr txBox="1"/>
          </xdr:nvSpPr>
          <xdr:spPr>
            <a:xfrm>
              <a:off x="469424" y="801933"/>
              <a:ext cx="6241881" cy="8467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On débute l’analyse thermique du plancher chauffant par une coupe du plancher bas afin d’identifier les couches</a:t>
              </a:r>
              <a:r>
                <a:rPr lang="fr-FR" sz="1100" baseline="0">
                  <a:solidFill>
                    <a:schemeClr val="dk1"/>
                  </a:solidFill>
                  <a:effectLst/>
                  <a:latin typeface="+mn-lt"/>
                  <a:ea typeface="+mn-ea"/>
                  <a:cs typeface="+mn-cs"/>
                </a:rPr>
                <a:t> de matériaux</a:t>
              </a:r>
              <a:r>
                <a:rPr lang="fr-FR" sz="1100">
                  <a:solidFill>
                    <a:schemeClr val="dk1"/>
                  </a:solidFill>
                  <a:effectLst/>
                  <a:latin typeface="+mn-lt"/>
                  <a:ea typeface="+mn-ea"/>
                  <a:cs typeface="+mn-cs"/>
                </a:rPr>
                <a:t> et la position des tubes.</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Les transferts thermiques mis en jeu sont :</a:t>
              </a:r>
            </a:p>
            <a:p>
              <a:r>
                <a:rPr lang="fr-FR" sz="1100" b="1">
                  <a:solidFill>
                    <a:schemeClr val="dk1"/>
                  </a:solidFill>
                  <a:effectLst/>
                  <a:latin typeface="+mn-lt"/>
                  <a:ea typeface="+mn-ea"/>
                  <a:cs typeface="+mn-cs"/>
                </a:rPr>
                <a:t>Conduction</a:t>
              </a:r>
              <a:r>
                <a:rPr lang="fr-FR" sz="1100">
                  <a:solidFill>
                    <a:schemeClr val="dk1"/>
                  </a:solidFill>
                  <a:effectLst/>
                  <a:latin typeface="+mn-lt"/>
                  <a:ea typeface="+mn-ea"/>
                  <a:cs typeface="+mn-cs"/>
                </a:rPr>
                <a:t> : entre les tubes et la chape, entre les tubes et l’isolant, puis à travers les différentes couches du plancher.</a:t>
              </a:r>
            </a:p>
            <a:p>
              <a:r>
                <a:rPr lang="fr-FR" sz="1100" b="1">
                  <a:solidFill>
                    <a:schemeClr val="dk1"/>
                  </a:solidFill>
                  <a:effectLst/>
                  <a:latin typeface="+mn-lt"/>
                  <a:ea typeface="+mn-ea"/>
                  <a:cs typeface="+mn-cs"/>
                </a:rPr>
                <a:t>Convection</a:t>
              </a:r>
              <a:r>
                <a:rPr lang="fr-FR" sz="1100">
                  <a:solidFill>
                    <a:schemeClr val="dk1"/>
                  </a:solidFill>
                  <a:effectLst/>
                  <a:latin typeface="+mn-lt"/>
                  <a:ea typeface="+mn-ea"/>
                  <a:cs typeface="+mn-cs"/>
                </a:rPr>
                <a:t> : entre la surface du carrelage et l’air intérieur, ainsi qu’entre la sous-face du plancher et l’air du vide sanitaire.</a:t>
              </a:r>
            </a:p>
            <a:p>
              <a:r>
                <a:rPr lang="fr-FR" sz="1100" b="1">
                  <a:solidFill>
                    <a:schemeClr val="dk1"/>
                  </a:solidFill>
                  <a:effectLst/>
                  <a:latin typeface="+mn-lt"/>
                  <a:ea typeface="+mn-ea"/>
                  <a:cs typeface="+mn-cs"/>
                </a:rPr>
                <a:t>Rayonnement</a:t>
              </a:r>
              <a:r>
                <a:rPr lang="fr-FR" sz="1100">
                  <a:solidFill>
                    <a:schemeClr val="dk1"/>
                  </a:solidFill>
                  <a:effectLst/>
                  <a:latin typeface="+mn-lt"/>
                  <a:ea typeface="+mn-ea"/>
                  <a:cs typeface="+mn-cs"/>
                </a:rPr>
                <a:t> : entre le sol chauffé et les autres parois de la pièce</a:t>
              </a:r>
            </a:p>
            <a:p>
              <a:r>
                <a:rPr lang="fr-FR" sz="1100">
                  <a:solidFill>
                    <a:schemeClr val="dk1"/>
                  </a:solidFill>
                  <a:effectLst/>
                  <a:latin typeface="+mn-lt"/>
                  <a:ea typeface="+mn-ea"/>
                  <a:cs typeface="+mn-cs"/>
                </a:rPr>
                <a:t>En régime d’eau 45/40/19, la température moyenne de l’eau dans les tubes est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𝑇_𝑡𝑢𝑦𝑎𝑢=(45+40)/2=42,5 °𝐶</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densité de flux thermique émise vers la pièce vaut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𝜙=(𝑇_𝑡𝑢𝑦𝑎𝑢−𝑇_𝑖𝑛𝑡)/𝑅_</a:t>
              </a:r>
              <a:r>
                <a:rPr lang="fr-FR" sz="1100" b="0" i="0">
                  <a:solidFill>
                    <a:schemeClr val="dk1"/>
                  </a:solidFill>
                  <a:effectLst/>
                  <a:latin typeface="Cambria Math" panose="02040503050406030204" pitchFamily="18" charset="0"/>
                  <a:ea typeface="+mn-ea"/>
                  <a:cs typeface="+mn-cs"/>
                </a:rPr>
                <a:t>ℎ</a:t>
              </a:r>
              <a:r>
                <a:rPr lang="fr-FR" sz="1100" b="0" i="0">
                  <a:solidFill>
                    <a:schemeClr val="dk1"/>
                  </a:solidFill>
                  <a:effectLst/>
                  <a:latin typeface="+mn-lt"/>
                  <a:ea typeface="+mn-ea"/>
                  <a:cs typeface="+mn-cs"/>
                </a:rPr>
                <a:t>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résistance thermique entre les tubes et l’ambiance comprend la chape (6 cm), le carrelage (1 cm) et la résistance superficielle intérieure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𝑅_ℎ=𝑅_𝑐ℎ𝑎𝑝𝑒+𝑅_𝑐𝑎𝑟𝑟𝑒𝑙𝑎𝑔𝑒+𝑅_𝑠𝑖</a:t>
              </a:r>
              <a:endParaRPr lang="fr-FR" sz="1100">
                <a:solidFill>
                  <a:schemeClr val="dk1"/>
                </a:solidFill>
                <a:effectLst/>
                <a:latin typeface="+mn-lt"/>
                <a:ea typeface="+mn-ea"/>
                <a:cs typeface="+mn-cs"/>
              </a:endParaRPr>
            </a:p>
            <a:p>
              <a:br>
                <a:rPr lang="fr-FR" sz="1100">
                  <a:solidFill>
                    <a:schemeClr val="dk1"/>
                  </a:solidFill>
                  <a:effectLst/>
                  <a:latin typeface="+mn-lt"/>
                  <a:ea typeface="+mn-ea"/>
                  <a:cs typeface="+mn-cs"/>
                </a:rPr>
              </a:br>
              <a:r>
                <a:rPr lang="fr-FR" sz="1100" i="0">
                  <a:solidFill>
                    <a:schemeClr val="dk1"/>
                  </a:solidFill>
                  <a:effectLst/>
                  <a:latin typeface="+mn-lt"/>
                  <a:ea typeface="+mn-ea"/>
                  <a:cs typeface="+mn-cs"/>
                </a:rPr>
                <a:t>𝑅_ℎ=0,06/1,046+0,01/1,046+0,1=0,17 𝑚².𝐾/𝑊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obtient alors :</a:t>
              </a:r>
            </a:p>
            <a:p>
              <a:r>
                <a:rPr lang="fr-FR" sz="1100" i="0">
                  <a:solidFill>
                    <a:schemeClr val="dk1"/>
                  </a:solidFill>
                  <a:effectLst/>
                  <a:latin typeface="+mn-lt"/>
                  <a:ea typeface="+mn-ea"/>
                  <a:cs typeface="+mn-cs"/>
                </a:rPr>
                <a:t>𝜙=(42,5−19)/0,17=138</a:t>
              </a:r>
              <a:r>
                <a:rPr lang="fr-FR" sz="1100" i="0">
                  <a:solidFill>
                    <a:schemeClr val="dk1"/>
                  </a:solidFill>
                  <a:effectLst/>
                  <a:latin typeface="Cambria Math" panose="02040503050406030204" pitchFamily="18" charset="0"/>
                  <a:ea typeface="+mn-ea"/>
                  <a:cs typeface="+mn-cs"/>
                </a:rPr>
                <a:t>"W.m²</a:t>
              </a:r>
              <a:r>
                <a:rPr lang="fr-FR" sz="1100" i="0">
                  <a:solidFill>
                    <a:schemeClr val="dk1"/>
                  </a:solidFill>
                  <a:effectLst/>
                  <a:latin typeface="+mn-lt"/>
                  <a:ea typeface="+mn-ea"/>
                  <a:cs typeface="+mn-cs"/>
                </a:rPr>
                <a:t>"</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 flux correspond à la puissance surfacique transmise par le plancher vers l’ambiance intérieure.</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détermine la température de surface du sol à partir du flux émis vers l’ambiance et du coefficient d’échange superficiel intérieur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𝑇_𝑠𝑜𝑙=𝜙/ℎ+𝑇_𝑖𝑛𝑡=138/10+19=32,8 ℃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xdr:txBody>
        </xdr:sp>
      </mc:Fallback>
    </mc:AlternateContent>
    <xdr:clientData/>
  </xdr:twoCellAnchor>
  <xdr:twoCellAnchor>
    <xdr:from>
      <xdr:col>10</xdr:col>
      <xdr:colOff>221672</xdr:colOff>
      <xdr:row>2</xdr:row>
      <xdr:rowOff>27709</xdr:rowOff>
    </xdr:from>
    <xdr:to>
      <xdr:col>18</xdr:col>
      <xdr:colOff>526473</xdr:colOff>
      <xdr:row>50</xdr:row>
      <xdr:rowOff>0</xdr:rowOff>
    </xdr:to>
    <mc:AlternateContent xmlns:mc="http://schemas.openxmlformats.org/markup-compatibility/2006">
      <mc:Choice xmlns:a14="http://schemas.microsoft.com/office/drawing/2010/main" Requires="a14">
        <xdr:sp macro="" textlink="">
          <xdr:nvSpPr>
            <xdr:cNvPr id="4" name="ZoneTexte 3">
              <a:extLst>
                <a:ext uri="{FF2B5EF4-FFF2-40B4-BE49-F238E27FC236}">
                  <a16:creationId xmlns:a16="http://schemas.microsoft.com/office/drawing/2014/main" id="{444E4073-86D8-4196-B2D4-FC51234B441F}"/>
                </a:ext>
              </a:extLst>
            </xdr:cNvPr>
            <xdr:cNvSpPr txBox="1"/>
          </xdr:nvSpPr>
          <xdr:spPr>
            <a:xfrm>
              <a:off x="7162799" y="401782"/>
              <a:ext cx="6248401" cy="8756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La température obtenue dépasse la limite réglementaire de 28 °C pour un plancher chauffant. Il est donc nécessaire d’abaisser la température de l’eau circulant dans les tubes.</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recherche alors la température maximale admissible au niveau des tubes pour garantir une température de surface de 28 °C. En reprenant la relation précédente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𝑠𝑜𝑙</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𝜙</m:t>
                        </m:r>
                      </m:num>
                      <m:den>
                        <m:r>
                          <a:rPr lang="fr-FR" sz="1100" i="1">
                            <a:solidFill>
                              <a:schemeClr val="dk1"/>
                            </a:solidFill>
                            <a:effectLst/>
                            <a:latin typeface="+mn-lt"/>
                            <a:ea typeface="+mn-ea"/>
                            <a:cs typeface="+mn-cs"/>
                          </a:rPr>
                          <m:t>h</m:t>
                        </m:r>
                      </m:den>
                    </m:f>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Avec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𝑠𝑜𝑙</m:t>
                      </m:r>
                    </m:sub>
                  </m:sSub>
                  <m:r>
                    <a:rPr lang="fr-FR" sz="1100" i="1">
                      <a:solidFill>
                        <a:schemeClr val="dk1"/>
                      </a:solidFill>
                      <a:effectLst/>
                      <a:latin typeface="+mn-lt"/>
                      <a:ea typeface="+mn-ea"/>
                      <a:cs typeface="+mn-cs"/>
                    </a:rPr>
                    <m:t>=28</m:t>
                  </m:r>
                </m:oMath>
              </a14:m>
              <a:r>
                <a:rPr lang="fr-FR" sz="1100">
                  <a:solidFill>
                    <a:schemeClr val="dk1"/>
                  </a:solidFill>
                  <a:effectLst/>
                  <a:latin typeface="+mn-lt"/>
                  <a:ea typeface="+mn-ea"/>
                  <a:cs typeface="+mn-cs"/>
                </a:rPr>
                <a:t> on a donc :</a:t>
              </a:r>
            </a:p>
            <a:p>
              <a14:m>
                <m:oMathPara xmlns:m="http://schemas.openxmlformats.org/officeDocument/2006/math">
                  <m:oMathParaPr>
                    <m:jc m:val="centerGroup"/>
                  </m:oMathParaPr>
                  <m:oMath xmlns:m="http://schemas.openxmlformats.org/officeDocument/2006/math">
                    <m:r>
                      <a:rPr lang="fr-FR" sz="1100" i="1">
                        <a:solidFill>
                          <a:schemeClr val="dk1"/>
                        </a:solidFill>
                        <a:effectLst/>
                        <a:latin typeface="+mn-lt"/>
                        <a:ea typeface="+mn-ea"/>
                        <a:cs typeface="+mn-cs"/>
                      </a:rPr>
                      <m:t>𝜙</m:t>
                    </m:r>
                    <m:r>
                      <a:rPr lang="fr-FR" sz="1100" i="1">
                        <a:solidFill>
                          <a:schemeClr val="dk1"/>
                        </a:solidFill>
                        <a:effectLst/>
                        <a:latin typeface="+mn-lt"/>
                        <a:ea typeface="+mn-ea"/>
                        <a:cs typeface="+mn-cs"/>
                      </a:rPr>
                      <m:t>=</m:t>
                    </m:r>
                    <m:d>
                      <m:dPr>
                        <m:ctrlPr>
                          <a:rPr lang="fr-FR" sz="1100" i="1">
                            <a:solidFill>
                              <a:schemeClr val="dk1"/>
                            </a:solidFill>
                            <a:effectLst/>
                            <a:latin typeface="+mn-lt"/>
                            <a:ea typeface="+mn-ea"/>
                            <a:cs typeface="+mn-cs"/>
                          </a:rPr>
                        </m:ctrlPr>
                      </m:dPr>
                      <m:e>
                        <m:r>
                          <a:rPr lang="fr-FR" sz="1100" i="1">
                            <a:solidFill>
                              <a:schemeClr val="dk1"/>
                            </a:solidFill>
                            <a:effectLst/>
                            <a:latin typeface="+mn-lt"/>
                            <a:ea typeface="+mn-ea"/>
                            <a:cs typeface="+mn-cs"/>
                          </a:rPr>
                          <m:t>28−</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e>
                    </m:d>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h</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r>
                      <a:rPr lang="fr-FR" sz="1100" i="1">
                        <a:solidFill>
                          <a:schemeClr val="dk1"/>
                        </a:solidFill>
                        <a:effectLst/>
                        <a:latin typeface="+mn-lt"/>
                        <a:ea typeface="+mn-ea"/>
                        <a:cs typeface="+mn-cs"/>
                      </a:rPr>
                      <m:t>𝜙</m:t>
                    </m:r>
                    <m:r>
                      <a:rPr lang="fr-FR" sz="1100" i="1">
                        <a:solidFill>
                          <a:schemeClr val="dk1"/>
                        </a:solidFill>
                        <a:effectLst/>
                        <a:latin typeface="+mn-lt"/>
                        <a:ea typeface="+mn-ea"/>
                        <a:cs typeface="+mn-cs"/>
                      </a:rPr>
                      <m:t>=</m:t>
                    </m:r>
                    <m:d>
                      <m:dPr>
                        <m:ctrlPr>
                          <a:rPr lang="fr-FR" sz="1100" i="1">
                            <a:solidFill>
                              <a:schemeClr val="dk1"/>
                            </a:solidFill>
                            <a:effectLst/>
                            <a:latin typeface="+mn-lt"/>
                            <a:ea typeface="+mn-ea"/>
                            <a:cs typeface="+mn-cs"/>
                          </a:rPr>
                        </m:ctrlPr>
                      </m:dPr>
                      <m:e>
                        <m:r>
                          <a:rPr lang="fr-FR" sz="1100" i="1">
                            <a:solidFill>
                              <a:schemeClr val="dk1"/>
                            </a:solidFill>
                            <a:effectLst/>
                            <a:latin typeface="+mn-lt"/>
                            <a:ea typeface="+mn-ea"/>
                            <a:cs typeface="+mn-cs"/>
                          </a:rPr>
                          <m:t>28−19</m:t>
                        </m:r>
                      </m:e>
                    </m:d>
                    <m:r>
                      <a:rPr lang="fr-FR" sz="1100" i="1">
                        <a:solidFill>
                          <a:schemeClr val="dk1"/>
                        </a:solidFill>
                        <a:effectLst/>
                        <a:latin typeface="+mn-lt"/>
                        <a:ea typeface="+mn-ea"/>
                        <a:cs typeface="+mn-cs"/>
                      </a:rPr>
                      <m:t>⋅10 =90</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 flux doit également vérifier :</a:t>
              </a:r>
            </a:p>
            <a:p>
              <a14:m>
                <m:oMathPara xmlns:m="http://schemas.openxmlformats.org/officeDocument/2006/math">
                  <m:oMathParaPr>
                    <m:jc m:val="centerGroup"/>
                  </m:oMathParaPr>
                  <m:oMath xmlns:m="http://schemas.openxmlformats.org/officeDocument/2006/math">
                    <m:r>
                      <a:rPr lang="fr-FR" sz="1100" i="1">
                        <a:solidFill>
                          <a:schemeClr val="dk1"/>
                        </a:solidFill>
                        <a:effectLst/>
                        <a:latin typeface="+mn-lt"/>
                        <a:ea typeface="+mn-ea"/>
                        <a:cs typeface="+mn-cs"/>
                      </a:rPr>
                      <m:t>𝜙</m:t>
                    </m:r>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𝑡𝑢𝑦𝑎𝑢</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𝑡𝑜𝑡</m:t>
                            </m:r>
                          </m:sub>
                        </m:sSub>
                      </m:den>
                    </m:f>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𝑡𝑢𝑦𝑎𝑢</m:t>
                        </m:r>
                      </m:sub>
                    </m:sSub>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𝜙</m:t>
                    </m:r>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𝑡𝑜𝑡</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oMath>
                </m:oMathPara>
              </a14:m>
              <a:endParaRPr lang="fr-FR" sz="1100">
                <a:solidFill>
                  <a:schemeClr val="dk1"/>
                </a:solidFill>
                <a:effectLst/>
                <a:latin typeface="+mn-lt"/>
                <a:ea typeface="+mn-ea"/>
                <a:cs typeface="+mn-cs"/>
              </a:endParaRPr>
            </a:p>
            <a:p>
              <a:br>
                <a:rPr lang="fr-FR" sz="1100">
                  <a:solidFill>
                    <a:schemeClr val="dk1"/>
                  </a:solidFill>
                  <a:effectLst/>
                  <a:latin typeface="+mn-lt"/>
                  <a:ea typeface="+mn-ea"/>
                  <a:cs typeface="+mn-cs"/>
                </a:rPr>
              </a:br>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𝑡𝑢𝑦𝑎𝑢</m:t>
                        </m:r>
                      </m:sub>
                    </m:sSub>
                    <m:r>
                      <a:rPr lang="fr-FR" sz="1100" i="1">
                        <a:solidFill>
                          <a:schemeClr val="dk1"/>
                        </a:solidFill>
                        <a:effectLst/>
                        <a:latin typeface="+mn-lt"/>
                        <a:ea typeface="+mn-ea"/>
                        <a:cs typeface="+mn-cs"/>
                      </a:rPr>
                      <m:t>=97,2⋅0,17+19=35,5 ℃</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Le régime d’eau à retenir pour la suite des calculs devient donc </a:t>
              </a:r>
              <a:r>
                <a:rPr lang="fr-FR" sz="1100" b="1">
                  <a:solidFill>
                    <a:schemeClr val="dk1"/>
                  </a:solidFill>
                  <a:effectLst/>
                  <a:latin typeface="+mn-lt"/>
                  <a:ea typeface="+mn-ea"/>
                  <a:cs typeface="+mn-cs"/>
                </a:rPr>
                <a:t>38/33/19</a:t>
              </a:r>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commence le dimensionnement thermique par la puissance à installer dans le séjour. La puissance déperditive calculée par le logiciel PLEIADE pour le séjour, l’entrée et l’open-space est de 3480 W pour une surface totale de 59,62 m², soit 58,37 W/m². Pour le dimensionnement du plancher chauffant du séjour seul, on retient la surface de 40,05 m², ce qui correspond à une déperdition de 2337,71 W.</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surface réellement émissive du plancher chauffant est prise égale à 90 % de la surface du séjour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𝑆</m:t>
                        </m:r>
                      </m:e>
                      <m:sub>
                        <m:r>
                          <a:rPr lang="fr-FR" sz="1100" i="1">
                            <a:solidFill>
                              <a:schemeClr val="dk1"/>
                            </a:solidFill>
                            <a:effectLst/>
                            <a:latin typeface="+mn-lt"/>
                            <a:ea typeface="+mn-ea"/>
                            <a:cs typeface="+mn-cs"/>
                          </a:rPr>
                          <m:t>𝑢𝑡𝑖𝑙𝑒</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90</m:t>
                        </m:r>
                      </m:num>
                      <m:den>
                        <m:r>
                          <a:rPr lang="fr-FR" sz="1100" i="1">
                            <a:solidFill>
                              <a:schemeClr val="dk1"/>
                            </a:solidFill>
                            <a:effectLst/>
                            <a:latin typeface="+mn-lt"/>
                            <a:ea typeface="+mn-ea"/>
                            <a:cs typeface="+mn-cs"/>
                          </a:rPr>
                          <m:t>100</m:t>
                        </m:r>
                      </m:den>
                    </m:f>
                    <m:r>
                      <a:rPr lang="fr-FR" sz="1100" i="1">
                        <a:solidFill>
                          <a:schemeClr val="dk1"/>
                        </a:solidFill>
                        <a:effectLst/>
                        <a:latin typeface="+mn-lt"/>
                        <a:ea typeface="+mn-ea"/>
                        <a:cs typeface="+mn-cs"/>
                      </a:rPr>
                      <m:t>⋅40,05=36,05 </m:t>
                    </m:r>
                    <m:sSup>
                      <m:sSupPr>
                        <m:ctrlPr>
                          <a:rPr lang="fr-FR" sz="1100" i="1">
                            <a:solidFill>
                              <a:schemeClr val="dk1"/>
                            </a:solidFill>
                            <a:effectLst/>
                            <a:latin typeface="+mn-lt"/>
                            <a:ea typeface="+mn-ea"/>
                            <a:cs typeface="+mn-cs"/>
                          </a:rPr>
                        </m:ctrlPr>
                      </m:sSupPr>
                      <m:e>
                        <m:r>
                          <a:rPr lang="fr-FR" sz="1100" i="1">
                            <a:solidFill>
                              <a:schemeClr val="dk1"/>
                            </a:solidFill>
                            <a:effectLst/>
                            <a:latin typeface="+mn-lt"/>
                            <a:ea typeface="+mn-ea"/>
                            <a:cs typeface="+mn-cs"/>
                          </a:rPr>
                          <m:t>𝑚</m:t>
                        </m:r>
                      </m:e>
                      <m:sup>
                        <m:r>
                          <a:rPr lang="fr-FR" sz="1100" i="1">
                            <a:solidFill>
                              <a:schemeClr val="dk1"/>
                            </a:solidFill>
                            <a:effectLst/>
                            <a:latin typeface="+mn-lt"/>
                            <a:ea typeface="+mn-ea"/>
                            <a:cs typeface="+mn-cs"/>
                          </a:rPr>
                          <m:t>2</m:t>
                        </m:r>
                      </m:sup>
                    </m:sSup>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puissance maximale que peut délivrer le plancher chauffant est donnée par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𝑚𝑎𝑥</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h</m:t>
                        </m:r>
                      </m:e>
                      <m:sub>
                        <m:r>
                          <a:rPr lang="fr-FR" sz="1100" i="1">
                            <a:solidFill>
                              <a:schemeClr val="dk1"/>
                            </a:solidFill>
                            <a:effectLst/>
                            <a:latin typeface="+mn-lt"/>
                            <a:ea typeface="+mn-ea"/>
                            <a:cs typeface="+mn-cs"/>
                          </a:rPr>
                          <m:t>𝑖</m:t>
                        </m:r>
                      </m:sub>
                    </m:sSub>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𝑆</m:t>
                        </m:r>
                      </m:e>
                      <m:sub>
                        <m:r>
                          <a:rPr lang="fr-FR" sz="1100" i="1">
                            <a:solidFill>
                              <a:schemeClr val="dk1"/>
                            </a:solidFill>
                            <a:effectLst/>
                            <a:latin typeface="+mn-lt"/>
                            <a:ea typeface="+mn-ea"/>
                            <a:cs typeface="+mn-cs"/>
                          </a:rPr>
                          <m:t>𝑢</m:t>
                        </m:r>
                      </m:sub>
                    </m:sSub>
                    <m:r>
                      <a:rPr lang="fr-FR" sz="1100" i="1">
                        <a:solidFill>
                          <a:schemeClr val="dk1"/>
                        </a:solidFill>
                        <a:effectLst/>
                        <a:latin typeface="+mn-lt"/>
                        <a:ea typeface="+mn-ea"/>
                        <a:cs typeface="+mn-cs"/>
                      </a:rPr>
                      <m:t>⋅</m:t>
                    </m:r>
                    <m:d>
                      <m:dPr>
                        <m:ctrlPr>
                          <a:rPr lang="fr-FR" sz="1100" i="1">
                            <a:solidFill>
                              <a:schemeClr val="dk1"/>
                            </a:solidFill>
                            <a:effectLst/>
                            <a:latin typeface="+mn-lt"/>
                            <a:ea typeface="+mn-ea"/>
                            <a:cs typeface="+mn-cs"/>
                          </a:rPr>
                        </m:ctrlPr>
                      </m:dPr>
                      <m:e>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𝑠𝑢𝑟𝑓𝑎𝑐𝑒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e>
                    </m:d>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Avec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h</m:t>
                      </m:r>
                    </m:e>
                    <m:sub>
                      <m:r>
                        <a:rPr lang="fr-FR" sz="1100" i="1">
                          <a:solidFill>
                            <a:schemeClr val="dk1"/>
                          </a:solidFill>
                          <a:effectLst/>
                          <a:latin typeface="+mn-lt"/>
                          <a:ea typeface="+mn-ea"/>
                          <a:cs typeface="+mn-cs"/>
                        </a:rPr>
                        <m:t>𝑖</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1</m:t>
                      </m:r>
                    </m:num>
                    <m:den>
                      <m:r>
                        <a:rPr lang="fr-FR" sz="1100" i="1">
                          <a:solidFill>
                            <a:schemeClr val="dk1"/>
                          </a:solidFill>
                          <a:effectLst/>
                          <a:latin typeface="+mn-lt"/>
                          <a:ea typeface="+mn-ea"/>
                          <a:cs typeface="+mn-cs"/>
                        </a:rPr>
                        <m:t>𝑟𝑠𝑖</m:t>
                      </m:r>
                    </m:den>
                  </m:f>
                </m:oMath>
              </a14:m>
              <a:r>
                <a:rPr lang="fr-FR" sz="1100">
                  <a:solidFill>
                    <a:schemeClr val="dk1"/>
                  </a:solidFill>
                  <a:effectLst/>
                  <a:latin typeface="+mn-lt"/>
                  <a:ea typeface="+mn-ea"/>
                  <a:cs typeface="+mn-cs"/>
                </a:rPr>
                <a:t>   donc on a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𝑚𝑎𝑥</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1</m:t>
                        </m:r>
                      </m:num>
                      <m:den>
                        <m:r>
                          <a:rPr lang="fr-FR" sz="1100" i="1">
                            <a:solidFill>
                              <a:schemeClr val="dk1"/>
                            </a:solidFill>
                            <a:effectLst/>
                            <a:latin typeface="+mn-lt"/>
                            <a:ea typeface="+mn-ea"/>
                            <a:cs typeface="+mn-cs"/>
                          </a:rPr>
                          <m:t>0,1</m:t>
                        </m:r>
                      </m:den>
                    </m:f>
                    <m:r>
                      <a:rPr lang="fr-FR" sz="1100" i="1">
                        <a:solidFill>
                          <a:schemeClr val="dk1"/>
                        </a:solidFill>
                        <a:effectLst/>
                        <a:latin typeface="+mn-lt"/>
                        <a:ea typeface="+mn-ea"/>
                        <a:cs typeface="+mn-cs"/>
                      </a:rPr>
                      <m:t>⋅36,05⋅</m:t>
                    </m:r>
                    <m:d>
                      <m:dPr>
                        <m:ctrlPr>
                          <a:rPr lang="fr-FR" sz="1100" i="1">
                            <a:solidFill>
                              <a:schemeClr val="dk1"/>
                            </a:solidFill>
                            <a:effectLst/>
                            <a:latin typeface="+mn-lt"/>
                            <a:ea typeface="+mn-ea"/>
                            <a:cs typeface="+mn-cs"/>
                          </a:rPr>
                        </m:ctrlPr>
                      </m:dPr>
                      <m:e>
                        <m:r>
                          <a:rPr lang="fr-FR" sz="1100" i="1">
                            <a:solidFill>
                              <a:schemeClr val="dk1"/>
                            </a:solidFill>
                            <a:effectLst/>
                            <a:latin typeface="+mn-lt"/>
                            <a:ea typeface="+mn-ea"/>
                            <a:cs typeface="+mn-cs"/>
                          </a:rPr>
                          <m:t>28−19</m:t>
                        </m:r>
                      </m:e>
                    </m:d>
                    <m:r>
                      <a:rPr lang="fr-FR" sz="1100" i="1">
                        <a:solidFill>
                          <a:schemeClr val="dk1"/>
                        </a:solidFill>
                        <a:effectLst/>
                        <a:latin typeface="+mn-lt"/>
                        <a:ea typeface="+mn-ea"/>
                        <a:cs typeface="+mn-cs"/>
                      </a:rPr>
                      <m:t>=3244,5 </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puissance maximale étant supérieure à la déperdition du séjour, il n’est pas nécessaire de prévoir un appoint de chauffage.</a:t>
              </a:r>
            </a:p>
            <a:p>
              <a:r>
                <a:rPr lang="fr-FR" sz="1100">
                  <a:solidFill>
                    <a:schemeClr val="dk1"/>
                  </a:solidFill>
                  <a:effectLst/>
                  <a:latin typeface="+mn-lt"/>
                  <a:ea typeface="+mn-ea"/>
                  <a:cs typeface="+mn-cs"/>
                </a:rPr>
                <a:t>On détermine ensuite la résistance thermique totale du plancher bas. La résistance de la partie haute (chape + carrelage + r</a:t>
              </a:r>
              <a:r>
                <a:rPr lang="fr-FR" sz="1100" baseline="-25000">
                  <a:solidFill>
                    <a:schemeClr val="dk1"/>
                  </a:solidFill>
                  <a:effectLst/>
                  <a:latin typeface="+mn-lt"/>
                  <a:ea typeface="+mn-ea"/>
                  <a:cs typeface="+mn-cs"/>
                </a:rPr>
                <a:t>SI</a:t>
              </a:r>
              <a:r>
                <a:rPr lang="fr-FR" sz="1100">
                  <a:solidFill>
                    <a:schemeClr val="dk1"/>
                  </a:solidFill>
                  <a:effectLst/>
                  <a:latin typeface="+mn-lt"/>
                  <a:ea typeface="+mn-ea"/>
                  <a:cs typeface="+mn-cs"/>
                </a:rPr>
                <a:t>) a déjà été calculée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=0,17 </m:t>
                    </m:r>
                    <m:r>
                      <a:rPr lang="fr-FR" sz="1100" i="1">
                        <a:solidFill>
                          <a:schemeClr val="dk1"/>
                        </a:solidFill>
                        <a:effectLst/>
                        <a:latin typeface="+mn-lt"/>
                        <a:ea typeface="+mn-ea"/>
                        <a:cs typeface="+mn-cs"/>
                      </a:rPr>
                      <m:t>𝑚</m:t>
                    </m:r>
                    <m:r>
                      <a:rPr lang="fr-FR" sz="1100" i="1">
                        <a:solidFill>
                          <a:schemeClr val="dk1"/>
                        </a:solidFill>
                        <a:effectLst/>
                        <a:latin typeface="+mn-lt"/>
                        <a:ea typeface="+mn-ea"/>
                        <a:cs typeface="+mn-cs"/>
                      </a:rPr>
                      <m:t>²</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𝐾</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résistance de la partie basse (isolant + béton + hourdis polystyrène) vaut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𝑏</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0,07</m:t>
                        </m:r>
                      </m:num>
                      <m:den>
                        <m:r>
                          <a:rPr lang="fr-FR" sz="1100" i="1">
                            <a:solidFill>
                              <a:schemeClr val="dk1"/>
                            </a:solidFill>
                            <a:effectLst/>
                            <a:latin typeface="+mn-lt"/>
                            <a:ea typeface="+mn-ea"/>
                            <a:cs typeface="+mn-cs"/>
                          </a:rPr>
                          <m:t>0,032</m:t>
                        </m:r>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0,07</m:t>
                        </m:r>
                      </m:num>
                      <m:den>
                        <m:r>
                          <a:rPr lang="fr-FR" sz="1100" i="1">
                            <a:solidFill>
                              <a:schemeClr val="dk1"/>
                            </a:solidFill>
                            <a:effectLst/>
                            <a:latin typeface="+mn-lt"/>
                            <a:ea typeface="+mn-ea"/>
                            <a:cs typeface="+mn-cs"/>
                          </a:rPr>
                          <m:t>1,046</m:t>
                        </m:r>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0,13</m:t>
                        </m:r>
                      </m:num>
                      <m:den>
                        <m:r>
                          <a:rPr lang="fr-FR" sz="1100" i="1">
                            <a:solidFill>
                              <a:schemeClr val="dk1"/>
                            </a:solidFill>
                            <a:effectLst/>
                            <a:latin typeface="+mn-lt"/>
                            <a:ea typeface="+mn-ea"/>
                            <a:cs typeface="+mn-cs"/>
                          </a:rPr>
                          <m:t>0,035</m:t>
                        </m:r>
                      </m:den>
                    </m:f>
                    <m:r>
                      <a:rPr lang="fr-FR" sz="1100" i="1">
                        <a:solidFill>
                          <a:schemeClr val="dk1"/>
                        </a:solidFill>
                        <a:effectLst/>
                        <a:latin typeface="+mn-lt"/>
                        <a:ea typeface="+mn-ea"/>
                        <a:cs typeface="+mn-cs"/>
                      </a:rPr>
                      <m:t>+0,17=6,13 </m:t>
                    </m:r>
                    <m:r>
                      <a:rPr lang="fr-FR" sz="1100" i="1">
                        <a:solidFill>
                          <a:schemeClr val="dk1"/>
                        </a:solidFill>
                        <a:effectLst/>
                        <a:latin typeface="+mn-lt"/>
                        <a:ea typeface="+mn-ea"/>
                        <a:cs typeface="+mn-cs"/>
                      </a:rPr>
                      <m:t>𝑚</m:t>
                    </m:r>
                    <m:r>
                      <a:rPr lang="fr-FR" sz="1100" i="1">
                        <a:solidFill>
                          <a:schemeClr val="dk1"/>
                        </a:solidFill>
                        <a:effectLst/>
                        <a:latin typeface="+mn-lt"/>
                        <a:ea typeface="+mn-ea"/>
                        <a:cs typeface="+mn-cs"/>
                      </a:rPr>
                      <m:t>²</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𝐾</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xdr:txBody>
        </xdr:sp>
      </mc:Choice>
      <mc:Fallback>
        <xdr:sp macro="" textlink="">
          <xdr:nvSpPr>
            <xdr:cNvPr id="4" name="ZoneTexte 3">
              <a:extLst>
                <a:ext uri="{FF2B5EF4-FFF2-40B4-BE49-F238E27FC236}">
                  <a16:creationId xmlns:a16="http://schemas.microsoft.com/office/drawing/2014/main" id="{444E4073-86D8-4196-B2D4-FC51234B441F}"/>
                </a:ext>
              </a:extLst>
            </xdr:cNvPr>
            <xdr:cNvSpPr txBox="1"/>
          </xdr:nvSpPr>
          <xdr:spPr>
            <a:xfrm>
              <a:off x="7162799" y="401782"/>
              <a:ext cx="6248401" cy="8756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La température obtenue dépasse la limite réglementaire de 28 °C pour un plancher chauffant. Il est donc nécessaire d’abaisser la température de l’eau circulant dans les tubes.</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recherche alors la température maximale admissible au niveau des tubes pour garantir une température de surface de 28 °C. En reprenant la relation précédente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𝑇_𝑠𝑜𝑙=𝜙/ℎ+𝑇_𝑖𝑛𝑡</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Avec </a:t>
              </a:r>
              <a:r>
                <a:rPr lang="fr-FR" sz="1100" i="0">
                  <a:solidFill>
                    <a:schemeClr val="dk1"/>
                  </a:solidFill>
                  <a:effectLst/>
                  <a:latin typeface="+mn-lt"/>
                  <a:ea typeface="+mn-ea"/>
                  <a:cs typeface="+mn-cs"/>
                </a:rPr>
                <a:t>𝑇_𝑠𝑜𝑙=28</a:t>
              </a:r>
              <a:r>
                <a:rPr lang="fr-FR" sz="1100">
                  <a:solidFill>
                    <a:schemeClr val="dk1"/>
                  </a:solidFill>
                  <a:effectLst/>
                  <a:latin typeface="+mn-lt"/>
                  <a:ea typeface="+mn-ea"/>
                  <a:cs typeface="+mn-cs"/>
                </a:rPr>
                <a:t> on a donc :</a:t>
              </a:r>
            </a:p>
            <a:p>
              <a:r>
                <a:rPr lang="fr-FR" sz="1100" i="0">
                  <a:solidFill>
                    <a:schemeClr val="dk1"/>
                  </a:solidFill>
                  <a:effectLst/>
                  <a:latin typeface="+mn-lt"/>
                  <a:ea typeface="+mn-ea"/>
                  <a:cs typeface="+mn-cs"/>
                </a:rPr>
                <a:t>𝜙=(28−𝑇_𝑖𝑛𝑡 )⋅ℎ</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𝜙=(28−19)⋅10 =90</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 flux doit également vérifier :</a:t>
              </a:r>
            </a:p>
            <a:p>
              <a:r>
                <a:rPr lang="fr-FR" sz="1100" i="0">
                  <a:solidFill>
                    <a:schemeClr val="dk1"/>
                  </a:solidFill>
                  <a:effectLst/>
                  <a:latin typeface="+mn-lt"/>
                  <a:ea typeface="+mn-ea"/>
                  <a:cs typeface="+mn-cs"/>
                </a:rPr>
                <a:t>𝜙=(𝑇_𝑡𝑢𝑦𝑎𝑢−𝑇_𝑖𝑛𝑡)/𝑅_𝑡𝑜𝑡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 :</a:t>
              </a:r>
            </a:p>
            <a:p>
              <a:r>
                <a:rPr lang="fr-FR" sz="1100" i="0">
                  <a:solidFill>
                    <a:schemeClr val="dk1"/>
                  </a:solidFill>
                  <a:effectLst/>
                  <a:latin typeface="+mn-lt"/>
                  <a:ea typeface="+mn-ea"/>
                  <a:cs typeface="+mn-cs"/>
                </a:rPr>
                <a:t>𝑇_𝑡𝑢𝑦𝑎𝑢=𝜙⋅𝑅_𝑡𝑜𝑡+𝑇_𝑖𝑛𝑡</a:t>
              </a:r>
              <a:endParaRPr lang="fr-FR" sz="1100">
                <a:solidFill>
                  <a:schemeClr val="dk1"/>
                </a:solidFill>
                <a:effectLst/>
                <a:latin typeface="+mn-lt"/>
                <a:ea typeface="+mn-ea"/>
                <a:cs typeface="+mn-cs"/>
              </a:endParaRPr>
            </a:p>
            <a:p>
              <a:br>
                <a:rPr lang="fr-FR" sz="1100">
                  <a:solidFill>
                    <a:schemeClr val="dk1"/>
                  </a:solidFill>
                  <a:effectLst/>
                  <a:latin typeface="+mn-lt"/>
                  <a:ea typeface="+mn-ea"/>
                  <a:cs typeface="+mn-cs"/>
                </a:rPr>
              </a:br>
              <a:r>
                <a:rPr lang="fr-FR" sz="1100" i="0">
                  <a:solidFill>
                    <a:schemeClr val="dk1"/>
                  </a:solidFill>
                  <a:effectLst/>
                  <a:latin typeface="+mn-lt"/>
                  <a:ea typeface="+mn-ea"/>
                  <a:cs typeface="+mn-cs"/>
                </a:rPr>
                <a:t>𝑇_𝑡𝑢𝑦𝑎𝑢=97,2⋅0,17+19=35,5 ℃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Le régime d’eau à retenir pour la suite des calculs devient donc </a:t>
              </a:r>
              <a:r>
                <a:rPr lang="fr-FR" sz="1100" b="1">
                  <a:solidFill>
                    <a:schemeClr val="dk1"/>
                  </a:solidFill>
                  <a:effectLst/>
                  <a:latin typeface="+mn-lt"/>
                  <a:ea typeface="+mn-ea"/>
                  <a:cs typeface="+mn-cs"/>
                </a:rPr>
                <a:t>38/33/19</a:t>
              </a:r>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commence le dimensionnement thermique par la puissance à installer dans le séjour. La puissance déperditive calculée par le logiciel PLEIADE pour le séjour, l’entrée et l’open-space est de 3480 W pour une surface totale de 59,62 m², soit 58,37 W/m². Pour le dimensionnement du plancher chauffant du séjour seul, on retient la surface de 40,05 m², ce qui correspond à une déperdition de 2337,71 W.</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surface réellement émissive du plancher chauffant est prise égale à 90 % de la surface du séjour :</a:t>
              </a:r>
            </a:p>
            <a:p>
              <a:r>
                <a:rPr lang="fr-FR" sz="1100" i="0">
                  <a:solidFill>
                    <a:schemeClr val="dk1"/>
                  </a:solidFill>
                  <a:effectLst/>
                  <a:latin typeface="+mn-lt"/>
                  <a:ea typeface="+mn-ea"/>
                  <a:cs typeface="+mn-cs"/>
                </a:rPr>
                <a:t>𝑆_𝑢𝑡𝑖𝑙𝑒=90/100⋅40,05=36,05 𝑚^2</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puissance maximale que peut délivrer le plancher chauffant est donnée par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𝑃_𝑚𝑎𝑥=ℎ_𝑖 𝑆_𝑢⋅(𝑇_𝑠𝑢𝑟𝑓𝑎𝑐𝑒−𝑇_𝑖𝑛𝑡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Avec </a:t>
              </a:r>
              <a:r>
                <a:rPr lang="fr-FR" sz="1100" i="0">
                  <a:solidFill>
                    <a:schemeClr val="dk1"/>
                  </a:solidFill>
                  <a:effectLst/>
                  <a:latin typeface="+mn-lt"/>
                  <a:ea typeface="+mn-ea"/>
                  <a:cs typeface="+mn-cs"/>
                </a:rPr>
                <a:t>ℎ_𝑖=1/𝑟𝑠𝑖</a:t>
              </a:r>
              <a:r>
                <a:rPr lang="fr-FR" sz="1100">
                  <a:solidFill>
                    <a:schemeClr val="dk1"/>
                  </a:solidFill>
                  <a:effectLst/>
                  <a:latin typeface="+mn-lt"/>
                  <a:ea typeface="+mn-ea"/>
                  <a:cs typeface="+mn-cs"/>
                </a:rPr>
                <a:t>   donc on a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𝑃_𝑚𝑎𝑥=1/0,1⋅36,05⋅(28−19)=3244,5 𝑊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puissance maximale étant supérieure à la déperdition du séjour, il n’est pas nécessaire de prévoir un appoint de chauffage.</a:t>
              </a:r>
            </a:p>
            <a:p>
              <a:r>
                <a:rPr lang="fr-FR" sz="1100">
                  <a:solidFill>
                    <a:schemeClr val="dk1"/>
                  </a:solidFill>
                  <a:effectLst/>
                  <a:latin typeface="+mn-lt"/>
                  <a:ea typeface="+mn-ea"/>
                  <a:cs typeface="+mn-cs"/>
                </a:rPr>
                <a:t>On détermine ensuite la résistance thermique totale du plancher bas. La résistance de la partie haute (chape + carrelage + r</a:t>
              </a:r>
              <a:r>
                <a:rPr lang="fr-FR" sz="1100" baseline="-25000">
                  <a:solidFill>
                    <a:schemeClr val="dk1"/>
                  </a:solidFill>
                  <a:effectLst/>
                  <a:latin typeface="+mn-lt"/>
                  <a:ea typeface="+mn-ea"/>
                  <a:cs typeface="+mn-cs"/>
                </a:rPr>
                <a:t>SI</a:t>
              </a:r>
              <a:r>
                <a:rPr lang="fr-FR" sz="1100">
                  <a:solidFill>
                    <a:schemeClr val="dk1"/>
                  </a:solidFill>
                  <a:effectLst/>
                  <a:latin typeface="+mn-lt"/>
                  <a:ea typeface="+mn-ea"/>
                  <a:cs typeface="+mn-cs"/>
                </a:rPr>
                <a:t>) a déjà été calculée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𝑅_ℎ=0,17 𝑚².𝐾/𝑊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résistance de la partie basse (isolant + béton + hourdis polystyrène) vaut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𝑅_𝑏=0,07/0,032+0,07/1,046+0,13/0,035+0,17=6,13 𝑚².𝐾/𝑊</a:t>
              </a:r>
              <a:endParaRPr lang="fr-FR" sz="1100">
                <a:solidFill>
                  <a:schemeClr val="dk1"/>
                </a:solidFill>
                <a:effectLst/>
                <a:latin typeface="+mn-lt"/>
                <a:ea typeface="+mn-ea"/>
                <a:cs typeface="+mn-cs"/>
              </a:endParaRPr>
            </a:p>
          </xdr:txBody>
        </xdr:sp>
      </mc:Fallback>
    </mc:AlternateContent>
    <xdr:clientData/>
  </xdr:twoCellAnchor>
  <xdr:twoCellAnchor>
    <xdr:from>
      <xdr:col>10</xdr:col>
      <xdr:colOff>221672</xdr:colOff>
      <xdr:row>51</xdr:row>
      <xdr:rowOff>141514</xdr:rowOff>
    </xdr:from>
    <xdr:to>
      <xdr:col>18</xdr:col>
      <xdr:colOff>526473</xdr:colOff>
      <xdr:row>100</xdr:row>
      <xdr:rowOff>152400</xdr:rowOff>
    </xdr:to>
    <mc:AlternateContent xmlns:mc="http://schemas.openxmlformats.org/markup-compatibility/2006">
      <mc:Choice xmlns:a14="http://schemas.microsoft.com/office/drawing/2010/main" Requires="a14">
        <xdr:sp macro="" textlink="">
          <xdr:nvSpPr>
            <xdr:cNvPr id="10" name="ZoneTexte 9">
              <a:extLst>
                <a:ext uri="{FF2B5EF4-FFF2-40B4-BE49-F238E27FC236}">
                  <a16:creationId xmlns:a16="http://schemas.microsoft.com/office/drawing/2014/main" id="{3FC231A0-D3B2-4B95-BBEE-C8BB754C11A0}"/>
                </a:ext>
              </a:extLst>
            </xdr:cNvPr>
            <xdr:cNvSpPr txBox="1"/>
          </xdr:nvSpPr>
          <xdr:spPr>
            <a:xfrm>
              <a:off x="21056929" y="337457"/>
              <a:ext cx="6574973" cy="9263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La résistance d’interaction entre les tubes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oMath>
              </a14:m>
              <a:r>
                <a:rPr lang="fr-FR" sz="1100">
                  <a:solidFill>
                    <a:schemeClr val="dk1"/>
                  </a:solidFill>
                  <a:effectLst/>
                  <a:latin typeface="+mn-lt"/>
                  <a:ea typeface="+mn-ea"/>
                  <a:cs typeface="+mn-cs"/>
                </a:rPr>
                <a:t>est également déterminée à l’aide des abaques. Le paramètre d’entrée est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𝑑</m:t>
                        </m:r>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𝑡𝑜𝑡</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0,3</m:t>
                        </m:r>
                      </m:num>
                      <m:den>
                        <m:r>
                          <a:rPr lang="fr-FR" sz="1100" i="1">
                            <a:solidFill>
                              <a:schemeClr val="dk1"/>
                            </a:solidFill>
                            <a:effectLst/>
                            <a:latin typeface="+mn-lt"/>
                            <a:ea typeface="+mn-ea"/>
                            <a:cs typeface="+mn-cs"/>
                          </a:rPr>
                          <m:t>1,046⋅6,34</m:t>
                        </m:r>
                      </m:den>
                    </m:f>
                    <m:r>
                      <a:rPr lang="fr-FR" sz="1100" i="1">
                        <a:solidFill>
                          <a:schemeClr val="dk1"/>
                        </a:solidFill>
                        <a:effectLst/>
                        <a:latin typeface="+mn-lt"/>
                        <a:ea typeface="+mn-ea"/>
                        <a:cs typeface="+mn-cs"/>
                      </a:rPr>
                      <m:t>=0,05</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Cette valeur permet ensuite de lire la valeur correspondante de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oMath>
              </a14:m>
              <a:r>
                <a:rPr lang="fr-FR" sz="1100">
                  <a:solidFill>
                    <a:schemeClr val="dk1"/>
                  </a:solidFill>
                  <a:effectLst/>
                  <a:latin typeface="+mn-lt"/>
                  <a:ea typeface="+mn-ea"/>
                  <a:cs typeface="+mn-cs"/>
                </a:rPr>
                <a:t>sur l’abaque.</a:t>
              </a: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La lecture de l’abaque donne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r>
                      <a:rPr lang="fr-FR" sz="1100" i="1">
                        <a:solidFill>
                          <a:schemeClr val="dk1"/>
                        </a:solidFill>
                        <a:effectLst/>
                        <a:latin typeface="+mn-lt"/>
                        <a:ea typeface="+mn-ea"/>
                        <a:cs typeface="+mn-cs"/>
                      </a:rPr>
                      <m:t>=0,</m:t>
                    </m:r>
                    <m:r>
                      <a:rPr lang="fr-FR" sz="1100" b="0" i="1">
                        <a:solidFill>
                          <a:schemeClr val="dk1"/>
                        </a:solidFill>
                        <a:effectLst/>
                        <a:latin typeface="Cambria Math" panose="02040503050406030204" pitchFamily="18" charset="0"/>
                        <a:ea typeface="+mn-ea"/>
                        <a:cs typeface="+mn-cs"/>
                      </a:rPr>
                      <m:t>6</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r>
                      <a:rPr lang="fr-FR" sz="1100" i="1">
                        <a:solidFill>
                          <a:schemeClr val="dk1"/>
                        </a:solidFill>
                        <a:effectLst/>
                        <a:latin typeface="+mn-lt"/>
                        <a:ea typeface="+mn-ea"/>
                        <a:cs typeface="+mn-cs"/>
                      </a:rPr>
                      <m:t>=0,</m:t>
                    </m:r>
                    <m:r>
                      <a:rPr lang="fr-FR" sz="1100" b="0" i="1">
                        <a:solidFill>
                          <a:schemeClr val="dk1"/>
                        </a:solidFill>
                        <a:effectLst/>
                        <a:latin typeface="Cambria Math" panose="02040503050406030204" pitchFamily="18" charset="0"/>
                        <a:ea typeface="+mn-ea"/>
                        <a:cs typeface="+mn-cs"/>
                      </a:rPr>
                      <m:t>6</m:t>
                    </m:r>
                    <m:r>
                      <a:rPr lang="fr-FR" sz="1100" i="1">
                        <a:solidFill>
                          <a:schemeClr val="dk1"/>
                        </a:solidFill>
                        <a:effectLst/>
                        <a:latin typeface="+mn-lt"/>
                        <a:ea typeface="+mn-ea"/>
                        <a:cs typeface="+mn-cs"/>
                      </a:rPr>
                      <m:t>⋅1,046=0,</m:t>
                    </m:r>
                    <m:r>
                      <a:rPr lang="fr-FR" sz="1100" b="0" i="1">
                        <a:solidFill>
                          <a:schemeClr val="dk1"/>
                        </a:solidFill>
                        <a:effectLst/>
                        <a:latin typeface="Cambria Math" panose="02040503050406030204" pitchFamily="18" charset="0"/>
                        <a:ea typeface="+mn-ea"/>
                        <a:cs typeface="+mn-cs"/>
                      </a:rPr>
                      <m:t>63</m:t>
                    </m:r>
                    <m:r>
                      <a:rPr lang="fr-FR" sz="1100" i="1">
                        <a:solidFill>
                          <a:schemeClr val="dk1"/>
                        </a:solidFill>
                        <a:effectLst/>
                        <a:latin typeface="+mn-lt"/>
                        <a:ea typeface="+mn-ea"/>
                        <a:cs typeface="+mn-cs"/>
                      </a:rPr>
                      <m:t> </m:t>
                    </m:r>
                    <m:r>
                      <a:rPr lang="fr-FR" sz="1100" i="1">
                        <a:solidFill>
                          <a:schemeClr val="dk1"/>
                        </a:solidFill>
                        <a:effectLst/>
                        <a:latin typeface="+mn-lt"/>
                        <a:ea typeface="+mn-ea"/>
                        <a:cs typeface="+mn-cs"/>
                      </a:rPr>
                      <m:t>𝐾</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résistance linéique totale de la dalle vaut alors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r>
                      <a:rPr lang="fr-FR" sz="1100" i="1">
                        <a:solidFill>
                          <a:schemeClr val="dk1"/>
                        </a:solidFill>
                        <a:effectLst/>
                        <a:latin typeface="+mn-lt"/>
                        <a:ea typeface="+mn-ea"/>
                        <a:cs typeface="+mn-cs"/>
                      </a:rPr>
                      <m:t>𝑅</m:t>
                    </m:r>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1</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r>
                      <a:rPr lang="fr-FR" sz="1100" i="1">
                        <a:solidFill>
                          <a:schemeClr val="dk1"/>
                        </a:solidFill>
                        <a:effectLst/>
                        <a:latin typeface="+mn-lt"/>
                        <a:ea typeface="+mn-ea"/>
                        <a:cs typeface="+mn-cs"/>
                      </a:rPr>
                      <m:t>=0,115+0,61+0,</m:t>
                    </m:r>
                    <m:r>
                      <a:rPr lang="fr-FR" sz="1100" b="0" i="1">
                        <a:solidFill>
                          <a:schemeClr val="dk1"/>
                        </a:solidFill>
                        <a:effectLst/>
                        <a:latin typeface="Cambria Math" panose="02040503050406030204" pitchFamily="18" charset="0"/>
                        <a:ea typeface="+mn-ea"/>
                        <a:cs typeface="+mn-cs"/>
                      </a:rPr>
                      <m:t>63</m:t>
                    </m:r>
                    <m:r>
                      <a:rPr lang="fr-FR" sz="1100" i="1">
                        <a:solidFill>
                          <a:schemeClr val="dk1"/>
                        </a:solidFill>
                        <a:effectLst/>
                        <a:latin typeface="+mn-lt"/>
                        <a:ea typeface="+mn-ea"/>
                        <a:cs typeface="+mn-cs"/>
                      </a:rPr>
                      <m:t>=1,</m:t>
                    </m:r>
                    <m:r>
                      <a:rPr lang="fr-FR" sz="1100" b="0" i="1">
                        <a:solidFill>
                          <a:schemeClr val="dk1"/>
                        </a:solidFill>
                        <a:effectLst/>
                        <a:latin typeface="Cambria Math" panose="02040503050406030204" pitchFamily="18" charset="0"/>
                        <a:ea typeface="+mn-ea"/>
                        <a:cs typeface="+mn-cs"/>
                      </a:rPr>
                      <m:t>36</m:t>
                    </m:r>
                    <m:r>
                      <a:rPr lang="fr-FR" sz="1100" i="1">
                        <a:solidFill>
                          <a:schemeClr val="dk1"/>
                        </a:solidFill>
                        <a:effectLst/>
                        <a:latin typeface="+mn-lt"/>
                        <a:ea typeface="+mn-ea"/>
                        <a:cs typeface="+mn-cs"/>
                      </a:rPr>
                      <m:t> </m:t>
                    </m:r>
                    <m:r>
                      <a:rPr lang="fr-FR" sz="1100" i="1">
                        <a:solidFill>
                          <a:schemeClr val="dk1"/>
                        </a:solidFill>
                        <a:effectLst/>
                        <a:latin typeface="+mn-lt"/>
                        <a:ea typeface="+mn-ea"/>
                        <a:cs typeface="+mn-cs"/>
                      </a:rPr>
                      <m:t>𝐾</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On peut ensuite déterminer la longueur de tubes nécessaire. La puissance totale à fournir, en tenant compte des pertes vers le bas du plancher, est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𝑡𝑜𝑡</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𝑃𝑑</m:t>
                        </m:r>
                        <m:r>
                          <a:rPr lang="fr-FR" sz="1100" i="1">
                            <a:solidFill>
                              <a:schemeClr val="dk1"/>
                            </a:solidFill>
                            <a:effectLst/>
                            <a:latin typeface="+mn-lt"/>
                            <a:ea typeface="+mn-ea"/>
                            <a:cs typeface="+mn-cs"/>
                          </a:rPr>
                          <m:t>é</m:t>
                        </m:r>
                        <m:r>
                          <a:rPr lang="fr-FR" sz="1100" i="1">
                            <a:solidFill>
                              <a:schemeClr val="dk1"/>
                            </a:solidFill>
                            <a:effectLst/>
                            <a:latin typeface="+mn-lt"/>
                            <a:ea typeface="+mn-ea"/>
                            <a:cs typeface="+mn-cs"/>
                          </a:rPr>
                          <m:t>𝑝𝑒𝑟</m:t>
                        </m:r>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𝛼</m:t>
                            </m:r>
                          </m:e>
                          <m:sub>
                            <m:r>
                              <a:rPr lang="fr-FR" sz="1100" i="1">
                                <a:solidFill>
                                  <a:schemeClr val="dk1"/>
                                </a:solidFill>
                                <a:effectLst/>
                                <a:latin typeface="+mn-lt"/>
                                <a:ea typeface="+mn-ea"/>
                                <a:cs typeface="+mn-cs"/>
                              </a:rPr>
                              <m:t>h</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2337,7</m:t>
                        </m:r>
                      </m:num>
                      <m:den>
                        <m:r>
                          <a:rPr lang="fr-FR" sz="1100" i="1">
                            <a:solidFill>
                              <a:schemeClr val="dk1"/>
                            </a:solidFill>
                            <a:effectLst/>
                            <a:latin typeface="+mn-lt"/>
                            <a:ea typeface="+mn-ea"/>
                            <a:cs typeface="+mn-cs"/>
                          </a:rPr>
                          <m:t>0,97</m:t>
                        </m:r>
                      </m:den>
                    </m:f>
                    <m:r>
                      <a:rPr lang="fr-FR" sz="1100" i="1">
                        <a:solidFill>
                          <a:schemeClr val="dk1"/>
                        </a:solidFill>
                        <a:effectLst/>
                        <a:latin typeface="+mn-lt"/>
                        <a:ea typeface="+mn-ea"/>
                        <a:cs typeface="+mn-cs"/>
                      </a:rPr>
                      <m:t>=2410 </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longueur de tube à installer est donnée par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r>
                      <a:rPr lang="fr-FR" sz="1100" i="1">
                        <a:solidFill>
                          <a:schemeClr val="dk1"/>
                        </a:solidFill>
                        <a:effectLst/>
                        <a:latin typeface="+mn-lt"/>
                        <a:ea typeface="+mn-ea"/>
                        <a:cs typeface="+mn-cs"/>
                      </a:rPr>
                      <m:t>𝐿</m:t>
                    </m:r>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𝑡𝑜𝑡</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𝑝𝑐</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2410</m:t>
                        </m:r>
                      </m:num>
                      <m:den>
                        <m:r>
                          <a:rPr lang="fr-FR" sz="1100" i="1">
                            <a:solidFill>
                              <a:schemeClr val="dk1"/>
                            </a:solidFill>
                            <a:effectLst/>
                            <a:latin typeface="+mn-lt"/>
                            <a:ea typeface="+mn-ea"/>
                            <a:cs typeface="+mn-cs"/>
                          </a:rPr>
                          <m:t>35−19</m:t>
                        </m:r>
                      </m:den>
                    </m:f>
                    <m:r>
                      <a:rPr lang="fr-FR" sz="1100" i="1">
                        <a:solidFill>
                          <a:schemeClr val="dk1"/>
                        </a:solidFill>
                        <a:effectLst/>
                        <a:latin typeface="+mn-lt"/>
                        <a:ea typeface="+mn-ea"/>
                        <a:cs typeface="+mn-cs"/>
                      </a:rPr>
                      <m:t>=150,625 </m:t>
                    </m:r>
                    <m:r>
                      <a:rPr lang="fr-FR" sz="1100" i="1">
                        <a:solidFill>
                          <a:schemeClr val="dk1"/>
                        </a:solidFill>
                        <a:effectLst/>
                        <a:latin typeface="+mn-lt"/>
                        <a:ea typeface="+mn-ea"/>
                        <a:cs typeface="+mn-cs"/>
                      </a:rPr>
                      <m:t>𝑚</m:t>
                    </m:r>
                  </m:oMath>
                </m:oMathPara>
              </a14:m>
              <a:endParaRPr lang="fr-FR" sz="1100">
                <a:solidFill>
                  <a:schemeClr val="dk1"/>
                </a:solidFill>
                <a:effectLst/>
                <a:latin typeface="+mn-lt"/>
                <a:ea typeface="+mn-ea"/>
                <a:cs typeface="+mn-cs"/>
              </a:endParaRPr>
            </a:p>
          </xdr:txBody>
        </xdr:sp>
      </mc:Choice>
      <mc:Fallback>
        <xdr:sp macro="" textlink="">
          <xdr:nvSpPr>
            <xdr:cNvPr id="10" name="ZoneTexte 9">
              <a:extLst>
                <a:ext uri="{FF2B5EF4-FFF2-40B4-BE49-F238E27FC236}">
                  <a16:creationId xmlns:a16="http://schemas.microsoft.com/office/drawing/2014/main" id="{3FC231A0-D3B2-4B95-BBEE-C8BB754C11A0}"/>
                </a:ext>
              </a:extLst>
            </xdr:cNvPr>
            <xdr:cNvSpPr txBox="1"/>
          </xdr:nvSpPr>
          <xdr:spPr>
            <a:xfrm>
              <a:off x="21056929" y="337457"/>
              <a:ext cx="6574973" cy="9263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La résistance d’interaction entre les tubes </a:t>
              </a:r>
              <a:r>
                <a:rPr lang="fr-FR" sz="1100" i="0">
                  <a:solidFill>
                    <a:schemeClr val="dk1"/>
                  </a:solidFill>
                  <a:effectLst/>
                  <a:latin typeface="+mn-lt"/>
                  <a:ea typeface="+mn-ea"/>
                  <a:cs typeface="+mn-cs"/>
                </a:rPr>
                <a:t>𝑅_3</a:t>
              </a:r>
              <a:r>
                <a:rPr lang="fr-FR" sz="1100">
                  <a:solidFill>
                    <a:schemeClr val="dk1"/>
                  </a:solidFill>
                  <a:effectLst/>
                  <a:latin typeface="+mn-lt"/>
                  <a:ea typeface="+mn-ea"/>
                  <a:cs typeface="+mn-cs"/>
                </a:rPr>
                <a:t>est également déterminée à l’aide des abaques. Le paramètre d’entrée est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𝑑/(𝜆_𝑒⋅𝑅_𝑡𝑜𝑡 )=0,3/(1,046⋅6,34)=0,05</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Cette valeur permet ensuite de lire la valeur correspondante de </a:t>
              </a:r>
              <a:r>
                <a:rPr lang="fr-FR" sz="1100" i="0">
                  <a:solidFill>
                    <a:schemeClr val="dk1"/>
                  </a:solidFill>
                  <a:effectLst/>
                  <a:latin typeface="+mn-lt"/>
                  <a:ea typeface="+mn-ea"/>
                  <a:cs typeface="+mn-cs"/>
                </a:rPr>
                <a:t>𝜆_𝑒 𝑅_3</a:t>
              </a:r>
              <a:r>
                <a:rPr lang="fr-FR" sz="1100">
                  <a:solidFill>
                    <a:schemeClr val="dk1"/>
                  </a:solidFill>
                  <a:effectLst/>
                  <a:latin typeface="+mn-lt"/>
                  <a:ea typeface="+mn-ea"/>
                  <a:cs typeface="+mn-cs"/>
                </a:rPr>
                <a:t>sur l’abaque.</a:t>
              </a: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La lecture de l’abaque donne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𝜆_𝑒⋅𝑅_3=0,</a:t>
              </a:r>
              <a:r>
                <a:rPr lang="fr-FR" sz="1100" b="0" i="0">
                  <a:solidFill>
                    <a:schemeClr val="dk1"/>
                  </a:solidFill>
                  <a:effectLst/>
                  <a:latin typeface="Cambria Math" panose="02040503050406030204" pitchFamily="18" charset="0"/>
                  <a:ea typeface="+mn-ea"/>
                  <a:cs typeface="+mn-cs"/>
                </a:rPr>
                <a:t>6</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𝑅_3=0,</a:t>
              </a:r>
              <a:r>
                <a:rPr lang="fr-FR" sz="1100" b="0" i="0">
                  <a:solidFill>
                    <a:schemeClr val="dk1"/>
                  </a:solidFill>
                  <a:effectLst/>
                  <a:latin typeface="Cambria Math" panose="02040503050406030204" pitchFamily="18" charset="0"/>
                  <a:ea typeface="+mn-ea"/>
                  <a:cs typeface="+mn-cs"/>
                </a:rPr>
                <a:t>6</a:t>
              </a:r>
              <a:r>
                <a:rPr lang="fr-FR" sz="1100" i="0">
                  <a:solidFill>
                    <a:schemeClr val="dk1"/>
                  </a:solidFill>
                  <a:effectLst/>
                  <a:latin typeface="+mn-lt"/>
                  <a:ea typeface="+mn-ea"/>
                  <a:cs typeface="+mn-cs"/>
                </a:rPr>
                <a:t>⋅1,046=0,</a:t>
              </a:r>
              <a:r>
                <a:rPr lang="fr-FR" sz="1100" b="0" i="0">
                  <a:solidFill>
                    <a:schemeClr val="dk1"/>
                  </a:solidFill>
                  <a:effectLst/>
                  <a:latin typeface="Cambria Math" panose="02040503050406030204" pitchFamily="18" charset="0"/>
                  <a:ea typeface="+mn-ea"/>
                  <a:cs typeface="+mn-cs"/>
                </a:rPr>
                <a:t>63</a:t>
              </a:r>
              <a:r>
                <a:rPr lang="fr-FR" sz="1100" i="0">
                  <a:solidFill>
                    <a:schemeClr val="dk1"/>
                  </a:solidFill>
                  <a:effectLst/>
                  <a:latin typeface="+mn-lt"/>
                  <a:ea typeface="+mn-ea"/>
                  <a:cs typeface="+mn-cs"/>
                </a:rPr>
                <a:t> 𝐾/𝑊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résistance linéique totale de la dalle vaut alors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𝑅=𝑅_1+𝑅_2+𝑅_3=0,115+0,61+0,</a:t>
              </a:r>
              <a:r>
                <a:rPr lang="fr-FR" sz="1100" b="0" i="0">
                  <a:solidFill>
                    <a:schemeClr val="dk1"/>
                  </a:solidFill>
                  <a:effectLst/>
                  <a:latin typeface="Cambria Math" panose="02040503050406030204" pitchFamily="18" charset="0"/>
                  <a:ea typeface="+mn-ea"/>
                  <a:cs typeface="+mn-cs"/>
                </a:rPr>
                <a:t>63</a:t>
              </a:r>
              <a:r>
                <a:rPr lang="fr-FR" sz="1100" i="0">
                  <a:solidFill>
                    <a:schemeClr val="dk1"/>
                  </a:solidFill>
                  <a:effectLst/>
                  <a:latin typeface="+mn-lt"/>
                  <a:ea typeface="+mn-ea"/>
                  <a:cs typeface="+mn-cs"/>
                </a:rPr>
                <a:t>=1,</a:t>
              </a:r>
              <a:r>
                <a:rPr lang="fr-FR" sz="1100" b="0" i="0">
                  <a:solidFill>
                    <a:schemeClr val="dk1"/>
                  </a:solidFill>
                  <a:effectLst/>
                  <a:latin typeface="Cambria Math" panose="02040503050406030204" pitchFamily="18" charset="0"/>
                  <a:ea typeface="+mn-ea"/>
                  <a:cs typeface="+mn-cs"/>
                </a:rPr>
                <a:t>36</a:t>
              </a:r>
              <a:r>
                <a:rPr lang="fr-FR" sz="1100" i="0">
                  <a:solidFill>
                    <a:schemeClr val="dk1"/>
                  </a:solidFill>
                  <a:effectLst/>
                  <a:latin typeface="+mn-lt"/>
                  <a:ea typeface="+mn-ea"/>
                  <a:cs typeface="+mn-cs"/>
                </a:rPr>
                <a:t> 𝐾/𝑊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On peut ensuite déterminer la longueur de tubes nécessaire. La puissance totale à fournir, en tenant compte des pertes vers le bas du plancher, est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𝑃_𝑡𝑜𝑡=𝑃𝑑é𝑝𝑒𝑟/𝛼_ℎ =2337,7/0,97=2410 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La longueur de tube à installer est donnée par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𝐿=𝑃_𝑡𝑜𝑡/(𝑇_𝑝𝑐−𝑇_𝑖𝑛𝑡 )=2410/(35−19)=150,625 𝑚</a:t>
              </a:r>
              <a:endParaRPr lang="fr-FR" sz="1100">
                <a:solidFill>
                  <a:schemeClr val="dk1"/>
                </a:solidFill>
                <a:effectLst/>
                <a:latin typeface="+mn-lt"/>
                <a:ea typeface="+mn-ea"/>
                <a:cs typeface="+mn-cs"/>
              </a:endParaRPr>
            </a:p>
          </xdr:txBody>
        </xdr:sp>
      </mc:Fallback>
    </mc:AlternateContent>
    <xdr:clientData/>
  </xdr:twoCellAnchor>
  <xdr:twoCellAnchor>
    <xdr:from>
      <xdr:col>1</xdr:col>
      <xdr:colOff>138545</xdr:colOff>
      <xdr:row>52</xdr:row>
      <xdr:rowOff>27709</xdr:rowOff>
    </xdr:from>
    <xdr:to>
      <xdr:col>9</xdr:col>
      <xdr:colOff>443347</xdr:colOff>
      <xdr:row>99</xdr:row>
      <xdr:rowOff>138546</xdr:rowOff>
    </xdr:to>
    <mc:AlternateContent xmlns:mc="http://schemas.openxmlformats.org/markup-compatibility/2006">
      <mc:Choice xmlns:a14="http://schemas.microsoft.com/office/drawing/2010/main" Requires="a14">
        <xdr:sp macro="" textlink="">
          <xdr:nvSpPr>
            <xdr:cNvPr id="11" name="ZoneTexte 10">
              <a:extLst>
                <a:ext uri="{FF2B5EF4-FFF2-40B4-BE49-F238E27FC236}">
                  <a16:creationId xmlns:a16="http://schemas.microsoft.com/office/drawing/2014/main" id="{F67A2AB5-3F67-4EB1-8C1C-BB702875716F}"/>
                </a:ext>
              </a:extLst>
            </xdr:cNvPr>
            <xdr:cNvSpPr txBox="1"/>
          </xdr:nvSpPr>
          <xdr:spPr>
            <a:xfrm>
              <a:off x="13919859" y="408709"/>
              <a:ext cx="6574974" cy="899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La résistance totale du plancher est donc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𝑡𝑜𝑡</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𝑏</m:t>
                        </m:r>
                      </m:sub>
                    </m:sSub>
                    <m:r>
                      <a:rPr lang="fr-FR" sz="1100" i="1">
                        <a:solidFill>
                          <a:schemeClr val="dk1"/>
                        </a:solidFill>
                        <a:effectLst/>
                        <a:latin typeface="+mn-lt"/>
                        <a:ea typeface="+mn-ea"/>
                        <a:cs typeface="+mn-cs"/>
                      </a:rPr>
                      <m:t>=0,17+6,17=6,34 </m:t>
                    </m:r>
                    <m:r>
                      <a:rPr lang="fr-FR" sz="1100" i="1">
                        <a:solidFill>
                          <a:schemeClr val="dk1"/>
                        </a:solidFill>
                        <a:effectLst/>
                        <a:latin typeface="+mn-lt"/>
                        <a:ea typeface="+mn-ea"/>
                        <a:cs typeface="+mn-cs"/>
                      </a:rPr>
                      <m:t>𝑚</m:t>
                    </m:r>
                    <m:r>
                      <a:rPr lang="fr-FR" sz="1100" i="1">
                        <a:solidFill>
                          <a:schemeClr val="dk1"/>
                        </a:solidFill>
                        <a:effectLst/>
                        <a:latin typeface="+mn-lt"/>
                        <a:ea typeface="+mn-ea"/>
                        <a:cs typeface="+mn-cs"/>
                      </a:rPr>
                      <m:t>²</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𝐾</m:t>
                    </m:r>
                    <m:r>
                      <a:rPr lang="fr-FR" sz="1100">
                        <a:solidFill>
                          <a:schemeClr val="dk1"/>
                        </a:solidFill>
                        <a:effectLst/>
                        <a:latin typeface="+mn-lt"/>
                        <a:ea typeface="+mn-ea"/>
                        <a:cs typeface="+mn-cs"/>
                      </a:rPr>
                      <m:t>/</m:t>
                    </m:r>
                    <m:r>
                      <a:rPr lang="fr-FR" sz="1100" i="1">
                        <a:solidFill>
                          <a:schemeClr val="dk1"/>
                        </a:solidFill>
                        <a:effectLst/>
                        <a:latin typeface="+mn-lt"/>
                        <a:ea typeface="+mn-ea"/>
                        <a:cs typeface="+mn-cs"/>
                      </a:rPr>
                      <m:t>𝑊</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Les facteurs d’émission vers le haut et vers le bas sont alors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𝛼</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𝑏</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𝑏</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6</m:t>
                        </m:r>
                        <m:r>
                          <a:rPr lang="fr-FR" sz="1100" b="0" i="1">
                            <a:solidFill>
                              <a:schemeClr val="dk1"/>
                            </a:solidFill>
                            <a:effectLst/>
                            <a:latin typeface="Cambria Math" panose="02040503050406030204" pitchFamily="18" charset="0"/>
                            <a:ea typeface="+mn-ea"/>
                            <a:cs typeface="+mn-cs"/>
                          </a:rPr>
                          <m:t>,13</m:t>
                        </m:r>
                      </m:num>
                      <m:den>
                        <m:r>
                          <a:rPr lang="fr-FR" sz="1100" i="1">
                            <a:solidFill>
                              <a:schemeClr val="dk1"/>
                            </a:solidFill>
                            <a:effectLst/>
                            <a:latin typeface="+mn-lt"/>
                            <a:ea typeface="+mn-ea"/>
                            <a:cs typeface="+mn-cs"/>
                          </a:rPr>
                          <m:t>0,17+6</m:t>
                        </m:r>
                        <m:r>
                          <a:rPr lang="fr-FR" sz="1100" b="0" i="1">
                            <a:solidFill>
                              <a:schemeClr val="dk1"/>
                            </a:solidFill>
                            <a:effectLst/>
                            <a:latin typeface="Cambria Math" panose="02040503050406030204" pitchFamily="18" charset="0"/>
                            <a:ea typeface="+mn-ea"/>
                            <a:cs typeface="+mn-cs"/>
                          </a:rPr>
                          <m:t>,13</m:t>
                        </m:r>
                      </m:den>
                    </m:f>
                    <m:r>
                      <a:rPr lang="fr-FR" sz="1100" i="1">
                        <a:solidFill>
                          <a:schemeClr val="dk1"/>
                        </a:solidFill>
                        <a:effectLst/>
                        <a:latin typeface="+mn-lt"/>
                        <a:ea typeface="+mn-ea"/>
                        <a:cs typeface="+mn-cs"/>
                      </a:rPr>
                      <m:t>=0,97</m:t>
                    </m:r>
                  </m:oMath>
                </m:oMathPara>
              </a14:m>
              <a:endParaRPr lang="fr-FR" sz="1100">
                <a:solidFill>
                  <a:schemeClr val="dk1"/>
                </a:solidFill>
                <a:effectLst/>
                <a:latin typeface="+mn-lt"/>
                <a:ea typeface="+mn-ea"/>
                <a:cs typeface="+mn-cs"/>
              </a:endParaRPr>
            </a:p>
            <a:p>
              <a:br>
                <a:rPr lang="fr-FR" sz="1100">
                  <a:solidFill>
                    <a:schemeClr val="dk1"/>
                  </a:solidFill>
                  <a:effectLst/>
                  <a:latin typeface="+mn-lt"/>
                  <a:ea typeface="+mn-ea"/>
                  <a:cs typeface="+mn-cs"/>
                </a:rPr>
              </a:br>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𝛼</m:t>
                        </m:r>
                      </m:e>
                      <m:sub>
                        <m:r>
                          <a:rPr lang="fr-FR" sz="1100" i="1">
                            <a:solidFill>
                              <a:schemeClr val="dk1"/>
                            </a:solidFill>
                            <a:effectLst/>
                            <a:latin typeface="+mn-lt"/>
                            <a:ea typeface="+mn-ea"/>
                            <a:cs typeface="+mn-cs"/>
                          </a:rPr>
                          <m:t>𝑏</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h</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𝑏</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0,17</m:t>
                        </m:r>
                      </m:num>
                      <m:den>
                        <m:r>
                          <a:rPr lang="fr-FR" sz="1100" i="1">
                            <a:solidFill>
                              <a:schemeClr val="dk1"/>
                            </a:solidFill>
                            <a:effectLst/>
                            <a:latin typeface="+mn-lt"/>
                            <a:ea typeface="+mn-ea"/>
                            <a:cs typeface="+mn-cs"/>
                          </a:rPr>
                          <m:t>0,17+6</m:t>
                        </m:r>
                        <m:r>
                          <a:rPr lang="fr-FR" sz="1100" b="0" i="1">
                            <a:solidFill>
                              <a:schemeClr val="dk1"/>
                            </a:solidFill>
                            <a:effectLst/>
                            <a:latin typeface="Cambria Math" panose="02040503050406030204" pitchFamily="18" charset="0"/>
                            <a:ea typeface="+mn-ea"/>
                            <a:cs typeface="+mn-cs"/>
                          </a:rPr>
                          <m:t>,13</m:t>
                        </m:r>
                      </m:den>
                    </m:f>
                    <m:r>
                      <a:rPr lang="fr-FR" sz="1100" i="1">
                        <a:solidFill>
                          <a:schemeClr val="dk1"/>
                        </a:solidFill>
                        <a:effectLst/>
                        <a:latin typeface="+mn-lt"/>
                        <a:ea typeface="+mn-ea"/>
                        <a:cs typeface="+mn-cs"/>
                      </a:rPr>
                      <m:t>=0,03</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Pour le dimensionnement de la dalle, on utilise la relation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𝑝𝑐</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1</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den>
                    </m:f>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𝐿</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Avec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1</m:t>
                      </m:r>
                    </m:sub>
                  </m:sSub>
                </m:oMath>
              </a14:m>
              <a:r>
                <a:rPr lang="fr-FR" sz="1100">
                  <a:solidFill>
                    <a:schemeClr val="dk1"/>
                  </a:solidFill>
                  <a:effectLst/>
                  <a:latin typeface="+mn-lt"/>
                  <a:ea typeface="+mn-ea"/>
                  <a:cs typeface="+mn-cs"/>
                </a:rPr>
                <a:t>la résistance du tube,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2</m:t>
                      </m:r>
                    </m:sub>
                  </m:sSub>
                </m:oMath>
              </a14:m>
              <a:r>
                <a:rPr lang="fr-FR" sz="1100">
                  <a:solidFill>
                    <a:schemeClr val="dk1"/>
                  </a:solidFill>
                  <a:effectLst/>
                  <a:latin typeface="+mn-lt"/>
                  <a:ea typeface="+mn-ea"/>
                  <a:cs typeface="+mn-cs"/>
                </a:rPr>
                <a:t>la résistance de l’enrobage et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oMath>
              </a14:m>
              <a:r>
                <a:rPr lang="fr-FR" sz="1100">
                  <a:solidFill>
                    <a:schemeClr val="dk1"/>
                  </a:solidFill>
                  <a:effectLst/>
                  <a:latin typeface="+mn-lt"/>
                  <a:ea typeface="+mn-ea"/>
                  <a:cs typeface="+mn-cs"/>
                </a:rPr>
                <a:t>la résistance d’interaction entre les tubes. La résistance du tube est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1</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𝑒</m:t>
                        </m:r>
                      </m:num>
                      <m:den>
                        <m:r>
                          <a:rPr lang="fr-FR" sz="1100" i="1">
                            <a:solidFill>
                              <a:schemeClr val="dk1"/>
                            </a:solidFill>
                            <a:effectLst/>
                            <a:latin typeface="+mn-lt"/>
                            <a:ea typeface="+mn-ea"/>
                            <a:cs typeface="+mn-cs"/>
                          </a:rPr>
                          <m:t>𝜋𝜆</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𝐷</m:t>
                            </m:r>
                          </m:e>
                          <m:sub>
                            <m:r>
                              <a:rPr lang="fr-FR" sz="1100" i="1">
                                <a:solidFill>
                                  <a:schemeClr val="dk1"/>
                                </a:solidFill>
                                <a:effectLst/>
                                <a:latin typeface="+mn-lt"/>
                                <a:ea typeface="+mn-ea"/>
                                <a:cs typeface="+mn-cs"/>
                              </a:rPr>
                              <m:t>𝑚</m:t>
                            </m:r>
                          </m:sub>
                        </m:sSub>
                      </m:den>
                    </m:f>
                    <m:r>
                      <m:rPr>
                        <m:nor/>
                      </m:rPr>
                      <a:rPr lang="fr-FR" sz="1100">
                        <a:solidFill>
                          <a:schemeClr val="dk1"/>
                        </a:solidFill>
                        <a:effectLst/>
                        <a:latin typeface="+mn-lt"/>
                        <a:ea typeface="+mn-ea"/>
                        <a:cs typeface="+mn-cs"/>
                      </a:rPr>
                      <m:t>   </m:t>
                    </m:r>
                    <m:r>
                      <m:rPr>
                        <m:nor/>
                      </m:rPr>
                      <a:rPr lang="fr-FR" sz="1100">
                        <a:solidFill>
                          <a:schemeClr val="dk1"/>
                        </a:solidFill>
                        <a:effectLst/>
                        <a:latin typeface="+mn-lt"/>
                        <a:ea typeface="+mn-ea"/>
                        <a:cs typeface="+mn-cs"/>
                      </a:rPr>
                      <m:t>avec</m:t>
                    </m:r>
                    <m:r>
                      <m:rPr>
                        <m:nor/>
                      </m:rPr>
                      <a:rPr lang="fr-FR" sz="1100">
                        <a:solidFill>
                          <a:schemeClr val="dk1"/>
                        </a:solidFill>
                        <a:effectLst/>
                        <a:latin typeface="+mn-lt"/>
                        <a:ea typeface="+mn-ea"/>
                        <a:cs typeface="+mn-cs"/>
                      </a:rPr>
                      <m:t>   </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𝐷</m:t>
                        </m:r>
                      </m:e>
                      <m:sub>
                        <m:r>
                          <a:rPr lang="fr-FR" sz="1100" i="1">
                            <a:solidFill>
                              <a:schemeClr val="dk1"/>
                            </a:solidFill>
                            <a:effectLst/>
                            <a:latin typeface="+mn-lt"/>
                            <a:ea typeface="+mn-ea"/>
                            <a:cs typeface="+mn-cs"/>
                          </a:rPr>
                          <m:t>𝑚</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m:t>
                        </m:r>
                        <m:sSub>
                          <m:sSubPr>
                            <m:ctrlPr>
                              <a:rPr lang="fr-FR" sz="1100" i="1">
                                <a:solidFill>
                                  <a:schemeClr val="dk1"/>
                                </a:solidFill>
                                <a:effectLst/>
                                <a:latin typeface="+mn-lt"/>
                                <a:ea typeface="+mn-ea"/>
                                <a:cs typeface="+mn-cs"/>
                              </a:rPr>
                            </m:ctrlPr>
                          </m:sSubPr>
                          <m:e>
                            <m:r>
                              <a:rPr lang="fr-FR" sz="1100" b="0" i="1">
                                <a:solidFill>
                                  <a:schemeClr val="dk1"/>
                                </a:solidFill>
                                <a:effectLst/>
                                <a:latin typeface="Cambria Math" panose="02040503050406030204" pitchFamily="18" charset="0"/>
                                <a:ea typeface="+mn-ea"/>
                                <a:cs typeface="+mn-cs"/>
                              </a:rPr>
                              <m:t>(</m:t>
                            </m:r>
                            <m:r>
                              <a:rPr lang="fr-FR" sz="1100" i="1">
                                <a:solidFill>
                                  <a:schemeClr val="dk1"/>
                                </a:solidFill>
                                <a:effectLst/>
                                <a:latin typeface="+mn-lt"/>
                                <a:ea typeface="+mn-ea"/>
                                <a:cs typeface="+mn-cs"/>
                              </a:rPr>
                              <m:t>𝐷</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𝑒</m:t>
                        </m:r>
                        <m:r>
                          <a:rPr lang="fr-FR" sz="1100" b="0" i="1">
                            <a:solidFill>
                              <a:schemeClr val="dk1"/>
                            </a:solidFill>
                            <a:effectLst/>
                            <a:latin typeface="Cambria Math" panose="02040503050406030204" pitchFamily="18" charset="0"/>
                            <a:ea typeface="+mn-ea"/>
                            <a:cs typeface="+mn-cs"/>
                          </a:rPr>
                          <m:t>)</m:t>
                        </m:r>
                      </m:num>
                      <m:den>
                        <m:r>
                          <a:rPr lang="fr-FR" sz="1100" i="1">
                            <a:solidFill>
                              <a:schemeClr val="dk1"/>
                            </a:solidFill>
                            <a:effectLst/>
                            <a:latin typeface="+mn-lt"/>
                            <a:ea typeface="+mn-ea"/>
                            <a:cs typeface="+mn-cs"/>
                          </a:rPr>
                          <m:t>2</m:t>
                        </m:r>
                      </m:den>
                    </m:f>
                  </m:oMath>
                </m:oMathPara>
              </a14:m>
              <a:endParaRPr lang="fr-FR" sz="1100">
                <a:solidFill>
                  <a:schemeClr val="dk1"/>
                </a:solidFill>
                <a:effectLst/>
                <a:latin typeface="+mn-lt"/>
                <a:ea typeface="+mn-ea"/>
                <a:cs typeface="+mn-cs"/>
              </a:endParaRP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𝐷</m:t>
                        </m:r>
                      </m:e>
                      <m:sub>
                        <m:r>
                          <a:rPr lang="fr-FR" sz="1100" i="1">
                            <a:solidFill>
                              <a:schemeClr val="dk1"/>
                            </a:solidFill>
                            <a:effectLst/>
                            <a:latin typeface="+mn-lt"/>
                            <a:ea typeface="+mn-ea"/>
                            <a:cs typeface="+mn-cs"/>
                          </a:rPr>
                          <m:t>𝑚</m:t>
                        </m:r>
                      </m:sub>
                    </m:sSub>
                    <m:r>
                      <a:rPr lang="fr-FR" sz="1100" i="1">
                        <a:solidFill>
                          <a:schemeClr val="dk1"/>
                        </a:solidFill>
                        <a:effectLst/>
                        <a:latin typeface="+mn-lt"/>
                        <a:ea typeface="+mn-ea"/>
                        <a:cs typeface="+mn-cs"/>
                      </a:rPr>
                      <m:t>=20 − 1,9=18,1</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1</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1,9</m:t>
                        </m:r>
                      </m:num>
                      <m:den>
                        <m:r>
                          <a:rPr lang="fr-FR" sz="1100" i="1">
                            <a:solidFill>
                              <a:schemeClr val="dk1"/>
                            </a:solidFill>
                            <a:effectLst/>
                            <a:latin typeface="+mn-lt"/>
                            <a:ea typeface="+mn-ea"/>
                            <a:cs typeface="+mn-cs"/>
                          </a:rPr>
                          <m:t>𝜋</m:t>
                        </m:r>
                        <m:r>
                          <a:rPr lang="fr-FR" sz="1100" i="1">
                            <a:solidFill>
                              <a:schemeClr val="dk1"/>
                            </a:solidFill>
                            <a:effectLst/>
                            <a:latin typeface="+mn-lt"/>
                            <a:ea typeface="+mn-ea"/>
                            <a:cs typeface="+mn-cs"/>
                          </a:rPr>
                          <m:t>⋅0,29⋅18,1</m:t>
                        </m:r>
                      </m:den>
                    </m:f>
                    <m:r>
                      <a:rPr lang="fr-FR" sz="1100" i="1">
                        <a:solidFill>
                          <a:schemeClr val="dk1"/>
                        </a:solidFill>
                        <a:effectLst/>
                        <a:latin typeface="+mn-lt"/>
                        <a:ea typeface="+mn-ea"/>
                        <a:cs typeface="+mn-cs"/>
                      </a:rPr>
                      <m:t>=0,115 </m:t>
                    </m:r>
                    <m:r>
                      <a:rPr lang="fr-FR" sz="1100" i="1">
                        <a:solidFill>
                          <a:schemeClr val="dk1"/>
                        </a:solidFill>
                        <a:effectLst/>
                        <a:latin typeface="+mn-lt"/>
                        <a:ea typeface="+mn-ea"/>
                        <a:cs typeface="+mn-cs"/>
                      </a:rPr>
                      <m:t>𝐾</m:t>
                    </m:r>
                    <m:r>
                      <a:rPr lang="fr-FR" sz="1100" i="1">
                        <a:solidFill>
                          <a:schemeClr val="dk1"/>
                        </a:solidFill>
                        <a:effectLst/>
                        <a:latin typeface="+mn-lt"/>
                        <a:ea typeface="+mn-ea"/>
                        <a:cs typeface="+mn-cs"/>
                      </a:rPr>
                      <m:t>.</m:t>
                    </m:r>
                    <m:sSup>
                      <m:sSupPr>
                        <m:ctrlPr>
                          <a:rPr lang="fr-FR" sz="1100" i="1">
                            <a:solidFill>
                              <a:schemeClr val="dk1"/>
                            </a:solidFill>
                            <a:effectLst/>
                            <a:latin typeface="+mn-lt"/>
                            <a:ea typeface="+mn-ea"/>
                            <a:cs typeface="+mn-cs"/>
                          </a:rPr>
                        </m:ctrlPr>
                      </m:sSupPr>
                      <m:e>
                        <m:r>
                          <a:rPr lang="fr-FR" sz="1100" i="1">
                            <a:solidFill>
                              <a:schemeClr val="dk1"/>
                            </a:solidFill>
                            <a:effectLst/>
                            <a:latin typeface="+mn-lt"/>
                            <a:ea typeface="+mn-ea"/>
                            <a:cs typeface="+mn-cs"/>
                          </a:rPr>
                          <m:t>𝑊</m:t>
                        </m:r>
                      </m:e>
                      <m:sup>
                        <m:r>
                          <a:rPr lang="fr-FR" sz="1100" i="1">
                            <a:solidFill>
                              <a:schemeClr val="dk1"/>
                            </a:solidFill>
                            <a:effectLst/>
                            <a:latin typeface="+mn-lt"/>
                            <a:ea typeface="+mn-ea"/>
                            <a:cs typeface="+mn-cs"/>
                          </a:rPr>
                          <m:t>−1</m:t>
                        </m:r>
                      </m:sup>
                    </m:sSup>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résistance d’enrobage s’écrit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1</m:t>
                        </m:r>
                      </m:num>
                      <m:den>
                        <m:r>
                          <a:rPr lang="fr-FR" sz="1100" i="1">
                            <a:solidFill>
                              <a:schemeClr val="dk1"/>
                            </a:solidFill>
                            <a:effectLst/>
                            <a:latin typeface="+mn-lt"/>
                            <a:ea typeface="+mn-ea"/>
                            <a:cs typeface="+mn-cs"/>
                          </a:rPr>
                          <m:t>2</m:t>
                        </m:r>
                        <m:r>
                          <a:rPr lang="fr-FR" sz="1100" i="1">
                            <a:solidFill>
                              <a:schemeClr val="dk1"/>
                            </a:solidFill>
                            <a:effectLst/>
                            <a:latin typeface="+mn-lt"/>
                            <a:ea typeface="+mn-ea"/>
                            <a:cs typeface="+mn-cs"/>
                          </a:rPr>
                          <m:t>𝜋</m:t>
                        </m:r>
                      </m:den>
                    </m:f>
                    <m:func>
                      <m:funcPr>
                        <m:ctrlPr>
                          <a:rPr lang="fr-FR" sz="1100" i="1">
                            <a:solidFill>
                              <a:schemeClr val="dk1"/>
                            </a:solidFill>
                            <a:effectLst/>
                            <a:latin typeface="+mn-lt"/>
                            <a:ea typeface="+mn-ea"/>
                            <a:cs typeface="+mn-cs"/>
                          </a:rPr>
                        </m:ctrlPr>
                      </m:funcPr>
                      <m:fName>
                        <m:r>
                          <m:rPr>
                            <m:sty m:val="p"/>
                          </m:rPr>
                          <a:rPr lang="fr-FR" sz="1100">
                            <a:solidFill>
                              <a:schemeClr val="dk1"/>
                            </a:solidFill>
                            <a:effectLst/>
                            <a:latin typeface="+mn-lt"/>
                            <a:ea typeface="+mn-ea"/>
                            <a:cs typeface="+mn-cs"/>
                          </a:rPr>
                          <m:t>ln</m:t>
                        </m:r>
                      </m:fName>
                      <m:e>
                        <m:d>
                          <m:dPr>
                            <m:ctrlPr>
                              <a:rPr lang="fr-FR" sz="1100" i="1">
                                <a:solidFill>
                                  <a:schemeClr val="dk1"/>
                                </a:solidFill>
                                <a:effectLst/>
                                <a:latin typeface="+mn-lt"/>
                                <a:ea typeface="+mn-ea"/>
                                <a:cs typeface="+mn-cs"/>
                              </a:rPr>
                            </m:ctrlPr>
                          </m:dPr>
                          <m:e>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4⋅ </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𝑅𝑡𝑜𝑡</m:t>
                                </m:r>
                              </m:num>
                              <m:den>
                                <m:r>
                                  <a:rPr lang="fr-FR" sz="1100" i="1">
                                    <a:solidFill>
                                      <a:schemeClr val="dk1"/>
                                    </a:solidFill>
                                    <a:effectLst/>
                                    <a:latin typeface="+mn-lt"/>
                                    <a:ea typeface="+mn-ea"/>
                                    <a:cs typeface="+mn-cs"/>
                                  </a:rPr>
                                  <m:t>𝐷𝑒</m:t>
                                </m:r>
                              </m:den>
                            </m:f>
                          </m:e>
                        </m:d>
                      </m:e>
                    </m:func>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Sa valeur est déterminée à l’aide des abaques.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Le paramètre d’entrée vaut : </a:t>
              </a:r>
              <a14:m>
                <m:oMath xmlns:m="http://schemas.openxmlformats.org/officeDocument/2006/math">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𝐷</m:t>
                          </m:r>
                        </m:e>
                        <m:sub>
                          <m:r>
                            <a:rPr lang="fr-FR" sz="1100" i="1">
                              <a:solidFill>
                                <a:schemeClr val="dk1"/>
                              </a:solidFill>
                              <a:effectLst/>
                              <a:latin typeface="+mn-lt"/>
                              <a:ea typeface="+mn-ea"/>
                              <a:cs typeface="+mn-cs"/>
                            </a:rPr>
                            <m:t>𝑒</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𝑡𝑜𝑡</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0,02</m:t>
                      </m:r>
                    </m:num>
                    <m:den>
                      <m:r>
                        <a:rPr lang="fr-FR" sz="1100" i="1">
                          <a:solidFill>
                            <a:schemeClr val="dk1"/>
                          </a:solidFill>
                          <a:effectLst/>
                          <a:latin typeface="+mn-lt"/>
                          <a:ea typeface="+mn-ea"/>
                          <a:cs typeface="+mn-cs"/>
                        </a:rPr>
                        <m:t>1,046⋅6,34</m:t>
                      </m:r>
                    </m:den>
                  </m:f>
                  <m:r>
                    <a:rPr lang="fr-FR" sz="1100" i="1">
                      <a:solidFill>
                        <a:schemeClr val="dk1"/>
                      </a:solidFill>
                      <a:effectLst/>
                      <a:latin typeface="+mn-lt"/>
                      <a:ea typeface="+mn-ea"/>
                      <a:cs typeface="+mn-cs"/>
                    </a:rPr>
                    <m:t>=0,003</m:t>
                  </m:r>
                </m:oMath>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lecture de l’abaque correspondant au paramètre </a:t>
              </a:r>
            </a:p>
            <a:p>
              <a:r>
                <a:rPr lang="fr-FR" sz="1100">
                  <a:solidFill>
                    <a:schemeClr val="dk1"/>
                  </a:solidFill>
                  <a:effectLst/>
                  <a:latin typeface="+mn-lt"/>
                  <a:ea typeface="+mn-ea"/>
                  <a:cs typeface="+mn-cs"/>
                </a:rPr>
                <a:t>précédent donne :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=0,85</m:t>
                  </m:r>
                </m:oMath>
              </a14:m>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 </a:t>
              </a:r>
              <a:endParaRPr lang="fr-FR">
                <a:effectLst/>
              </a:endParaRP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 :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0,85</m:t>
                      </m:r>
                    </m:num>
                    <m:den>
                      <m:r>
                        <a:rPr lang="fr-FR" sz="1100" i="1">
                          <a:solidFill>
                            <a:schemeClr val="dk1"/>
                          </a:solidFill>
                          <a:effectLst/>
                          <a:latin typeface="+mn-lt"/>
                          <a:ea typeface="+mn-ea"/>
                          <a:cs typeface="+mn-cs"/>
                        </a:rPr>
                        <m:t>1,4</m:t>
                      </m:r>
                    </m:den>
                  </m:f>
                  <m:r>
                    <a:rPr lang="fr-FR" sz="1100" i="1">
                      <a:solidFill>
                        <a:schemeClr val="dk1"/>
                      </a:solidFill>
                      <a:effectLst/>
                      <a:latin typeface="+mn-lt"/>
                      <a:ea typeface="+mn-ea"/>
                      <a:cs typeface="+mn-cs"/>
                    </a:rPr>
                    <m:t>=0,61 </m:t>
                  </m:r>
                  <m:r>
                    <a:rPr lang="fr-FR" sz="1100" i="1">
                      <a:solidFill>
                        <a:schemeClr val="dk1"/>
                      </a:solidFill>
                      <a:effectLst/>
                      <a:latin typeface="+mn-lt"/>
                      <a:ea typeface="+mn-ea"/>
                      <a:cs typeface="+mn-cs"/>
                    </a:rPr>
                    <m:t>𝐾</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𝑊</m:t>
                  </m:r>
                </m:oMath>
              </a14:m>
              <a:endParaRPr lang="fr-FR" sz="1100">
                <a:solidFill>
                  <a:schemeClr val="dk1"/>
                </a:solidFill>
                <a:effectLst/>
                <a:latin typeface="+mn-lt"/>
                <a:ea typeface="+mn-ea"/>
                <a:cs typeface="+mn-cs"/>
              </a:endParaRPr>
            </a:p>
          </xdr:txBody>
        </xdr:sp>
      </mc:Choice>
      <mc:Fallback>
        <xdr:sp macro="" textlink="">
          <xdr:nvSpPr>
            <xdr:cNvPr id="11" name="ZoneTexte 10">
              <a:extLst>
                <a:ext uri="{FF2B5EF4-FFF2-40B4-BE49-F238E27FC236}">
                  <a16:creationId xmlns:a16="http://schemas.microsoft.com/office/drawing/2014/main" id="{F67A2AB5-3F67-4EB1-8C1C-BB702875716F}"/>
                </a:ext>
              </a:extLst>
            </xdr:cNvPr>
            <xdr:cNvSpPr txBox="1"/>
          </xdr:nvSpPr>
          <xdr:spPr>
            <a:xfrm>
              <a:off x="13919859" y="408709"/>
              <a:ext cx="6574974" cy="899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La résistance totale du plancher est donc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𝑅_𝑡𝑜𝑡=𝑅_ℎ+𝑅_𝑏=0,17+6,17=6,34 𝑚².𝐾/𝑊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Les facteurs d’émission vers le haut et vers le bas sont alors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𝛼_ℎ=𝑅_𝑏/(𝑅_ℎ+𝑅_𝑏 )=6</a:t>
              </a:r>
              <a:r>
                <a:rPr lang="fr-FR" sz="1100" b="0" i="0">
                  <a:solidFill>
                    <a:schemeClr val="dk1"/>
                  </a:solidFill>
                  <a:effectLst/>
                  <a:latin typeface="Cambria Math" panose="02040503050406030204" pitchFamily="18" charset="0"/>
                  <a:ea typeface="+mn-ea"/>
                  <a:cs typeface="+mn-cs"/>
                </a:rPr>
                <a:t>,13</a:t>
              </a:r>
              <a:r>
                <a:rPr lang="fr-FR" sz="1100" b="0" i="0">
                  <a:solidFill>
                    <a:schemeClr val="dk1"/>
                  </a:solidFill>
                  <a:effectLst/>
                  <a:latin typeface="+mn-lt"/>
                  <a:ea typeface="+mn-ea"/>
                  <a:cs typeface="+mn-cs"/>
                </a:rPr>
                <a:t>/(</a:t>
              </a:r>
              <a:r>
                <a:rPr lang="fr-FR" sz="1100" i="0">
                  <a:solidFill>
                    <a:schemeClr val="dk1"/>
                  </a:solidFill>
                  <a:effectLst/>
                  <a:latin typeface="+mn-lt"/>
                  <a:ea typeface="+mn-ea"/>
                  <a:cs typeface="+mn-cs"/>
                </a:rPr>
                <a:t>0,17+6</a:t>
              </a:r>
              <a:r>
                <a:rPr lang="fr-FR" sz="1100" b="0" i="0">
                  <a:solidFill>
                    <a:schemeClr val="dk1"/>
                  </a:solidFill>
                  <a:effectLst/>
                  <a:latin typeface="Cambria Math" panose="02040503050406030204" pitchFamily="18" charset="0"/>
                  <a:ea typeface="+mn-ea"/>
                  <a:cs typeface="+mn-cs"/>
                </a:rPr>
                <a:t>,13</a:t>
              </a:r>
              <a:r>
                <a:rPr lang="fr-FR" sz="1100" b="0" i="0">
                  <a:solidFill>
                    <a:schemeClr val="dk1"/>
                  </a:solidFill>
                  <a:effectLst/>
                  <a:latin typeface="+mn-lt"/>
                  <a:ea typeface="+mn-ea"/>
                  <a:cs typeface="+mn-cs"/>
                </a:rPr>
                <a:t>)</a:t>
              </a:r>
              <a:r>
                <a:rPr lang="fr-FR" sz="1100" i="0">
                  <a:solidFill>
                    <a:schemeClr val="dk1"/>
                  </a:solidFill>
                  <a:effectLst/>
                  <a:latin typeface="+mn-lt"/>
                  <a:ea typeface="+mn-ea"/>
                  <a:cs typeface="+mn-cs"/>
                </a:rPr>
                <a:t>=0,97</a:t>
              </a:r>
              <a:endParaRPr lang="fr-FR" sz="1100">
                <a:solidFill>
                  <a:schemeClr val="dk1"/>
                </a:solidFill>
                <a:effectLst/>
                <a:latin typeface="+mn-lt"/>
                <a:ea typeface="+mn-ea"/>
                <a:cs typeface="+mn-cs"/>
              </a:endParaRPr>
            </a:p>
            <a:p>
              <a:br>
                <a:rPr lang="fr-FR" sz="1100">
                  <a:solidFill>
                    <a:schemeClr val="dk1"/>
                  </a:solidFill>
                  <a:effectLst/>
                  <a:latin typeface="+mn-lt"/>
                  <a:ea typeface="+mn-ea"/>
                  <a:cs typeface="+mn-cs"/>
                </a:rPr>
              </a:br>
              <a:r>
                <a:rPr lang="fr-FR" sz="1100" i="0">
                  <a:solidFill>
                    <a:schemeClr val="dk1"/>
                  </a:solidFill>
                  <a:effectLst/>
                  <a:latin typeface="+mn-lt"/>
                  <a:ea typeface="+mn-ea"/>
                  <a:cs typeface="+mn-cs"/>
                </a:rPr>
                <a:t>𝛼_𝑏=𝑅_ℎ/(𝑅_ℎ+𝑅_𝑏 )=0,17/(0,17+6</a:t>
              </a:r>
              <a:r>
                <a:rPr lang="fr-FR" sz="1100" b="0" i="0">
                  <a:solidFill>
                    <a:schemeClr val="dk1"/>
                  </a:solidFill>
                  <a:effectLst/>
                  <a:latin typeface="Cambria Math" panose="02040503050406030204" pitchFamily="18" charset="0"/>
                  <a:ea typeface="+mn-ea"/>
                  <a:cs typeface="+mn-cs"/>
                </a:rPr>
                <a:t>,13</a:t>
              </a:r>
              <a:r>
                <a:rPr lang="fr-FR" sz="1100" b="0" i="0">
                  <a:solidFill>
                    <a:schemeClr val="dk1"/>
                  </a:solidFill>
                  <a:effectLst/>
                  <a:latin typeface="+mn-lt"/>
                  <a:ea typeface="+mn-ea"/>
                  <a:cs typeface="+mn-cs"/>
                </a:rPr>
                <a:t>)</a:t>
              </a:r>
              <a:r>
                <a:rPr lang="fr-FR" sz="1100" i="0">
                  <a:solidFill>
                    <a:schemeClr val="dk1"/>
                  </a:solidFill>
                  <a:effectLst/>
                  <a:latin typeface="+mn-lt"/>
                  <a:ea typeface="+mn-ea"/>
                  <a:cs typeface="+mn-cs"/>
                </a:rPr>
                <a:t>=0,03</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Pour le dimensionnement de la dalle, on utilise la relation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𝑃_ℎ=(𝑇_𝑝𝑐−𝑇_𝑖𝑛𝑡)/(𝑅_1+𝑅_2+𝑅_3 )⋅𝐿</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Avec </a:t>
              </a:r>
              <a:r>
                <a:rPr lang="fr-FR" sz="1100" i="0">
                  <a:solidFill>
                    <a:schemeClr val="dk1"/>
                  </a:solidFill>
                  <a:effectLst/>
                  <a:latin typeface="+mn-lt"/>
                  <a:ea typeface="+mn-ea"/>
                  <a:cs typeface="+mn-cs"/>
                </a:rPr>
                <a:t>𝑅_1</a:t>
              </a:r>
              <a:r>
                <a:rPr lang="fr-FR" sz="1100">
                  <a:solidFill>
                    <a:schemeClr val="dk1"/>
                  </a:solidFill>
                  <a:effectLst/>
                  <a:latin typeface="+mn-lt"/>
                  <a:ea typeface="+mn-ea"/>
                  <a:cs typeface="+mn-cs"/>
                </a:rPr>
                <a:t>la résistance du tube, </a:t>
              </a:r>
              <a:r>
                <a:rPr lang="fr-FR" sz="1100" i="0">
                  <a:solidFill>
                    <a:schemeClr val="dk1"/>
                  </a:solidFill>
                  <a:effectLst/>
                  <a:latin typeface="+mn-lt"/>
                  <a:ea typeface="+mn-ea"/>
                  <a:cs typeface="+mn-cs"/>
                </a:rPr>
                <a:t>𝑅_2</a:t>
              </a:r>
              <a:r>
                <a:rPr lang="fr-FR" sz="1100">
                  <a:solidFill>
                    <a:schemeClr val="dk1"/>
                  </a:solidFill>
                  <a:effectLst/>
                  <a:latin typeface="+mn-lt"/>
                  <a:ea typeface="+mn-ea"/>
                  <a:cs typeface="+mn-cs"/>
                </a:rPr>
                <a:t>la résistance de l’enrobage et </a:t>
              </a:r>
              <a:r>
                <a:rPr lang="fr-FR" sz="1100" i="0">
                  <a:solidFill>
                    <a:schemeClr val="dk1"/>
                  </a:solidFill>
                  <a:effectLst/>
                  <a:latin typeface="+mn-lt"/>
                  <a:ea typeface="+mn-ea"/>
                  <a:cs typeface="+mn-cs"/>
                </a:rPr>
                <a:t>𝑅_3</a:t>
              </a:r>
              <a:r>
                <a:rPr lang="fr-FR" sz="1100">
                  <a:solidFill>
                    <a:schemeClr val="dk1"/>
                  </a:solidFill>
                  <a:effectLst/>
                  <a:latin typeface="+mn-lt"/>
                  <a:ea typeface="+mn-ea"/>
                  <a:cs typeface="+mn-cs"/>
                </a:rPr>
                <a:t>la résistance d’interaction entre les tubes. La résistance du tube est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𝑅_1=𝑒/(𝜋𝜆𝐷_𝑚 ) </a:t>
              </a:r>
              <a:r>
                <a:rPr lang="fr-FR" sz="1100" i="0">
                  <a:solidFill>
                    <a:schemeClr val="dk1"/>
                  </a:solidFill>
                  <a:effectLst/>
                  <a:latin typeface="Cambria Math" panose="02040503050406030204" pitchFamily="18" charset="0"/>
                  <a:ea typeface="+mn-ea"/>
                  <a:cs typeface="+mn-cs"/>
                </a:rPr>
                <a:t>"   avec   </a:t>
              </a:r>
              <a:r>
                <a:rPr lang="fr-FR" sz="1100" i="0">
                  <a:solidFill>
                    <a:schemeClr val="dk1"/>
                  </a:solidFill>
                  <a:effectLst/>
                  <a:latin typeface="+mn-lt"/>
                  <a:ea typeface="+mn-ea"/>
                  <a:cs typeface="+mn-cs"/>
                </a:rPr>
                <a:t>" 𝐷_𝑚=(2⋅〖</a:t>
              </a:r>
              <a:r>
                <a:rPr lang="fr-FR" sz="1100" b="0" i="0">
                  <a:solidFill>
                    <a:schemeClr val="dk1"/>
                  </a:solidFill>
                  <a:effectLst/>
                  <a:latin typeface="Cambria Math" panose="02040503050406030204" pitchFamily="18" charset="0"/>
                  <a:ea typeface="+mn-ea"/>
                  <a:cs typeface="+mn-cs"/>
                </a:rPr>
                <a:t>(</a:t>
              </a:r>
              <a:r>
                <a:rPr lang="fr-FR" sz="1100" i="0">
                  <a:solidFill>
                    <a:schemeClr val="dk1"/>
                  </a:solidFill>
                  <a:effectLst/>
                  <a:latin typeface="+mn-lt"/>
                  <a:ea typeface="+mn-ea"/>
                  <a:cs typeface="+mn-cs"/>
                </a:rPr>
                <a:t>𝐷〗_𝑒−𝑒</a:t>
              </a:r>
              <a:r>
                <a:rPr lang="fr-FR" sz="1100" b="0" i="0">
                  <a:solidFill>
                    <a:schemeClr val="dk1"/>
                  </a:solidFill>
                  <a:effectLst/>
                  <a:latin typeface="Cambria Math" panose="02040503050406030204" pitchFamily="18" charset="0"/>
                  <a:ea typeface="+mn-ea"/>
                  <a:cs typeface="+mn-cs"/>
                </a:rPr>
                <a:t>)</a:t>
              </a:r>
              <a:r>
                <a:rPr lang="fr-FR" sz="1100" b="0" i="0">
                  <a:solidFill>
                    <a:schemeClr val="dk1"/>
                  </a:solidFill>
                  <a:effectLst/>
                  <a:latin typeface="+mn-lt"/>
                  <a:ea typeface="+mn-ea"/>
                  <a:cs typeface="+mn-cs"/>
                </a:rPr>
                <a:t>)/</a:t>
              </a:r>
              <a:r>
                <a:rPr lang="fr-FR" sz="1100" i="0">
                  <a:solidFill>
                    <a:schemeClr val="dk1"/>
                  </a:solidFill>
                  <a:effectLst/>
                  <a:latin typeface="+mn-lt"/>
                  <a:ea typeface="+mn-ea"/>
                  <a:cs typeface="+mn-cs"/>
                </a:rPr>
                <a:t>2</a:t>
              </a:r>
              <a:endParaRPr lang="fr-FR" sz="1100">
                <a:solidFill>
                  <a:schemeClr val="dk1"/>
                </a:solidFill>
                <a:effectLst/>
                <a:latin typeface="+mn-lt"/>
                <a:ea typeface="+mn-ea"/>
                <a:cs typeface="+mn-cs"/>
              </a:endParaRPr>
            </a:p>
            <a:p>
              <a:r>
                <a:rPr lang="fr-FR" sz="1100" i="0">
                  <a:solidFill>
                    <a:schemeClr val="dk1"/>
                  </a:solidFill>
                  <a:effectLst/>
                  <a:latin typeface="+mn-lt"/>
                  <a:ea typeface="+mn-ea"/>
                  <a:cs typeface="+mn-cs"/>
                </a:rPr>
                <a:t>𝐷_𝑚=20 − 1,9=18,1</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𝑅_1=1,9/(𝜋⋅0,29⋅18,1)=0,115 𝐾.𝑊^(−1)</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résistance d’enrobage s’écrit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𝑅_2=1/2𝜋  ln⁡((4⋅ 𝜆_𝑒⋅𝑅𝑡𝑜𝑡)/𝐷𝑒)</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Sa valeur est déterminée à l’aide des abaques.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Le paramètre d’entrée vaut : </a:t>
              </a:r>
              <a:r>
                <a:rPr lang="fr-FR" sz="1100" i="0">
                  <a:solidFill>
                    <a:schemeClr val="dk1"/>
                  </a:solidFill>
                  <a:effectLst/>
                  <a:latin typeface="+mn-lt"/>
                  <a:ea typeface="+mn-ea"/>
                  <a:cs typeface="+mn-cs"/>
                </a:rPr>
                <a:t>𝐷_𝑒/(𝜆_𝑒 𝑅_𝑡𝑜𝑡 )=0,02/(1,046⋅6,34)=0,003</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La lecture de l’abaque correspondant au paramètre </a:t>
              </a:r>
            </a:p>
            <a:p>
              <a:r>
                <a:rPr lang="fr-FR" sz="1100">
                  <a:solidFill>
                    <a:schemeClr val="dk1"/>
                  </a:solidFill>
                  <a:effectLst/>
                  <a:latin typeface="+mn-lt"/>
                  <a:ea typeface="+mn-ea"/>
                  <a:cs typeface="+mn-cs"/>
                </a:rPr>
                <a:t>précédent donne : </a:t>
              </a:r>
              <a:r>
                <a:rPr lang="fr-FR" sz="1100" i="0">
                  <a:solidFill>
                    <a:schemeClr val="dk1"/>
                  </a:solidFill>
                  <a:effectLst/>
                  <a:latin typeface="+mn-lt"/>
                  <a:ea typeface="+mn-ea"/>
                  <a:cs typeface="+mn-cs"/>
                </a:rPr>
                <a:t>𝜆_𝑒 𝑅_2=0,85</a:t>
              </a:r>
              <a:r>
                <a:rPr lang="fr-FR" sz="1100">
                  <a:solidFill>
                    <a:schemeClr val="dk1"/>
                  </a:solidFill>
                  <a:effectLst/>
                  <a:latin typeface="+mn-lt"/>
                  <a:ea typeface="+mn-ea"/>
                  <a:cs typeface="+mn-cs"/>
                </a:rPr>
                <a:t> </a:t>
              </a:r>
              <a:endParaRPr lang="fr-FR">
                <a:effectLst/>
              </a:endParaRPr>
            </a:p>
            <a:p>
              <a:r>
                <a:rPr lang="fr-FR" sz="1100">
                  <a:solidFill>
                    <a:schemeClr val="dk1"/>
                  </a:solidFill>
                  <a:effectLst/>
                  <a:latin typeface="+mn-lt"/>
                  <a:ea typeface="+mn-ea"/>
                  <a:cs typeface="+mn-cs"/>
                </a:rPr>
                <a:t> </a:t>
              </a:r>
              <a:endParaRPr lang="fr-FR">
                <a:effectLst/>
              </a:endParaRP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 :   </a:t>
              </a:r>
              <a:r>
                <a:rPr lang="fr-FR" sz="1100" i="0">
                  <a:solidFill>
                    <a:schemeClr val="dk1"/>
                  </a:solidFill>
                  <a:effectLst/>
                  <a:latin typeface="+mn-lt"/>
                  <a:ea typeface="+mn-ea"/>
                  <a:cs typeface="+mn-cs"/>
                </a:rPr>
                <a:t>𝑅_2=0,85/1,4=0,61 𝐾/𝑊</a:t>
              </a:r>
              <a:endParaRPr lang="fr-FR" sz="1100">
                <a:solidFill>
                  <a:schemeClr val="dk1"/>
                </a:solidFill>
                <a:effectLst/>
                <a:latin typeface="+mn-lt"/>
                <a:ea typeface="+mn-ea"/>
                <a:cs typeface="+mn-cs"/>
              </a:endParaRPr>
            </a:p>
          </xdr:txBody>
        </xdr:sp>
      </mc:Fallback>
    </mc:AlternateContent>
    <xdr:clientData/>
  </xdr:twoCellAnchor>
  <xdr:twoCellAnchor editAs="oneCell">
    <xdr:from>
      <xdr:col>2</xdr:col>
      <xdr:colOff>572112</xdr:colOff>
      <xdr:row>7</xdr:row>
      <xdr:rowOff>130394</xdr:rowOff>
    </xdr:from>
    <xdr:to>
      <xdr:col>7</xdr:col>
      <xdr:colOff>639528</xdr:colOff>
      <xdr:row>18</xdr:row>
      <xdr:rowOff>134468</xdr:rowOff>
    </xdr:to>
    <xdr:pic>
      <xdr:nvPicPr>
        <xdr:cNvPr id="13" name="drawing" descr="Une image contenant texte, ligne, capture d’écran, diagramme&#10;&#10;Le contenu généré par l’IA peut être incorrect.">
          <a:extLst>
            <a:ext uri="{FF2B5EF4-FFF2-40B4-BE49-F238E27FC236}">
              <a16:creationId xmlns:a16="http://schemas.microsoft.com/office/drawing/2014/main" id="{04151C7F-F43A-AD77-1C7A-86EBF6927B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7194" y="1394418"/>
          <a:ext cx="4011887" cy="1976309"/>
        </a:xfrm>
        <a:prstGeom prst="rect">
          <a:avLst/>
        </a:prstGeom>
      </xdr:spPr>
    </xdr:pic>
    <xdr:clientData/>
  </xdr:twoCellAnchor>
  <xdr:twoCellAnchor>
    <xdr:from>
      <xdr:col>6</xdr:col>
      <xdr:colOff>54429</xdr:colOff>
      <xdr:row>80</xdr:row>
      <xdr:rowOff>86862</xdr:rowOff>
    </xdr:from>
    <xdr:to>
      <xdr:col>9</xdr:col>
      <xdr:colOff>359228</xdr:colOff>
      <xdr:row>99</xdr:row>
      <xdr:rowOff>170101</xdr:rowOff>
    </xdr:to>
    <xdr:grpSp>
      <xdr:nvGrpSpPr>
        <xdr:cNvPr id="19" name="Groupe 18">
          <a:extLst>
            <a:ext uri="{FF2B5EF4-FFF2-40B4-BE49-F238E27FC236}">
              <a16:creationId xmlns:a16="http://schemas.microsoft.com/office/drawing/2014/main" id="{E9B5A5B5-E879-2E7F-F9D5-53116879EF78}"/>
            </a:ext>
          </a:extLst>
        </xdr:cNvPr>
        <xdr:cNvGrpSpPr/>
      </xdr:nvGrpSpPr>
      <xdr:grpSpPr>
        <a:xfrm>
          <a:off x="4205088" y="14448321"/>
          <a:ext cx="2671481" cy="3489827"/>
          <a:chOff x="0" y="0"/>
          <a:chExt cx="3352800" cy="4380230"/>
        </a:xfrm>
      </xdr:grpSpPr>
      <xdr:pic>
        <xdr:nvPicPr>
          <xdr:cNvPr id="20" name="Image 19">
            <a:extLst>
              <a:ext uri="{FF2B5EF4-FFF2-40B4-BE49-F238E27FC236}">
                <a16:creationId xmlns:a16="http://schemas.microsoft.com/office/drawing/2014/main" id="{912347ED-AA64-13C6-424F-AF81AE3028B4}"/>
              </a:ext>
            </a:extLst>
          </xdr:cNvPr>
          <xdr:cNvPicPr>
            <a:picLocks noChangeAspect="1"/>
          </xdr:cNvPicPr>
        </xdr:nvPicPr>
        <xdr:blipFill>
          <a:blip xmlns:r="http://schemas.openxmlformats.org/officeDocument/2006/relationships" r:embed="rId2"/>
          <a:stretch>
            <a:fillRect/>
          </a:stretch>
        </xdr:blipFill>
        <xdr:spPr>
          <a:xfrm>
            <a:off x="0" y="0"/>
            <a:ext cx="3352800" cy="4380230"/>
          </a:xfrm>
          <a:prstGeom prst="rect">
            <a:avLst/>
          </a:prstGeom>
        </xdr:spPr>
      </xdr:pic>
      <mc:AlternateContent xmlns:mc="http://schemas.openxmlformats.org/markup-compatibility/2006" xmlns:xdr14="http://schemas.microsoft.com/office/excel/2010/spreadsheetDrawing">
        <mc:Choice Requires="xdr14">
          <xdr14:contentPart xmlns:r="http://schemas.openxmlformats.org/officeDocument/2006/relationships" r:id="rId3">
            <xdr14:nvContentPartPr>
              <xdr14:cNvPr id="21" name="Encre 20">
                <a:extLst>
                  <a:ext uri="{FF2B5EF4-FFF2-40B4-BE49-F238E27FC236}">
                    <a16:creationId xmlns:a16="http://schemas.microsoft.com/office/drawing/2014/main" id="{B6E25883-8390-DD75-967D-1DF62543DC20}"/>
                  </a:ext>
                </a:extLst>
              </xdr14:cNvPr>
              <xdr14:cNvContentPartPr/>
            </xdr14:nvContentPartPr>
            <xdr14:nvPr macro=""/>
            <xdr14:xfrm>
              <a:off x="1190625" y="1323340"/>
              <a:ext cx="0" cy="0"/>
            </xdr14:xfrm>
          </xdr14:contentPart>
        </mc:Choice>
        <mc:Fallback xmlns="">
          <xdr:pic>
            <xdr:nvPicPr>
              <xdr:cNvPr id="21" name="Encre 20">
                <a:extLst>
                  <a:ext uri="{FF2B5EF4-FFF2-40B4-BE49-F238E27FC236}">
                    <a16:creationId xmlns:a16="http://schemas.microsoft.com/office/drawing/2014/main" id="{B6E25883-8390-DD75-967D-1DF62543DC20}"/>
                  </a:ext>
                </a:extLst>
              </xdr:cNvPr>
              <xdr:cNvPicPr/>
            </xdr:nvPicPr>
            <xdr:blipFill>
              <a:blip xmlns:r="http://schemas.openxmlformats.org/officeDocument/2006/relationships" r:embed="rId4"/>
              <a:stretch>
                <a:fillRect/>
              </a:stretch>
            </xdr:blipFill>
            <xdr:spPr>
              <a:xfrm>
                <a:off x="1190625" y="1323340"/>
                <a:ext cx="0" cy="0"/>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5">
            <xdr14:nvContentPartPr>
              <xdr14:cNvPr id="22" name="Encre 21">
                <a:extLst>
                  <a:ext uri="{FF2B5EF4-FFF2-40B4-BE49-F238E27FC236}">
                    <a16:creationId xmlns:a16="http://schemas.microsoft.com/office/drawing/2014/main" id="{B3221862-BC08-F344-4D1F-753A0D68F0FD}"/>
                  </a:ext>
                </a:extLst>
              </xdr14:cNvPr>
              <xdr14:cNvContentPartPr/>
            </xdr14:nvContentPartPr>
            <xdr14:nvPr macro=""/>
            <xdr14:xfrm>
              <a:off x="1190625" y="3958591"/>
              <a:ext cx="0" cy="107261"/>
            </xdr14:xfrm>
          </xdr14:contentPart>
        </mc:Choice>
        <mc:Fallback xmlns="">
          <xdr:pic>
            <xdr:nvPicPr>
              <xdr:cNvPr id="22" name="Encre 21">
                <a:extLst>
                  <a:ext uri="{FF2B5EF4-FFF2-40B4-BE49-F238E27FC236}">
                    <a16:creationId xmlns:a16="http://schemas.microsoft.com/office/drawing/2014/main" id="{B3221862-BC08-F344-4D1F-753A0D68F0FD}"/>
                  </a:ext>
                </a:extLst>
              </xdr:cNvPr>
              <xdr:cNvPicPr/>
            </xdr:nvPicPr>
            <xdr:blipFill>
              <a:blip xmlns:r="http://schemas.openxmlformats.org/officeDocument/2006/relationships" r:embed="rId6"/>
              <a:stretch>
                <a:fillRect/>
              </a:stretch>
            </xdr:blipFill>
            <xdr:spPr>
              <a:xfrm>
                <a:off x="1190625" y="3940654"/>
                <a:ext cx="0" cy="142776"/>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7">
            <xdr14:nvContentPartPr>
              <xdr14:cNvPr id="23" name="Encre 22">
                <a:extLst>
                  <a:ext uri="{FF2B5EF4-FFF2-40B4-BE49-F238E27FC236}">
                    <a16:creationId xmlns:a16="http://schemas.microsoft.com/office/drawing/2014/main" id="{033A6A59-13EC-306D-1349-DCB61631A858}"/>
                  </a:ext>
                </a:extLst>
              </xdr14:cNvPr>
              <xdr14:cNvContentPartPr/>
            </xdr14:nvContentPartPr>
            <xdr14:nvPr macro=""/>
            <xdr14:xfrm>
              <a:off x="231775" y="1285240"/>
              <a:ext cx="81899" cy="0"/>
            </xdr14:xfrm>
          </xdr14:contentPart>
        </mc:Choice>
        <mc:Fallback xmlns="">
          <xdr:pic>
            <xdr:nvPicPr>
              <xdr:cNvPr id="23" name="Encre 22">
                <a:extLst>
                  <a:ext uri="{FF2B5EF4-FFF2-40B4-BE49-F238E27FC236}">
                    <a16:creationId xmlns:a16="http://schemas.microsoft.com/office/drawing/2014/main" id="{033A6A59-13EC-306D-1349-DCB61631A858}"/>
                  </a:ext>
                </a:extLst>
              </xdr:cNvPr>
              <xdr:cNvPicPr/>
            </xdr:nvPicPr>
            <xdr:blipFill>
              <a:blip xmlns:r="http://schemas.openxmlformats.org/officeDocument/2006/relationships" r:embed="rId8"/>
              <a:stretch>
                <a:fillRect/>
              </a:stretch>
            </xdr:blipFill>
            <xdr:spPr>
              <a:xfrm>
                <a:off x="213815" y="1285240"/>
                <a:ext cx="117460" cy="0"/>
              </a:xfrm>
              <a:prstGeom prst="rect">
                <a:avLst/>
              </a:prstGeom>
            </xdr:spPr>
          </xdr:pic>
        </mc:Fallback>
      </mc:AlternateContent>
    </xdr:grpSp>
    <xdr:clientData/>
  </xdr:twoCellAnchor>
  <xdr:twoCellAnchor>
    <xdr:from>
      <xdr:col>12</xdr:col>
      <xdr:colOff>512616</xdr:colOff>
      <xdr:row>59</xdr:row>
      <xdr:rowOff>178130</xdr:rowOff>
    </xdr:from>
    <xdr:to>
      <xdr:col>16</xdr:col>
      <xdr:colOff>193963</xdr:colOff>
      <xdr:row>82</xdr:row>
      <xdr:rowOff>63658</xdr:rowOff>
    </xdr:to>
    <xdr:grpSp>
      <xdr:nvGrpSpPr>
        <xdr:cNvPr id="24" name="Groupe 23">
          <a:extLst>
            <a:ext uri="{FF2B5EF4-FFF2-40B4-BE49-F238E27FC236}">
              <a16:creationId xmlns:a16="http://schemas.microsoft.com/office/drawing/2014/main" id="{B7EAB0A6-C437-A882-B06E-4CC9640E34AD}"/>
            </a:ext>
          </a:extLst>
        </xdr:cNvPr>
        <xdr:cNvGrpSpPr/>
      </xdr:nvGrpSpPr>
      <xdr:grpSpPr>
        <a:xfrm>
          <a:off x="8643604" y="10774412"/>
          <a:ext cx="2836924" cy="4009293"/>
          <a:chOff x="0" y="0"/>
          <a:chExt cx="3663950" cy="5435600"/>
        </a:xfrm>
      </xdr:grpSpPr>
      <xdr:pic>
        <xdr:nvPicPr>
          <xdr:cNvPr id="25" name="Image 24">
            <a:extLst>
              <a:ext uri="{FF2B5EF4-FFF2-40B4-BE49-F238E27FC236}">
                <a16:creationId xmlns:a16="http://schemas.microsoft.com/office/drawing/2014/main" id="{E1B7187C-DF7F-08DB-5BD8-E4300D975DD1}"/>
              </a:ext>
            </a:extLst>
          </xdr:cNvPr>
          <xdr:cNvPicPr>
            <a:picLocks noChangeAspect="1"/>
          </xdr:cNvPicPr>
        </xdr:nvPicPr>
        <xdr:blipFill>
          <a:blip xmlns:r="http://schemas.openxmlformats.org/officeDocument/2006/relationships" r:embed="rId9"/>
          <a:stretch>
            <a:fillRect/>
          </a:stretch>
        </xdr:blipFill>
        <xdr:spPr>
          <a:xfrm>
            <a:off x="0" y="0"/>
            <a:ext cx="3663950" cy="5435600"/>
          </a:xfrm>
          <a:prstGeom prst="rect">
            <a:avLst/>
          </a:prstGeom>
        </xdr:spPr>
      </xdr:pic>
      <mc:AlternateContent xmlns:mc="http://schemas.openxmlformats.org/markup-compatibility/2006" xmlns:xdr14="http://schemas.microsoft.com/office/excel/2010/spreadsheetDrawing">
        <mc:Choice Requires="xdr14">
          <xdr14:contentPart xmlns:r="http://schemas.openxmlformats.org/officeDocument/2006/relationships" r:id="rId10">
            <xdr14:nvContentPartPr>
              <xdr14:cNvPr id="26" name="Encre 25">
                <a:extLst>
                  <a:ext uri="{FF2B5EF4-FFF2-40B4-BE49-F238E27FC236}">
                    <a16:creationId xmlns:a16="http://schemas.microsoft.com/office/drawing/2014/main" id="{6CD3E390-6B5A-C0E0-A269-567E4CF842AA}"/>
                  </a:ext>
                </a:extLst>
              </xdr14:cNvPr>
              <xdr14:cNvContentPartPr/>
            </xdr14:nvContentPartPr>
            <xdr14:nvPr macro=""/>
            <xdr14:xfrm>
              <a:off x="1123950" y="4803775"/>
              <a:ext cx="35724" cy="190273"/>
            </xdr14:xfrm>
          </xdr14:contentPart>
        </mc:Choice>
        <mc:Fallback xmlns="">
          <xdr:pic>
            <xdr:nvPicPr>
              <xdr:cNvPr id="26" name="Encre 25">
                <a:extLst>
                  <a:ext uri="{FF2B5EF4-FFF2-40B4-BE49-F238E27FC236}">
                    <a16:creationId xmlns:a16="http://schemas.microsoft.com/office/drawing/2014/main" id="{6CD3E390-6B5A-C0E0-A269-567E4CF842AA}"/>
                  </a:ext>
                </a:extLst>
              </xdr:cNvPr>
              <xdr:cNvPicPr/>
            </xdr:nvPicPr>
            <xdr:blipFill>
              <a:blip xmlns:r="http://schemas.openxmlformats.org/officeDocument/2006/relationships" r:embed="rId11"/>
              <a:stretch>
                <a:fillRect/>
              </a:stretch>
            </xdr:blipFill>
            <xdr:spPr>
              <a:xfrm>
                <a:off x="1094668" y="4774321"/>
                <a:ext cx="93702" cy="248592"/>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12">
            <xdr14:nvContentPartPr>
              <xdr14:cNvPr id="27" name="Encre 26">
                <a:extLst>
                  <a:ext uri="{FF2B5EF4-FFF2-40B4-BE49-F238E27FC236}">
                    <a16:creationId xmlns:a16="http://schemas.microsoft.com/office/drawing/2014/main" id="{43904678-FFF3-E70E-C483-4502BE180A7D}"/>
                  </a:ext>
                </a:extLst>
              </xdr14:cNvPr>
              <xdr14:cNvContentPartPr/>
            </xdr14:nvContentPartPr>
            <xdr14:nvPr macro=""/>
            <xdr14:xfrm>
              <a:off x="2997200" y="4270463"/>
              <a:ext cx="158322" cy="6263"/>
            </xdr14:xfrm>
          </xdr14:contentPart>
        </mc:Choice>
        <mc:Fallback xmlns="">
          <xdr:pic>
            <xdr:nvPicPr>
              <xdr:cNvPr id="27" name="Encre 26">
                <a:extLst>
                  <a:ext uri="{FF2B5EF4-FFF2-40B4-BE49-F238E27FC236}">
                    <a16:creationId xmlns:a16="http://schemas.microsoft.com/office/drawing/2014/main" id="{43904678-FFF3-E70E-C483-4502BE180A7D}"/>
                  </a:ext>
                </a:extLst>
              </xdr:cNvPr>
              <xdr:cNvPicPr/>
            </xdr:nvPicPr>
            <xdr:blipFill>
              <a:blip xmlns:r="http://schemas.openxmlformats.org/officeDocument/2006/relationships" r:embed="rId13"/>
              <a:stretch>
                <a:fillRect/>
              </a:stretch>
            </xdr:blipFill>
            <xdr:spPr>
              <a:xfrm>
                <a:off x="2967881" y="4241995"/>
                <a:ext cx="216373" cy="62630"/>
              </a:xfrm>
              <a:prstGeom prst="rect">
                <a:avLst/>
              </a:prstGeom>
            </xdr:spPr>
          </xdr:pic>
        </mc:Fallback>
      </mc:AlternateContent>
    </xdr:grpSp>
    <xdr:clientData/>
  </xdr:twoCellAnchor>
  <xdr:twoCellAnchor>
    <xdr:from>
      <xdr:col>10</xdr:col>
      <xdr:colOff>221672</xdr:colOff>
      <xdr:row>102</xdr:row>
      <xdr:rowOff>27709</xdr:rowOff>
    </xdr:from>
    <xdr:to>
      <xdr:col>18</xdr:col>
      <xdr:colOff>526473</xdr:colOff>
      <xdr:row>148</xdr:row>
      <xdr:rowOff>138546</xdr:rowOff>
    </xdr:to>
    <mc:AlternateContent xmlns:mc="http://schemas.openxmlformats.org/markup-compatibility/2006">
      <mc:Choice xmlns:a14="http://schemas.microsoft.com/office/drawing/2010/main" Requires="a14">
        <xdr:sp macro="" textlink="">
          <xdr:nvSpPr>
            <xdr:cNvPr id="31" name="ZoneTexte 30">
              <a:extLst>
                <a:ext uri="{FF2B5EF4-FFF2-40B4-BE49-F238E27FC236}">
                  <a16:creationId xmlns:a16="http://schemas.microsoft.com/office/drawing/2014/main" id="{A0F6E231-A647-4021-87F4-B62E31E0E437}"/>
                </a:ext>
              </a:extLst>
            </xdr:cNvPr>
            <xdr:cNvSpPr txBox="1"/>
          </xdr:nvSpPr>
          <xdr:spPr>
            <a:xfrm>
              <a:off x="7162799" y="401782"/>
              <a:ext cx="6248401" cy="8756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Lecture de l’abaque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On obtient </a:t>
              </a:r>
              <a14:m>
                <m:oMath xmlns:m="http://schemas.openxmlformats.org/officeDocument/2006/math">
                  <m:r>
                    <a:rPr lang="fr-FR" sz="1100" i="1">
                      <a:solidFill>
                        <a:schemeClr val="dk1"/>
                      </a:solidFill>
                      <a:effectLst/>
                      <a:latin typeface="+mn-lt"/>
                      <a:ea typeface="+mn-ea"/>
                      <a:cs typeface="+mn-cs"/>
                    </a:rPr>
                    <m:t>𝑗</m:t>
                  </m:r>
                  <m:r>
                    <a:rPr lang="fr-FR" sz="1100" i="1">
                      <a:solidFill>
                        <a:schemeClr val="dk1"/>
                      </a:solidFill>
                      <a:effectLst/>
                      <a:latin typeface="+mn-lt"/>
                      <a:ea typeface="+mn-ea"/>
                      <a:cs typeface="+mn-cs"/>
                    </a:rPr>
                    <m:t>≅30 </m:t>
                  </m:r>
                  <m:r>
                    <a:rPr lang="fr-FR" sz="1100" i="1">
                      <a:solidFill>
                        <a:schemeClr val="dk1"/>
                      </a:solidFill>
                      <a:effectLst/>
                      <a:latin typeface="+mn-lt"/>
                      <a:ea typeface="+mn-ea"/>
                      <a:cs typeface="+mn-cs"/>
                    </a:rPr>
                    <m:t>𝑚𝑚𝑐𝑒</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𝑚</m:t>
                  </m:r>
                </m:oMath>
              </a14:m>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Alors :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𝛥</m:t>
                      </m:r>
                    </m:e>
                    <m:sub>
                      <m:r>
                        <a:rPr lang="fr-FR" sz="1100" i="1">
                          <a:solidFill>
                            <a:schemeClr val="dk1"/>
                          </a:solidFill>
                          <a:effectLst/>
                          <a:latin typeface="+mn-lt"/>
                          <a:ea typeface="+mn-ea"/>
                          <a:cs typeface="+mn-cs"/>
                        </a:rPr>
                        <m:t>h</m:t>
                      </m:r>
                    </m:sub>
                  </m:sSub>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𝑗</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𝐿</m:t>
                  </m:r>
                  <m:r>
                    <a:rPr lang="fr-FR" sz="1100" i="1">
                      <a:solidFill>
                        <a:schemeClr val="dk1"/>
                      </a:solidFill>
                      <a:effectLst/>
                      <a:latin typeface="+mn-lt"/>
                      <a:ea typeface="+mn-ea"/>
                      <a:cs typeface="+mn-cs"/>
                    </a:rPr>
                    <m:t>=7800 </m:t>
                  </m:r>
                  <m:r>
                    <a:rPr lang="fr-FR" sz="1100" i="1">
                      <a:solidFill>
                        <a:schemeClr val="dk1"/>
                      </a:solidFill>
                      <a:effectLst/>
                      <a:latin typeface="+mn-lt"/>
                      <a:ea typeface="+mn-ea"/>
                      <a:cs typeface="+mn-cs"/>
                    </a:rPr>
                    <m:t>𝑚𝑚𝑐𝑒</m:t>
                  </m:r>
                </m:oMath>
              </a14:m>
              <a:r>
                <a:rPr lang="fr-FR" sz="1100">
                  <a:solidFill>
                    <a:schemeClr val="dk1"/>
                  </a:solidFill>
                  <a:effectLst/>
                  <a:latin typeface="+mn-lt"/>
                  <a:ea typeface="+mn-ea"/>
                  <a:cs typeface="+mn-cs"/>
                </a:rPr>
                <a:t>. On est donc bien supérieur au </a:t>
              </a:r>
              <a14:m>
                <m:oMath xmlns:m="http://schemas.openxmlformats.org/officeDocument/2006/math">
                  <m:r>
                    <a:rPr lang="fr-FR" sz="1100" i="1">
                      <a:solidFill>
                        <a:schemeClr val="dk1"/>
                      </a:solidFill>
                      <a:effectLst/>
                      <a:latin typeface="+mn-lt"/>
                      <a:ea typeface="+mn-ea"/>
                      <a:cs typeface="+mn-cs"/>
                    </a:rPr>
                    <m:t>2500 </m:t>
                  </m:r>
                  <m:r>
                    <a:rPr lang="fr-FR" sz="1100" i="1">
                      <a:solidFill>
                        <a:schemeClr val="dk1"/>
                      </a:solidFill>
                      <a:effectLst/>
                      <a:latin typeface="+mn-lt"/>
                      <a:ea typeface="+mn-ea"/>
                      <a:cs typeface="+mn-cs"/>
                    </a:rPr>
                    <m:t>𝑚𝑚𝑐𝑒</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𝑚</m:t>
                  </m:r>
                </m:oMath>
              </a14:m>
              <a:r>
                <a:rPr lang="fr-FR" sz="1100">
                  <a:solidFill>
                    <a:schemeClr val="dk1"/>
                  </a:solidFill>
                  <a:effectLst/>
                  <a:latin typeface="+mn-lt"/>
                  <a:ea typeface="+mn-ea"/>
                  <a:cs typeface="+mn-cs"/>
                </a:rPr>
                <a:t> admissible par le DTU.</a:t>
              </a:r>
            </a:p>
            <a:p>
              <a:r>
                <a:rPr lang="fr-FR" sz="1100">
                  <a:solidFill>
                    <a:schemeClr val="dk1"/>
                  </a:solidFill>
                  <a:effectLst/>
                  <a:latin typeface="+mn-lt"/>
                  <a:ea typeface="+mn-ea"/>
                  <a:cs typeface="+mn-cs"/>
                </a:rPr>
                <a:t>Au lieu d’avoir un seul tronçon on sépare donc la pièce en deux, on vérifie donc la valeur de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𝛥</m:t>
                      </m:r>
                    </m:e>
                    <m:sub>
                      <m:r>
                        <a:rPr lang="fr-FR" sz="1100" i="1">
                          <a:solidFill>
                            <a:schemeClr val="dk1"/>
                          </a:solidFill>
                          <a:effectLst/>
                          <a:latin typeface="+mn-lt"/>
                          <a:ea typeface="+mn-ea"/>
                          <a:cs typeface="+mn-cs"/>
                        </a:rPr>
                        <m:t>h</m:t>
                      </m:r>
                      <m:r>
                        <a:rPr lang="fr-FR" sz="1100" i="1">
                          <a:solidFill>
                            <a:schemeClr val="dk1"/>
                          </a:solidFill>
                          <a:effectLst/>
                          <a:latin typeface="+mn-lt"/>
                          <a:ea typeface="+mn-ea"/>
                          <a:cs typeface="+mn-cs"/>
                        </a:rPr>
                        <m:t>/2</m:t>
                      </m:r>
                    </m:sub>
                  </m:sSub>
                </m:oMath>
              </a14:m>
              <a:r>
                <a:rPr lang="fr-FR" sz="1100">
                  <a:solidFill>
                    <a:schemeClr val="dk1"/>
                  </a:solidFill>
                  <a:effectLst/>
                  <a:latin typeface="+mn-lt"/>
                  <a:ea typeface="+mn-ea"/>
                  <a:cs typeface="+mn-cs"/>
                </a:rPr>
                <a:t> dans ce cas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𝑞</m:t>
                        </m:r>
                      </m:e>
                      <m:sub>
                        <m:r>
                          <a:rPr lang="fr-FR" sz="1100" i="1">
                            <a:solidFill>
                              <a:schemeClr val="dk1"/>
                            </a:solidFill>
                            <a:effectLst/>
                            <a:latin typeface="+mn-lt"/>
                            <a:ea typeface="+mn-ea"/>
                            <a:cs typeface="+mn-cs"/>
                          </a:rPr>
                          <m:t>𝑣</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2410/2</m:t>
                        </m:r>
                      </m:num>
                      <m:den>
                        <m:r>
                          <a:rPr lang="fr-FR" sz="1100" i="1">
                            <a:solidFill>
                              <a:schemeClr val="dk1"/>
                            </a:solidFill>
                            <a:effectLst/>
                            <a:latin typeface="+mn-lt"/>
                            <a:ea typeface="+mn-ea"/>
                            <a:cs typeface="+mn-cs"/>
                          </a:rPr>
                          <m:t>994,11⋅4180⋅(38−33)</m:t>
                        </m:r>
                      </m:den>
                    </m:f>
                    <m:r>
                      <a:rPr lang="fr-FR" sz="1100" i="1">
                        <a:solidFill>
                          <a:schemeClr val="dk1"/>
                        </a:solidFill>
                        <a:effectLst/>
                        <a:latin typeface="+mn-lt"/>
                        <a:ea typeface="+mn-ea"/>
                        <a:cs typeface="+mn-cs"/>
                      </a:rPr>
                      <m:t>=</m:t>
                    </m:r>
                    <m:r>
                      <a:rPr lang="fr-FR" sz="1100">
                        <a:solidFill>
                          <a:schemeClr val="dk1"/>
                        </a:solidFill>
                        <a:effectLst/>
                        <a:latin typeface="+mn-lt"/>
                        <a:ea typeface="+mn-ea"/>
                        <a:cs typeface="+mn-cs"/>
                      </a:rPr>
                      <m:t>208,45 </m:t>
                    </m:r>
                    <m:r>
                      <m:rPr>
                        <m:sty m:val="p"/>
                      </m:rPr>
                      <a:rPr lang="fr-FR" sz="1100">
                        <a:solidFill>
                          <a:schemeClr val="dk1"/>
                        </a:solidFill>
                        <a:effectLst/>
                        <a:latin typeface="+mn-lt"/>
                        <a:ea typeface="+mn-ea"/>
                        <a:cs typeface="+mn-cs"/>
                      </a:rPr>
                      <m:t>L</m:t>
                    </m:r>
                    <m:r>
                      <a:rPr lang="fr-FR" sz="1100">
                        <a:solidFill>
                          <a:schemeClr val="dk1"/>
                        </a:solidFill>
                        <a:effectLst/>
                        <a:latin typeface="+mn-lt"/>
                        <a:ea typeface="+mn-ea"/>
                        <a:cs typeface="+mn-cs"/>
                      </a:rPr>
                      <m:t>/</m:t>
                    </m:r>
                    <m:r>
                      <m:rPr>
                        <m:sty m:val="p"/>
                      </m:rPr>
                      <a:rPr lang="fr-FR" sz="1100">
                        <a:solidFill>
                          <a:schemeClr val="dk1"/>
                        </a:solidFill>
                        <a:effectLst/>
                        <a:latin typeface="+mn-lt"/>
                        <a:ea typeface="+mn-ea"/>
                        <a:cs typeface="+mn-cs"/>
                      </a:rPr>
                      <m:t>h</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Et par lecture sur l’abaque on a cette fois : </a:t>
              </a:r>
              <a14:m>
                <m:oMath xmlns:m="http://schemas.openxmlformats.org/officeDocument/2006/math">
                  <m:r>
                    <a:rPr lang="fr-FR" sz="1100" i="1">
                      <a:solidFill>
                        <a:schemeClr val="dk1"/>
                      </a:solidFill>
                      <a:effectLst/>
                      <a:latin typeface="+mn-lt"/>
                      <a:ea typeface="+mn-ea"/>
                      <a:cs typeface="+mn-cs"/>
                    </a:rPr>
                    <m:t>𝑗</m:t>
                  </m:r>
                  <m:r>
                    <a:rPr lang="fr-FR" sz="1100" i="1">
                      <a:solidFill>
                        <a:schemeClr val="dk1"/>
                      </a:solidFill>
                      <a:effectLst/>
                      <a:latin typeface="+mn-lt"/>
                      <a:ea typeface="+mn-ea"/>
                      <a:cs typeface="+mn-cs"/>
                    </a:rPr>
                    <m:t>≅8 </m:t>
                  </m:r>
                  <m:r>
                    <a:rPr lang="fr-FR" sz="1100" i="1">
                      <a:solidFill>
                        <a:schemeClr val="dk1"/>
                      </a:solidFill>
                      <a:effectLst/>
                      <a:latin typeface="+mn-lt"/>
                      <a:ea typeface="+mn-ea"/>
                      <a:cs typeface="+mn-cs"/>
                    </a:rPr>
                    <m:t>𝑚𝑚𝑐𝑒</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𝑚</m:t>
                  </m:r>
                </m:oMath>
              </a14:m>
              <a:r>
                <a:rPr lang="fr-FR" sz="1100">
                  <a:solidFill>
                    <a:schemeClr val="dk1"/>
                  </a:solidFill>
                  <a:effectLst/>
                  <a:latin typeface="+mn-lt"/>
                  <a:ea typeface="+mn-ea"/>
                  <a:cs typeface="+mn-cs"/>
                </a:rPr>
                <a:t> et donc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𝛥</m:t>
                      </m:r>
                    </m:e>
                    <m:sub>
                      <m:r>
                        <a:rPr lang="fr-FR" sz="1100" i="1">
                          <a:solidFill>
                            <a:schemeClr val="dk1"/>
                          </a:solidFill>
                          <a:effectLst/>
                          <a:latin typeface="+mn-lt"/>
                          <a:ea typeface="+mn-ea"/>
                          <a:cs typeface="+mn-cs"/>
                        </a:rPr>
                        <m:t>h</m:t>
                      </m:r>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𝑗</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𝐿</m:t>
                  </m:r>
                  <m:r>
                    <a:rPr lang="fr-FR" sz="1100" i="1">
                      <a:solidFill>
                        <a:schemeClr val="dk1"/>
                      </a:solidFill>
                      <a:effectLst/>
                      <a:latin typeface="+mn-lt"/>
                      <a:ea typeface="+mn-ea"/>
                      <a:cs typeface="+mn-cs"/>
                    </a:rPr>
                    <m:t>/2=1040 </m:t>
                  </m:r>
                  <m:r>
                    <a:rPr lang="fr-FR" sz="1100" i="1">
                      <a:solidFill>
                        <a:schemeClr val="dk1"/>
                      </a:solidFill>
                      <a:effectLst/>
                      <a:latin typeface="+mn-lt"/>
                      <a:ea typeface="+mn-ea"/>
                      <a:cs typeface="+mn-cs"/>
                    </a:rPr>
                    <m:t>𝑚𝑚𝑐𝑒</m:t>
                  </m:r>
                  <m:r>
                    <a:rPr lang="fr-FR" sz="1100" b="0" i="1">
                      <a:solidFill>
                        <a:schemeClr val="dk1"/>
                      </a:solidFill>
                      <a:effectLst/>
                      <a:latin typeface="Cambria Math" panose="02040503050406030204" pitchFamily="18" charset="0"/>
                      <a:ea typeface="+mn-ea"/>
                      <a:cs typeface="+mn-cs"/>
                    </a:rPr>
                    <m:t>/</m:t>
                  </m:r>
                  <m:r>
                    <a:rPr lang="fr-FR" sz="1100" b="0" i="1">
                      <a:solidFill>
                        <a:schemeClr val="dk1"/>
                      </a:solidFill>
                      <a:effectLst/>
                      <a:latin typeface="Cambria Math" panose="02040503050406030204" pitchFamily="18" charset="0"/>
                      <a:ea typeface="+mn-ea"/>
                      <a:cs typeface="+mn-cs"/>
                    </a:rPr>
                    <m:t>𝑚</m:t>
                  </m:r>
                </m:oMath>
              </a14:m>
              <a:r>
                <a:rPr lang="fr-FR" sz="1100">
                  <a:solidFill>
                    <a:schemeClr val="dk1"/>
                  </a:solidFill>
                  <a:effectLst/>
                  <a:latin typeface="+mn-lt"/>
                  <a:ea typeface="+mn-ea"/>
                  <a:cs typeface="+mn-cs"/>
                </a:rPr>
                <a:t>. Ainsi, les pertes de charges sont admissibles par le DTU.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dimensionne la pompe de plancher chauffant avec les informations précédentes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𝑞</m:t>
                        </m:r>
                      </m:e>
                      <m:sub>
                        <m:r>
                          <a:rPr lang="fr-FR" sz="1100" i="1">
                            <a:solidFill>
                              <a:schemeClr val="dk1"/>
                            </a:solidFill>
                            <a:effectLst/>
                            <a:latin typeface="+mn-lt"/>
                            <a:ea typeface="+mn-ea"/>
                            <a:cs typeface="+mn-cs"/>
                          </a:rPr>
                          <m:t>𝑣</m:t>
                        </m:r>
                      </m:sub>
                    </m:sSub>
                    <m:r>
                      <a:rPr lang="fr-FR" sz="1100" i="1">
                        <a:solidFill>
                          <a:schemeClr val="dk1"/>
                        </a:solidFill>
                        <a:effectLst/>
                        <a:latin typeface="+mn-lt"/>
                        <a:ea typeface="+mn-ea"/>
                        <a:cs typeface="+mn-cs"/>
                      </a:rPr>
                      <m:t>=417 </m:t>
                    </m:r>
                    <m:r>
                      <a:rPr lang="fr-FR" sz="1100" i="1">
                        <a:solidFill>
                          <a:schemeClr val="dk1"/>
                        </a:solidFill>
                        <a:effectLst/>
                        <a:latin typeface="+mn-lt"/>
                        <a:ea typeface="+mn-ea"/>
                        <a:cs typeface="+mn-cs"/>
                      </a:rPr>
                      <m:t>𝐿</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h</m:t>
                    </m:r>
                  </m:oMath>
                </m:oMathPara>
              </a14:m>
              <a:endParaRPr lang="fr-FR" sz="1100">
                <a:solidFill>
                  <a:schemeClr val="dk1"/>
                </a:solidFill>
                <a:effectLst/>
                <a:latin typeface="+mn-lt"/>
                <a:ea typeface="+mn-ea"/>
                <a:cs typeface="+mn-cs"/>
              </a:endParaRPr>
            </a:p>
            <a:p>
              <a:r>
                <a:rPr lang="fr-FR" sz="1100" i="1">
                  <a:solidFill>
                    <a:schemeClr val="dk1"/>
                  </a:solidFill>
                  <a:effectLst/>
                  <a:latin typeface="+mn-lt"/>
                  <a:ea typeface="+mn-ea"/>
                  <a:cs typeface="+mn-cs"/>
                </a:rPr>
                <a:t>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On déduit la hauteur manométrique de la pompe à partir des pertes de charges : </a:t>
              </a:r>
            </a:p>
            <a:p>
              <a:r>
                <a:rPr lang="fr-FR" sz="1100">
                  <a:solidFill>
                    <a:schemeClr val="dk1"/>
                  </a:solidFill>
                  <a:effectLst/>
                  <a:latin typeface="+mn-lt"/>
                  <a:ea typeface="+mn-ea"/>
                  <a:cs typeface="+mn-cs"/>
                </a:rPr>
                <a:t> </a:t>
              </a:r>
            </a:p>
            <a:p>
              <a14:m>
                <m:oMath xmlns:m="http://schemas.openxmlformats.org/officeDocument/2006/math">
                  <m:r>
                    <a:rPr lang="fr-FR" sz="1100" i="1">
                      <a:solidFill>
                        <a:schemeClr val="dk1"/>
                      </a:solidFill>
                      <a:effectLst/>
                      <a:latin typeface="+mn-lt"/>
                      <a:ea typeface="+mn-ea"/>
                      <a:cs typeface="+mn-cs"/>
                    </a:rPr>
                    <m:t>𝐻𝑀𝑇</m:t>
                  </m:r>
                  <m:r>
                    <a:rPr lang="fr-FR" sz="1100" i="1">
                      <a:solidFill>
                        <a:schemeClr val="dk1"/>
                      </a:solidFill>
                      <a:effectLst/>
                      <a:latin typeface="+mn-lt"/>
                      <a:ea typeface="+mn-ea"/>
                      <a:cs typeface="+mn-cs"/>
                    </a:rPr>
                    <m:t>=</m:t>
                  </m:r>
                  <m:d>
                    <m:dPr>
                      <m:ctrlPr>
                        <a:rPr lang="fr-FR" sz="1100" i="1">
                          <a:solidFill>
                            <a:schemeClr val="dk1"/>
                          </a:solidFill>
                          <a:effectLst/>
                          <a:latin typeface="+mn-lt"/>
                          <a:ea typeface="+mn-ea"/>
                          <a:cs typeface="+mn-cs"/>
                        </a:rPr>
                      </m:ctrlPr>
                    </m:dPr>
                    <m:e>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𝛥</m:t>
                          </m:r>
                        </m:e>
                        <m:sub>
                          <m:r>
                            <a:rPr lang="fr-FR" sz="1100" i="1">
                              <a:solidFill>
                                <a:schemeClr val="dk1"/>
                              </a:solidFill>
                              <a:effectLst/>
                              <a:latin typeface="+mn-lt"/>
                              <a:ea typeface="+mn-ea"/>
                              <a:cs typeface="+mn-cs"/>
                            </a:rPr>
                            <m:t>h</m:t>
                          </m:r>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×2+</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𝛥</m:t>
                          </m:r>
                        </m:e>
                        <m:sub>
                          <m:r>
                            <a:rPr lang="fr-FR" sz="1100" i="1">
                              <a:solidFill>
                                <a:schemeClr val="dk1"/>
                              </a:solidFill>
                              <a:effectLst/>
                              <a:latin typeface="+mn-lt"/>
                              <a:ea typeface="+mn-ea"/>
                              <a:cs typeface="+mn-cs"/>
                            </a:rPr>
                            <m:t>h</m:t>
                          </m:r>
                          <m:r>
                            <a:rPr lang="fr-FR" sz="1100" i="1">
                              <a:solidFill>
                                <a:schemeClr val="dk1"/>
                              </a:solidFill>
                              <a:effectLst/>
                              <a:latin typeface="+mn-lt"/>
                              <a:ea typeface="+mn-ea"/>
                              <a:cs typeface="+mn-cs"/>
                            </a:rPr>
                            <m:t>, </m:t>
                          </m:r>
                          <m:r>
                            <a:rPr lang="fr-FR" sz="1100" i="1">
                              <a:solidFill>
                                <a:schemeClr val="dk1"/>
                              </a:solidFill>
                              <a:effectLst/>
                              <a:latin typeface="+mn-lt"/>
                              <a:ea typeface="+mn-ea"/>
                              <a:cs typeface="+mn-cs"/>
                            </a:rPr>
                            <m:t>𝑐𝑜𝑙𝑙𝑒𝑐𝑡𝑒𝑢𝑟</m:t>
                          </m:r>
                        </m:sub>
                      </m:sSub>
                    </m:e>
                  </m:d>
                  <m:r>
                    <a:rPr lang="fr-FR" sz="1100" i="1">
                      <a:solidFill>
                        <a:schemeClr val="dk1"/>
                      </a:solidFill>
                      <a:effectLst/>
                      <a:latin typeface="+mn-lt"/>
                      <a:ea typeface="+mn-ea"/>
                      <a:cs typeface="+mn-cs"/>
                    </a:rPr>
                    <m:t>×1,2=</m:t>
                  </m:r>
                  <m:d>
                    <m:dPr>
                      <m:ctrlPr>
                        <a:rPr lang="fr-FR" sz="1100" i="1">
                          <a:solidFill>
                            <a:schemeClr val="dk1"/>
                          </a:solidFill>
                          <a:effectLst/>
                          <a:latin typeface="+mn-lt"/>
                          <a:ea typeface="+mn-ea"/>
                          <a:cs typeface="+mn-cs"/>
                        </a:rPr>
                      </m:ctrlPr>
                    </m:dPr>
                    <m:e>
                      <m:r>
                        <a:rPr lang="fr-FR" sz="1100" i="1">
                          <a:solidFill>
                            <a:schemeClr val="dk1"/>
                          </a:solidFill>
                          <a:effectLst/>
                          <a:latin typeface="+mn-lt"/>
                          <a:ea typeface="+mn-ea"/>
                          <a:cs typeface="+mn-cs"/>
                        </a:rPr>
                        <m:t>1040+1040+9</m:t>
                      </m:r>
                    </m:e>
                  </m:d>
                  <m:r>
                    <a:rPr lang="fr-FR" sz="1100" i="1">
                      <a:solidFill>
                        <a:schemeClr val="dk1"/>
                      </a:solidFill>
                      <a:effectLst/>
                      <a:latin typeface="+mn-lt"/>
                      <a:ea typeface="+mn-ea"/>
                      <a:cs typeface="+mn-cs"/>
                    </a:rPr>
                    <m:t>×1,2≈2500 </m:t>
                  </m:r>
                  <m:r>
                    <a:rPr lang="fr-FR" sz="1100" i="1">
                      <a:solidFill>
                        <a:schemeClr val="dk1"/>
                      </a:solidFill>
                      <a:effectLst/>
                      <a:latin typeface="+mn-lt"/>
                      <a:ea typeface="+mn-ea"/>
                      <a:cs typeface="+mn-cs"/>
                    </a:rPr>
                    <m:t>𝑚𝑚𝑐𝑒</m:t>
                  </m:r>
                  <m:r>
                    <a:rPr lang="fr-FR" sz="1100" b="0" i="1">
                      <a:solidFill>
                        <a:schemeClr val="dk1"/>
                      </a:solidFill>
                      <a:effectLst/>
                      <a:latin typeface="Cambria Math" panose="02040503050406030204" pitchFamily="18" charset="0"/>
                      <a:ea typeface="+mn-ea"/>
                      <a:cs typeface="+mn-cs"/>
                    </a:rPr>
                    <m:t>/</m:t>
                  </m:r>
                  <m:r>
                    <a:rPr lang="fr-FR" sz="1100" b="0" i="1">
                      <a:solidFill>
                        <a:schemeClr val="dk1"/>
                      </a:solidFill>
                      <a:effectLst/>
                      <a:latin typeface="Cambria Math" panose="02040503050406030204" pitchFamily="18" charset="0"/>
                      <a:ea typeface="+mn-ea"/>
                      <a:cs typeface="+mn-cs"/>
                    </a:rPr>
                    <m:t>𝑚</m:t>
                  </m:r>
                </m:oMath>
              </a14:m>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Or la perte de charge admissible sur le circuit est de 250 mbar soit 2,5 mce, on respecte donc les exigences du DTU.</a:t>
              </a:r>
            </a:p>
          </xdr:txBody>
        </xdr:sp>
      </mc:Choice>
      <mc:Fallback>
        <xdr:sp macro="" textlink="">
          <xdr:nvSpPr>
            <xdr:cNvPr id="31" name="ZoneTexte 30">
              <a:extLst>
                <a:ext uri="{FF2B5EF4-FFF2-40B4-BE49-F238E27FC236}">
                  <a16:creationId xmlns:a16="http://schemas.microsoft.com/office/drawing/2014/main" id="{A0F6E231-A647-4021-87F4-B62E31E0E437}"/>
                </a:ext>
              </a:extLst>
            </xdr:cNvPr>
            <xdr:cNvSpPr txBox="1"/>
          </xdr:nvSpPr>
          <xdr:spPr>
            <a:xfrm>
              <a:off x="7162799" y="401782"/>
              <a:ext cx="6248401" cy="8756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Lecture de l’abaque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On obtient </a:t>
              </a:r>
              <a:r>
                <a:rPr lang="fr-FR" sz="1100" i="0">
                  <a:solidFill>
                    <a:schemeClr val="dk1"/>
                  </a:solidFill>
                  <a:effectLst/>
                  <a:latin typeface="+mn-lt"/>
                  <a:ea typeface="+mn-ea"/>
                  <a:cs typeface="+mn-cs"/>
                </a:rPr>
                <a:t>𝑗≅30 𝑚𝑚𝑐𝑒/𝑚</a:t>
              </a:r>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Alors : </a:t>
              </a:r>
              <a:r>
                <a:rPr lang="fr-FR" sz="1100" i="0">
                  <a:solidFill>
                    <a:schemeClr val="dk1"/>
                  </a:solidFill>
                  <a:effectLst/>
                  <a:latin typeface="+mn-lt"/>
                  <a:ea typeface="+mn-ea"/>
                  <a:cs typeface="+mn-cs"/>
                </a:rPr>
                <a:t>𝛥_ℎ=𝑗.𝐿=7800 𝑚𝑚𝑐𝑒</a:t>
              </a:r>
              <a:r>
                <a:rPr lang="fr-FR" sz="1100">
                  <a:solidFill>
                    <a:schemeClr val="dk1"/>
                  </a:solidFill>
                  <a:effectLst/>
                  <a:latin typeface="+mn-lt"/>
                  <a:ea typeface="+mn-ea"/>
                  <a:cs typeface="+mn-cs"/>
                </a:rPr>
                <a:t>. On est donc bien supérieur au </a:t>
              </a:r>
              <a:r>
                <a:rPr lang="fr-FR" sz="1100" i="0">
                  <a:solidFill>
                    <a:schemeClr val="dk1"/>
                  </a:solidFill>
                  <a:effectLst/>
                  <a:latin typeface="+mn-lt"/>
                  <a:ea typeface="+mn-ea"/>
                  <a:cs typeface="+mn-cs"/>
                </a:rPr>
                <a:t>2500 𝑚𝑚𝑐𝑒/𝑚</a:t>
              </a:r>
              <a:r>
                <a:rPr lang="fr-FR" sz="1100">
                  <a:solidFill>
                    <a:schemeClr val="dk1"/>
                  </a:solidFill>
                  <a:effectLst/>
                  <a:latin typeface="+mn-lt"/>
                  <a:ea typeface="+mn-ea"/>
                  <a:cs typeface="+mn-cs"/>
                </a:rPr>
                <a:t> admissible par le DTU.</a:t>
              </a:r>
            </a:p>
            <a:p>
              <a:r>
                <a:rPr lang="fr-FR" sz="1100">
                  <a:solidFill>
                    <a:schemeClr val="dk1"/>
                  </a:solidFill>
                  <a:effectLst/>
                  <a:latin typeface="+mn-lt"/>
                  <a:ea typeface="+mn-ea"/>
                  <a:cs typeface="+mn-cs"/>
                </a:rPr>
                <a:t>Au lieu d’avoir un seul tronçon on sépare donc la pièce en deux, on vérifie donc la valeur de </a:t>
              </a:r>
              <a:r>
                <a:rPr lang="fr-FR" sz="1100" i="0">
                  <a:solidFill>
                    <a:schemeClr val="dk1"/>
                  </a:solidFill>
                  <a:effectLst/>
                  <a:latin typeface="+mn-lt"/>
                  <a:ea typeface="+mn-ea"/>
                  <a:cs typeface="+mn-cs"/>
                </a:rPr>
                <a:t>𝛥_(ℎ/2)</a:t>
              </a:r>
              <a:r>
                <a:rPr lang="fr-FR" sz="1100">
                  <a:solidFill>
                    <a:schemeClr val="dk1"/>
                  </a:solidFill>
                  <a:effectLst/>
                  <a:latin typeface="+mn-lt"/>
                  <a:ea typeface="+mn-ea"/>
                  <a:cs typeface="+mn-cs"/>
                </a:rPr>
                <a:t> dans ce cas :</a:t>
              </a:r>
            </a:p>
            <a:p>
              <a:r>
                <a:rPr lang="fr-FR" sz="1100" i="0">
                  <a:solidFill>
                    <a:schemeClr val="dk1"/>
                  </a:solidFill>
                  <a:effectLst/>
                  <a:latin typeface="+mn-lt"/>
                  <a:ea typeface="+mn-ea"/>
                  <a:cs typeface="+mn-cs"/>
                </a:rPr>
                <a:t>𝑞_𝑣=(2410/2)/(994,11⋅4180⋅(38−33))=208,45 L/h</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Et par lecture sur l’abaque on a cette fois : </a:t>
              </a:r>
              <a:r>
                <a:rPr lang="fr-FR" sz="1100" i="0">
                  <a:solidFill>
                    <a:schemeClr val="dk1"/>
                  </a:solidFill>
                  <a:effectLst/>
                  <a:latin typeface="+mn-lt"/>
                  <a:ea typeface="+mn-ea"/>
                  <a:cs typeface="+mn-cs"/>
                </a:rPr>
                <a:t>𝑗≅8 𝑚𝑚𝑐𝑒/𝑚</a:t>
              </a:r>
              <a:r>
                <a:rPr lang="fr-FR" sz="1100">
                  <a:solidFill>
                    <a:schemeClr val="dk1"/>
                  </a:solidFill>
                  <a:effectLst/>
                  <a:latin typeface="+mn-lt"/>
                  <a:ea typeface="+mn-ea"/>
                  <a:cs typeface="+mn-cs"/>
                </a:rPr>
                <a:t> et donc </a:t>
              </a:r>
              <a:r>
                <a:rPr lang="fr-FR" sz="1100" i="0">
                  <a:solidFill>
                    <a:schemeClr val="dk1"/>
                  </a:solidFill>
                  <a:effectLst/>
                  <a:latin typeface="+mn-lt"/>
                  <a:ea typeface="+mn-ea"/>
                  <a:cs typeface="+mn-cs"/>
                </a:rPr>
                <a:t>𝛥_(ℎ/2)=𝑗.𝐿/2=1040 𝑚𝑚𝑐𝑒</a:t>
              </a:r>
              <a:r>
                <a:rPr lang="fr-FR" sz="1100" b="0" i="0">
                  <a:solidFill>
                    <a:schemeClr val="dk1"/>
                  </a:solidFill>
                  <a:effectLst/>
                  <a:latin typeface="Cambria Math" panose="02040503050406030204" pitchFamily="18" charset="0"/>
                  <a:ea typeface="+mn-ea"/>
                  <a:cs typeface="+mn-cs"/>
                </a:rPr>
                <a:t>/𝑚</a:t>
              </a:r>
              <a:r>
                <a:rPr lang="fr-FR" sz="1100">
                  <a:solidFill>
                    <a:schemeClr val="dk1"/>
                  </a:solidFill>
                  <a:effectLst/>
                  <a:latin typeface="+mn-lt"/>
                  <a:ea typeface="+mn-ea"/>
                  <a:cs typeface="+mn-cs"/>
                </a:rPr>
                <a:t>. Ainsi, les pertes de charges sont admissibles par le DTU.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dimensionne la pompe de plancher chauffant avec les informations précédentes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𝑞_𝑣=417 𝐿/ℎ</a:t>
              </a:r>
              <a:endParaRPr lang="fr-FR" sz="1100">
                <a:solidFill>
                  <a:schemeClr val="dk1"/>
                </a:solidFill>
                <a:effectLst/>
                <a:latin typeface="+mn-lt"/>
                <a:ea typeface="+mn-ea"/>
                <a:cs typeface="+mn-cs"/>
              </a:endParaRPr>
            </a:p>
            <a:p>
              <a:r>
                <a:rPr lang="fr-FR" sz="1100" i="1">
                  <a:solidFill>
                    <a:schemeClr val="dk1"/>
                  </a:solidFill>
                  <a:effectLst/>
                  <a:latin typeface="+mn-lt"/>
                  <a:ea typeface="+mn-ea"/>
                  <a:cs typeface="+mn-cs"/>
                </a:rPr>
                <a:t>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On déduit la hauteur manométrique de la pompe à partir des pertes de charges :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𝐻𝑀𝑇=(𝛥_(ℎ/2)×2+𝛥_(ℎ, 𝑐𝑜𝑙𝑙𝑒𝑐𝑡𝑒𝑢𝑟) )×1,2=(1040+1040+9)×1,2≈2500 𝑚𝑚𝑐𝑒</a:t>
              </a:r>
              <a:r>
                <a:rPr lang="fr-FR" sz="1100" b="0" i="0">
                  <a:solidFill>
                    <a:schemeClr val="dk1"/>
                  </a:solidFill>
                  <a:effectLst/>
                  <a:latin typeface="Cambria Math" panose="02040503050406030204" pitchFamily="18" charset="0"/>
                  <a:ea typeface="+mn-ea"/>
                  <a:cs typeface="+mn-cs"/>
                </a:rPr>
                <a:t>/𝑚</a:t>
              </a:r>
              <a:r>
                <a:rPr lang="fr-FR" sz="1100">
                  <a:solidFill>
                    <a:schemeClr val="dk1"/>
                  </a:solidFill>
                  <a:effectLst/>
                  <a:latin typeface="+mn-lt"/>
                  <a:ea typeface="+mn-ea"/>
                  <a:cs typeface="+mn-cs"/>
                </a:rPr>
                <a:t>.</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Or la perte de charge admissible sur le circuit est de 250 mbar soit 2,5 mce, on respecte donc les exigences du DTU.</a:t>
              </a:r>
            </a:p>
          </xdr:txBody>
        </xdr:sp>
      </mc:Fallback>
    </mc:AlternateContent>
    <xdr:clientData/>
  </xdr:twoCellAnchor>
  <xdr:twoCellAnchor>
    <xdr:from>
      <xdr:col>1</xdr:col>
      <xdr:colOff>277090</xdr:colOff>
      <xdr:row>102</xdr:row>
      <xdr:rowOff>55418</xdr:rowOff>
    </xdr:from>
    <xdr:to>
      <xdr:col>9</xdr:col>
      <xdr:colOff>581891</xdr:colOff>
      <xdr:row>148</xdr:row>
      <xdr:rowOff>166255</xdr:rowOff>
    </xdr:to>
    <mc:AlternateContent xmlns:mc="http://schemas.openxmlformats.org/markup-compatibility/2006">
      <mc:Choice xmlns:a14="http://schemas.microsoft.com/office/drawing/2010/main" Requires="a14">
        <xdr:sp macro="" textlink="">
          <xdr:nvSpPr>
            <xdr:cNvPr id="33" name="ZoneTexte 32">
              <a:extLst>
                <a:ext uri="{FF2B5EF4-FFF2-40B4-BE49-F238E27FC236}">
                  <a16:creationId xmlns:a16="http://schemas.microsoft.com/office/drawing/2014/main" id="{A598071F-35FD-158B-8093-FF34A6C8B7FC}"/>
                </a:ext>
              </a:extLst>
            </xdr:cNvPr>
            <xdr:cNvSpPr txBox="1"/>
          </xdr:nvSpPr>
          <xdr:spPr>
            <a:xfrm>
              <a:off x="28581926" y="429491"/>
              <a:ext cx="6622474" cy="8756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On vérifie ensuite si la longueur de tube calculée est admissible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Avec un entraxe de pose de 30 cm, la longueur maximale admissible est de 3,3 m de tube par m² de surface chauffée. La longueur installée rapportée à la surface du séjour vaut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235</m:t>
                        </m:r>
                      </m:num>
                      <m:den>
                        <m:r>
                          <a:rPr lang="fr-FR" sz="1100" i="1">
                            <a:solidFill>
                              <a:schemeClr val="dk1"/>
                            </a:solidFill>
                            <a:effectLst/>
                            <a:latin typeface="+mn-lt"/>
                            <a:ea typeface="+mn-ea"/>
                            <a:cs typeface="+mn-cs"/>
                          </a:rPr>
                          <m:t>40</m:t>
                        </m:r>
                      </m:den>
                    </m:f>
                    <m:r>
                      <a:rPr lang="fr-FR" sz="1100" i="1">
                        <a:solidFill>
                          <a:schemeClr val="dk1"/>
                        </a:solidFill>
                        <a:effectLst/>
                        <a:latin typeface="+mn-lt"/>
                        <a:ea typeface="+mn-ea"/>
                        <a:cs typeface="+mn-cs"/>
                      </a:rPr>
                      <m:t>=5,875 </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𝑚</m:t>
                        </m:r>
                      </m:num>
                      <m:den>
                        <m:sSup>
                          <m:sSupPr>
                            <m:ctrlPr>
                              <a:rPr lang="fr-FR" sz="1100" i="1">
                                <a:solidFill>
                                  <a:schemeClr val="dk1"/>
                                </a:solidFill>
                                <a:effectLst/>
                                <a:latin typeface="+mn-lt"/>
                                <a:ea typeface="+mn-ea"/>
                                <a:cs typeface="+mn-cs"/>
                              </a:rPr>
                            </m:ctrlPr>
                          </m:sSupPr>
                          <m:e>
                            <m:r>
                              <a:rPr lang="fr-FR" sz="1100" i="1">
                                <a:solidFill>
                                  <a:schemeClr val="dk1"/>
                                </a:solidFill>
                                <a:effectLst/>
                                <a:latin typeface="+mn-lt"/>
                                <a:ea typeface="+mn-ea"/>
                                <a:cs typeface="+mn-cs"/>
                              </a:rPr>
                              <m:t>𝑚</m:t>
                            </m:r>
                          </m:e>
                          <m:sup>
                            <m:r>
                              <a:rPr lang="fr-FR" sz="1100" i="1">
                                <a:solidFill>
                                  <a:schemeClr val="dk1"/>
                                </a:solidFill>
                                <a:effectLst/>
                                <a:latin typeface="+mn-lt"/>
                                <a:ea typeface="+mn-ea"/>
                                <a:cs typeface="+mn-cs"/>
                              </a:rPr>
                              <m:t>2</m:t>
                            </m:r>
                          </m:sup>
                        </m:sSup>
                      </m:den>
                    </m:f>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Cette valeur est supérieure à la limite admissible. La longueur de tube nécessaire n’est donc pas conforme et impose une modification de la configuration du plancher chauffant en rapprochant les tubes.</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recalcule donc avec un écart de 15 cm : </a:t>
              </a:r>
              <a:br>
                <a:rPr lang="fr-FR" sz="1100">
                  <a:solidFill>
                    <a:schemeClr val="dk1"/>
                  </a:solidFill>
                  <a:effectLst/>
                  <a:latin typeface="+mn-lt"/>
                  <a:ea typeface="+mn-ea"/>
                  <a:cs typeface="+mn-cs"/>
                </a:rPr>
              </a:br>
              <a14:m>
                <m:oMathPara xmlns:m="http://schemas.openxmlformats.org/officeDocument/2006/math">
                  <m:oMathParaPr>
                    <m:jc m:val="centerGroup"/>
                  </m:oMathParaPr>
                  <m:oMath xmlns:m="http://schemas.openxmlformats.org/officeDocument/2006/math">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𝑑</m:t>
                        </m:r>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𝑡𝑜𝑡</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0,15</m:t>
                        </m:r>
                      </m:num>
                      <m:den>
                        <m:r>
                          <a:rPr lang="fr-FR" sz="1100" i="1">
                            <a:solidFill>
                              <a:schemeClr val="dk1"/>
                            </a:solidFill>
                            <a:effectLst/>
                            <a:latin typeface="+mn-lt"/>
                            <a:ea typeface="+mn-ea"/>
                            <a:cs typeface="+mn-cs"/>
                          </a:rPr>
                          <m:t>1,046⋅6,34</m:t>
                        </m:r>
                      </m:den>
                    </m:f>
                    <m:r>
                      <a:rPr lang="fr-FR" sz="1100" i="1">
                        <a:solidFill>
                          <a:schemeClr val="dk1"/>
                        </a:solidFill>
                        <a:effectLst/>
                        <a:latin typeface="+mn-lt"/>
                        <a:ea typeface="+mn-ea"/>
                        <a:cs typeface="+mn-cs"/>
                      </a:rPr>
                      <m:t>=0,023</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Et nous donne alors un : </a:t>
              </a:r>
              <a14:m>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𝜆</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r>
                    <a:rPr lang="fr-FR" sz="1100" i="1">
                      <a:solidFill>
                        <a:schemeClr val="dk1"/>
                      </a:solidFill>
                      <a:effectLst/>
                      <a:latin typeface="+mn-lt"/>
                      <a:ea typeface="+mn-ea"/>
                      <a:cs typeface="+mn-cs"/>
                    </a:rPr>
                    <m:t>=1</m:t>
                  </m:r>
                </m:oMath>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Donc :  </a:t>
              </a:r>
              <a14:m>
                <m:oMath xmlns:m="http://schemas.openxmlformats.org/officeDocument/2006/math">
                  <m:r>
                    <a:rPr lang="fr-FR" sz="1100" i="1">
                      <a:solidFill>
                        <a:schemeClr val="dk1"/>
                      </a:solidFill>
                      <a:effectLst/>
                      <a:latin typeface="+mn-lt"/>
                      <a:ea typeface="+mn-ea"/>
                      <a:cs typeface="+mn-cs"/>
                    </a:rPr>
                    <m:t>𝑅</m:t>
                  </m:r>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1</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2</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𝑅</m:t>
                      </m:r>
                    </m:e>
                    <m:sub>
                      <m:r>
                        <a:rPr lang="fr-FR" sz="1100" i="1">
                          <a:solidFill>
                            <a:schemeClr val="dk1"/>
                          </a:solidFill>
                          <a:effectLst/>
                          <a:latin typeface="+mn-lt"/>
                          <a:ea typeface="+mn-ea"/>
                          <a:cs typeface="+mn-cs"/>
                        </a:rPr>
                        <m:t>3</m:t>
                      </m:r>
                    </m:sub>
                  </m:sSub>
                  <m:r>
                    <a:rPr lang="fr-FR" sz="1100" i="1">
                      <a:solidFill>
                        <a:schemeClr val="dk1"/>
                      </a:solidFill>
                      <a:effectLst/>
                      <a:latin typeface="+mn-lt"/>
                      <a:ea typeface="+mn-ea"/>
                      <a:cs typeface="+mn-cs"/>
                    </a:rPr>
                    <m:t>=0,115+0,61+1=1,73 </m:t>
                  </m:r>
                  <m:r>
                    <a:rPr lang="fr-FR" sz="1100" i="1">
                      <a:solidFill>
                        <a:schemeClr val="dk1"/>
                      </a:solidFill>
                      <a:effectLst/>
                      <a:latin typeface="+mn-lt"/>
                      <a:ea typeface="+mn-ea"/>
                      <a:cs typeface="+mn-cs"/>
                    </a:rPr>
                    <m:t>𝐾</m:t>
                  </m:r>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𝑊</m:t>
                  </m:r>
                </m:oMath>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Et d’où :   </a:t>
              </a:r>
              <a14:m>
                <m:oMath xmlns:m="http://schemas.openxmlformats.org/officeDocument/2006/math">
                  <m:r>
                    <a:rPr lang="fr-FR" sz="1100" i="1">
                      <a:solidFill>
                        <a:schemeClr val="dk1"/>
                      </a:solidFill>
                      <a:effectLst/>
                      <a:latin typeface="+mn-lt"/>
                      <a:ea typeface="+mn-ea"/>
                      <a:cs typeface="+mn-cs"/>
                    </a:rPr>
                    <m:t>𝐿</m:t>
                  </m:r>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𝑡𝑜𝑡</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𝑝𝑐</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𝑖𝑛𝑡</m:t>
                          </m:r>
                        </m:sub>
                      </m:sSub>
                    </m:den>
                  </m:f>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𝑅</m:t>
                  </m:r>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2410</m:t>
                      </m:r>
                    </m:num>
                    <m:den>
                      <m:r>
                        <a:rPr lang="fr-FR" sz="1100" i="1">
                          <a:solidFill>
                            <a:schemeClr val="dk1"/>
                          </a:solidFill>
                          <a:effectLst/>
                          <a:latin typeface="+mn-lt"/>
                          <a:ea typeface="+mn-ea"/>
                          <a:cs typeface="+mn-cs"/>
                        </a:rPr>
                        <m:t>35−19</m:t>
                      </m:r>
                    </m:den>
                  </m:f>
                  <m:r>
                    <a:rPr lang="fr-FR" sz="1100" i="1">
                      <a:solidFill>
                        <a:schemeClr val="dk1"/>
                      </a:solidFill>
                      <a:effectLst/>
                      <a:latin typeface="+mn-lt"/>
                      <a:ea typeface="+mn-ea"/>
                      <a:cs typeface="+mn-cs"/>
                    </a:rPr>
                    <m:t>×1,73=260 </m:t>
                  </m:r>
                  <m:r>
                    <a:rPr lang="fr-FR" sz="1100" i="1">
                      <a:solidFill>
                        <a:schemeClr val="dk1"/>
                      </a:solidFill>
                      <a:effectLst/>
                      <a:latin typeface="+mn-lt"/>
                      <a:ea typeface="+mn-ea"/>
                      <a:cs typeface="+mn-cs"/>
                    </a:rPr>
                    <m:t>𝑚</m:t>
                  </m:r>
                </m:oMath>
              </a14:m>
              <a:br>
                <a:rPr lang="fr-FR" sz="1100">
                  <a:solidFill>
                    <a:schemeClr val="dk1"/>
                  </a:solidFill>
                  <a:effectLst/>
                  <a:latin typeface="+mn-lt"/>
                  <a:ea typeface="+mn-ea"/>
                  <a:cs typeface="+mn-cs"/>
                </a:rPr>
              </a:br>
              <a:r>
                <a:rPr lang="fr-FR" sz="1100">
                  <a:solidFill>
                    <a:schemeClr val="dk1"/>
                  </a:solidFill>
                  <a:effectLst/>
                  <a:latin typeface="+mn-lt"/>
                  <a:ea typeface="+mn-ea"/>
                  <a:cs typeface="+mn-cs"/>
                </a:rPr>
                <a:t>Alors :  </a:t>
              </a:r>
              <a14:m>
                <m:oMath xmlns:m="http://schemas.openxmlformats.org/officeDocument/2006/math">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260</m:t>
                      </m:r>
                    </m:num>
                    <m:den>
                      <m:r>
                        <a:rPr lang="fr-FR" sz="1100" i="1">
                          <a:solidFill>
                            <a:schemeClr val="dk1"/>
                          </a:solidFill>
                          <a:effectLst/>
                          <a:latin typeface="+mn-lt"/>
                          <a:ea typeface="+mn-ea"/>
                          <a:cs typeface="+mn-cs"/>
                        </a:rPr>
                        <m:t>40</m:t>
                      </m:r>
                    </m:den>
                  </m:f>
                  <m:r>
                    <a:rPr lang="fr-FR" sz="1100" i="1">
                      <a:solidFill>
                        <a:schemeClr val="dk1"/>
                      </a:solidFill>
                      <a:effectLst/>
                      <a:latin typeface="+mn-lt"/>
                      <a:ea typeface="+mn-ea"/>
                      <a:cs typeface="+mn-cs"/>
                    </a:rPr>
                    <m:t>=5,875 </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𝑚</m:t>
                      </m:r>
                    </m:num>
                    <m:den>
                      <m:sSup>
                        <m:sSupPr>
                          <m:ctrlPr>
                            <a:rPr lang="fr-FR" sz="1100" i="1">
                              <a:solidFill>
                                <a:schemeClr val="dk1"/>
                              </a:solidFill>
                              <a:effectLst/>
                              <a:latin typeface="+mn-lt"/>
                              <a:ea typeface="+mn-ea"/>
                              <a:cs typeface="+mn-cs"/>
                            </a:rPr>
                          </m:ctrlPr>
                        </m:sSupPr>
                        <m:e>
                          <m:r>
                            <a:rPr lang="fr-FR" sz="1100" i="1">
                              <a:solidFill>
                                <a:schemeClr val="dk1"/>
                              </a:solidFill>
                              <a:effectLst/>
                              <a:latin typeface="+mn-lt"/>
                              <a:ea typeface="+mn-ea"/>
                              <a:cs typeface="+mn-cs"/>
                            </a:rPr>
                            <m:t>𝑚</m:t>
                          </m:r>
                        </m:e>
                        <m:sup>
                          <m:r>
                            <a:rPr lang="fr-FR" sz="1100" i="1">
                              <a:solidFill>
                                <a:schemeClr val="dk1"/>
                              </a:solidFill>
                              <a:effectLst/>
                              <a:latin typeface="+mn-lt"/>
                              <a:ea typeface="+mn-ea"/>
                              <a:cs typeface="+mn-cs"/>
                            </a:rPr>
                            <m:t>2</m:t>
                          </m:r>
                        </m:sup>
                      </m:sSup>
                    </m:den>
                  </m:f>
                </m:oMath>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passe ensuite au dimensionnement hydraulique en déterminant le débit dans chaque tronçon. Le bilan énergétique de l’eau s’écrit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𝑡𝑜𝑡</m:t>
                        </m:r>
                      </m:sub>
                    </m:sSub>
                    <m:r>
                      <a:rPr lang="fr-FR" sz="1100" i="1">
                        <a:solidFill>
                          <a:schemeClr val="dk1"/>
                        </a:solidFill>
                        <a:effectLst/>
                        <a:latin typeface="+mn-lt"/>
                        <a:ea typeface="+mn-ea"/>
                        <a:cs typeface="+mn-cs"/>
                      </a:rPr>
                      <m:t>=</m:t>
                    </m:r>
                    <m:r>
                      <a:rPr lang="fr-FR" sz="1100" i="1">
                        <a:solidFill>
                          <a:schemeClr val="dk1"/>
                        </a:solidFill>
                        <a:effectLst/>
                        <a:latin typeface="+mn-lt"/>
                        <a:ea typeface="+mn-ea"/>
                        <a:cs typeface="+mn-cs"/>
                      </a:rPr>
                      <m:t>𝜌</m:t>
                    </m:r>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𝐶</m:t>
                        </m:r>
                      </m:e>
                      <m:sub>
                        <m:r>
                          <a:rPr lang="fr-FR" sz="1100" i="1">
                            <a:solidFill>
                              <a:schemeClr val="dk1"/>
                            </a:solidFill>
                            <a:effectLst/>
                            <a:latin typeface="+mn-lt"/>
                            <a:ea typeface="+mn-ea"/>
                            <a:cs typeface="+mn-cs"/>
                          </a:rPr>
                          <m:t>𝑝</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𝑞</m:t>
                        </m:r>
                      </m:e>
                      <m:sub>
                        <m:r>
                          <a:rPr lang="fr-FR" sz="1100" i="1">
                            <a:solidFill>
                              <a:schemeClr val="dk1"/>
                            </a:solidFill>
                            <a:effectLst/>
                            <a:latin typeface="+mn-lt"/>
                            <a:ea typeface="+mn-ea"/>
                            <a:cs typeface="+mn-cs"/>
                          </a:rPr>
                          <m:t>𝑣</m:t>
                        </m:r>
                      </m:sub>
                    </m:sSub>
                    <m:d>
                      <m:dPr>
                        <m:sepChr m:val="−"/>
                        <m:ctrlPr>
                          <a:rPr lang="fr-FR" sz="1100" i="1">
                            <a:solidFill>
                              <a:schemeClr val="dk1"/>
                            </a:solidFill>
                            <a:effectLst/>
                            <a:latin typeface="+mn-lt"/>
                            <a:ea typeface="+mn-ea"/>
                            <a:cs typeface="+mn-cs"/>
                          </a:rPr>
                        </m:ctrlPr>
                      </m:dPr>
                      <m:e>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𝑒</m:t>
                            </m:r>
                          </m:sub>
                        </m:sSub>
                      </m:e>
                      <m:e>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𝑠</m:t>
                            </m:r>
                          </m:sub>
                        </m:sSub>
                      </m:e>
                    </m:d>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𝑞</m:t>
                        </m:r>
                      </m:e>
                      <m:sub>
                        <m:r>
                          <a:rPr lang="fr-FR" sz="1100" i="1">
                            <a:solidFill>
                              <a:schemeClr val="dk1"/>
                            </a:solidFill>
                            <a:effectLst/>
                            <a:latin typeface="+mn-lt"/>
                            <a:ea typeface="+mn-ea"/>
                            <a:cs typeface="+mn-cs"/>
                          </a:rPr>
                          <m:t>𝑣</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𝑃</m:t>
                            </m:r>
                          </m:e>
                          <m:sub>
                            <m:r>
                              <a:rPr lang="fr-FR" sz="1100" i="1">
                                <a:solidFill>
                                  <a:schemeClr val="dk1"/>
                                </a:solidFill>
                                <a:effectLst/>
                                <a:latin typeface="+mn-lt"/>
                                <a:ea typeface="+mn-ea"/>
                                <a:cs typeface="+mn-cs"/>
                              </a:rPr>
                              <m:t>𝑡𝑜𝑡</m:t>
                            </m:r>
                          </m:sub>
                        </m:sSub>
                      </m:num>
                      <m:den>
                        <m:r>
                          <a:rPr lang="fr-FR" sz="1100" i="1">
                            <a:solidFill>
                              <a:schemeClr val="dk1"/>
                            </a:solidFill>
                            <a:effectLst/>
                            <a:latin typeface="+mn-lt"/>
                            <a:ea typeface="+mn-ea"/>
                            <a:cs typeface="+mn-cs"/>
                          </a:rPr>
                          <m:t>𝜌</m:t>
                        </m:r>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𝐶</m:t>
                            </m:r>
                          </m:e>
                          <m:sub>
                            <m:r>
                              <a:rPr lang="fr-FR" sz="1100" i="1">
                                <a:solidFill>
                                  <a:schemeClr val="dk1"/>
                                </a:solidFill>
                                <a:effectLst/>
                                <a:latin typeface="+mn-lt"/>
                                <a:ea typeface="+mn-ea"/>
                                <a:cs typeface="+mn-cs"/>
                              </a:rPr>
                              <m:t>𝑝</m:t>
                            </m:r>
                          </m:sub>
                        </m:sSub>
                        <m:r>
                          <a:rPr lang="fr-FR" sz="1100" i="1">
                            <a:solidFill>
                              <a:schemeClr val="dk1"/>
                            </a:solidFill>
                            <a:effectLst/>
                            <a:latin typeface="+mn-lt"/>
                            <a:ea typeface="+mn-ea"/>
                            <a:cs typeface="+mn-cs"/>
                          </a:rPr>
                          <m:t>⋅</m:t>
                        </m:r>
                        <m:d>
                          <m:dPr>
                            <m:sepChr m:val="−"/>
                            <m:ctrlPr>
                              <a:rPr lang="fr-FR" sz="1100" i="1">
                                <a:solidFill>
                                  <a:schemeClr val="dk1"/>
                                </a:solidFill>
                                <a:effectLst/>
                                <a:latin typeface="+mn-lt"/>
                                <a:ea typeface="+mn-ea"/>
                                <a:cs typeface="+mn-cs"/>
                              </a:rPr>
                            </m:ctrlPr>
                          </m:dPr>
                          <m:e>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𝑒</m:t>
                                </m:r>
                              </m:sub>
                            </m:sSub>
                          </m:e>
                          <m:e>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𝑠</m:t>
                                </m:r>
                              </m:sub>
                            </m:sSub>
                          </m:e>
                        </m:d>
                      </m:den>
                    </m:f>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En utilisant les propriétés thermiques de l’eau à 30 °C :</a:t>
              </a:r>
            </a:p>
            <a:p>
              <a:r>
                <a:rPr lang="fr-FR" sz="1100">
                  <a:solidFill>
                    <a:schemeClr val="dk1"/>
                  </a:solidFill>
                  <a:effectLst/>
                  <a:latin typeface="+mn-lt"/>
                  <a:ea typeface="+mn-ea"/>
                  <a:cs typeface="+mn-cs"/>
                </a:rPr>
                <a:t> </a:t>
              </a: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𝑞</m:t>
                        </m:r>
                      </m:e>
                      <m:sub>
                        <m:r>
                          <a:rPr lang="fr-FR" sz="1100" i="1">
                            <a:solidFill>
                              <a:schemeClr val="dk1"/>
                            </a:solidFill>
                            <a:effectLst/>
                            <a:latin typeface="+mn-lt"/>
                            <a:ea typeface="+mn-ea"/>
                            <a:cs typeface="+mn-cs"/>
                          </a:rPr>
                          <m:t>𝑣</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2410</m:t>
                        </m:r>
                      </m:num>
                      <m:den>
                        <m:r>
                          <a:rPr lang="fr-FR" sz="1100" i="1">
                            <a:solidFill>
                              <a:schemeClr val="dk1"/>
                            </a:solidFill>
                            <a:effectLst/>
                            <a:latin typeface="+mn-lt"/>
                            <a:ea typeface="+mn-ea"/>
                            <a:cs typeface="+mn-cs"/>
                          </a:rPr>
                          <m:t>994,11⋅4180⋅(38−33)</m:t>
                        </m:r>
                      </m:den>
                    </m:f>
                    <m:r>
                      <a:rPr lang="fr-FR" sz="1100" i="1">
                        <a:solidFill>
                          <a:schemeClr val="dk1"/>
                        </a:solidFill>
                        <a:effectLst/>
                        <a:latin typeface="+mn-lt"/>
                        <a:ea typeface="+mn-ea"/>
                        <a:cs typeface="+mn-cs"/>
                      </a:rPr>
                      <m:t>=</m:t>
                    </m:r>
                    <m:r>
                      <a:rPr lang="fr-FR" sz="1100">
                        <a:solidFill>
                          <a:schemeClr val="dk1"/>
                        </a:solidFill>
                        <a:effectLst/>
                        <a:latin typeface="+mn-lt"/>
                        <a:ea typeface="+mn-ea"/>
                        <a:cs typeface="+mn-cs"/>
                      </a:rPr>
                      <m:t>416,9 </m:t>
                    </m:r>
                    <m:r>
                      <m:rPr>
                        <m:sty m:val="p"/>
                      </m:rPr>
                      <a:rPr lang="fr-FR" sz="1100">
                        <a:solidFill>
                          <a:schemeClr val="dk1"/>
                        </a:solidFill>
                        <a:effectLst/>
                        <a:latin typeface="+mn-lt"/>
                        <a:ea typeface="+mn-ea"/>
                        <a:cs typeface="+mn-cs"/>
                      </a:rPr>
                      <m:t>L</m:t>
                    </m:r>
                    <m:r>
                      <a:rPr lang="fr-FR" sz="1100">
                        <a:solidFill>
                          <a:schemeClr val="dk1"/>
                        </a:solidFill>
                        <a:effectLst/>
                        <a:latin typeface="+mn-lt"/>
                        <a:ea typeface="+mn-ea"/>
                        <a:cs typeface="+mn-cs"/>
                      </a:rPr>
                      <m:t>/</m:t>
                    </m:r>
                    <m:r>
                      <m:rPr>
                        <m:sty m:val="p"/>
                      </m:rPr>
                      <a:rPr lang="fr-FR" sz="1100">
                        <a:solidFill>
                          <a:schemeClr val="dk1"/>
                        </a:solidFill>
                        <a:effectLst/>
                        <a:latin typeface="+mn-lt"/>
                        <a:ea typeface="+mn-ea"/>
                        <a:cs typeface="+mn-cs"/>
                      </a:rPr>
                      <m:t>h</m:t>
                    </m:r>
                  </m:oMath>
                </m:oMathPara>
              </a14:m>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xdr:txBody>
        </xdr:sp>
      </mc:Choice>
      <mc:Fallback>
        <xdr:sp macro="" textlink="">
          <xdr:nvSpPr>
            <xdr:cNvPr id="33" name="ZoneTexte 32">
              <a:extLst>
                <a:ext uri="{FF2B5EF4-FFF2-40B4-BE49-F238E27FC236}">
                  <a16:creationId xmlns:a16="http://schemas.microsoft.com/office/drawing/2014/main" id="{A598071F-35FD-158B-8093-FF34A6C8B7FC}"/>
                </a:ext>
              </a:extLst>
            </xdr:cNvPr>
            <xdr:cNvSpPr txBox="1"/>
          </xdr:nvSpPr>
          <xdr:spPr>
            <a:xfrm>
              <a:off x="28581926" y="429491"/>
              <a:ext cx="6622474" cy="8756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On vérifie ensuite si la longueur de tube calculée est admissible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br>
                <a:rPr lang="fr-FR">
                  <a:effectLst/>
                </a:rPr>
              </a:br>
              <a:endParaRPr lang="fr-FR">
                <a:effectLst/>
              </a:endParaRPr>
            </a:p>
            <a:p>
              <a:r>
                <a:rPr lang="fr-FR" sz="1100">
                  <a:solidFill>
                    <a:schemeClr val="dk1"/>
                  </a:solidFill>
                  <a:effectLst/>
                  <a:latin typeface="+mn-lt"/>
                  <a:ea typeface="+mn-ea"/>
                  <a:cs typeface="+mn-cs"/>
                </a:rPr>
                <a:t>Avec un entraxe de pose de 30 cm, la longueur maximale admissible est de 3,3 m de tube par m² de surface chauffée. La longueur installée rapportée à la surface du séjour vaut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235/40=5,875 𝑚/𝑚^2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Cette valeur est supérieure à la limite admissible. La longueur de tube nécessaire n’est donc pas conforme et impose une modification de la configuration du plancher chauffant en rapprochant les tubes.</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recalcule donc avec un écart de 15 cm : </a:t>
              </a:r>
              <a:br>
                <a:rPr lang="fr-FR" sz="1100">
                  <a:solidFill>
                    <a:schemeClr val="dk1"/>
                  </a:solidFill>
                  <a:effectLst/>
                  <a:latin typeface="+mn-lt"/>
                  <a:ea typeface="+mn-ea"/>
                  <a:cs typeface="+mn-cs"/>
                </a:rPr>
              </a:br>
              <a:r>
                <a:rPr lang="fr-FR" sz="1100" i="0">
                  <a:solidFill>
                    <a:schemeClr val="dk1"/>
                  </a:solidFill>
                  <a:effectLst/>
                  <a:latin typeface="+mn-lt"/>
                  <a:ea typeface="+mn-ea"/>
                  <a:cs typeface="+mn-cs"/>
                </a:rPr>
                <a:t>𝑑/(𝜆_𝑒⋅𝑅_𝑡𝑜𝑡 )=0,15/(1,046⋅6,34)=0,023</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Et nous donne alors un : </a:t>
              </a:r>
              <a:r>
                <a:rPr lang="fr-FR" sz="1100" i="0">
                  <a:solidFill>
                    <a:schemeClr val="dk1"/>
                  </a:solidFill>
                  <a:effectLst/>
                  <a:latin typeface="+mn-lt"/>
                  <a:ea typeface="+mn-ea"/>
                  <a:cs typeface="+mn-cs"/>
                </a:rPr>
                <a:t>𝜆_𝑒⋅𝑅_3=1</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Donc :  </a:t>
              </a:r>
              <a:r>
                <a:rPr lang="fr-FR" sz="1100" i="0">
                  <a:solidFill>
                    <a:schemeClr val="dk1"/>
                  </a:solidFill>
                  <a:effectLst/>
                  <a:latin typeface="+mn-lt"/>
                  <a:ea typeface="+mn-ea"/>
                  <a:cs typeface="+mn-cs"/>
                </a:rPr>
                <a:t>𝑅=𝑅_1+𝑅_2+𝑅_3=0,115+0,61+1=1,73 𝐾/𝑊</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Et d’où :   </a:t>
              </a:r>
              <a:r>
                <a:rPr lang="fr-FR" sz="1100" i="0">
                  <a:solidFill>
                    <a:schemeClr val="dk1"/>
                  </a:solidFill>
                  <a:effectLst/>
                  <a:latin typeface="+mn-lt"/>
                  <a:ea typeface="+mn-ea"/>
                  <a:cs typeface="+mn-cs"/>
                </a:rPr>
                <a:t>𝐿=𝑃_𝑡𝑜𝑡/(𝑇_𝑝𝑐−𝑇_𝑖𝑛𝑡 )×𝑅=2410/(35−19)×1,73=260 𝑚</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Alors :  </a:t>
              </a:r>
              <a:r>
                <a:rPr lang="fr-FR" sz="1100" i="0">
                  <a:solidFill>
                    <a:schemeClr val="dk1"/>
                  </a:solidFill>
                  <a:effectLst/>
                  <a:latin typeface="+mn-lt"/>
                  <a:ea typeface="+mn-ea"/>
                  <a:cs typeface="+mn-cs"/>
                </a:rPr>
                <a:t>260/40=5,875 𝑚/𝑚^2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On passe ensuite au dimensionnement hydraulique en déterminant le débit dans chaque tronçon. Le bilan énergétique de l’eau s’écrit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𝑃_𝑡𝑜𝑡=𝜌⋅𝐶_𝑝⋅𝑞_𝑣 (𝑇_𝑒ⓜ−𝑇_𝑠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D’où :</a:t>
              </a:r>
            </a:p>
            <a:p>
              <a:r>
                <a:rPr lang="fr-FR" sz="1100" i="0">
                  <a:solidFill>
                    <a:schemeClr val="dk1"/>
                  </a:solidFill>
                  <a:effectLst/>
                  <a:latin typeface="+mn-lt"/>
                  <a:ea typeface="+mn-ea"/>
                  <a:cs typeface="+mn-cs"/>
                </a:rPr>
                <a:t>𝑞_𝑣=𝑃_𝑡𝑜𝑡/(𝜌⋅𝐶_𝑝⋅(𝑇_𝑒ⓜ−𝑇_𝑠 )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 </a:t>
              </a:r>
            </a:p>
            <a:p>
              <a:r>
                <a:rPr lang="fr-FR" sz="1100">
                  <a:solidFill>
                    <a:schemeClr val="dk1"/>
                  </a:solidFill>
                  <a:effectLst/>
                  <a:latin typeface="+mn-lt"/>
                  <a:ea typeface="+mn-ea"/>
                  <a:cs typeface="+mn-cs"/>
                </a:rPr>
                <a:t>En utilisant les propriétés thermiques de l’eau à 30 °C :</a:t>
              </a:r>
            </a:p>
            <a:p>
              <a:r>
                <a:rPr lang="fr-FR" sz="1100">
                  <a:solidFill>
                    <a:schemeClr val="dk1"/>
                  </a:solidFill>
                  <a:effectLst/>
                  <a:latin typeface="+mn-lt"/>
                  <a:ea typeface="+mn-ea"/>
                  <a:cs typeface="+mn-cs"/>
                </a:rPr>
                <a:t> </a:t>
              </a:r>
            </a:p>
            <a:p>
              <a:r>
                <a:rPr lang="fr-FR" sz="1100" i="0">
                  <a:solidFill>
                    <a:schemeClr val="dk1"/>
                  </a:solidFill>
                  <a:effectLst/>
                  <a:latin typeface="+mn-lt"/>
                  <a:ea typeface="+mn-ea"/>
                  <a:cs typeface="+mn-cs"/>
                </a:rPr>
                <a:t>𝑞_𝑣=2410/(994,11⋅4180⋅(38−33))=416,9 L/h</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 </a:t>
              </a:r>
            </a:p>
          </xdr:txBody>
        </xdr:sp>
      </mc:Fallback>
    </mc:AlternateContent>
    <xdr:clientData/>
  </xdr:twoCellAnchor>
  <xdr:twoCellAnchor editAs="oneCell">
    <xdr:from>
      <xdr:col>12</xdr:col>
      <xdr:colOff>474314</xdr:colOff>
      <xdr:row>103</xdr:row>
      <xdr:rowOff>8612</xdr:rowOff>
    </xdr:from>
    <xdr:to>
      <xdr:col>16</xdr:col>
      <xdr:colOff>429490</xdr:colOff>
      <xdr:row>124</xdr:row>
      <xdr:rowOff>165448</xdr:rowOff>
    </xdr:to>
    <xdr:pic>
      <xdr:nvPicPr>
        <xdr:cNvPr id="5" name="Image 4">
          <a:extLst>
            <a:ext uri="{FF2B5EF4-FFF2-40B4-BE49-F238E27FC236}">
              <a16:creationId xmlns:a16="http://schemas.microsoft.com/office/drawing/2014/main" id="{96048268-5C5A-FB06-175F-E0B0136E113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7088414" y="580112"/>
          <a:ext cx="3079376" cy="4157336"/>
        </a:xfrm>
        <a:prstGeom prst="rect">
          <a:avLst/>
        </a:prstGeom>
      </xdr:spPr>
    </xdr:pic>
    <xdr:clientData/>
  </xdr:twoCellAnchor>
  <xdr:twoCellAnchor editAs="oneCell">
    <xdr:from>
      <xdr:col>2</xdr:col>
      <xdr:colOff>180108</xdr:colOff>
      <xdr:row>104</xdr:row>
      <xdr:rowOff>96982</xdr:rowOff>
    </xdr:from>
    <xdr:to>
      <xdr:col>8</xdr:col>
      <xdr:colOff>553603</xdr:colOff>
      <xdr:row>113</xdr:row>
      <xdr:rowOff>139700</xdr:rowOff>
    </xdr:to>
    <xdr:pic>
      <xdr:nvPicPr>
        <xdr:cNvPr id="6" name="drawing" descr="Une image contenant texte, capture d’écran, ligne, Police&#10;&#10;Le contenu généré par l’IA peut être incorrect.">
          <a:extLst>
            <a:ext uri="{FF2B5EF4-FFF2-40B4-BE49-F238E27FC236}">
              <a16:creationId xmlns:a16="http://schemas.microsoft.com/office/drawing/2014/main" id="{287ABF98-65E3-53E7-B4A0-7974B3B8717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274653" y="831273"/>
          <a:ext cx="5111750" cy="1663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381000</xdr:colOff>
      <xdr:row>1</xdr:row>
      <xdr:rowOff>190499</xdr:rowOff>
    </xdr:from>
    <xdr:to>
      <xdr:col>8</xdr:col>
      <xdr:colOff>762000</xdr:colOff>
      <xdr:row>4</xdr:row>
      <xdr:rowOff>7326</xdr:rowOff>
    </xdr:to>
    <xdr:sp macro="" textlink="">
      <xdr:nvSpPr>
        <xdr:cNvPr id="2" name="ZoneTexte 1">
          <a:extLst>
            <a:ext uri="{FF2B5EF4-FFF2-40B4-BE49-F238E27FC236}">
              <a16:creationId xmlns:a16="http://schemas.microsoft.com/office/drawing/2014/main" id="{8CBF2200-A119-406C-904A-51980D3AA8F4}"/>
            </a:ext>
          </a:extLst>
        </xdr:cNvPr>
        <xdr:cNvSpPr txBox="1"/>
      </xdr:nvSpPr>
      <xdr:spPr>
        <a:xfrm>
          <a:off x="1036320" y="373379"/>
          <a:ext cx="5501640" cy="373087"/>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fr-FR" sz="1600" b="1" cap="none" spc="0">
              <a:ln w="0"/>
              <a:solidFill>
                <a:schemeClr val="tx1">
                  <a:lumMod val="85000"/>
                  <a:lumOff val="15000"/>
                </a:schemeClr>
              </a:solidFill>
              <a:effectLst>
                <a:outerShdw blurRad="50800" dist="38100" dir="18900000" algn="bl" rotWithShape="0">
                  <a:prstClr val="black">
                    <a:alpha val="18000"/>
                  </a:prstClr>
                </a:outerShdw>
              </a:effectLst>
            </a:rPr>
            <a:t>Loi d'eau</a:t>
          </a:r>
          <a:r>
            <a:rPr lang="fr-FR" sz="1600" b="1" cap="none" spc="0" baseline="0">
              <a:ln w="0"/>
              <a:solidFill>
                <a:schemeClr val="tx1">
                  <a:lumMod val="85000"/>
                  <a:lumOff val="15000"/>
                </a:schemeClr>
              </a:solidFill>
              <a:effectLst>
                <a:outerShdw blurRad="50800" dist="38100" dir="18900000" algn="bl" rotWithShape="0">
                  <a:prstClr val="black">
                    <a:alpha val="18000"/>
                  </a:prstClr>
                </a:outerShdw>
              </a:effectLst>
            </a:rPr>
            <a:t> des régulateurs</a:t>
          </a:r>
          <a:endParaRPr lang="fr-FR" sz="1600" b="1" cap="none" spc="0">
            <a:ln w="0"/>
            <a:solidFill>
              <a:schemeClr val="tx1">
                <a:lumMod val="85000"/>
                <a:lumOff val="15000"/>
              </a:schemeClr>
            </a:solidFill>
            <a:effectLst>
              <a:outerShdw blurRad="50800" dist="38100" dir="18900000" algn="bl" rotWithShape="0">
                <a:prstClr val="black">
                  <a:alpha val="18000"/>
                </a:prstClr>
              </a:outerShdw>
            </a:effectLst>
          </a:endParaRPr>
        </a:p>
      </xdr:txBody>
    </xdr:sp>
    <xdr:clientData/>
  </xdr:twoCellAnchor>
  <xdr:twoCellAnchor>
    <xdr:from>
      <xdr:col>1</xdr:col>
      <xdr:colOff>266700</xdr:colOff>
      <xdr:row>6</xdr:row>
      <xdr:rowOff>19050</xdr:rowOff>
    </xdr:from>
    <xdr:to>
      <xdr:col>9</xdr:col>
      <xdr:colOff>238125</xdr:colOff>
      <xdr:row>23</xdr:row>
      <xdr:rowOff>17930</xdr:rowOff>
    </xdr:to>
    <mc:AlternateContent xmlns:mc="http://schemas.openxmlformats.org/markup-compatibility/2006">
      <mc:Choice xmlns:a14="http://schemas.microsoft.com/office/drawing/2010/main" Requires="a14">
        <xdr:sp macro="" textlink="">
          <xdr:nvSpPr>
            <xdr:cNvPr id="4" name="ZoneTexte 3">
              <a:extLst>
                <a:ext uri="{FF2B5EF4-FFF2-40B4-BE49-F238E27FC236}">
                  <a16:creationId xmlns:a16="http://schemas.microsoft.com/office/drawing/2014/main" id="{EAD482C5-63C2-4AD4-9CE8-38574859838C}"/>
                </a:ext>
              </a:extLst>
            </xdr:cNvPr>
            <xdr:cNvSpPr txBox="1"/>
          </xdr:nvSpPr>
          <xdr:spPr>
            <a:xfrm>
              <a:off x="921124" y="1103779"/>
              <a:ext cx="5906060" cy="304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On calcul le coef K (facteur de régulation) de la loi d’eau des radiateurs puis du plancher chauffant :</a:t>
              </a:r>
              <a:endParaRPr lang="fr-FR" sz="1000">
                <a:effectLst/>
              </a:endParaRPr>
            </a:p>
            <a:p>
              <a:r>
                <a:rPr lang="fr-FR" sz="1100">
                  <a:solidFill>
                    <a:schemeClr val="dk1"/>
                  </a:solidFill>
                  <a:effectLst/>
                  <a:latin typeface="+mn-lt"/>
                  <a:ea typeface="+mn-ea"/>
                  <a:cs typeface="+mn-cs"/>
                </a:rPr>
                <a:t> </a:t>
              </a:r>
              <a:endParaRPr lang="fr-FR" sz="1000">
                <a:effectLst/>
              </a:endParaRP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𝐾</m:t>
                        </m:r>
                      </m:e>
                      <m:sub>
                        <m:r>
                          <a:rPr lang="fr-FR" sz="1100" i="1">
                            <a:solidFill>
                              <a:schemeClr val="dk1"/>
                            </a:solidFill>
                            <a:effectLst/>
                            <a:latin typeface="+mn-lt"/>
                            <a:ea typeface="+mn-ea"/>
                            <a:cs typeface="+mn-cs"/>
                          </a:rPr>
                          <m:t>𝑐h𝑎𝑢𝑓𝑓𝑎𝑔𝑒𝑠</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𝑒𝑥𝑡</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45−19</m:t>
                        </m:r>
                      </m:num>
                      <m:den>
                        <m:r>
                          <a:rPr lang="fr-FR" sz="1100" i="1">
                            <a:solidFill>
                              <a:schemeClr val="dk1"/>
                            </a:solidFill>
                            <a:effectLst/>
                            <a:latin typeface="+mn-lt"/>
                            <a:ea typeface="+mn-ea"/>
                            <a:cs typeface="+mn-cs"/>
                          </a:rPr>
                          <m:t>19+11</m:t>
                        </m:r>
                      </m:den>
                    </m:f>
                    <m:r>
                      <a:rPr lang="fr-FR" sz="1100" i="1">
                        <a:solidFill>
                          <a:schemeClr val="dk1"/>
                        </a:solidFill>
                        <a:effectLst/>
                        <a:latin typeface="+mn-lt"/>
                        <a:ea typeface="+mn-ea"/>
                        <a:cs typeface="+mn-cs"/>
                      </a:rPr>
                      <m:t>=0,86</m:t>
                    </m:r>
                  </m:oMath>
                </m:oMathPara>
              </a14:m>
              <a:endParaRPr lang="fr-FR" sz="1000">
                <a:effectLst/>
              </a:endParaRPr>
            </a:p>
            <a:p>
              <a:r>
                <a:rPr lang="fr-FR" sz="1100">
                  <a:solidFill>
                    <a:schemeClr val="dk1"/>
                  </a:solidFill>
                  <a:effectLst/>
                  <a:latin typeface="+mn-lt"/>
                  <a:ea typeface="+mn-ea"/>
                  <a:cs typeface="+mn-cs"/>
                </a:rPr>
                <a:t> </a:t>
              </a:r>
              <a:endParaRPr lang="fr-FR" sz="1000">
                <a:effectLst/>
              </a:endParaRPr>
            </a:p>
            <a:p>
              <a14:m>
                <m:oMathPara xmlns:m="http://schemas.openxmlformats.org/officeDocument/2006/math">
                  <m:oMathParaPr>
                    <m:jc m:val="centerGroup"/>
                  </m:oMathParaPr>
                  <m:oMath xmlns:m="http://schemas.openxmlformats.org/officeDocument/2006/math">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𝐾</m:t>
                        </m:r>
                      </m:e>
                      <m:sub>
                        <m:r>
                          <a:rPr lang="fr-FR" sz="1100" i="1">
                            <a:solidFill>
                              <a:schemeClr val="dk1"/>
                            </a:solidFill>
                            <a:effectLst/>
                            <a:latin typeface="+mn-lt"/>
                            <a:ea typeface="+mn-ea"/>
                            <a:cs typeface="+mn-cs"/>
                          </a:rPr>
                          <m:t>𝑝𝑙𝑎𝑛𝑐h𝑒𝑟</m:t>
                        </m:r>
                        <m:r>
                          <a:rPr lang="fr-FR" sz="1100" i="1">
                            <a:solidFill>
                              <a:schemeClr val="dk1"/>
                            </a:solidFill>
                            <a:effectLst/>
                            <a:latin typeface="+mn-lt"/>
                            <a:ea typeface="+mn-ea"/>
                            <a:cs typeface="+mn-cs"/>
                          </a:rPr>
                          <m:t> </m:t>
                        </m:r>
                        <m:r>
                          <a:rPr lang="fr-FR" sz="1100" i="1">
                            <a:solidFill>
                              <a:schemeClr val="dk1"/>
                            </a:solidFill>
                            <a:effectLst/>
                            <a:latin typeface="+mn-lt"/>
                            <a:ea typeface="+mn-ea"/>
                            <a:cs typeface="+mn-cs"/>
                          </a:rPr>
                          <m:t>𝑐h𝑎𝑢𝑓𝑓𝑎𝑛𝑡</m:t>
                        </m:r>
                      </m:sub>
                    </m:sSub>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𝑒</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m:t>
                            </m:r>
                          </m:sub>
                        </m:sSub>
                      </m:num>
                      <m:den>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𝑖</m:t>
                            </m:r>
                          </m:sub>
                        </m:sSub>
                        <m:r>
                          <a:rPr lang="fr-FR" sz="1100" i="1">
                            <a:solidFill>
                              <a:schemeClr val="dk1"/>
                            </a:solidFill>
                            <a:effectLst/>
                            <a:latin typeface="+mn-lt"/>
                            <a:ea typeface="+mn-ea"/>
                            <a:cs typeface="+mn-cs"/>
                          </a:rPr>
                          <m:t>−</m:t>
                        </m:r>
                        <m:sSub>
                          <m:sSubPr>
                            <m:ctrlPr>
                              <a:rPr lang="fr-FR" sz="1100" i="1">
                                <a:solidFill>
                                  <a:schemeClr val="dk1"/>
                                </a:solidFill>
                                <a:effectLst/>
                                <a:latin typeface="+mn-lt"/>
                                <a:ea typeface="+mn-ea"/>
                                <a:cs typeface="+mn-cs"/>
                              </a:rPr>
                            </m:ctrlPr>
                          </m:sSubPr>
                          <m:e>
                            <m:r>
                              <a:rPr lang="fr-FR" sz="1100" i="1">
                                <a:solidFill>
                                  <a:schemeClr val="dk1"/>
                                </a:solidFill>
                                <a:effectLst/>
                                <a:latin typeface="+mn-lt"/>
                                <a:ea typeface="+mn-ea"/>
                                <a:cs typeface="+mn-cs"/>
                              </a:rPr>
                              <m:t>𝑇</m:t>
                            </m:r>
                          </m:e>
                          <m:sub>
                            <m:r>
                              <a:rPr lang="fr-FR" sz="1100" i="1">
                                <a:solidFill>
                                  <a:schemeClr val="dk1"/>
                                </a:solidFill>
                                <a:effectLst/>
                                <a:latin typeface="+mn-lt"/>
                                <a:ea typeface="+mn-ea"/>
                                <a:cs typeface="+mn-cs"/>
                              </a:rPr>
                              <m:t>𝑒𝑥𝑡</m:t>
                            </m:r>
                          </m:sub>
                        </m:sSub>
                      </m:den>
                    </m:f>
                    <m:r>
                      <a:rPr lang="fr-FR" sz="1100" i="1">
                        <a:solidFill>
                          <a:schemeClr val="dk1"/>
                        </a:solidFill>
                        <a:effectLst/>
                        <a:latin typeface="+mn-lt"/>
                        <a:ea typeface="+mn-ea"/>
                        <a:cs typeface="+mn-cs"/>
                      </a:rPr>
                      <m:t>=</m:t>
                    </m:r>
                    <m:f>
                      <m:fPr>
                        <m:ctrlPr>
                          <a:rPr lang="fr-FR" sz="1100" i="1">
                            <a:solidFill>
                              <a:schemeClr val="dk1"/>
                            </a:solidFill>
                            <a:effectLst/>
                            <a:latin typeface="+mn-lt"/>
                            <a:ea typeface="+mn-ea"/>
                            <a:cs typeface="+mn-cs"/>
                          </a:rPr>
                        </m:ctrlPr>
                      </m:fPr>
                      <m:num>
                        <m:r>
                          <a:rPr lang="fr-FR" sz="1100" i="1">
                            <a:solidFill>
                              <a:schemeClr val="dk1"/>
                            </a:solidFill>
                            <a:effectLst/>
                            <a:latin typeface="+mn-lt"/>
                            <a:ea typeface="+mn-ea"/>
                            <a:cs typeface="+mn-cs"/>
                          </a:rPr>
                          <m:t>38−19</m:t>
                        </m:r>
                      </m:num>
                      <m:den>
                        <m:r>
                          <a:rPr lang="fr-FR" sz="1100" i="1">
                            <a:solidFill>
                              <a:schemeClr val="dk1"/>
                            </a:solidFill>
                            <a:effectLst/>
                            <a:latin typeface="+mn-lt"/>
                            <a:ea typeface="+mn-ea"/>
                            <a:cs typeface="+mn-cs"/>
                          </a:rPr>
                          <m:t>19+11</m:t>
                        </m:r>
                      </m:den>
                    </m:f>
                    <m:r>
                      <a:rPr lang="fr-FR" sz="1100" i="1">
                        <a:solidFill>
                          <a:schemeClr val="dk1"/>
                        </a:solidFill>
                        <a:effectLst/>
                        <a:latin typeface="+mn-lt"/>
                        <a:ea typeface="+mn-ea"/>
                        <a:cs typeface="+mn-cs"/>
                      </a:rPr>
                      <m:t>=0,63</m:t>
                    </m:r>
                  </m:oMath>
                </m:oMathPara>
              </a14:m>
              <a:endParaRPr lang="fr-FR" sz="1000">
                <a:effectLst/>
              </a:endParaRPr>
            </a:p>
            <a:p>
              <a:r>
                <a:rPr lang="fr-FR" sz="1100">
                  <a:solidFill>
                    <a:schemeClr val="dk1"/>
                  </a:solidFill>
                  <a:effectLst/>
                  <a:latin typeface="+mn-lt"/>
                  <a:ea typeface="+mn-ea"/>
                  <a:cs typeface="+mn-cs"/>
                </a:rPr>
                <a:t> </a:t>
              </a:r>
              <a:endParaRPr lang="fr-FR" sz="1000">
                <a:effectLst/>
              </a:endParaRPr>
            </a:p>
            <a:p>
              <a:r>
                <a:rPr lang="fr-FR" sz="1100">
                  <a:solidFill>
                    <a:schemeClr val="dk1"/>
                  </a:solidFill>
                  <a:effectLst/>
                  <a:latin typeface="+mn-lt"/>
                  <a:ea typeface="+mn-ea"/>
                  <a:cs typeface="+mn-cs"/>
                </a:rPr>
                <a:t>Le facteur de régulation représente le coefficient donnant la consigne de température d’entrée du circuit en fonction de la température extérieur afin de satisfaire la consigne de température intérieur entrée dans le thermostat. Le fait d’avoir deux lois d’eau différentes s’avère problématique si l’on ne veut donner qu’une seule consigne. </a:t>
              </a:r>
              <a:endParaRPr lang="fr-FR" sz="1000">
                <a:effectLst/>
              </a:endParaRPr>
            </a:p>
            <a:p>
              <a:r>
                <a:rPr lang="fr-FR" sz="1100">
                  <a:solidFill>
                    <a:schemeClr val="dk1"/>
                  </a:solidFill>
                  <a:effectLst/>
                  <a:latin typeface="+mn-lt"/>
                  <a:ea typeface="+mn-ea"/>
                  <a:cs typeface="+mn-cs"/>
                </a:rPr>
                <a:t> </a:t>
              </a:r>
              <a:endParaRPr lang="fr-FR" sz="1000">
                <a:effectLst/>
              </a:endParaRPr>
            </a:p>
            <a:p>
              <a:r>
                <a:rPr lang="fr-FR" sz="1100">
                  <a:solidFill>
                    <a:schemeClr val="dk1"/>
                  </a:solidFill>
                  <a:effectLst/>
                  <a:latin typeface="+mn-lt"/>
                  <a:ea typeface="+mn-ea"/>
                  <a:cs typeface="+mn-cs"/>
                </a:rPr>
                <a:t>Pour résoudre ce problème on met donc en place des vannes 3 voies pour choisir le débit d’eau froide/chaude pour chacun des systèmes de chauffage afin de s’adapter à leur facteur de régulation, permettant en somme d’appliquer un « coefficient de correction » à chacun d’entre eux pour qu’ils suivent la même loi d’eau du point de vue du chauffe-eau.</a:t>
              </a:r>
              <a:endParaRPr lang="fr-FR" sz="1000">
                <a:effectLst/>
              </a:endParaRPr>
            </a:p>
          </xdr:txBody>
        </xdr:sp>
      </mc:Choice>
      <mc:Fallback>
        <xdr:sp macro="" textlink="">
          <xdr:nvSpPr>
            <xdr:cNvPr id="4" name="ZoneTexte 3">
              <a:extLst>
                <a:ext uri="{FF2B5EF4-FFF2-40B4-BE49-F238E27FC236}">
                  <a16:creationId xmlns:a16="http://schemas.microsoft.com/office/drawing/2014/main" id="{EAD482C5-63C2-4AD4-9CE8-38574859838C}"/>
                </a:ext>
              </a:extLst>
            </xdr:cNvPr>
            <xdr:cNvSpPr txBox="1"/>
          </xdr:nvSpPr>
          <xdr:spPr>
            <a:xfrm>
              <a:off x="921124" y="1103779"/>
              <a:ext cx="5906060" cy="304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fr-FR" sz="1100">
                  <a:solidFill>
                    <a:schemeClr val="dk1"/>
                  </a:solidFill>
                  <a:effectLst/>
                  <a:latin typeface="+mn-lt"/>
                  <a:ea typeface="+mn-ea"/>
                  <a:cs typeface="+mn-cs"/>
                </a:rPr>
                <a:t>On calcul le coef K (facteur de régulation) de la loi d’eau des radiateurs puis du plancher chauffant :</a:t>
              </a:r>
              <a:endParaRPr lang="fr-FR" sz="1000">
                <a:effectLst/>
              </a:endParaRPr>
            </a:p>
            <a:p>
              <a:r>
                <a:rPr lang="fr-FR" sz="1100">
                  <a:solidFill>
                    <a:schemeClr val="dk1"/>
                  </a:solidFill>
                  <a:effectLst/>
                  <a:latin typeface="+mn-lt"/>
                  <a:ea typeface="+mn-ea"/>
                  <a:cs typeface="+mn-cs"/>
                </a:rPr>
                <a:t> </a:t>
              </a:r>
              <a:endParaRPr lang="fr-FR" sz="1000">
                <a:effectLst/>
              </a:endParaRPr>
            </a:p>
            <a:p>
              <a:r>
                <a:rPr lang="fr-FR" sz="1100" i="0">
                  <a:solidFill>
                    <a:schemeClr val="dk1"/>
                  </a:solidFill>
                  <a:effectLst/>
                  <a:latin typeface="+mn-lt"/>
                  <a:ea typeface="+mn-ea"/>
                  <a:cs typeface="+mn-cs"/>
                </a:rPr>
                <a:t>𝐾_𝑐ℎ𝑎𝑢𝑓𝑓𝑎𝑔𝑒𝑠=(𝑇_𝑒−𝑇_𝑖)/(𝑇_𝑖−𝑇_𝑒𝑥𝑡 )=(45−19)/(19+11)=0,86</a:t>
              </a:r>
              <a:endParaRPr lang="fr-FR" sz="1000">
                <a:effectLst/>
              </a:endParaRPr>
            </a:p>
            <a:p>
              <a:r>
                <a:rPr lang="fr-FR" sz="1100">
                  <a:solidFill>
                    <a:schemeClr val="dk1"/>
                  </a:solidFill>
                  <a:effectLst/>
                  <a:latin typeface="+mn-lt"/>
                  <a:ea typeface="+mn-ea"/>
                  <a:cs typeface="+mn-cs"/>
                </a:rPr>
                <a:t> </a:t>
              </a:r>
              <a:endParaRPr lang="fr-FR" sz="1000">
                <a:effectLst/>
              </a:endParaRPr>
            </a:p>
            <a:p>
              <a:r>
                <a:rPr lang="fr-FR" sz="1100" i="0">
                  <a:solidFill>
                    <a:schemeClr val="dk1"/>
                  </a:solidFill>
                  <a:effectLst/>
                  <a:latin typeface="+mn-lt"/>
                  <a:ea typeface="+mn-ea"/>
                  <a:cs typeface="+mn-cs"/>
                </a:rPr>
                <a:t>𝐾_(𝑝𝑙𝑎𝑛𝑐ℎ𝑒𝑟 𝑐ℎ𝑎𝑢𝑓𝑓𝑎𝑛𝑡)=(𝑇_𝑒−𝑇_𝑖)/(𝑇_𝑖−𝑇_𝑒𝑥𝑡 )=(38−19)/(19+11)=0,63</a:t>
              </a:r>
              <a:endParaRPr lang="fr-FR" sz="1000">
                <a:effectLst/>
              </a:endParaRPr>
            </a:p>
            <a:p>
              <a:r>
                <a:rPr lang="fr-FR" sz="1100">
                  <a:solidFill>
                    <a:schemeClr val="dk1"/>
                  </a:solidFill>
                  <a:effectLst/>
                  <a:latin typeface="+mn-lt"/>
                  <a:ea typeface="+mn-ea"/>
                  <a:cs typeface="+mn-cs"/>
                </a:rPr>
                <a:t> </a:t>
              </a:r>
              <a:endParaRPr lang="fr-FR" sz="1000">
                <a:effectLst/>
              </a:endParaRPr>
            </a:p>
            <a:p>
              <a:r>
                <a:rPr lang="fr-FR" sz="1100">
                  <a:solidFill>
                    <a:schemeClr val="dk1"/>
                  </a:solidFill>
                  <a:effectLst/>
                  <a:latin typeface="+mn-lt"/>
                  <a:ea typeface="+mn-ea"/>
                  <a:cs typeface="+mn-cs"/>
                </a:rPr>
                <a:t>Le facteur de régulation représente le coefficient donnant la consigne de température d’entrée du circuit en fonction de la température extérieur afin de satisfaire la consigne de température intérieur entrée dans le thermostat. Le fait d’avoir deux lois d’eau différentes s’avère problématique si l’on ne veut donner qu’une seule consigne. </a:t>
              </a:r>
              <a:endParaRPr lang="fr-FR" sz="1000">
                <a:effectLst/>
              </a:endParaRPr>
            </a:p>
            <a:p>
              <a:r>
                <a:rPr lang="fr-FR" sz="1100">
                  <a:solidFill>
                    <a:schemeClr val="dk1"/>
                  </a:solidFill>
                  <a:effectLst/>
                  <a:latin typeface="+mn-lt"/>
                  <a:ea typeface="+mn-ea"/>
                  <a:cs typeface="+mn-cs"/>
                </a:rPr>
                <a:t> </a:t>
              </a:r>
              <a:endParaRPr lang="fr-FR" sz="1000">
                <a:effectLst/>
              </a:endParaRPr>
            </a:p>
            <a:p>
              <a:r>
                <a:rPr lang="fr-FR" sz="1100">
                  <a:solidFill>
                    <a:schemeClr val="dk1"/>
                  </a:solidFill>
                  <a:effectLst/>
                  <a:latin typeface="+mn-lt"/>
                  <a:ea typeface="+mn-ea"/>
                  <a:cs typeface="+mn-cs"/>
                </a:rPr>
                <a:t>Pour résoudre ce problème on met donc en place des vannes 3 voies pour choisir le débit d’eau froide/chaude pour chacun des systèmes de chauffage afin de s’adapter à leur facteur de régulation, permettant en somme d’appliquer un « coefficient de correction » à chacun d’entre eux pour qu’ils suivent la même loi d’eau du point de vue du chauffe-eau.</a:t>
              </a:r>
              <a:endParaRPr lang="fr-FR" sz="1000">
                <a:effectLst/>
              </a:endParaRP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1-24T14:35:56.934"/>
    </inkml:context>
    <inkml:brush xml:id="br0">
      <inkml:brushProperty name="width" value="0.1" units="cm"/>
      <inkml:brushProperty name="height" value="0.1" units="cm"/>
      <inkml:brushProperty name="color" value="#E71224"/>
    </inkml:brush>
  </inkml:definitions>
  <inkml:trace contextRef="#ctx0" brushRef="#br0">0 0 16383 0 0,'0'0'0'0'0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1-24T14:35:56.935"/>
    </inkml:context>
    <inkml:brush xml:id="br0">
      <inkml:brushProperty name="width" value="0.1" units="cm"/>
      <inkml:brushProperty name="height" value="0.1" units="cm"/>
      <inkml:brushProperty name="color" value="#E71224"/>
    </inkml:brush>
  </inkml:definitions>
  <inkml:trace contextRef="#ctx0" brushRef="#br0">0 0 16383 0 0,'0'3'0'0'0,"0"4"0"0"0,0 7 0 0 0,0 4 0 0 0,0 1 0 0 0,0 2 0 0 0,0-1 0 0 0,0 0 0 0 0,0-1 0 0 0,0 0 0 0 0,0-1 0 0 0,0 0 0 0 0,0-1 0 0 0,0 1 0 0 0,0-1 0 0 0,0 1 0 0 0,0-1 0 0 0,0-2 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1-24T14:35:56.936"/>
    </inkml:context>
    <inkml:brush xml:id="br0">
      <inkml:brushProperty name="width" value="0.1" units="cm"/>
      <inkml:brushProperty name="height" value="0.1" units="cm"/>
      <inkml:brushProperty name="color" value="#E71224"/>
    </inkml:brush>
  </inkml:definitions>
  <inkml:trace contextRef="#ctx0" brushRef="#br0">0 0 16383 0 0,'3'0'0'0'0,"4"0"0"0"0,4 0 0 0 0,3 0 0 0 0,2 0 0 0 0,1 0 0 0 0,1 0 0 0 0,1 0 0 0 0,-1 0 0 0 0,0 0 0 0 0,0 0 0 0 0,0 0 0 0 0,0 0 0 0 0,0 0 0 0 0,-4 0 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1-24T15:02:16.054"/>
    </inkml:context>
    <inkml:brush xml:id="br0">
      <inkml:brushProperty name="width" value="0.1" units="cm"/>
      <inkml:brushProperty name="height" value="0.1" units="cm"/>
      <inkml:brushProperty name="color" value="#E71224"/>
    </inkml:brush>
  </inkml:definitions>
  <inkml:trace contextRef="#ctx0" brushRef="#br0">0 0 16383 0 0,'2'4'0'0'0,"1"5"0"0"0,1 7 0 0 0,0 5 0 0 0,2 5 0 0 0,-2-1 0 0 0,0-2 0 0 0,2-3 0 0 0,-3 2 0 0 0,0 2 0 0 0,0-3 0 0 0,-2-4 0 0 0,2 0 0 0 0,-1-3 0 0 0,0 0 0 0 0,2-1 0 0 0,-1-1 0 0 0,0-2 0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1-24T15:02:16.055"/>
    </inkml:context>
    <inkml:brush xml:id="br0">
      <inkml:brushProperty name="width" value="0.1" units="cm"/>
      <inkml:brushProperty name="height" value="0.1" units="cm"/>
      <inkml:brushProperty name="color" value="#E71224"/>
    </inkml:brush>
  </inkml:definitions>
  <inkml:trace contextRef="#ctx0" brushRef="#br0">0 10 16383 0 0,'2'0'0'0'0,"4"0"0"0"0,3 0 0 0 0,1 0 0 0 0,5 0 0 0 0,-1 0 0 0 0,1 0 0 0 0,1 0 0 0 0,2 0 0 0 0,-2 0 0 0 0,-1 0 0 0 0,-2 0 0 0 0,1 0 0 0 0,-1 0 0 0 0,0 0 0 0 0,0 0 0 0 0,-1-2 0 0 0,0 0 0 0 0,0 1 0 0 0,-1-2 0 0 0,-1 2 0 0 0,0 0 0 0 0</inkml:trace>
</inkml:ink>
</file>

<file path=xl/theme/theme1.xml><?xml version="1.0" encoding="utf-8"?>
<a:theme xmlns:a="http://schemas.openxmlformats.org/drawingml/2006/main" name="Office Theme">
  <a:themeElements>
    <a:clrScheme name="JLG 2025">
      <a:dk1>
        <a:srgbClr val="262626"/>
      </a:dk1>
      <a:lt1>
        <a:srgbClr val="F9F4F2"/>
      </a:lt1>
      <a:dk2>
        <a:srgbClr val="0E2841"/>
      </a:dk2>
      <a:lt2>
        <a:srgbClr val="F9F4F2"/>
      </a:lt2>
      <a:accent1>
        <a:srgbClr val="3A5244"/>
      </a:accent1>
      <a:accent2>
        <a:srgbClr val="BABD94"/>
      </a:accent2>
      <a:accent3>
        <a:srgbClr val="E8E4D5"/>
      </a:accent3>
      <a:accent4>
        <a:srgbClr val="496EC5"/>
      </a:accent4>
      <a:accent5>
        <a:srgbClr val="3AA0B8"/>
      </a:accent5>
      <a:accent6>
        <a:srgbClr val="20B0D2"/>
      </a:accent6>
      <a:hlink>
        <a:srgbClr val="9CB1E0"/>
      </a:hlink>
      <a:folHlink>
        <a:srgbClr val="496EC5"/>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A5088-6157-49DC-9455-2FF7E990DFEC}">
  <dimension ref="B1:J51"/>
  <sheetViews>
    <sheetView topLeftCell="A3" zoomScale="85" zoomScaleNormal="85" workbookViewId="0">
      <selection activeCell="M33" sqref="M33"/>
    </sheetView>
  </sheetViews>
  <sheetFormatPr baseColWidth="10" defaultColWidth="11.44140625" defaultRowHeight="14.4" x14ac:dyDescent="0.3"/>
  <cols>
    <col min="1" max="1" width="9.5546875" style="1" customWidth="1"/>
    <col min="2" max="2" width="6" style="1" customWidth="1"/>
    <col min="3" max="9" width="11.44140625" style="1"/>
    <col min="10" max="10" width="6" style="1" customWidth="1"/>
    <col min="11" max="11" width="10.5546875" style="1" customWidth="1"/>
    <col min="12" max="16384" width="11.44140625" style="1"/>
  </cols>
  <sheetData>
    <row r="1" spans="2:10" ht="15" thickBot="1" x14ac:dyDescent="0.35"/>
    <row r="2" spans="2:10" x14ac:dyDescent="0.3">
      <c r="B2" s="2"/>
      <c r="C2" s="3"/>
      <c r="D2" s="3"/>
      <c r="E2" s="3"/>
      <c r="F2" s="3"/>
      <c r="G2" s="3"/>
      <c r="H2" s="3"/>
      <c r="I2" s="3"/>
      <c r="J2" s="4"/>
    </row>
    <row r="3" spans="2:10" x14ac:dyDescent="0.3">
      <c r="B3" s="5"/>
      <c r="C3" s="252"/>
      <c r="D3" s="252"/>
      <c r="E3" s="252"/>
      <c r="F3" s="252"/>
      <c r="G3" s="252"/>
      <c r="H3" s="252"/>
      <c r="I3" s="252"/>
      <c r="J3" s="6"/>
    </row>
    <row r="4" spans="2:10" x14ac:dyDescent="0.3">
      <c r="B4" s="5"/>
      <c r="C4" s="252"/>
      <c r="D4" s="252"/>
      <c r="E4" s="252"/>
      <c r="F4" s="252"/>
      <c r="G4" s="252"/>
      <c r="H4" s="252"/>
      <c r="I4" s="252"/>
      <c r="J4" s="6"/>
    </row>
    <row r="5" spans="2:10" x14ac:dyDescent="0.3">
      <c r="B5" s="5"/>
      <c r="J5" s="6"/>
    </row>
    <row r="6" spans="2:10" x14ac:dyDescent="0.3">
      <c r="B6" s="5"/>
      <c r="J6" s="6"/>
    </row>
    <row r="7" spans="2:10" x14ac:dyDescent="0.3">
      <c r="B7" s="5"/>
      <c r="J7" s="6"/>
    </row>
    <row r="8" spans="2:10" x14ac:dyDescent="0.3">
      <c r="B8" s="5"/>
      <c r="J8" s="6"/>
    </row>
    <row r="9" spans="2:10" x14ac:dyDescent="0.3">
      <c r="B9" s="5"/>
      <c r="J9" s="6"/>
    </row>
    <row r="10" spans="2:10" x14ac:dyDescent="0.3">
      <c r="B10" s="5"/>
      <c r="J10" s="6"/>
    </row>
    <row r="11" spans="2:10" x14ac:dyDescent="0.3">
      <c r="B11" s="5"/>
      <c r="J11" s="6"/>
    </row>
    <row r="12" spans="2:10" x14ac:dyDescent="0.3">
      <c r="B12" s="5"/>
      <c r="J12" s="6"/>
    </row>
    <row r="13" spans="2:10" x14ac:dyDescent="0.3">
      <c r="B13" s="5"/>
      <c r="J13" s="6"/>
    </row>
    <row r="14" spans="2:10" x14ac:dyDescent="0.3">
      <c r="B14" s="5"/>
      <c r="J14" s="6"/>
    </row>
    <row r="15" spans="2:10" x14ac:dyDescent="0.3">
      <c r="B15" s="5"/>
      <c r="J15" s="6"/>
    </row>
    <row r="16" spans="2:10" x14ac:dyDescent="0.3">
      <c r="B16" s="5"/>
      <c r="J16" s="6"/>
    </row>
    <row r="17" spans="2:10" x14ac:dyDescent="0.3">
      <c r="B17" s="5"/>
      <c r="J17" s="6"/>
    </row>
    <row r="18" spans="2:10" x14ac:dyDescent="0.3">
      <c r="B18" s="5"/>
      <c r="J18" s="6"/>
    </row>
    <row r="19" spans="2:10" x14ac:dyDescent="0.3">
      <c r="B19" s="5"/>
      <c r="J19" s="6"/>
    </row>
    <row r="20" spans="2:10" x14ac:dyDescent="0.3">
      <c r="B20" s="5"/>
      <c r="J20" s="6"/>
    </row>
    <row r="21" spans="2:10" x14ac:dyDescent="0.3">
      <c r="B21" s="5"/>
      <c r="J21" s="6"/>
    </row>
    <row r="22" spans="2:10" x14ac:dyDescent="0.3">
      <c r="B22" s="5"/>
      <c r="J22" s="6"/>
    </row>
    <row r="23" spans="2:10" x14ac:dyDescent="0.3">
      <c r="B23" s="5"/>
      <c r="J23" s="6"/>
    </row>
    <row r="24" spans="2:10" x14ac:dyDescent="0.3">
      <c r="B24" s="5"/>
      <c r="J24" s="6"/>
    </row>
    <row r="25" spans="2:10" x14ac:dyDescent="0.3">
      <c r="B25" s="5"/>
      <c r="J25" s="6"/>
    </row>
    <row r="26" spans="2:10" x14ac:dyDescent="0.3">
      <c r="B26" s="5"/>
      <c r="J26" s="6"/>
    </row>
    <row r="27" spans="2:10" x14ac:dyDescent="0.3">
      <c r="B27" s="5"/>
      <c r="J27" s="6"/>
    </row>
    <row r="28" spans="2:10" x14ac:dyDescent="0.3">
      <c r="B28" s="5"/>
      <c r="J28" s="6"/>
    </row>
    <row r="29" spans="2:10" x14ac:dyDescent="0.3">
      <c r="B29" s="5"/>
      <c r="J29" s="6"/>
    </row>
    <row r="30" spans="2:10" x14ac:dyDescent="0.3">
      <c r="B30" s="5"/>
      <c r="J30" s="6"/>
    </row>
    <row r="31" spans="2:10" x14ac:dyDescent="0.3">
      <c r="B31" s="5"/>
      <c r="J31" s="6"/>
    </row>
    <row r="32" spans="2:10" x14ac:dyDescent="0.3">
      <c r="B32" s="5"/>
      <c r="J32" s="6"/>
    </row>
    <row r="33" spans="2:10" x14ac:dyDescent="0.3">
      <c r="B33" s="5"/>
      <c r="J33" s="6"/>
    </row>
    <row r="34" spans="2:10" x14ac:dyDescent="0.3">
      <c r="B34" s="5"/>
      <c r="J34" s="6"/>
    </row>
    <row r="35" spans="2:10" x14ac:dyDescent="0.3">
      <c r="B35" s="5"/>
      <c r="J35" s="6"/>
    </row>
    <row r="36" spans="2:10" x14ac:dyDescent="0.3">
      <c r="B36" s="5"/>
      <c r="J36" s="6"/>
    </row>
    <row r="37" spans="2:10" x14ac:dyDescent="0.3">
      <c r="B37" s="5"/>
      <c r="J37" s="6"/>
    </row>
    <row r="38" spans="2:10" x14ac:dyDescent="0.3">
      <c r="B38" s="5"/>
      <c r="J38" s="6"/>
    </row>
    <row r="39" spans="2:10" x14ac:dyDescent="0.3">
      <c r="B39" s="5"/>
      <c r="J39" s="6"/>
    </row>
    <row r="40" spans="2:10" x14ac:dyDescent="0.3">
      <c r="B40" s="5"/>
      <c r="J40" s="6"/>
    </row>
    <row r="41" spans="2:10" x14ac:dyDescent="0.3">
      <c r="B41" s="5"/>
      <c r="J41" s="6"/>
    </row>
    <row r="42" spans="2:10" x14ac:dyDescent="0.3">
      <c r="B42" s="5"/>
      <c r="J42" s="6"/>
    </row>
    <row r="43" spans="2:10" x14ac:dyDescent="0.3">
      <c r="B43" s="5"/>
      <c r="J43" s="6"/>
    </row>
    <row r="44" spans="2:10" x14ac:dyDescent="0.3">
      <c r="B44" s="5"/>
      <c r="J44" s="6"/>
    </row>
    <row r="45" spans="2:10" x14ac:dyDescent="0.3">
      <c r="B45" s="5"/>
      <c r="J45" s="6"/>
    </row>
    <row r="46" spans="2:10" x14ac:dyDescent="0.3">
      <c r="B46" s="5"/>
      <c r="J46" s="6"/>
    </row>
    <row r="47" spans="2:10" x14ac:dyDescent="0.3">
      <c r="B47" s="5"/>
      <c r="J47" s="6"/>
    </row>
    <row r="48" spans="2:10" x14ac:dyDescent="0.3">
      <c r="B48" s="5"/>
      <c r="J48" s="6"/>
    </row>
    <row r="49" spans="2:10" x14ac:dyDescent="0.3">
      <c r="B49" s="5"/>
      <c r="J49" s="6"/>
    </row>
    <row r="50" spans="2:10" x14ac:dyDescent="0.3">
      <c r="B50" s="5"/>
      <c r="J50" s="6"/>
    </row>
    <row r="51" spans="2:10" ht="15" thickBot="1" x14ac:dyDescent="0.35">
      <c r="B51" s="7"/>
      <c r="C51" s="8"/>
      <c r="D51" s="8"/>
      <c r="E51" s="8"/>
      <c r="F51" s="8"/>
      <c r="G51" s="8"/>
      <c r="H51" s="8"/>
      <c r="I51" s="8"/>
      <c r="J51" s="9"/>
    </row>
  </sheetData>
  <mergeCells count="1">
    <mergeCell ref="C3:I4"/>
  </mergeCells>
  <printOptions horizontalCentered="1" verticalCentered="1"/>
  <pageMargins left="0.25" right="0.25" top="0.75" bottom="0.75" header="0.3" footer="0.3"/>
  <pageSetup paperSize="9" fitToWidth="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0D031-8033-4347-A050-7808DBE66E56}">
  <dimension ref="B1:I26"/>
  <sheetViews>
    <sheetView zoomScale="85" zoomScaleNormal="85" workbookViewId="0">
      <selection activeCell="G31" sqref="G31"/>
    </sheetView>
  </sheetViews>
  <sheetFormatPr baseColWidth="10" defaultColWidth="11.44140625" defaultRowHeight="14.4" x14ac:dyDescent="0.3"/>
  <cols>
    <col min="1" max="1" width="2.88671875" style="1" customWidth="1"/>
    <col min="2" max="2" width="22" style="1" customWidth="1"/>
    <col min="3" max="3" width="13.88671875" style="10" customWidth="1"/>
    <col min="4" max="5" width="16.33203125" style="10" customWidth="1"/>
    <col min="6" max="6" width="15.88671875" style="10" customWidth="1"/>
    <col min="7" max="7" width="83.6640625" style="1" bestFit="1" customWidth="1"/>
    <col min="8" max="16384" width="11.44140625" style="1"/>
  </cols>
  <sheetData>
    <row r="1" spans="2:9" ht="15" thickBot="1" x14ac:dyDescent="0.35"/>
    <row r="2" spans="2:9" x14ac:dyDescent="0.3">
      <c r="B2" s="253" t="s">
        <v>131</v>
      </c>
      <c r="C2" s="254"/>
      <c r="D2" s="82"/>
      <c r="E2" s="259" t="s">
        <v>132</v>
      </c>
      <c r="F2" s="260"/>
    </row>
    <row r="3" spans="2:9" x14ac:dyDescent="0.3">
      <c r="B3" s="83" t="s">
        <v>1</v>
      </c>
      <c r="C3" s="84" t="s">
        <v>116</v>
      </c>
      <c r="D3" s="82" t="s">
        <v>2</v>
      </c>
      <c r="E3" s="111" t="s">
        <v>1</v>
      </c>
      <c r="F3" s="112" t="s">
        <v>117</v>
      </c>
    </row>
    <row r="4" spans="2:9" x14ac:dyDescent="0.3">
      <c r="B4" s="78" t="s">
        <v>3</v>
      </c>
      <c r="C4" s="85">
        <v>15.355</v>
      </c>
      <c r="D4" s="81"/>
      <c r="E4" s="113" t="s">
        <v>4</v>
      </c>
      <c r="F4" s="114">
        <f>0.9*2.15</f>
        <v>1.9350000000000001</v>
      </c>
    </row>
    <row r="5" spans="2:9" x14ac:dyDescent="0.3">
      <c r="B5" s="79" t="s">
        <v>6</v>
      </c>
      <c r="C5" s="86">
        <v>8.5</v>
      </c>
      <c r="D5" s="81"/>
      <c r="E5" s="115" t="s">
        <v>5</v>
      </c>
      <c r="F5" s="116">
        <f>0.9*2.15</f>
        <v>1.9350000000000001</v>
      </c>
    </row>
    <row r="6" spans="2:9" ht="15" thickBot="1" x14ac:dyDescent="0.35">
      <c r="B6" s="110" t="s">
        <v>7</v>
      </c>
      <c r="C6" s="85">
        <v>1.7549999999999999</v>
      </c>
      <c r="D6" s="81"/>
      <c r="E6" s="117" t="s">
        <v>74</v>
      </c>
      <c r="F6" s="118">
        <f>0.84*2.04</f>
        <v>1.7136</v>
      </c>
    </row>
    <row r="7" spans="2:9" x14ac:dyDescent="0.3">
      <c r="B7" s="79" t="s">
        <v>8</v>
      </c>
      <c r="C7" s="86">
        <v>2.1095999999999999</v>
      </c>
      <c r="D7" s="81"/>
      <c r="E7" s="1"/>
      <c r="F7" s="119"/>
    </row>
    <row r="8" spans="2:9" ht="15" thickBot="1" x14ac:dyDescent="0.35">
      <c r="B8" s="80" t="s">
        <v>9</v>
      </c>
      <c r="C8" s="87">
        <v>0.56999999999999995</v>
      </c>
      <c r="D8" s="81"/>
      <c r="E8" s="1"/>
      <c r="F8" s="119"/>
    </row>
    <row r="9" spans="2:9" ht="15" thickBot="1" x14ac:dyDescent="0.35">
      <c r="B9" s="255"/>
      <c r="C9" s="255"/>
    </row>
    <row r="10" spans="2:9" ht="15" thickBot="1" x14ac:dyDescent="0.35">
      <c r="B10" s="256" t="s">
        <v>0</v>
      </c>
      <c r="C10" s="257"/>
      <c r="D10" s="257"/>
      <c r="E10" s="257"/>
      <c r="F10" s="258"/>
    </row>
    <row r="11" spans="2:9" x14ac:dyDescent="0.3">
      <c r="B11" s="11" t="s">
        <v>1</v>
      </c>
      <c r="C11" s="12" t="s">
        <v>10</v>
      </c>
      <c r="D11" s="12" t="s">
        <v>11</v>
      </c>
      <c r="E11" s="12" t="s">
        <v>12</v>
      </c>
      <c r="F11" s="13" t="s">
        <v>13</v>
      </c>
    </row>
    <row r="12" spans="2:9" x14ac:dyDescent="0.3">
      <c r="B12" s="30" t="s">
        <v>14</v>
      </c>
      <c r="C12" s="31">
        <v>25.08</v>
      </c>
      <c r="D12" s="32">
        <f>SUM(C12:C12)*2.5</f>
        <v>62.699999999999996</v>
      </c>
      <c r="E12" s="32">
        <f>C4+F4+F5</f>
        <v>19.224999999999998</v>
      </c>
      <c r="F12" s="33">
        <f>D12-E12</f>
        <v>43.474999999999994</v>
      </c>
      <c r="G12" s="92"/>
      <c r="H12" s="92"/>
      <c r="I12" s="92"/>
    </row>
    <row r="13" spans="2:9" x14ac:dyDescent="0.3">
      <c r="B13" s="34" t="s">
        <v>15</v>
      </c>
      <c r="C13" s="35">
        <v>3.79</v>
      </c>
      <c r="D13" s="36">
        <f>SUM(C13:C13)*2.5</f>
        <v>9.4749999999999996</v>
      </c>
      <c r="E13" s="36">
        <f>F6</f>
        <v>1.7136</v>
      </c>
      <c r="F13" s="37">
        <f t="shared" ref="F13:F23" si="0">D13-E13</f>
        <v>7.7614000000000001</v>
      </c>
    </row>
    <row r="14" spans="2:9" x14ac:dyDescent="0.3">
      <c r="B14" s="30" t="s">
        <v>16</v>
      </c>
      <c r="C14" s="31">
        <v>1.57</v>
      </c>
      <c r="D14" s="32">
        <f>SUM(C14:C14)*2.5</f>
        <v>3.9250000000000003</v>
      </c>
      <c r="E14" s="32"/>
      <c r="F14" s="33">
        <f t="shared" si="0"/>
        <v>3.9250000000000003</v>
      </c>
    </row>
    <row r="15" spans="2:9" x14ac:dyDescent="0.3">
      <c r="B15" s="34" t="s">
        <v>17</v>
      </c>
      <c r="C15" s="35">
        <v>5.36</v>
      </c>
      <c r="D15" s="36">
        <f>SUM(C15:C15)*2.5</f>
        <v>13.4</v>
      </c>
      <c r="E15" s="36">
        <f>C8</f>
        <v>0.56999999999999995</v>
      </c>
      <c r="F15" s="37">
        <f t="shared" si="0"/>
        <v>12.83</v>
      </c>
    </row>
    <row r="16" spans="2:9" x14ac:dyDescent="0.3">
      <c r="B16" s="14" t="s">
        <v>18</v>
      </c>
      <c r="C16" s="15" t="s">
        <v>19</v>
      </c>
      <c r="D16" s="16">
        <v>51.4</v>
      </c>
      <c r="E16" s="16"/>
      <c r="F16" s="17">
        <f t="shared" si="0"/>
        <v>51.4</v>
      </c>
    </row>
    <row r="17" spans="2:7" x14ac:dyDescent="0.3">
      <c r="B17" s="18" t="s">
        <v>20</v>
      </c>
      <c r="C17" s="19" t="s">
        <v>19</v>
      </c>
      <c r="D17" s="20">
        <v>5.47</v>
      </c>
      <c r="E17" s="20"/>
      <c r="F17" s="21">
        <f t="shared" si="0"/>
        <v>5.47</v>
      </c>
    </row>
    <row r="18" spans="2:7" x14ac:dyDescent="0.3">
      <c r="B18" s="30" t="s">
        <v>21</v>
      </c>
      <c r="C18" s="31">
        <v>30.44</v>
      </c>
      <c r="D18" s="32">
        <f>SUM(C18:C18)*2.4</f>
        <v>73.055999999999997</v>
      </c>
      <c r="E18" s="32">
        <f>C5</f>
        <v>8.5</v>
      </c>
      <c r="F18" s="33">
        <f t="shared" si="0"/>
        <v>64.555999999999997</v>
      </c>
    </row>
    <row r="19" spans="2:7" x14ac:dyDescent="0.3">
      <c r="B19" s="18" t="s">
        <v>22</v>
      </c>
      <c r="C19" s="19" t="s">
        <v>19</v>
      </c>
      <c r="D19" s="20">
        <v>51.88</v>
      </c>
      <c r="E19" s="20"/>
      <c r="F19" s="21">
        <f t="shared" si="0"/>
        <v>51.88</v>
      </c>
    </row>
    <row r="20" spans="2:7" x14ac:dyDescent="0.3">
      <c r="B20" s="14" t="s">
        <v>23</v>
      </c>
      <c r="C20" s="15" t="s">
        <v>19</v>
      </c>
      <c r="D20" s="16">
        <v>5.47</v>
      </c>
      <c r="E20" s="16"/>
      <c r="F20" s="17">
        <f t="shared" si="0"/>
        <v>5.47</v>
      </c>
    </row>
    <row r="21" spans="2:7" x14ac:dyDescent="0.3">
      <c r="B21" s="26" t="s">
        <v>24</v>
      </c>
      <c r="C21" s="27">
        <v>16.72</v>
      </c>
      <c r="D21" s="28">
        <f>SUM(C21:C21)*1.15+12.46*2</f>
        <v>44.147999999999996</v>
      </c>
      <c r="E21" s="28">
        <f>C6</f>
        <v>1.7549999999999999</v>
      </c>
      <c r="F21" s="29">
        <f t="shared" si="0"/>
        <v>42.392999999999994</v>
      </c>
    </row>
    <row r="22" spans="2:7" x14ac:dyDescent="0.3">
      <c r="B22" s="14" t="s">
        <v>25</v>
      </c>
      <c r="C22" s="15" t="s">
        <v>19</v>
      </c>
      <c r="D22" s="16">
        <v>57.8</v>
      </c>
      <c r="E22" s="16"/>
      <c r="F22" s="17">
        <f t="shared" si="0"/>
        <v>57.8</v>
      </c>
      <c r="G22" s="10"/>
    </row>
    <row r="23" spans="2:7" ht="15" thickBot="1" x14ac:dyDescent="0.35">
      <c r="B23" s="22" t="s">
        <v>26</v>
      </c>
      <c r="C23" s="23" t="s">
        <v>19</v>
      </c>
      <c r="D23" s="24">
        <v>72.239999999999995</v>
      </c>
      <c r="E23" s="24">
        <f>C7</f>
        <v>2.1095999999999999</v>
      </c>
      <c r="F23" s="25">
        <f t="shared" si="0"/>
        <v>70.130399999999995</v>
      </c>
    </row>
    <row r="25" spans="2:7" x14ac:dyDescent="0.3">
      <c r="F25" s="88"/>
    </row>
    <row r="26" spans="2:7" x14ac:dyDescent="0.3">
      <c r="C26" s="88"/>
    </row>
  </sheetData>
  <mergeCells count="4">
    <mergeCell ref="B2:C2"/>
    <mergeCell ref="B9:C9"/>
    <mergeCell ref="B10:F10"/>
    <mergeCell ref="E2:F2"/>
  </mergeCell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37EC-43BC-4214-B3DE-37A4A52F273C}">
  <dimension ref="B1:L20"/>
  <sheetViews>
    <sheetView zoomScale="70" zoomScaleNormal="70" workbookViewId="0">
      <selection activeCell="S9" sqref="S9"/>
    </sheetView>
  </sheetViews>
  <sheetFormatPr baseColWidth="10" defaultColWidth="11.44140625" defaultRowHeight="14.4" x14ac:dyDescent="0.3"/>
  <cols>
    <col min="1" max="1" width="3.88671875" style="1" customWidth="1"/>
    <col min="2" max="2" width="36.5546875" style="38" bestFit="1" customWidth="1"/>
    <col min="3" max="3" width="38.44140625" style="1" customWidth="1"/>
    <col min="4" max="5" width="11.44140625" style="1"/>
    <col min="6" max="6" width="36.5546875" style="1" bestFit="1" customWidth="1"/>
    <col min="7" max="16384" width="11.44140625" style="1"/>
  </cols>
  <sheetData>
    <row r="1" spans="2:12" ht="15" thickBot="1" x14ac:dyDescent="0.35"/>
    <row r="2" spans="2:12" ht="27.75" customHeight="1" x14ac:dyDescent="0.3">
      <c r="B2" s="276" t="s">
        <v>27</v>
      </c>
      <c r="C2" s="277"/>
      <c r="D2" s="277"/>
      <c r="E2" s="277"/>
      <c r="F2" s="277"/>
      <c r="G2" s="277"/>
      <c r="H2" s="277"/>
      <c r="I2" s="277"/>
      <c r="J2" s="277"/>
      <c r="K2" s="277"/>
      <c r="L2" s="278"/>
    </row>
    <row r="3" spans="2:12" x14ac:dyDescent="0.3">
      <c r="B3" s="280" t="s">
        <v>1</v>
      </c>
      <c r="C3" s="279" t="s">
        <v>28</v>
      </c>
      <c r="D3" s="279" t="s">
        <v>29</v>
      </c>
      <c r="E3" s="279"/>
      <c r="F3" s="279"/>
      <c r="G3" s="279"/>
      <c r="H3" s="279"/>
      <c r="I3" s="279"/>
      <c r="J3" s="279"/>
      <c r="K3" s="279" t="s">
        <v>30</v>
      </c>
      <c r="L3" s="281" t="s">
        <v>31</v>
      </c>
    </row>
    <row r="4" spans="2:12" ht="18.75" customHeight="1" x14ac:dyDescent="0.3">
      <c r="B4" s="280"/>
      <c r="C4" s="279"/>
      <c r="D4" s="96" t="s">
        <v>32</v>
      </c>
      <c r="E4" s="96" t="s">
        <v>33</v>
      </c>
      <c r="F4" s="96" t="s">
        <v>34</v>
      </c>
      <c r="G4" s="96" t="s">
        <v>35</v>
      </c>
      <c r="H4" s="96" t="s">
        <v>36</v>
      </c>
      <c r="I4" s="96" t="s">
        <v>37</v>
      </c>
      <c r="J4" s="96" t="s">
        <v>38</v>
      </c>
      <c r="K4" s="279"/>
      <c r="L4" s="281"/>
    </row>
    <row r="5" spans="2:12" x14ac:dyDescent="0.3">
      <c r="B5" s="271" t="s">
        <v>39</v>
      </c>
      <c r="C5" s="272" t="s">
        <v>40</v>
      </c>
      <c r="D5" s="44" t="s">
        <v>41</v>
      </c>
      <c r="E5" s="45" t="s">
        <v>42</v>
      </c>
      <c r="F5" s="45" t="s">
        <v>43</v>
      </c>
      <c r="G5" s="45" t="s">
        <v>44</v>
      </c>
      <c r="H5" s="45"/>
      <c r="I5" s="46"/>
      <c r="J5" s="47" t="s">
        <v>45</v>
      </c>
      <c r="K5" s="282">
        <f>SUM(D6:J6)</f>
        <v>3.2950653594771238</v>
      </c>
      <c r="L5" s="97">
        <f>1/K5</f>
        <v>0.30348411667278269</v>
      </c>
    </row>
    <row r="6" spans="2:12" x14ac:dyDescent="0.3">
      <c r="B6" s="269"/>
      <c r="C6" s="270"/>
      <c r="D6" s="48">
        <f>0.01/0.72</f>
        <v>1.388888888888889E-2</v>
      </c>
      <c r="E6" s="49">
        <v>0.15</v>
      </c>
      <c r="F6" s="49">
        <f>0.1/0.034</f>
        <v>2.9411764705882351</v>
      </c>
      <c r="G6" s="49">
        <v>0.02</v>
      </c>
      <c r="H6" s="49"/>
      <c r="I6" s="49"/>
      <c r="J6" s="100">
        <v>0.17</v>
      </c>
      <c r="K6" s="266"/>
      <c r="L6" s="97"/>
    </row>
    <row r="7" spans="2:12" x14ac:dyDescent="0.3">
      <c r="B7" s="273" t="s">
        <v>46</v>
      </c>
      <c r="C7" s="275" t="s">
        <v>47</v>
      </c>
      <c r="D7" s="42" t="s">
        <v>48</v>
      </c>
      <c r="E7" s="43" t="s">
        <v>43</v>
      </c>
      <c r="F7" s="43"/>
      <c r="G7" s="43"/>
      <c r="H7" s="43"/>
      <c r="I7" s="43"/>
      <c r="J7" s="99" t="s">
        <v>49</v>
      </c>
      <c r="K7" s="264">
        <f t="shared" ref="K7" si="0">SUM(D8:J8)</f>
        <v>3.2411764705882353</v>
      </c>
      <c r="L7" s="262">
        <f t="shared" ref="L7" si="1">1/K7</f>
        <v>0.30852994555353902</v>
      </c>
    </row>
    <row r="8" spans="2:12" x14ac:dyDescent="0.3">
      <c r="B8" s="273"/>
      <c r="C8" s="275"/>
      <c r="D8" s="42">
        <v>0.04</v>
      </c>
      <c r="E8" s="43">
        <f>0.1/0.034</f>
        <v>2.9411764705882351</v>
      </c>
      <c r="F8" s="43"/>
      <c r="G8" s="43"/>
      <c r="H8" s="43"/>
      <c r="I8" s="43"/>
      <c r="J8" s="99">
        <f>0.13*2</f>
        <v>0.26</v>
      </c>
      <c r="K8" s="267"/>
      <c r="L8" s="262"/>
    </row>
    <row r="9" spans="2:12" x14ac:dyDescent="0.3">
      <c r="B9" s="269" t="s">
        <v>50</v>
      </c>
      <c r="C9" s="270" t="s">
        <v>51</v>
      </c>
      <c r="D9" s="48" t="s">
        <v>52</v>
      </c>
      <c r="E9" s="49" t="s">
        <v>53</v>
      </c>
      <c r="F9" s="49"/>
      <c r="G9" s="49"/>
      <c r="H9" s="49"/>
      <c r="I9" s="49"/>
      <c r="J9" s="100" t="s">
        <v>49</v>
      </c>
      <c r="K9" s="265">
        <f t="shared" ref="K9" si="2">SUM(D10:J10)</f>
        <v>2.3588235294117652</v>
      </c>
      <c r="L9" s="261">
        <f t="shared" ref="L9" si="3">1/K9</f>
        <v>0.42394014962593507</v>
      </c>
    </row>
    <row r="10" spans="2:12" x14ac:dyDescent="0.3">
      <c r="B10" s="269"/>
      <c r="C10" s="270"/>
      <c r="D10" s="48">
        <v>0.04</v>
      </c>
      <c r="E10" s="49">
        <f>0.07/0.034</f>
        <v>2.0588235294117649</v>
      </c>
      <c r="F10" s="49"/>
      <c r="G10" s="49"/>
      <c r="H10" s="49"/>
      <c r="I10" s="49"/>
      <c r="J10" s="100">
        <f>0.13*2</f>
        <v>0.26</v>
      </c>
      <c r="K10" s="266"/>
      <c r="L10" s="261"/>
    </row>
    <row r="11" spans="2:12" ht="22.2" customHeight="1" x14ac:dyDescent="0.3">
      <c r="B11" s="274" t="s">
        <v>54</v>
      </c>
      <c r="C11" s="275" t="s">
        <v>55</v>
      </c>
      <c r="D11" s="146" t="s">
        <v>56</v>
      </c>
      <c r="E11" s="147" t="s">
        <v>57</v>
      </c>
      <c r="F11" s="147" t="s">
        <v>58</v>
      </c>
      <c r="G11" s="147" t="s">
        <v>59</v>
      </c>
      <c r="H11" s="147" t="s">
        <v>60</v>
      </c>
      <c r="I11" s="147"/>
      <c r="J11" s="148" t="s">
        <v>49</v>
      </c>
      <c r="K11" s="264">
        <f>1/L11</f>
        <v>5.5555555555555554</v>
      </c>
      <c r="L11" s="262">
        <v>0.18</v>
      </c>
    </row>
    <row r="12" spans="2:12" ht="24.6" customHeight="1" x14ac:dyDescent="0.3">
      <c r="B12" s="274"/>
      <c r="C12" s="275"/>
      <c r="D12" s="146">
        <f>0.05/1.046</f>
        <v>4.780114722753346E-2</v>
      </c>
      <c r="E12" s="147">
        <f>0.15/0.035</f>
        <v>4.2857142857142856</v>
      </c>
      <c r="F12" s="147">
        <f>0.065/0.032</f>
        <v>2.03125</v>
      </c>
      <c r="G12" s="147">
        <f>0.06/1.046</f>
        <v>5.736137667304015E-2</v>
      </c>
      <c r="H12" s="147">
        <f>0.01/1.046</f>
        <v>9.5602294455066923E-3</v>
      </c>
      <c r="I12" s="147"/>
      <c r="J12" s="148">
        <f>0.17*2</f>
        <v>0.34</v>
      </c>
      <c r="K12" s="267"/>
      <c r="L12" s="262"/>
    </row>
    <row r="13" spans="2:12" x14ac:dyDescent="0.3">
      <c r="B13" s="268" t="s">
        <v>61</v>
      </c>
      <c r="C13" s="270" t="s">
        <v>62</v>
      </c>
      <c r="D13" s="48" t="s">
        <v>52</v>
      </c>
      <c r="E13" s="49" t="s">
        <v>53</v>
      </c>
      <c r="F13" s="49" t="s">
        <v>56</v>
      </c>
      <c r="G13" s="49" t="s">
        <v>63</v>
      </c>
      <c r="H13" s="49" t="s">
        <v>59</v>
      </c>
      <c r="I13" s="49" t="s">
        <v>64</v>
      </c>
      <c r="J13" s="100" t="s">
        <v>49</v>
      </c>
      <c r="K13" s="265">
        <f t="shared" ref="K13" si="4">SUM(D14:J14)</f>
        <v>5.47940988716375</v>
      </c>
      <c r="L13" s="261">
        <f t="shared" ref="L13" si="5">1/K13</f>
        <v>0.18250140445646049</v>
      </c>
    </row>
    <row r="14" spans="2:12" x14ac:dyDescent="0.3">
      <c r="B14" s="269"/>
      <c r="C14" s="270"/>
      <c r="D14" s="48">
        <v>0.02</v>
      </c>
      <c r="E14" s="49">
        <f>0.16/0.034</f>
        <v>4.7058823529411766</v>
      </c>
      <c r="F14" s="49">
        <f>0.05/1.046</f>
        <v>4.780114722753346E-2</v>
      </c>
      <c r="G14" s="49">
        <f>0.15/0.502</f>
        <v>0.29880478087649404</v>
      </c>
      <c r="H14" s="49">
        <f>0.06/1.046</f>
        <v>5.736137667304015E-2</v>
      </c>
      <c r="I14" s="49">
        <f>0.01/1.046</f>
        <v>9.5602294455066923E-3</v>
      </c>
      <c r="J14" s="100">
        <f>0.17*2</f>
        <v>0.34</v>
      </c>
      <c r="K14" s="266"/>
      <c r="L14" s="261"/>
    </row>
    <row r="15" spans="2:12" x14ac:dyDescent="0.3">
      <c r="B15" s="273" t="s">
        <v>65</v>
      </c>
      <c r="C15" s="263" t="s">
        <v>66</v>
      </c>
      <c r="D15" s="42" t="s">
        <v>67</v>
      </c>
      <c r="E15" s="43" t="s">
        <v>68</v>
      </c>
      <c r="F15" s="43" t="s">
        <v>69</v>
      </c>
      <c r="G15" s="43" t="s">
        <v>70</v>
      </c>
      <c r="H15" s="43"/>
      <c r="I15" s="43"/>
      <c r="J15" s="99" t="s">
        <v>71</v>
      </c>
      <c r="K15" s="264">
        <f>SUM(D16:J16)</f>
        <v>10.676386554621848</v>
      </c>
      <c r="L15" s="262">
        <f t="shared" ref="L15" si="6">1/K15</f>
        <v>9.366464907240514E-2</v>
      </c>
    </row>
    <row r="16" spans="2:12" x14ac:dyDescent="0.3">
      <c r="B16" s="273"/>
      <c r="C16" s="263"/>
      <c r="D16" s="42">
        <f>0.022/0.84</f>
        <v>2.6190476190476191E-2</v>
      </c>
      <c r="E16" s="43">
        <f>0.2/0.12</f>
        <v>1.6666666666666667</v>
      </c>
      <c r="F16" s="43">
        <f>0.3/0.034</f>
        <v>8.8235294117647047</v>
      </c>
      <c r="G16" s="43">
        <v>0.02</v>
      </c>
      <c r="H16" s="43"/>
      <c r="I16" s="43"/>
      <c r="J16" s="99">
        <v>0.14000000000000001</v>
      </c>
      <c r="K16" s="264"/>
      <c r="L16" s="262"/>
    </row>
    <row r="17" spans="2:12" x14ac:dyDescent="0.3">
      <c r="B17" s="94" t="s">
        <v>72</v>
      </c>
      <c r="C17" s="56" t="s">
        <v>19</v>
      </c>
      <c r="D17" s="50"/>
      <c r="E17" s="50"/>
      <c r="F17" s="50"/>
      <c r="G17" s="50"/>
      <c r="H17" s="50"/>
      <c r="I17" s="50"/>
      <c r="J17" s="53"/>
      <c r="K17" s="59" t="s">
        <v>19</v>
      </c>
      <c r="L17" s="97">
        <v>1.4</v>
      </c>
    </row>
    <row r="18" spans="2:12" x14ac:dyDescent="0.3">
      <c r="B18" s="95" t="s">
        <v>73</v>
      </c>
      <c r="C18" s="57" t="s">
        <v>19</v>
      </c>
      <c r="D18" s="51"/>
      <c r="E18" s="51"/>
      <c r="F18" s="51"/>
      <c r="G18" s="51"/>
      <c r="H18" s="51"/>
      <c r="I18" s="51"/>
      <c r="J18" s="54"/>
      <c r="K18" s="93" t="s">
        <v>19</v>
      </c>
      <c r="L18" s="98">
        <v>1.4</v>
      </c>
    </row>
    <row r="19" spans="2:12" x14ac:dyDescent="0.3">
      <c r="B19" s="94" t="s">
        <v>74</v>
      </c>
      <c r="C19" s="56" t="s">
        <v>19</v>
      </c>
      <c r="D19" s="50"/>
      <c r="E19" s="50"/>
      <c r="F19" s="50"/>
      <c r="G19" s="50"/>
      <c r="H19" s="50"/>
      <c r="I19" s="50"/>
      <c r="J19" s="53"/>
      <c r="K19" s="59" t="s">
        <v>19</v>
      </c>
      <c r="L19" s="97">
        <v>1.4</v>
      </c>
    </row>
    <row r="20" spans="2:12" ht="15" thickBot="1" x14ac:dyDescent="0.35">
      <c r="B20" s="41" t="s">
        <v>75</v>
      </c>
      <c r="C20" s="58" t="s">
        <v>19</v>
      </c>
      <c r="D20" s="52"/>
      <c r="E20" s="52"/>
      <c r="F20" s="52"/>
      <c r="G20" s="52"/>
      <c r="H20" s="52"/>
      <c r="I20" s="52"/>
      <c r="J20" s="55"/>
      <c r="K20" s="60" t="s">
        <v>19</v>
      </c>
      <c r="L20" s="40">
        <v>1.3</v>
      </c>
    </row>
  </sheetData>
  <mergeCells count="29">
    <mergeCell ref="B2:L2"/>
    <mergeCell ref="D3:J3"/>
    <mergeCell ref="B7:B8"/>
    <mergeCell ref="C7:C8"/>
    <mergeCell ref="B3:B4"/>
    <mergeCell ref="C3:C4"/>
    <mergeCell ref="K3:K4"/>
    <mergeCell ref="L3:L4"/>
    <mergeCell ref="L7:L8"/>
    <mergeCell ref="K5:K6"/>
    <mergeCell ref="K7:K8"/>
    <mergeCell ref="B13:B14"/>
    <mergeCell ref="C13:C14"/>
    <mergeCell ref="B5:B6"/>
    <mergeCell ref="C5:C6"/>
    <mergeCell ref="B15:B16"/>
    <mergeCell ref="B11:B12"/>
    <mergeCell ref="C11:C12"/>
    <mergeCell ref="B9:B10"/>
    <mergeCell ref="C9:C10"/>
    <mergeCell ref="L9:L10"/>
    <mergeCell ref="L11:L12"/>
    <mergeCell ref="L13:L14"/>
    <mergeCell ref="L15:L16"/>
    <mergeCell ref="C15:C16"/>
    <mergeCell ref="K15:K16"/>
    <mergeCell ref="K9:K10"/>
    <mergeCell ref="K11:K12"/>
    <mergeCell ref="K13:K14"/>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6E571-E001-405D-8B8F-06B6AE142BC0}">
  <dimension ref="B1:AB29"/>
  <sheetViews>
    <sheetView zoomScale="85" zoomScaleNormal="85" workbookViewId="0">
      <selection activeCell="D14" sqref="D14"/>
    </sheetView>
  </sheetViews>
  <sheetFormatPr baseColWidth="10" defaultColWidth="11.5546875" defaultRowHeight="14.4" x14ac:dyDescent="0.3"/>
  <cols>
    <col min="1" max="1" width="3.109375" style="1" customWidth="1"/>
    <col min="2" max="5" width="11.5546875" style="1"/>
    <col min="6" max="6" width="3.88671875" style="1" customWidth="1"/>
    <col min="7" max="16384" width="11.5546875" style="1"/>
  </cols>
  <sheetData>
    <row r="1" spans="2:28" ht="15" thickBot="1" x14ac:dyDescent="0.35"/>
    <row r="2" spans="2:28" ht="22.95" customHeight="1" thickBot="1" x14ac:dyDescent="0.35">
      <c r="B2" s="290" t="s">
        <v>137</v>
      </c>
      <c r="C2" s="291"/>
      <c r="D2" s="291"/>
      <c r="E2" s="292"/>
    </row>
    <row r="3" spans="2:28" x14ac:dyDescent="0.3">
      <c r="B3" s="283" t="s">
        <v>141</v>
      </c>
      <c r="C3" s="285" t="s">
        <v>142</v>
      </c>
      <c r="D3" s="286"/>
      <c r="E3" s="287"/>
    </row>
    <row r="4" spans="2:28" x14ac:dyDescent="0.3">
      <c r="B4" s="284"/>
      <c r="C4" s="160">
        <v>15</v>
      </c>
      <c r="D4" s="160">
        <v>20</v>
      </c>
      <c r="E4" s="163">
        <v>25</v>
      </c>
    </row>
    <row r="5" spans="2:28" ht="15.6" x14ac:dyDescent="0.3">
      <c r="B5" s="164" t="s">
        <v>135</v>
      </c>
      <c r="C5" s="161" t="s">
        <v>19</v>
      </c>
      <c r="D5" s="161" t="s">
        <v>19</v>
      </c>
      <c r="E5" s="165" t="s">
        <v>19</v>
      </c>
    </row>
    <row r="6" spans="2:28" ht="15.6" x14ac:dyDescent="0.3">
      <c r="B6" s="164" t="s">
        <v>145</v>
      </c>
      <c r="C6" s="162">
        <v>0.61</v>
      </c>
      <c r="D6" s="161">
        <v>0.72</v>
      </c>
      <c r="E6" s="165">
        <v>0.83</v>
      </c>
    </row>
    <row r="7" spans="2:28" ht="16.2" thickBot="1" x14ac:dyDescent="0.35">
      <c r="B7" s="166" t="s">
        <v>146</v>
      </c>
      <c r="C7" s="167">
        <v>0.57999999999999996</v>
      </c>
      <c r="D7" s="167">
        <v>0.71</v>
      </c>
      <c r="E7" s="168">
        <v>0.8</v>
      </c>
    </row>
    <row r="8" spans="2:28" x14ac:dyDescent="0.3">
      <c r="B8" s="169" t="s">
        <v>139</v>
      </c>
      <c r="C8" s="174">
        <v>20.010000000000002</v>
      </c>
      <c r="D8" s="176">
        <f>IF(AND(C8&gt;=15,C8&lt;=20),HLOOKUP(E8,C4:E7,2),IF(AND(C8&gt;20,C8&lt;=25),HLOOKUP(E8,C4:E7,3),IF(AND(C8&gt;25,C8&lt;=30),HLOOKUP(E8,C4:E7,4),IF(AND(C8&gt;30),HLOOKUP(E8,C4:E7,4),"Erreur"))))</f>
        <v>0.61</v>
      </c>
      <c r="E8" s="177">
        <f>IF(AND(C9&gt;=15,C9&lt;=20),15,IF(AND(C9&gt;20,C9&lt;=25),20,IF(AND(C9&gt;25),20,"erreur trop faible")))</f>
        <v>15</v>
      </c>
    </row>
    <row r="9" spans="2:28" ht="15" thickBot="1" x14ac:dyDescent="0.35">
      <c r="B9" s="170" t="s">
        <v>140</v>
      </c>
      <c r="C9" s="175">
        <v>20</v>
      </c>
      <c r="D9" s="178">
        <f>IF(AND(C8&gt;=15,C8&lt;=20),HLOOKUP(E9,C4:E7,2),IF(AND(C8&gt;20,C8&lt;=25),HLOOKUP(E9,C4:E7,3),IF(AND(C8&gt;25,C8&lt;=30),HLOOKUP(E9,C4:E7,4),IF(AND(C8&gt;30),HLOOKUP(E9,C4:E7,4),"Erreur"))))</f>
        <v>0.72</v>
      </c>
      <c r="E9" s="179">
        <f>IF(AND(C9&gt;=15,C9&lt;=20),20,IF(AND(C9&gt;20,C9&lt;=25),25,IF(AND(C9&gt;25),25,"erreur trop faible")))</f>
        <v>20</v>
      </c>
    </row>
    <row r="10" spans="2:28" ht="15" thickBot="1" x14ac:dyDescent="0.35">
      <c r="B10" s="288" t="s">
        <v>136</v>
      </c>
      <c r="C10" s="289"/>
      <c r="D10" s="289"/>
      <c r="E10" s="171">
        <f>((D9-D8)/(5))*(C9-E8)+D8</f>
        <v>0.72</v>
      </c>
    </row>
    <row r="11" spans="2:28" x14ac:dyDescent="0.3">
      <c r="B11" s="158"/>
      <c r="C11" s="159"/>
      <c r="D11" s="153"/>
      <c r="E11" s="153"/>
    </row>
    <row r="12" spans="2:28" x14ac:dyDescent="0.3">
      <c r="B12" s="158" t="s">
        <v>138</v>
      </c>
      <c r="C12" s="172" t="s">
        <v>143</v>
      </c>
      <c r="D12" s="180">
        <v>0.72</v>
      </c>
      <c r="E12" s="153"/>
    </row>
    <row r="13" spans="2:28" x14ac:dyDescent="0.3">
      <c r="C13" s="172" t="s">
        <v>144</v>
      </c>
      <c r="D13" s="180">
        <v>0.72</v>
      </c>
    </row>
    <row r="15" spans="2:28" x14ac:dyDescent="0.3">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c r="AA15" s="181"/>
      <c r="AB15" s="181"/>
    </row>
    <row r="16" spans="2:28" ht="15" thickBot="1" x14ac:dyDescent="0.35"/>
    <row r="17" spans="2:27" ht="26.4" customHeight="1" thickBot="1" x14ac:dyDescent="0.35">
      <c r="B17" s="290" t="s">
        <v>149</v>
      </c>
      <c r="C17" s="291"/>
      <c r="D17" s="291"/>
      <c r="E17" s="292"/>
    </row>
    <row r="18" spans="2:27" x14ac:dyDescent="0.3">
      <c r="B18" s="283" t="s">
        <v>141</v>
      </c>
      <c r="C18" s="285" t="s">
        <v>142</v>
      </c>
      <c r="D18" s="286"/>
      <c r="E18" s="287"/>
    </row>
    <row r="19" spans="2:27" x14ac:dyDescent="0.3">
      <c r="B19" s="284"/>
      <c r="C19" s="160">
        <v>15</v>
      </c>
      <c r="D19" s="160">
        <v>20</v>
      </c>
      <c r="E19" s="163">
        <v>25</v>
      </c>
    </row>
    <row r="20" spans="2:27" ht="16.2" thickBot="1" x14ac:dyDescent="0.35">
      <c r="B20" s="164" t="s">
        <v>147</v>
      </c>
      <c r="C20" s="161">
        <v>0.17</v>
      </c>
      <c r="D20" s="161">
        <v>0.18</v>
      </c>
      <c r="E20" s="165">
        <v>0.19</v>
      </c>
    </row>
    <row r="21" spans="2:27" x14ac:dyDescent="0.3">
      <c r="B21" s="169" t="s">
        <v>139</v>
      </c>
      <c r="C21" s="174">
        <v>16</v>
      </c>
      <c r="D21" s="176" t="e">
        <f>IF(AND(Em&gt;=15,Em&lt;=30),HLOOKUP(E21,C19:E20,2),"Erreur")</f>
        <v>#REF!</v>
      </c>
      <c r="E21" s="177">
        <f>IF(AND(C22&gt;=15,C22&lt;=20),15,IF(AND(C22&gt;20,C22&lt;=25),20,IF(AND(C22&gt;25),20,"erreur trop faible")))</f>
        <v>15</v>
      </c>
    </row>
    <row r="22" spans="2:27" ht="15" thickBot="1" x14ac:dyDescent="0.35">
      <c r="B22" s="170" t="s">
        <v>140</v>
      </c>
      <c r="C22" s="175">
        <v>20</v>
      </c>
      <c r="D22" s="178" t="e">
        <f>IF(AND(Em&gt;=15,Em&lt;=30),HLOOKUP(E22,C19:E20,2),IF(AND(Em&gt;20,Em&lt;=25),HLOOKUP(E22,C19:E20,3),IF(AND(Em&gt;25,Em&lt;=30),HLOOKUP(E22,C19:E20,4),IF(AND(Em&gt;30),HLOOKUP(E22,C19:E20,4),"Erreur"))))</f>
        <v>#REF!</v>
      </c>
      <c r="E22" s="179">
        <f>IF(AND(C22&gt;=15,C22&lt;=20),20,IF(AND(C22&gt;20,C22&lt;=25),25,IF(AND(C22&gt;25),25,"erreur trop faible")))</f>
        <v>20</v>
      </c>
    </row>
    <row r="23" spans="2:27" ht="15" thickBot="1" x14ac:dyDescent="0.35">
      <c r="B23" s="288" t="s">
        <v>136</v>
      </c>
      <c r="C23" s="289"/>
      <c r="D23" s="289"/>
      <c r="E23" s="171" t="e">
        <f>((D22-D21)/(5))*(C22-E21)+D21</f>
        <v>#REF!</v>
      </c>
    </row>
    <row r="25" spans="2:27" x14ac:dyDescent="0.3">
      <c r="B25" s="158" t="s">
        <v>138</v>
      </c>
      <c r="C25" s="172" t="s">
        <v>148</v>
      </c>
      <c r="D25" s="180">
        <v>0.18</v>
      </c>
    </row>
    <row r="26" spans="2:27" x14ac:dyDescent="0.3">
      <c r="C26" s="172"/>
      <c r="D26" s="180"/>
    </row>
    <row r="27" spans="2:27" x14ac:dyDescent="0.3">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c r="AA27" s="181"/>
    </row>
    <row r="29" spans="2:27" x14ac:dyDescent="0.3">
      <c r="B29" s="182" t="s">
        <v>150</v>
      </c>
      <c r="D29" s="172" t="s">
        <v>151</v>
      </c>
      <c r="E29" s="180">
        <v>0.18</v>
      </c>
    </row>
  </sheetData>
  <mergeCells count="8">
    <mergeCell ref="B18:B19"/>
    <mergeCell ref="C18:E18"/>
    <mergeCell ref="B23:D23"/>
    <mergeCell ref="B2:E2"/>
    <mergeCell ref="B3:B4"/>
    <mergeCell ref="C3:E3"/>
    <mergeCell ref="B10:D10"/>
    <mergeCell ref="B17:E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E4A4-3A64-4CD8-9DB6-42C8DF0C8150}">
  <dimension ref="B1:I20"/>
  <sheetViews>
    <sheetView zoomScale="115" zoomScaleNormal="115" workbookViewId="0">
      <selection activeCell="I11" sqref="I11"/>
    </sheetView>
  </sheetViews>
  <sheetFormatPr baseColWidth="10" defaultColWidth="11.44140625" defaultRowHeight="14.4" x14ac:dyDescent="0.3"/>
  <cols>
    <col min="1" max="1" width="3.109375" style="1" customWidth="1"/>
    <col min="2" max="2" width="23" style="1" customWidth="1"/>
    <col min="3" max="3" width="11.44140625" style="10"/>
    <col min="4" max="4" width="15.88671875" style="10" bestFit="1" customWidth="1"/>
    <col min="5" max="5" width="11.44140625" style="10"/>
    <col min="6" max="6" width="21.33203125" style="1" bestFit="1" customWidth="1"/>
    <col min="7" max="7" width="46.5546875" style="1" customWidth="1"/>
    <col min="8" max="8" width="5.44140625" style="1" bestFit="1" customWidth="1"/>
    <col min="9" max="9" width="9.109375" style="1" customWidth="1"/>
    <col min="10" max="10" width="34.44140625" style="1" customWidth="1"/>
    <col min="11" max="11" width="8.109375" style="1" bestFit="1" customWidth="1"/>
    <col min="12" max="16384" width="11.44140625" style="1"/>
  </cols>
  <sheetData>
    <row r="1" spans="2:9" ht="15" thickBot="1" x14ac:dyDescent="0.35">
      <c r="F1" s="10"/>
    </row>
    <row r="2" spans="2:9" x14ac:dyDescent="0.3">
      <c r="B2" s="103" t="s">
        <v>1</v>
      </c>
      <c r="C2" s="104" t="s">
        <v>90</v>
      </c>
      <c r="D2" s="104" t="s">
        <v>31</v>
      </c>
      <c r="E2" s="104" t="s">
        <v>114</v>
      </c>
      <c r="F2" s="122" t="s">
        <v>120</v>
      </c>
      <c r="H2" s="140" t="s">
        <v>122</v>
      </c>
      <c r="I2" s="141">
        <v>17.947792694419704</v>
      </c>
    </row>
    <row r="3" spans="2:9" x14ac:dyDescent="0.3">
      <c r="B3" s="105" t="s">
        <v>110</v>
      </c>
      <c r="C3" s="68">
        <f>'1 - Métré des Surfaces Étudiées'!F15</f>
        <v>12.83</v>
      </c>
      <c r="D3" s="70">
        <f>'2 - Propriétés des Paroies'!L5</f>
        <v>0.30348411667278269</v>
      </c>
      <c r="E3" s="131">
        <f>D3*C3</f>
        <v>3.8937012169118019</v>
      </c>
      <c r="F3" s="123">
        <f>E3*($I$2-$I$4)</f>
        <v>112.71405564117256</v>
      </c>
      <c r="H3" s="136" t="s">
        <v>123</v>
      </c>
      <c r="I3" s="137">
        <v>19</v>
      </c>
    </row>
    <row r="4" spans="2:9" ht="15" thickBot="1" x14ac:dyDescent="0.35">
      <c r="B4" s="102" t="s">
        <v>112</v>
      </c>
      <c r="C4" s="127">
        <f>0.6*0.95</f>
        <v>0.56999999999999995</v>
      </c>
      <c r="D4" s="129">
        <f>'2 - Propriétés des Paroies'!L20</f>
        <v>1.3</v>
      </c>
      <c r="E4" s="132">
        <f t="shared" ref="E4:E7" si="0">D4*C4</f>
        <v>0.74099999999999999</v>
      </c>
      <c r="F4" s="123">
        <f>E4*($I$2-$I$4)</f>
        <v>21.450314386565001</v>
      </c>
      <c r="H4" s="138" t="s">
        <v>124</v>
      </c>
      <c r="I4" s="139">
        <v>-11</v>
      </c>
    </row>
    <row r="5" spans="2:9" x14ac:dyDescent="0.3">
      <c r="B5" s="105" t="s">
        <v>119</v>
      </c>
      <c r="C5" s="128">
        <f>C6</f>
        <v>5.47</v>
      </c>
      <c r="D5" s="130">
        <f>'2 - Propriétés des Paroies'!L11</f>
        <v>0.18</v>
      </c>
      <c r="E5" s="133">
        <f>D5*C5</f>
        <v>0.98459999999999992</v>
      </c>
      <c r="F5" s="123">
        <f>E5*($I$2-$I$4)</f>
        <v>28.501996686925636</v>
      </c>
    </row>
    <row r="6" spans="2:9" x14ac:dyDescent="0.3">
      <c r="B6" s="102" t="s">
        <v>118</v>
      </c>
      <c r="C6" s="127">
        <f>'1 - Métré des Surfaces Étudiées'!F17</f>
        <v>5.47</v>
      </c>
      <c r="D6" s="129">
        <f>'2 - Propriétés des Paroies'!L13</f>
        <v>0.18250140445646049</v>
      </c>
      <c r="E6" s="132">
        <f>D6*C6</f>
        <v>0.99828268237683881</v>
      </c>
      <c r="F6" s="124">
        <f>E6*($I$2-$I$3)</f>
        <v>-1.0504003314312043</v>
      </c>
    </row>
    <row r="7" spans="2:9" x14ac:dyDescent="0.3">
      <c r="B7" s="105" t="s">
        <v>111</v>
      </c>
      <c r="C7" s="128">
        <f>'1 - Métré des Surfaces Étudiées'!F13+'1 - Métré des Surfaces Étudiées'!F14</f>
        <v>11.686400000000001</v>
      </c>
      <c r="D7" s="130">
        <f>'2 - Propriétés des Paroies'!L7</f>
        <v>0.30852994555353902</v>
      </c>
      <c r="E7" s="133">
        <f t="shared" si="0"/>
        <v>3.6056043557168787</v>
      </c>
      <c r="F7" s="124">
        <f>E7*($I$2-$I$3)</f>
        <v>-3.7938432441174372</v>
      </c>
    </row>
    <row r="8" spans="2:9" x14ac:dyDescent="0.3">
      <c r="B8" s="102" t="s">
        <v>74</v>
      </c>
      <c r="C8" s="127">
        <f>0.83*2.04</f>
        <v>1.6932</v>
      </c>
      <c r="D8" s="129">
        <f>'2 - Propriétés des Paroies'!L19</f>
        <v>1.4</v>
      </c>
      <c r="E8" s="132">
        <f t="shared" ref="E8" si="1">D8*C8</f>
        <v>2.3704799999999997</v>
      </c>
      <c r="F8" s="124">
        <f>E8*($I$2-$I$3)</f>
        <v>-2.4942363737319804</v>
      </c>
    </row>
    <row r="9" spans="2:9" x14ac:dyDescent="0.3">
      <c r="B9" s="105" t="s">
        <v>113</v>
      </c>
      <c r="C9" s="128" t="s">
        <v>19</v>
      </c>
      <c r="D9" s="130" t="s">
        <v>19</v>
      </c>
      <c r="E9" s="133">
        <f>1.208*1006*15/3600</f>
        <v>5.0635333333333339</v>
      </c>
      <c r="F9" s="124">
        <f>E9*($I$2-$I$3)</f>
        <v>-5.3278867653826838</v>
      </c>
    </row>
    <row r="10" spans="2:9" ht="15" thickBot="1" x14ac:dyDescent="0.35">
      <c r="B10" s="126" t="s">
        <v>115</v>
      </c>
      <c r="C10" s="144" t="s">
        <v>19</v>
      </c>
      <c r="D10" s="144" t="s">
        <v>19</v>
      </c>
      <c r="E10" s="134" t="s">
        <v>19</v>
      </c>
      <c r="F10" s="125">
        <v>-150</v>
      </c>
    </row>
    <row r="11" spans="2:9" ht="15" thickBot="1" x14ac:dyDescent="0.35">
      <c r="F11" s="10"/>
    </row>
    <row r="12" spans="2:9" x14ac:dyDescent="0.3">
      <c r="E12" s="135" t="s">
        <v>121</v>
      </c>
      <c r="F12" s="142">
        <f>SUM(F3:F10)</f>
        <v>0</v>
      </c>
    </row>
    <row r="13" spans="2:9" ht="15" thickBot="1" x14ac:dyDescent="0.35">
      <c r="E13" s="138" t="s">
        <v>125</v>
      </c>
      <c r="F13" s="143">
        <f>ROUND((I3-I2)/(I3-I4),2)</f>
        <v>0.04</v>
      </c>
    </row>
    <row r="14" spans="2:9" x14ac:dyDescent="0.3">
      <c r="D14" s="101"/>
      <c r="E14" s="1"/>
    </row>
    <row r="15" spans="2:9" x14ac:dyDescent="0.3">
      <c r="C15" s="107"/>
      <c r="D15" s="108"/>
      <c r="E15" s="1"/>
    </row>
    <row r="16" spans="2:9" x14ac:dyDescent="0.3">
      <c r="D16" s="109"/>
      <c r="E16" s="1"/>
    </row>
    <row r="17" spans="3:5" x14ac:dyDescent="0.3">
      <c r="C17" s="88"/>
      <c r="D17" s="109"/>
      <c r="E17" s="1"/>
    </row>
    <row r="18" spans="3:5" x14ac:dyDescent="0.3">
      <c r="C18" s="88"/>
      <c r="D18" s="109"/>
      <c r="E18" s="1"/>
    </row>
    <row r="19" spans="3:5" x14ac:dyDescent="0.3">
      <c r="C19" s="88"/>
      <c r="D19" s="109"/>
      <c r="E19" s="1"/>
    </row>
    <row r="20" spans="3:5" x14ac:dyDescent="0.3">
      <c r="C20" s="1"/>
      <c r="D20" s="1"/>
      <c r="E20" s="1"/>
    </row>
  </sheetData>
  <conditionalFormatting sqref="F3:F10">
    <cfRule type="colorScale" priority="2">
      <colorScale>
        <cfvo type="min"/>
        <cfvo type="percentile" val="50"/>
        <cfvo type="max"/>
        <color rgb="FF63BE7B"/>
        <color theme="0"/>
        <color rgb="FFF8696B"/>
      </colorScale>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5664-1D98-4494-B019-D4B37753E153}">
  <dimension ref="B1:J16"/>
  <sheetViews>
    <sheetView zoomScaleNormal="100" workbookViewId="0">
      <selection activeCell="J18" sqref="J18"/>
    </sheetView>
  </sheetViews>
  <sheetFormatPr baseColWidth="10" defaultColWidth="11.44140625" defaultRowHeight="14.4" x14ac:dyDescent="0.3"/>
  <cols>
    <col min="1" max="1" width="3.109375" style="1" customWidth="1"/>
    <col min="2" max="2" width="9.33203125" style="1" bestFit="1" customWidth="1"/>
    <col min="3" max="3" width="17.5546875" style="1" bestFit="1" customWidth="1"/>
    <col min="4" max="4" width="20.88671875" style="1" bestFit="1" customWidth="1"/>
    <col min="5" max="5" width="11.44140625" style="1"/>
    <col min="6" max="6" width="15.6640625" style="1" bestFit="1" customWidth="1"/>
    <col min="7" max="9" width="11.44140625" style="1"/>
    <col min="10" max="10" width="36.5546875" style="1" bestFit="1" customWidth="1"/>
    <col min="11" max="16384" width="11.44140625" style="1"/>
  </cols>
  <sheetData>
    <row r="1" spans="2:10" ht="15" thickBot="1" x14ac:dyDescent="0.35"/>
    <row r="2" spans="2:10" x14ac:dyDescent="0.3">
      <c r="B2" s="302" t="s">
        <v>76</v>
      </c>
      <c r="C2" s="303"/>
      <c r="D2" s="304"/>
    </row>
    <row r="3" spans="2:10" x14ac:dyDescent="0.3">
      <c r="B3" s="309" t="s">
        <v>77</v>
      </c>
      <c r="C3" s="310"/>
      <c r="D3" s="311"/>
    </row>
    <row r="4" spans="2:10" x14ac:dyDescent="0.3">
      <c r="B4" s="305" t="s">
        <v>3</v>
      </c>
      <c r="C4" s="245" t="s">
        <v>78</v>
      </c>
      <c r="D4" s="246">
        <v>135</v>
      </c>
    </row>
    <row r="5" spans="2:10" x14ac:dyDescent="0.3">
      <c r="B5" s="305"/>
      <c r="C5" s="245" t="s">
        <v>79</v>
      </c>
      <c r="D5" s="246">
        <v>15</v>
      </c>
    </row>
    <row r="6" spans="2:10" x14ac:dyDescent="0.3">
      <c r="B6" s="305"/>
      <c r="C6" s="245" t="s">
        <v>80</v>
      </c>
      <c r="D6" s="246">
        <v>30</v>
      </c>
      <c r="J6" s="106"/>
    </row>
    <row r="7" spans="2:10" x14ac:dyDescent="0.3">
      <c r="B7" s="306" t="s">
        <v>130</v>
      </c>
      <c r="C7" s="149" t="s">
        <v>81</v>
      </c>
      <c r="D7" s="150">
        <v>15</v>
      </c>
    </row>
    <row r="8" spans="2:10" x14ac:dyDescent="0.3">
      <c r="B8" s="306"/>
      <c r="C8" s="149" t="s">
        <v>82</v>
      </c>
      <c r="D8" s="150">
        <v>15</v>
      </c>
    </row>
    <row r="9" spans="2:10" x14ac:dyDescent="0.3">
      <c r="B9" s="244" t="s">
        <v>83</v>
      </c>
      <c r="C9" s="245" t="s">
        <v>81</v>
      </c>
      <c r="D9" s="246">
        <v>15</v>
      </c>
    </row>
    <row r="10" spans="2:10" ht="15" thickBot="1" x14ac:dyDescent="0.35">
      <c r="B10" s="307" t="s">
        <v>84</v>
      </c>
      <c r="C10" s="308"/>
      <c r="D10" s="247">
        <f>SUM(D4:D9)</f>
        <v>225</v>
      </c>
    </row>
    <row r="12" spans="2:10" ht="15" thickBot="1" x14ac:dyDescent="0.35"/>
    <row r="13" spans="2:10" x14ac:dyDescent="0.3">
      <c r="B13" s="299" t="s">
        <v>85</v>
      </c>
      <c r="C13" s="300"/>
      <c r="D13" s="301"/>
    </row>
    <row r="14" spans="2:10" x14ac:dyDescent="0.3">
      <c r="B14" s="151" t="s">
        <v>86</v>
      </c>
      <c r="C14" s="293">
        <f>1.2*1000*(D10/3600)*1</f>
        <v>75</v>
      </c>
      <c r="D14" s="294"/>
    </row>
    <row r="15" spans="2:10" x14ac:dyDescent="0.3">
      <c r="B15" s="151" t="s">
        <v>87</v>
      </c>
      <c r="C15" s="295">
        <f>Tint-Text</f>
        <v>30</v>
      </c>
      <c r="D15" s="296"/>
    </row>
    <row r="16" spans="2:10" ht="15" thickBot="1" x14ac:dyDescent="0.35">
      <c r="B16" s="152" t="s">
        <v>88</v>
      </c>
      <c r="C16" s="297">
        <f>HRA*Delta_T</f>
        <v>2250</v>
      </c>
      <c r="D16" s="298"/>
    </row>
  </sheetData>
  <mergeCells count="9">
    <mergeCell ref="C14:D14"/>
    <mergeCell ref="C15:D15"/>
    <mergeCell ref="C16:D16"/>
    <mergeCell ref="B13:D13"/>
    <mergeCell ref="B2:D2"/>
    <mergeCell ref="B4:B6"/>
    <mergeCell ref="B7:B8"/>
    <mergeCell ref="B10:C10"/>
    <mergeCell ref="B3:D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60703-007B-4C97-AA31-3C09B21A12B6}">
  <dimension ref="B1:N29"/>
  <sheetViews>
    <sheetView zoomScale="85" zoomScaleNormal="85" workbookViewId="0">
      <pane xSplit="1" ySplit="1" topLeftCell="B2" activePane="bottomRight" state="frozen"/>
      <selection pane="topRight" activeCell="B1" sqref="B1"/>
      <selection pane="bottomLeft" activeCell="A2" sqref="A2"/>
      <selection pane="bottomRight" activeCell="R8" sqref="R8"/>
    </sheetView>
  </sheetViews>
  <sheetFormatPr baseColWidth="10" defaultColWidth="11.5546875" defaultRowHeight="14.4" x14ac:dyDescent="0.3"/>
  <cols>
    <col min="1" max="1" width="2.33203125" style="1" customWidth="1"/>
    <col min="2" max="2" width="20.5546875" style="1" bestFit="1" customWidth="1"/>
    <col min="3" max="3" width="11.6640625" style="1" bestFit="1" customWidth="1"/>
    <col min="4" max="4" width="11.5546875" style="1"/>
    <col min="5" max="5" width="12" style="1" bestFit="1" customWidth="1"/>
    <col min="6" max="6" width="11.5546875" style="1"/>
    <col min="7" max="7" width="13.6640625" style="1" customWidth="1"/>
    <col min="8" max="8" width="12" style="1" bestFit="1" customWidth="1"/>
    <col min="9" max="9" width="5.44140625" style="1" customWidth="1"/>
    <col min="10" max="10" width="23" style="1" customWidth="1"/>
    <col min="11" max="11" width="7.44140625" style="1" customWidth="1"/>
    <col min="12" max="16384" width="11.5546875" style="1"/>
  </cols>
  <sheetData>
    <row r="1" spans="2:14" ht="15" thickBot="1" x14ac:dyDescent="0.35"/>
    <row r="2" spans="2:14" ht="39.75" customHeight="1" thickBot="1" x14ac:dyDescent="0.35">
      <c r="B2" s="89" t="s">
        <v>89</v>
      </c>
      <c r="C2" s="90" t="s">
        <v>90</v>
      </c>
      <c r="D2" s="90" t="s">
        <v>10</v>
      </c>
      <c r="E2" s="90" t="s">
        <v>31</v>
      </c>
      <c r="F2" s="90" t="s">
        <v>91</v>
      </c>
      <c r="G2" s="90" t="s">
        <v>92</v>
      </c>
      <c r="H2" s="91" t="s">
        <v>93</v>
      </c>
      <c r="J2" s="74" t="s">
        <v>94</v>
      </c>
      <c r="K2" s="73">
        <f>'3 - Température LNC'!F13</f>
        <v>0.04</v>
      </c>
    </row>
    <row r="3" spans="2:14" ht="25.5" customHeight="1" thickBot="1" x14ac:dyDescent="0.35">
      <c r="B3" s="319" t="s">
        <v>95</v>
      </c>
      <c r="C3" s="320"/>
      <c r="D3" s="320"/>
      <c r="E3" s="320"/>
      <c r="F3" s="320"/>
      <c r="G3" s="321"/>
      <c r="H3" s="155">
        <f>SUM(H4:H10)</f>
        <v>54.684139999999999</v>
      </c>
      <c r="J3" s="75" t="s">
        <v>96</v>
      </c>
      <c r="K3" s="76">
        <v>19</v>
      </c>
    </row>
    <row r="4" spans="2:14" ht="29.4" thickBot="1" x14ac:dyDescent="0.35">
      <c r="B4" s="61" t="s">
        <v>97</v>
      </c>
      <c r="C4" s="62" t="s">
        <v>19</v>
      </c>
      <c r="D4" s="63">
        <f>3*2.5+4*2.4+4*1.15</f>
        <v>21.700000000000003</v>
      </c>
      <c r="E4" s="64" t="s">
        <v>19</v>
      </c>
      <c r="F4" s="65">
        <v>0.02</v>
      </c>
      <c r="G4" s="120">
        <v>1</v>
      </c>
      <c r="H4" s="66">
        <f t="shared" ref="H4:H10" si="0">IF(C4="-",F4*D4*G4,C4*E4*G4)</f>
        <v>0.43400000000000005</v>
      </c>
      <c r="J4" s="75" t="s">
        <v>98</v>
      </c>
      <c r="K4" s="77">
        <v>-11</v>
      </c>
    </row>
    <row r="5" spans="2:14" ht="28.8" x14ac:dyDescent="0.3">
      <c r="B5" s="67" t="s">
        <v>99</v>
      </c>
      <c r="C5" s="68" t="s">
        <v>19</v>
      </c>
      <c r="D5" s="69">
        <v>25.08</v>
      </c>
      <c r="E5" s="70" t="s">
        <v>19</v>
      </c>
      <c r="F5" s="71">
        <f>'2.2 - Pont thermiques'!D25</f>
        <v>0.18</v>
      </c>
      <c r="G5" s="121">
        <v>1</v>
      </c>
      <c r="H5" s="72">
        <f t="shared" si="0"/>
        <v>4.5143999999999993</v>
      </c>
      <c r="M5" s="39"/>
      <c r="N5" s="38"/>
    </row>
    <row r="6" spans="2:14" ht="28.8" x14ac:dyDescent="0.3">
      <c r="B6" s="61" t="s">
        <v>126</v>
      </c>
      <c r="C6" s="62" t="s">
        <v>19</v>
      </c>
      <c r="D6" s="63">
        <v>5.19</v>
      </c>
      <c r="E6" s="64" t="s">
        <v>19</v>
      </c>
      <c r="F6" s="65">
        <v>0.65</v>
      </c>
      <c r="G6" s="120">
        <f>b</f>
        <v>0.04</v>
      </c>
      <c r="H6" s="66">
        <f t="shared" si="0"/>
        <v>0.13494000000000003</v>
      </c>
    </row>
    <row r="7" spans="2:14" x14ac:dyDescent="0.3">
      <c r="B7" s="67" t="s">
        <v>100</v>
      </c>
      <c r="C7" s="68" t="s">
        <v>19</v>
      </c>
      <c r="D7" s="69">
        <v>30.44</v>
      </c>
      <c r="E7" s="70" t="s">
        <v>19</v>
      </c>
      <c r="F7" s="71">
        <f>'2.2 - Pont thermiques'!D12</f>
        <v>0.72</v>
      </c>
      <c r="G7" s="121">
        <v>1</v>
      </c>
      <c r="H7" s="72">
        <f t="shared" si="0"/>
        <v>21.916799999999999</v>
      </c>
    </row>
    <row r="8" spans="2:14" ht="28.8" x14ac:dyDescent="0.3">
      <c r="B8" s="61" t="s">
        <v>128</v>
      </c>
      <c r="C8" s="62" t="s">
        <v>19</v>
      </c>
      <c r="D8" s="63">
        <v>30.44</v>
      </c>
      <c r="E8" s="64" t="s">
        <v>19</v>
      </c>
      <c r="F8" s="65">
        <f>'2.2 - Pont thermiques'!D13</f>
        <v>0.72</v>
      </c>
      <c r="G8" s="120">
        <v>1</v>
      </c>
      <c r="H8" s="66">
        <f t="shared" si="0"/>
        <v>21.916799999999999</v>
      </c>
    </row>
    <row r="9" spans="2:14" x14ac:dyDescent="0.3">
      <c r="B9" s="67" t="s">
        <v>127</v>
      </c>
      <c r="C9" s="68" t="s">
        <v>19</v>
      </c>
      <c r="D9" s="69">
        <f>7.66*2+8.36*2</f>
        <v>32.04</v>
      </c>
      <c r="E9" s="70" t="s">
        <v>19</v>
      </c>
      <c r="F9" s="71">
        <f>'2.2 - Pont thermiques'!E29</f>
        <v>0.18</v>
      </c>
      <c r="G9" s="121">
        <v>1</v>
      </c>
      <c r="H9" s="72">
        <f t="shared" si="0"/>
        <v>5.7671999999999999</v>
      </c>
    </row>
    <row r="10" spans="2:14" ht="15" thickBot="1" x14ac:dyDescent="0.35">
      <c r="B10" s="61" t="s">
        <v>101</v>
      </c>
      <c r="C10" s="62" t="s">
        <v>19</v>
      </c>
      <c r="D10" s="63">
        <v>0</v>
      </c>
      <c r="E10" s="64" t="s">
        <v>19</v>
      </c>
      <c r="F10" s="65">
        <v>0.41</v>
      </c>
      <c r="G10" s="120">
        <v>1</v>
      </c>
      <c r="H10" s="66">
        <f t="shared" si="0"/>
        <v>0</v>
      </c>
    </row>
    <row r="11" spans="2:14" ht="24" customHeight="1" thickBot="1" x14ac:dyDescent="0.35">
      <c r="B11" s="319" t="s">
        <v>102</v>
      </c>
      <c r="C11" s="320"/>
      <c r="D11" s="320"/>
      <c r="E11" s="320"/>
      <c r="F11" s="320"/>
      <c r="G11" s="321"/>
      <c r="H11" s="155">
        <f>SUM(H12:H18)</f>
        <v>60.326160000000002</v>
      </c>
    </row>
    <row r="12" spans="2:14" x14ac:dyDescent="0.3">
      <c r="B12" s="61" t="s">
        <v>103</v>
      </c>
      <c r="C12" s="62">
        <f>43.475+64.56+36.54</f>
        <v>144.57499999999999</v>
      </c>
      <c r="D12" s="63" t="s">
        <v>19</v>
      </c>
      <c r="E12" s="64">
        <v>0.3</v>
      </c>
      <c r="F12" s="65" t="s">
        <v>19</v>
      </c>
      <c r="G12" s="120">
        <v>1</v>
      </c>
      <c r="H12" s="66">
        <f t="shared" ref="H12:H18" si="1">IF(C12="-",F12*D12*G12,C12*E12*G12)</f>
        <v>43.372499999999995</v>
      </c>
    </row>
    <row r="13" spans="2:14" ht="28.8" x14ac:dyDescent="0.3">
      <c r="B13" s="67" t="s">
        <v>46</v>
      </c>
      <c r="C13" s="68">
        <v>9.48</v>
      </c>
      <c r="D13" s="69" t="s">
        <v>19</v>
      </c>
      <c r="E13" s="70">
        <v>0.31</v>
      </c>
      <c r="F13" s="71" t="s">
        <v>19</v>
      </c>
      <c r="G13" s="121">
        <f>b</f>
        <v>0.04</v>
      </c>
      <c r="H13" s="72">
        <f t="shared" si="1"/>
        <v>0.117552</v>
      </c>
    </row>
    <row r="14" spans="2:14" x14ac:dyDescent="0.3">
      <c r="B14" s="61" t="s">
        <v>50</v>
      </c>
      <c r="C14" s="62">
        <v>3.93</v>
      </c>
      <c r="D14" s="63" t="s">
        <v>19</v>
      </c>
      <c r="E14" s="64">
        <v>0.42</v>
      </c>
      <c r="F14" s="65" t="s">
        <v>19</v>
      </c>
      <c r="G14" s="120">
        <f>b</f>
        <v>0.04</v>
      </c>
      <c r="H14" s="66">
        <f t="shared" si="1"/>
        <v>6.6023999999999999E-2</v>
      </c>
    </row>
    <row r="15" spans="2:14" x14ac:dyDescent="0.3">
      <c r="B15" s="67" t="s">
        <v>54</v>
      </c>
      <c r="C15" s="68">
        <v>51.4</v>
      </c>
      <c r="D15" s="69" t="s">
        <v>19</v>
      </c>
      <c r="E15" s="70">
        <v>0.15</v>
      </c>
      <c r="F15" s="71" t="s">
        <v>19</v>
      </c>
      <c r="G15" s="121">
        <v>1</v>
      </c>
      <c r="H15" s="72">
        <f t="shared" si="1"/>
        <v>7.7099999999999991</v>
      </c>
    </row>
    <row r="16" spans="2:14" x14ac:dyDescent="0.3">
      <c r="B16" s="61" t="s">
        <v>104</v>
      </c>
      <c r="C16" s="62">
        <v>5.47</v>
      </c>
      <c r="D16" s="63" t="s">
        <v>19</v>
      </c>
      <c r="E16" s="64">
        <v>0.18</v>
      </c>
      <c r="F16" s="65" t="s">
        <v>19</v>
      </c>
      <c r="G16" s="120">
        <f>b</f>
        <v>0.04</v>
      </c>
      <c r="H16" s="66">
        <f t="shared" si="1"/>
        <v>3.9383999999999995E-2</v>
      </c>
    </row>
    <row r="17" spans="2:8" ht="28.8" x14ac:dyDescent="0.3">
      <c r="B17" s="67" t="s">
        <v>65</v>
      </c>
      <c r="C17" s="68">
        <v>70.13</v>
      </c>
      <c r="D17" s="69" t="s">
        <v>19</v>
      </c>
      <c r="E17" s="70">
        <v>0.09</v>
      </c>
      <c r="F17" s="71" t="s">
        <v>19</v>
      </c>
      <c r="G17" s="121">
        <v>1</v>
      </c>
      <c r="H17" s="72">
        <f t="shared" si="1"/>
        <v>6.3116999999999992</v>
      </c>
    </row>
    <row r="18" spans="2:8" ht="15" thickBot="1" x14ac:dyDescent="0.35">
      <c r="B18" s="61" t="s">
        <v>72</v>
      </c>
      <c r="C18" s="62">
        <v>1.9350000000000001</v>
      </c>
      <c r="D18" s="63" t="s">
        <v>19</v>
      </c>
      <c r="E18" s="64">
        <v>1.4</v>
      </c>
      <c r="F18" s="65" t="s">
        <v>19</v>
      </c>
      <c r="G18" s="120">
        <v>1</v>
      </c>
      <c r="H18" s="66">
        <f t="shared" si="1"/>
        <v>2.7090000000000001</v>
      </c>
    </row>
    <row r="19" spans="2:8" ht="24.75" customHeight="1" thickBot="1" x14ac:dyDescent="0.35">
      <c r="B19" s="319" t="s">
        <v>105</v>
      </c>
      <c r="C19" s="320"/>
      <c r="D19" s="320"/>
      <c r="E19" s="320"/>
      <c r="F19" s="320"/>
      <c r="G19" s="321"/>
      <c r="H19" s="155">
        <f>SUM(H20:H24)</f>
        <v>43.882160000000006</v>
      </c>
    </row>
    <row r="20" spans="2:8" ht="28.8" x14ac:dyDescent="0.3">
      <c r="B20" s="61" t="s">
        <v>106</v>
      </c>
      <c r="C20" s="62">
        <f>'1 - Métré des Surfaces Étudiées'!C4+'1 - Métré des Surfaces Étudiées'!C5+'1 - Métré des Surfaces Étudiées'!C6+'1 - Métré des Surfaces Étudiées'!C7</f>
        <v>27.7196</v>
      </c>
      <c r="D20" s="63" t="s">
        <v>19</v>
      </c>
      <c r="E20" s="64">
        <v>1.3</v>
      </c>
      <c r="F20" s="65" t="s">
        <v>19</v>
      </c>
      <c r="G20" s="120">
        <v>1</v>
      </c>
      <c r="H20" s="66">
        <f>IF(C20="-",F20*D20*G20,C20*E20*G20)</f>
        <v>36.03548</v>
      </c>
    </row>
    <row r="21" spans="2:8" ht="28.8" x14ac:dyDescent="0.3">
      <c r="B21" s="67" t="s">
        <v>107</v>
      </c>
      <c r="C21" s="68">
        <f>'1 - Métré des Surfaces Étudiées'!F5</f>
        <v>1.9350000000000001</v>
      </c>
      <c r="D21" s="69" t="s">
        <v>19</v>
      </c>
      <c r="E21" s="70">
        <v>1.4</v>
      </c>
      <c r="F21" s="71" t="s">
        <v>19</v>
      </c>
      <c r="G21" s="121">
        <v>1</v>
      </c>
      <c r="H21" s="72">
        <f>IF(C21="-",F21*D21*G21,C21*E21*G21)</f>
        <v>2.7090000000000001</v>
      </c>
    </row>
    <row r="22" spans="2:8" x14ac:dyDescent="0.3">
      <c r="B22" s="61" t="s">
        <v>72</v>
      </c>
      <c r="C22" s="62">
        <f>'1 - Métré des Surfaces Étudiées'!F4</f>
        <v>1.9350000000000001</v>
      </c>
      <c r="D22" s="63" t="s">
        <v>19</v>
      </c>
      <c r="E22" s="64">
        <f>'2 - Propriétés des Paroies'!L17</f>
        <v>1.4</v>
      </c>
      <c r="F22" s="65" t="s">
        <v>19</v>
      </c>
      <c r="G22" s="120">
        <v>1</v>
      </c>
      <c r="H22" s="66">
        <f>IF(C22="-",F22*D22*G22,C22*E22*G22)</f>
        <v>2.7090000000000001</v>
      </c>
    </row>
    <row r="23" spans="2:8" ht="28.8" x14ac:dyDescent="0.3">
      <c r="B23" s="67" t="s">
        <v>108</v>
      </c>
      <c r="C23" s="68">
        <f>'1 - Métré des Surfaces Étudiées'!F6</f>
        <v>1.7136</v>
      </c>
      <c r="D23" s="69" t="s">
        <v>19</v>
      </c>
      <c r="E23" s="70">
        <f>'2 - Propriétés des Paroies'!L19</f>
        <v>1.4</v>
      </c>
      <c r="F23" s="71" t="s">
        <v>19</v>
      </c>
      <c r="G23" s="121">
        <v>1</v>
      </c>
      <c r="H23" s="72">
        <f>IF(C23="-",F23*D23*G23,C23*E23*G23)</f>
        <v>2.3990399999999998</v>
      </c>
    </row>
    <row r="24" spans="2:8" ht="29.4" thickBot="1" x14ac:dyDescent="0.35">
      <c r="B24" s="61" t="str" cm="1">
        <f t="array" ref="B24:C24">'1 - Métré des Surfaces Étudiées'!B8:C8</f>
        <v>Local non chauffé (celier)</v>
      </c>
      <c r="C24" s="62">
        <v>0.56999999999999995</v>
      </c>
      <c r="D24" s="63" t="s">
        <v>19</v>
      </c>
      <c r="E24" s="64">
        <f>'2 - Propriétés des Paroies'!L20</f>
        <v>1.3</v>
      </c>
      <c r="F24" s="65" t="s">
        <v>19</v>
      </c>
      <c r="G24" s="120">
        <f>b</f>
        <v>0.04</v>
      </c>
      <c r="H24" s="66">
        <f>IF(C24="-",F24*D24*G24,C24*E24*G24)</f>
        <v>2.964E-2</v>
      </c>
    </row>
    <row r="25" spans="2:8" ht="27.75" customHeight="1" thickBot="1" x14ac:dyDescent="0.35">
      <c r="B25" s="316" t="s">
        <v>129</v>
      </c>
      <c r="C25" s="317"/>
      <c r="D25" s="317"/>
      <c r="E25" s="317"/>
      <c r="F25" s="317"/>
      <c r="G25" s="318"/>
      <c r="H25" s="156">
        <f>HRA</f>
        <v>75</v>
      </c>
    </row>
    <row r="26" spans="2:8" ht="25.5" customHeight="1" thickBot="1" x14ac:dyDescent="0.35">
      <c r="B26" s="312" t="s">
        <v>109</v>
      </c>
      <c r="C26" s="313"/>
      <c r="D26" s="313"/>
      <c r="E26" s="313"/>
      <c r="F26" s="313"/>
      <c r="G26" s="313"/>
      <c r="H26" s="157">
        <f>SUM(H25,H19,H11,H3)</f>
        <v>233.89246000000003</v>
      </c>
    </row>
    <row r="28" spans="2:8" ht="15" thickBot="1" x14ac:dyDescent="0.35">
      <c r="D28" s="312" t="s">
        <v>133</v>
      </c>
      <c r="E28" s="313"/>
      <c r="F28" s="313"/>
      <c r="G28" s="313"/>
      <c r="H28" s="145">
        <f>H26*(Tint-Text)</f>
        <v>7016.7738000000008</v>
      </c>
    </row>
    <row r="29" spans="2:8" ht="15" thickBot="1" x14ac:dyDescent="0.35">
      <c r="D29" s="314" t="s">
        <v>134</v>
      </c>
      <c r="E29" s="315"/>
      <c r="F29" s="315"/>
      <c r="G29" s="315"/>
      <c r="H29" s="154">
        <f>H28*1.2/1000</f>
        <v>8.4201285600000002</v>
      </c>
    </row>
  </sheetData>
  <mergeCells count="7">
    <mergeCell ref="D28:G28"/>
    <mergeCell ref="D29:G29"/>
    <mergeCell ref="B25:G25"/>
    <mergeCell ref="B26:G26"/>
    <mergeCell ref="B3:G3"/>
    <mergeCell ref="B11:G11"/>
    <mergeCell ref="B19:G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ED2B6-7363-4934-905A-C6566440CCB0}">
  <dimension ref="B2:F34"/>
  <sheetViews>
    <sheetView topLeftCell="A5" zoomScale="85" zoomScaleNormal="85" workbookViewId="0">
      <selection activeCell="L31" sqref="L31"/>
    </sheetView>
  </sheetViews>
  <sheetFormatPr baseColWidth="10" defaultColWidth="11.5546875" defaultRowHeight="14.4" x14ac:dyDescent="0.3"/>
  <cols>
    <col min="1" max="1" width="11.5546875" style="1"/>
    <col min="2" max="2" width="18" style="1" customWidth="1"/>
    <col min="3" max="3" width="15.6640625" style="1" bestFit="1" customWidth="1"/>
    <col min="4" max="4" width="11.5546875" style="1"/>
    <col min="5" max="5" width="20.44140625" style="1" bestFit="1" customWidth="1"/>
    <col min="6" max="6" width="22.109375" style="1" bestFit="1" customWidth="1"/>
    <col min="7" max="16384" width="11.5546875" style="1"/>
  </cols>
  <sheetData>
    <row r="2" spans="2:6" ht="25.2" customHeight="1" x14ac:dyDescent="0.3">
      <c r="B2" s="237" t="s">
        <v>153</v>
      </c>
      <c r="C2" s="237" t="s">
        <v>152</v>
      </c>
      <c r="E2" s="237" t="s">
        <v>154</v>
      </c>
      <c r="F2" s="237" t="s">
        <v>155</v>
      </c>
    </row>
    <row r="3" spans="2:6" ht="23.4" customHeight="1" x14ac:dyDescent="0.3">
      <c r="B3" s="238" t="s">
        <v>159</v>
      </c>
      <c r="C3" s="241">
        <v>7.0000000000000007E-2</v>
      </c>
      <c r="E3" s="240">
        <v>5</v>
      </c>
      <c r="F3" s="241">
        <v>7.73</v>
      </c>
    </row>
    <row r="4" spans="2:6" x14ac:dyDescent="0.3">
      <c r="B4" s="238" t="s">
        <v>166</v>
      </c>
      <c r="C4" s="241">
        <v>0.13</v>
      </c>
      <c r="E4" s="242">
        <v>10</v>
      </c>
      <c r="F4" s="241">
        <v>6.5</v>
      </c>
    </row>
    <row r="5" spans="2:6" x14ac:dyDescent="0.3">
      <c r="B5" s="238" t="s">
        <v>164</v>
      </c>
      <c r="C5" s="241">
        <v>0.17</v>
      </c>
      <c r="E5" s="240">
        <v>15</v>
      </c>
      <c r="F5" s="241">
        <v>6.02</v>
      </c>
    </row>
    <row r="6" spans="2:6" x14ac:dyDescent="0.3">
      <c r="B6" s="238" t="s">
        <v>156</v>
      </c>
      <c r="C6" s="241">
        <v>0.17</v>
      </c>
      <c r="E6" s="240">
        <v>20</v>
      </c>
      <c r="F6" s="241">
        <v>5.76</v>
      </c>
    </row>
    <row r="7" spans="2:6" x14ac:dyDescent="0.3">
      <c r="B7" s="238" t="s">
        <v>165</v>
      </c>
      <c r="C7" s="241">
        <v>0.18</v>
      </c>
      <c r="E7" s="240">
        <v>25</v>
      </c>
      <c r="F7" s="241">
        <v>5.59</v>
      </c>
    </row>
    <row r="8" spans="2:6" x14ac:dyDescent="0.3">
      <c r="B8" s="238" t="s">
        <v>162</v>
      </c>
      <c r="C8" s="241">
        <v>0.22</v>
      </c>
      <c r="E8" s="240">
        <v>30</v>
      </c>
      <c r="F8" s="241">
        <v>5.47</v>
      </c>
    </row>
    <row r="9" spans="2:6" x14ac:dyDescent="0.3">
      <c r="B9" s="238" t="s">
        <v>160</v>
      </c>
      <c r="C9" s="241">
        <v>0.83</v>
      </c>
    </row>
    <row r="10" spans="2:6" x14ac:dyDescent="0.3">
      <c r="B10" s="238" t="s">
        <v>157</v>
      </c>
      <c r="C10" s="241">
        <v>0.85</v>
      </c>
    </row>
    <row r="11" spans="2:6" x14ac:dyDescent="0.3">
      <c r="B11" s="238" t="s">
        <v>161</v>
      </c>
      <c r="C11" s="241">
        <v>0.99</v>
      </c>
    </row>
    <row r="12" spans="2:6" x14ac:dyDescent="0.3">
      <c r="B12" s="238" t="s">
        <v>163</v>
      </c>
      <c r="C12" s="241">
        <v>1.03</v>
      </c>
    </row>
    <row r="13" spans="2:6" x14ac:dyDescent="0.3">
      <c r="B13" s="238" t="s">
        <v>158</v>
      </c>
      <c r="C13" s="241">
        <v>3.48</v>
      </c>
    </row>
    <row r="14" spans="2:6" x14ac:dyDescent="0.3">
      <c r="B14" s="239" t="s">
        <v>167</v>
      </c>
      <c r="C14" s="243">
        <v>6.5</v>
      </c>
    </row>
    <row r="29" spans="2:3" ht="15" thickBot="1" x14ac:dyDescent="0.35">
      <c r="B29" s="248" t="s">
        <v>225</v>
      </c>
      <c r="C29" s="154">
        <f>'5 - Calcul des déperditions'!H28/1000</f>
        <v>7.0167738000000011</v>
      </c>
    </row>
    <row r="31" spans="2:3" x14ac:dyDescent="0.3">
      <c r="B31" s="322"/>
      <c r="C31" s="322"/>
    </row>
    <row r="32" spans="2:3" x14ac:dyDescent="0.3">
      <c r="B32" s="322"/>
      <c r="C32" s="322"/>
    </row>
    <row r="34" spans="2:3" ht="15" thickBot="1" x14ac:dyDescent="0.35">
      <c r="B34" s="353">
        <f>(C29-C14)/C29</f>
        <v>7.3648348191016358E-2</v>
      </c>
      <c r="C34" s="354"/>
    </row>
  </sheetData>
  <sortState xmlns:xlrd2="http://schemas.microsoft.com/office/spreadsheetml/2017/richdata2" ref="B3:C13">
    <sortCondition ref="C3:C13"/>
  </sortState>
  <mergeCells count="2">
    <mergeCell ref="B31:C32"/>
    <mergeCell ref="B34:C3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63C60-839D-46F1-BEA9-C0C7E0FB8AC1}">
  <dimension ref="B1:J51"/>
  <sheetViews>
    <sheetView zoomScaleNormal="100" workbookViewId="0">
      <selection activeCell="K41" sqref="K41"/>
    </sheetView>
  </sheetViews>
  <sheetFormatPr baseColWidth="10" defaultColWidth="11.44140625" defaultRowHeight="14.4" x14ac:dyDescent="0.3"/>
  <cols>
    <col min="1" max="1" width="63.44140625" style="1" customWidth="1"/>
    <col min="2" max="2" width="6" style="1" customWidth="1"/>
    <col min="3" max="9" width="11.44140625" style="1"/>
    <col min="10" max="10" width="6" style="1" customWidth="1"/>
    <col min="11" max="11" width="150.109375" style="1" customWidth="1"/>
    <col min="12" max="16384" width="11.44140625" style="1"/>
  </cols>
  <sheetData>
    <row r="1" spans="2:10" ht="15" thickBot="1" x14ac:dyDescent="0.35"/>
    <row r="2" spans="2:10" x14ac:dyDescent="0.3">
      <c r="B2" s="2"/>
      <c r="C2" s="3"/>
      <c r="D2" s="3"/>
      <c r="E2" s="3"/>
      <c r="F2" s="3"/>
      <c r="G2" s="3"/>
      <c r="H2" s="3"/>
      <c r="I2" s="3"/>
      <c r="J2" s="4"/>
    </row>
    <row r="3" spans="2:10" x14ac:dyDescent="0.3">
      <c r="B3" s="5"/>
      <c r="C3" s="252"/>
      <c r="D3" s="252"/>
      <c r="E3" s="252"/>
      <c r="F3" s="252"/>
      <c r="G3" s="252"/>
      <c r="H3" s="252"/>
      <c r="I3" s="252"/>
      <c r="J3" s="6"/>
    </row>
    <row r="4" spans="2:10" x14ac:dyDescent="0.3">
      <c r="B4" s="5"/>
      <c r="C4" s="252"/>
      <c r="D4" s="252"/>
      <c r="E4" s="252"/>
      <c r="F4" s="252"/>
      <c r="G4" s="252"/>
      <c r="H4" s="252"/>
      <c r="I4" s="252"/>
      <c r="J4" s="6"/>
    </row>
    <row r="5" spans="2:10" x14ac:dyDescent="0.3">
      <c r="B5" s="5"/>
      <c r="J5" s="6"/>
    </row>
    <row r="6" spans="2:10" x14ac:dyDescent="0.3">
      <c r="B6" s="5"/>
      <c r="J6" s="6"/>
    </row>
    <row r="7" spans="2:10" x14ac:dyDescent="0.3">
      <c r="B7" s="5"/>
      <c r="J7" s="6"/>
    </row>
    <row r="8" spans="2:10" x14ac:dyDescent="0.3">
      <c r="B8" s="5"/>
      <c r="J8" s="6"/>
    </row>
    <row r="9" spans="2:10" x14ac:dyDescent="0.3">
      <c r="B9" s="5"/>
      <c r="J9" s="6"/>
    </row>
    <row r="10" spans="2:10" x14ac:dyDescent="0.3">
      <c r="B10" s="5"/>
      <c r="J10" s="6"/>
    </row>
    <row r="11" spans="2:10" x14ac:dyDescent="0.3">
      <c r="B11" s="5"/>
      <c r="J11" s="6"/>
    </row>
    <row r="12" spans="2:10" x14ac:dyDescent="0.3">
      <c r="B12" s="5"/>
      <c r="J12" s="6"/>
    </row>
    <row r="13" spans="2:10" x14ac:dyDescent="0.3">
      <c r="B13" s="5"/>
      <c r="E13" s="39"/>
      <c r="F13" s="235"/>
      <c r="J13" s="6"/>
    </row>
    <row r="14" spans="2:10" x14ac:dyDescent="0.3">
      <c r="B14" s="5"/>
      <c r="J14" s="6"/>
    </row>
    <row r="15" spans="2:10" x14ac:dyDescent="0.3">
      <c r="B15" s="5"/>
      <c r="J15" s="6"/>
    </row>
    <row r="16" spans="2:10" x14ac:dyDescent="0.3">
      <c r="B16" s="5"/>
      <c r="J16" s="6"/>
    </row>
    <row r="17" spans="2:10" x14ac:dyDescent="0.3">
      <c r="B17" s="5"/>
      <c r="J17" s="6"/>
    </row>
    <row r="18" spans="2:10" x14ac:dyDescent="0.3">
      <c r="B18" s="5"/>
      <c r="J18" s="6"/>
    </row>
    <row r="19" spans="2:10" x14ac:dyDescent="0.3">
      <c r="B19" s="5"/>
      <c r="J19" s="6"/>
    </row>
    <row r="20" spans="2:10" x14ac:dyDescent="0.3">
      <c r="B20" s="5"/>
      <c r="J20" s="6"/>
    </row>
    <row r="21" spans="2:10" x14ac:dyDescent="0.3">
      <c r="B21" s="5"/>
      <c r="J21" s="6"/>
    </row>
    <row r="22" spans="2:10" x14ac:dyDescent="0.3">
      <c r="B22" s="5"/>
      <c r="J22" s="6"/>
    </row>
    <row r="23" spans="2:10" x14ac:dyDescent="0.3">
      <c r="B23" s="5"/>
      <c r="J23" s="6"/>
    </row>
    <row r="24" spans="2:10" x14ac:dyDescent="0.3">
      <c r="B24" s="5"/>
      <c r="J24" s="6"/>
    </row>
    <row r="25" spans="2:10" x14ac:dyDescent="0.3">
      <c r="B25" s="5"/>
      <c r="J25" s="6"/>
    </row>
    <row r="26" spans="2:10" x14ac:dyDescent="0.3">
      <c r="B26" s="5"/>
      <c r="J26" s="6"/>
    </row>
    <row r="27" spans="2:10" x14ac:dyDescent="0.3">
      <c r="B27" s="5"/>
      <c r="J27" s="6"/>
    </row>
    <row r="28" spans="2:10" x14ac:dyDescent="0.3">
      <c r="B28" s="5"/>
      <c r="J28" s="6"/>
    </row>
    <row r="29" spans="2:10" x14ac:dyDescent="0.3">
      <c r="B29" s="5"/>
      <c r="J29" s="6"/>
    </row>
    <row r="30" spans="2:10" x14ac:dyDescent="0.3">
      <c r="B30" s="5"/>
      <c r="J30" s="6"/>
    </row>
    <row r="31" spans="2:10" x14ac:dyDescent="0.3">
      <c r="B31" s="5"/>
      <c r="J31" s="6"/>
    </row>
    <row r="32" spans="2:10" x14ac:dyDescent="0.3">
      <c r="B32" s="5"/>
      <c r="J32" s="6"/>
    </row>
    <row r="33" spans="2:10" x14ac:dyDescent="0.3">
      <c r="B33" s="5"/>
      <c r="J33" s="6"/>
    </row>
    <row r="34" spans="2:10" x14ac:dyDescent="0.3">
      <c r="B34" s="5"/>
      <c r="J34" s="6"/>
    </row>
    <row r="35" spans="2:10" x14ac:dyDescent="0.3">
      <c r="B35" s="5"/>
      <c r="J35" s="6"/>
    </row>
    <row r="36" spans="2:10" x14ac:dyDescent="0.3">
      <c r="B36" s="5"/>
      <c r="J36" s="6"/>
    </row>
    <row r="37" spans="2:10" x14ac:dyDescent="0.3">
      <c r="B37" s="5"/>
      <c r="J37" s="6"/>
    </row>
    <row r="38" spans="2:10" x14ac:dyDescent="0.3">
      <c r="B38" s="5"/>
      <c r="J38" s="6"/>
    </row>
    <row r="39" spans="2:10" x14ac:dyDescent="0.3">
      <c r="B39" s="5"/>
      <c r="J39" s="6"/>
    </row>
    <row r="40" spans="2:10" x14ac:dyDescent="0.3">
      <c r="B40" s="5"/>
      <c r="J40" s="6"/>
    </row>
    <row r="41" spans="2:10" x14ac:dyDescent="0.3">
      <c r="B41" s="5"/>
      <c r="J41" s="6"/>
    </row>
    <row r="42" spans="2:10" x14ac:dyDescent="0.3">
      <c r="B42" s="5"/>
      <c r="J42" s="6"/>
    </row>
    <row r="43" spans="2:10" x14ac:dyDescent="0.3">
      <c r="B43" s="5"/>
      <c r="J43" s="6"/>
    </row>
    <row r="44" spans="2:10" x14ac:dyDescent="0.3">
      <c r="B44" s="5"/>
      <c r="J44" s="6"/>
    </row>
    <row r="45" spans="2:10" x14ac:dyDescent="0.3">
      <c r="B45" s="5"/>
      <c r="J45" s="6"/>
    </row>
    <row r="46" spans="2:10" x14ac:dyDescent="0.3">
      <c r="B46" s="5"/>
      <c r="J46" s="6"/>
    </row>
    <row r="47" spans="2:10" x14ac:dyDescent="0.3">
      <c r="B47" s="5"/>
      <c r="J47" s="6"/>
    </row>
    <row r="48" spans="2:10" x14ac:dyDescent="0.3">
      <c r="B48" s="5"/>
      <c r="J48" s="6"/>
    </row>
    <row r="49" spans="2:10" x14ac:dyDescent="0.3">
      <c r="B49" s="5"/>
      <c r="J49" s="6"/>
    </row>
    <row r="50" spans="2:10" x14ac:dyDescent="0.3">
      <c r="B50" s="5"/>
      <c r="J50" s="6"/>
    </row>
    <row r="51" spans="2:10" ht="15" thickBot="1" x14ac:dyDescent="0.35">
      <c r="B51" s="7"/>
      <c r="C51" s="8"/>
      <c r="D51" s="8"/>
      <c r="E51" s="8"/>
      <c r="F51" s="8"/>
      <c r="G51" s="8"/>
      <c r="H51" s="8"/>
      <c r="I51" s="8"/>
      <c r="J51" s="9"/>
    </row>
  </sheetData>
  <mergeCells count="1">
    <mergeCell ref="C3:I4"/>
  </mergeCells>
  <printOptions horizontalCentered="1" verticalCentered="1"/>
  <pageMargins left="0.25" right="0.25" top="0.75" bottom="0.75" header="0.3" footer="0.3"/>
  <pageSetup paperSize="9" fitToWidth="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D645F-C3DF-49ED-A712-EF037021025B}">
  <dimension ref="B2:Z73"/>
  <sheetViews>
    <sheetView topLeftCell="A58" zoomScale="115" zoomScaleNormal="115" workbookViewId="0">
      <selection activeCell="F2" sqref="F2"/>
    </sheetView>
  </sheetViews>
  <sheetFormatPr baseColWidth="10" defaultColWidth="11.44140625" defaultRowHeight="14.4" x14ac:dyDescent="0.3"/>
  <cols>
    <col min="1" max="1" width="11.44140625" style="173"/>
    <col min="2" max="2" width="17.88671875" style="173" customWidth="1"/>
    <col min="3" max="3" width="12.6640625" style="173" customWidth="1"/>
    <col min="4" max="6" width="13.33203125" style="173" customWidth="1"/>
    <col min="7" max="7" width="10.5546875" style="173" customWidth="1"/>
    <col min="8" max="8" width="14" style="173" customWidth="1"/>
    <col min="9" max="9" width="9.6640625" style="173" bestFit="1" customWidth="1"/>
    <col min="10" max="10" width="10.109375" style="173" bestFit="1" customWidth="1"/>
    <col min="11" max="11" width="7.6640625" style="173" customWidth="1"/>
    <col min="12" max="12" width="18.6640625" style="173" customWidth="1"/>
    <col min="13" max="16" width="11.44140625" style="173"/>
    <col min="17" max="17" width="6.6640625" style="173" customWidth="1"/>
    <col min="18" max="18" width="21.33203125" style="173" bestFit="1" customWidth="1"/>
    <col min="19" max="20" width="11.44140625" style="173"/>
    <col min="21" max="21" width="20.109375" style="173" bestFit="1" customWidth="1"/>
    <col min="22" max="22" width="11.44140625" style="173"/>
    <col min="23" max="23" width="13.33203125" style="173" bestFit="1" customWidth="1"/>
    <col min="24" max="16384" width="11.44140625" style="173"/>
  </cols>
  <sheetData>
    <row r="2" spans="2:8" x14ac:dyDescent="0.3">
      <c r="B2" s="173" t="s">
        <v>168</v>
      </c>
      <c r="E2" s="184" t="s">
        <v>169</v>
      </c>
      <c r="F2" s="183">
        <v>45</v>
      </c>
    </row>
    <row r="3" spans="2:8" x14ac:dyDescent="0.3">
      <c r="E3" s="184" t="s">
        <v>171</v>
      </c>
      <c r="F3" s="183">
        <v>40</v>
      </c>
    </row>
    <row r="4" spans="2:8" x14ac:dyDescent="0.3">
      <c r="E4" s="184" t="s">
        <v>170</v>
      </c>
      <c r="F4" s="183">
        <v>19</v>
      </c>
    </row>
    <row r="6" spans="2:8" x14ac:dyDescent="0.3">
      <c r="B6" s="173" t="s">
        <v>172</v>
      </c>
      <c r="C6" s="184" t="s">
        <v>182</v>
      </c>
      <c r="D6" s="195">
        <f>(_Te+_Ts)/2-_Ti</f>
        <v>23.5</v>
      </c>
    </row>
    <row r="8" spans="2:8" ht="14.4" customHeight="1" x14ac:dyDescent="0.3">
      <c r="B8" s="352" t="s">
        <v>177</v>
      </c>
      <c r="C8" s="352"/>
      <c r="D8" s="352"/>
      <c r="E8" s="352"/>
      <c r="F8" s="352"/>
    </row>
    <row r="9" spans="2:8" x14ac:dyDescent="0.3">
      <c r="B9" s="352"/>
      <c r="C9" s="352"/>
      <c r="D9" s="352"/>
      <c r="E9" s="352"/>
      <c r="F9" s="352"/>
    </row>
    <row r="10" spans="2:8" x14ac:dyDescent="0.3">
      <c r="B10" s="352"/>
      <c r="C10" s="352"/>
      <c r="D10" s="352"/>
      <c r="E10" s="352"/>
      <c r="F10" s="352"/>
    </row>
    <row r="12" spans="2:8" x14ac:dyDescent="0.3">
      <c r="B12" s="173" t="s">
        <v>181</v>
      </c>
      <c r="E12" s="184" t="s">
        <v>179</v>
      </c>
      <c r="F12" s="183">
        <v>55</v>
      </c>
      <c r="G12" s="184" t="s">
        <v>183</v>
      </c>
      <c r="H12" s="195">
        <f>(F12+F13)/2-F14</f>
        <v>30</v>
      </c>
    </row>
    <row r="13" spans="2:8" x14ac:dyDescent="0.3">
      <c r="E13" s="184" t="s">
        <v>178</v>
      </c>
      <c r="F13" s="183">
        <v>45</v>
      </c>
    </row>
    <row r="14" spans="2:8" x14ac:dyDescent="0.3">
      <c r="E14" s="184" t="s">
        <v>180</v>
      </c>
      <c r="F14" s="183">
        <v>20</v>
      </c>
    </row>
    <row r="23" spans="2:10" ht="15" thickBot="1" x14ac:dyDescent="0.35"/>
    <row r="24" spans="2:10" x14ac:dyDescent="0.3">
      <c r="B24" s="343" t="s">
        <v>219</v>
      </c>
      <c r="C24" s="344"/>
      <c r="D24" s="344"/>
      <c r="E24" s="344"/>
      <c r="F24" s="344"/>
      <c r="G24" s="344"/>
      <c r="H24" s="344"/>
      <c r="I24" s="344"/>
      <c r="J24" s="345"/>
    </row>
    <row r="25" spans="2:10" x14ac:dyDescent="0.3">
      <c r="B25" s="346" t="s">
        <v>173</v>
      </c>
      <c r="C25" s="339"/>
      <c r="D25" s="339"/>
      <c r="E25" s="339"/>
      <c r="F25" s="347"/>
      <c r="G25" s="338" t="s">
        <v>202</v>
      </c>
      <c r="H25" s="339"/>
      <c r="I25" s="339"/>
      <c r="J25" s="340"/>
    </row>
    <row r="26" spans="2:10" x14ac:dyDescent="0.3">
      <c r="B26" s="186" t="s">
        <v>176</v>
      </c>
      <c r="C26" s="185">
        <v>1500</v>
      </c>
      <c r="D26" s="185">
        <v>1800</v>
      </c>
      <c r="E26" s="185">
        <v>1950</v>
      </c>
      <c r="F26" s="185">
        <v>2100</v>
      </c>
      <c r="G26" s="185">
        <v>1500</v>
      </c>
      <c r="H26" s="185">
        <v>1800</v>
      </c>
      <c r="I26" s="185">
        <v>1950</v>
      </c>
      <c r="J26" s="188">
        <v>2100</v>
      </c>
    </row>
    <row r="27" spans="2:10" x14ac:dyDescent="0.3">
      <c r="B27" s="189">
        <v>300</v>
      </c>
      <c r="C27" s="196" t="s">
        <v>19</v>
      </c>
      <c r="D27" s="196">
        <v>1.276</v>
      </c>
      <c r="E27" s="196">
        <v>1.2753000000000001</v>
      </c>
      <c r="F27" s="196">
        <v>1.2670999999999999</v>
      </c>
      <c r="G27" s="196" t="s">
        <v>19</v>
      </c>
      <c r="H27" s="196">
        <v>459</v>
      </c>
      <c r="I27" s="196">
        <v>495</v>
      </c>
      <c r="J27" s="216">
        <v>532</v>
      </c>
    </row>
    <row r="28" spans="2:10" x14ac:dyDescent="0.3">
      <c r="B28" s="189">
        <v>450</v>
      </c>
      <c r="C28" s="196" t="s">
        <v>19</v>
      </c>
      <c r="D28" s="196">
        <v>1.2818000000000001</v>
      </c>
      <c r="E28" s="196">
        <v>1.2802</v>
      </c>
      <c r="F28" s="196">
        <v>1.2746</v>
      </c>
      <c r="G28" s="196" t="s">
        <v>19</v>
      </c>
      <c r="H28" s="196">
        <v>657</v>
      </c>
      <c r="I28" s="196">
        <v>709</v>
      </c>
      <c r="J28" s="216">
        <v>761</v>
      </c>
    </row>
    <row r="29" spans="2:10" x14ac:dyDescent="0.3">
      <c r="B29" s="189">
        <v>600</v>
      </c>
      <c r="C29" s="196" t="s">
        <v>19</v>
      </c>
      <c r="D29" s="196">
        <v>1.2876000000000001</v>
      </c>
      <c r="E29" s="196">
        <v>1.2850999999999999</v>
      </c>
      <c r="F29" s="196">
        <v>1.2822</v>
      </c>
      <c r="G29" s="196" t="s">
        <v>19</v>
      </c>
      <c r="H29" s="196">
        <v>847</v>
      </c>
      <c r="I29" s="196">
        <v>914</v>
      </c>
      <c r="J29" s="216">
        <v>980</v>
      </c>
    </row>
    <row r="30" spans="2:10" ht="15" thickBot="1" x14ac:dyDescent="0.35">
      <c r="B30" s="190">
        <v>750</v>
      </c>
      <c r="C30" s="217" t="s">
        <v>19</v>
      </c>
      <c r="D30" s="217">
        <v>1.2934000000000001</v>
      </c>
      <c r="E30" s="217">
        <v>1.29</v>
      </c>
      <c r="F30" s="217">
        <v>1.2897000000000001</v>
      </c>
      <c r="G30" s="217" t="s">
        <v>19</v>
      </c>
      <c r="H30" s="217">
        <v>1031</v>
      </c>
      <c r="I30" s="217">
        <v>1113</v>
      </c>
      <c r="J30" s="218">
        <v>1191</v>
      </c>
    </row>
    <row r="31" spans="2:10" ht="15" thickBot="1" x14ac:dyDescent="0.35"/>
    <row r="32" spans="2:10" x14ac:dyDescent="0.3">
      <c r="B32" s="343" t="s">
        <v>201</v>
      </c>
      <c r="C32" s="344"/>
      <c r="D32" s="344"/>
      <c r="E32" s="344"/>
      <c r="F32" s="344"/>
      <c r="G32" s="344"/>
      <c r="H32" s="344"/>
      <c r="I32" s="344"/>
      <c r="J32" s="345"/>
    </row>
    <row r="33" spans="2:13" x14ac:dyDescent="0.3">
      <c r="B33" s="346" t="s">
        <v>173</v>
      </c>
      <c r="C33" s="339"/>
      <c r="D33" s="339"/>
      <c r="E33" s="339"/>
      <c r="F33" s="347"/>
      <c r="G33" s="338" t="s">
        <v>202</v>
      </c>
      <c r="H33" s="339"/>
      <c r="I33" s="339"/>
      <c r="J33" s="340"/>
    </row>
    <row r="34" spans="2:13" x14ac:dyDescent="0.3">
      <c r="B34" s="186" t="s">
        <v>176</v>
      </c>
      <c r="C34" s="185">
        <v>1500</v>
      </c>
      <c r="D34" s="185">
        <v>1800</v>
      </c>
      <c r="E34" s="185">
        <v>1950</v>
      </c>
      <c r="F34" s="185">
        <v>2100</v>
      </c>
      <c r="G34" s="185">
        <v>1500</v>
      </c>
      <c r="H34" s="185">
        <v>1800</v>
      </c>
      <c r="I34" s="185">
        <v>1950</v>
      </c>
      <c r="J34" s="188">
        <v>2100</v>
      </c>
    </row>
    <row r="35" spans="2:13" x14ac:dyDescent="0.3">
      <c r="B35" s="189">
        <v>300</v>
      </c>
      <c r="C35" s="196">
        <v>1.2964</v>
      </c>
      <c r="D35" s="196">
        <v>1.2876000000000001</v>
      </c>
      <c r="E35" s="196">
        <v>1.2905</v>
      </c>
      <c r="F35" s="196">
        <v>1.2935000000000001</v>
      </c>
      <c r="G35" s="196">
        <v>456</v>
      </c>
      <c r="H35" s="196">
        <v>495</v>
      </c>
      <c r="I35" s="196">
        <v>521</v>
      </c>
      <c r="J35" s="216">
        <v>548</v>
      </c>
    </row>
    <row r="36" spans="2:13" x14ac:dyDescent="0.3">
      <c r="B36" s="189">
        <v>450</v>
      </c>
      <c r="C36" s="196">
        <v>1.2984</v>
      </c>
      <c r="D36" s="196">
        <v>1.2965</v>
      </c>
      <c r="E36" s="196">
        <v>1.2954000000000001</v>
      </c>
      <c r="F36" s="196">
        <v>1.2942</v>
      </c>
      <c r="G36" s="196">
        <v>634</v>
      </c>
      <c r="H36" s="196">
        <v>716</v>
      </c>
      <c r="I36" s="196">
        <v>756</v>
      </c>
      <c r="J36" s="216">
        <v>796</v>
      </c>
    </row>
    <row r="37" spans="2:13" x14ac:dyDescent="0.3">
      <c r="B37" s="189">
        <v>600</v>
      </c>
      <c r="C37" s="196">
        <v>1.3005</v>
      </c>
      <c r="D37" s="196">
        <v>1.3053999999999999</v>
      </c>
      <c r="E37" s="196">
        <v>1.3003</v>
      </c>
      <c r="F37" s="196">
        <v>1.2951999999999999</v>
      </c>
      <c r="G37" s="196">
        <v>826</v>
      </c>
      <c r="H37" s="196">
        <v>930</v>
      </c>
      <c r="I37" s="196">
        <v>935</v>
      </c>
      <c r="J37" s="216">
        <v>1038</v>
      </c>
    </row>
    <row r="38" spans="2:13" ht="15" thickBot="1" x14ac:dyDescent="0.35">
      <c r="B38" s="190">
        <v>750</v>
      </c>
      <c r="C38" s="217">
        <v>1.3025</v>
      </c>
      <c r="D38" s="217">
        <v>1.3143</v>
      </c>
      <c r="E38" s="217">
        <v>1.3051999999999999</v>
      </c>
      <c r="F38" s="217">
        <v>1.2961</v>
      </c>
      <c r="G38" s="217">
        <v>1014</v>
      </c>
      <c r="H38" s="217">
        <v>1139</v>
      </c>
      <c r="I38" s="217">
        <v>1207</v>
      </c>
      <c r="J38" s="218">
        <v>1276</v>
      </c>
    </row>
    <row r="39" spans="2:13" ht="15" thickBot="1" x14ac:dyDescent="0.35"/>
    <row r="40" spans="2:13" x14ac:dyDescent="0.3">
      <c r="B40" s="343" t="s">
        <v>200</v>
      </c>
      <c r="C40" s="344"/>
      <c r="D40" s="344"/>
      <c r="E40" s="344"/>
      <c r="F40" s="344"/>
      <c r="G40" s="344"/>
      <c r="H40" s="344"/>
      <c r="I40" s="344"/>
      <c r="J40" s="345"/>
    </row>
    <row r="41" spans="2:13" x14ac:dyDescent="0.3">
      <c r="B41" s="346" t="s">
        <v>173</v>
      </c>
      <c r="C41" s="339"/>
      <c r="D41" s="339"/>
      <c r="E41" s="339"/>
      <c r="F41" s="347"/>
      <c r="G41" s="338" t="s">
        <v>202</v>
      </c>
      <c r="H41" s="339"/>
      <c r="I41" s="339"/>
      <c r="J41" s="340"/>
    </row>
    <row r="42" spans="2:13" x14ac:dyDescent="0.3">
      <c r="B42" s="186" t="s">
        <v>176</v>
      </c>
      <c r="C42" s="185">
        <v>1500</v>
      </c>
      <c r="D42" s="185">
        <v>1800</v>
      </c>
      <c r="E42" s="185">
        <v>1950</v>
      </c>
      <c r="F42" s="185">
        <v>2100</v>
      </c>
      <c r="G42" s="185">
        <v>1500</v>
      </c>
      <c r="H42" s="185">
        <v>1800</v>
      </c>
      <c r="I42" s="185">
        <v>1950</v>
      </c>
      <c r="J42" s="188">
        <v>2100</v>
      </c>
    </row>
    <row r="43" spans="2:13" x14ac:dyDescent="0.3">
      <c r="B43" s="189">
        <v>300</v>
      </c>
      <c r="C43" s="196">
        <v>1.3062</v>
      </c>
      <c r="D43" s="196">
        <v>1.2958000000000001</v>
      </c>
      <c r="E43" s="196">
        <v>1.2917000000000001</v>
      </c>
      <c r="F43" s="196">
        <v>1.2876000000000001</v>
      </c>
      <c r="G43" s="196">
        <v>521</v>
      </c>
      <c r="H43" s="196">
        <v>592</v>
      </c>
      <c r="I43" s="196">
        <v>624</v>
      </c>
      <c r="J43" s="216">
        <v>655</v>
      </c>
    </row>
    <row r="44" spans="2:13" x14ac:dyDescent="0.3">
      <c r="B44" s="189">
        <v>450</v>
      </c>
      <c r="C44" s="196">
        <v>1.3101</v>
      </c>
      <c r="D44" s="196">
        <v>1.5019</v>
      </c>
      <c r="E44" s="196">
        <v>1.2976000000000001</v>
      </c>
      <c r="F44" s="196">
        <v>1.2934000000000001</v>
      </c>
      <c r="G44" s="196">
        <v>769</v>
      </c>
      <c r="H44" s="196">
        <v>873</v>
      </c>
      <c r="I44" s="196">
        <v>921</v>
      </c>
      <c r="J44" s="216">
        <v>967</v>
      </c>
    </row>
    <row r="45" spans="2:13" x14ac:dyDescent="0.3">
      <c r="B45" s="189">
        <v>600</v>
      </c>
      <c r="C45" s="196">
        <v>1.5139</v>
      </c>
      <c r="D45" s="196">
        <v>1.3079000000000001</v>
      </c>
      <c r="E45" s="196">
        <v>1.3035000000000001</v>
      </c>
      <c r="F45" s="196">
        <v>1.2990999999999999</v>
      </c>
      <c r="G45" s="196">
        <v>1014</v>
      </c>
      <c r="H45" s="196">
        <v>1149</v>
      </c>
      <c r="I45" s="196">
        <v>1213</v>
      </c>
      <c r="J45" s="216">
        <v>1273</v>
      </c>
    </row>
    <row r="46" spans="2:13" ht="15" thickBot="1" x14ac:dyDescent="0.35">
      <c r="B46" s="190">
        <v>750</v>
      </c>
      <c r="C46" s="217">
        <v>1.5178</v>
      </c>
      <c r="D46" s="217">
        <v>1.3140000000000001</v>
      </c>
      <c r="E46" s="217">
        <v>1.3095000000000001</v>
      </c>
      <c r="F46" s="217">
        <v>1.3048999999999999</v>
      </c>
      <c r="G46" s="217">
        <v>1255</v>
      </c>
      <c r="H46" s="217">
        <v>1421</v>
      </c>
      <c r="I46" s="217">
        <v>1500</v>
      </c>
      <c r="J46" s="218">
        <v>1574</v>
      </c>
    </row>
    <row r="47" spans="2:13" ht="15" thickBot="1" x14ac:dyDescent="0.35"/>
    <row r="48" spans="2:13" ht="15" thickBot="1" x14ac:dyDescent="0.35">
      <c r="B48" s="348" t="s">
        <v>199</v>
      </c>
      <c r="C48" s="349"/>
      <c r="D48" s="349"/>
      <c r="E48" s="349"/>
      <c r="F48" s="349"/>
      <c r="G48" s="349"/>
      <c r="H48" s="349"/>
      <c r="I48" s="349"/>
      <c r="J48" s="349"/>
      <c r="K48" s="349"/>
      <c r="L48" s="349"/>
      <c r="M48" s="350"/>
    </row>
    <row r="49" spans="2:26" ht="15" thickBot="1" x14ac:dyDescent="0.35">
      <c r="B49" s="213" t="s">
        <v>193</v>
      </c>
      <c r="C49" s="214" t="s">
        <v>194</v>
      </c>
      <c r="D49" s="214" t="s">
        <v>176</v>
      </c>
      <c r="E49" s="214" t="s">
        <v>195</v>
      </c>
      <c r="F49" s="214" t="s">
        <v>196</v>
      </c>
      <c r="G49" s="214" t="s">
        <v>197</v>
      </c>
      <c r="H49" s="214" t="s">
        <v>198</v>
      </c>
      <c r="I49" s="214" t="s">
        <v>175</v>
      </c>
      <c r="J49" s="214" t="s">
        <v>174</v>
      </c>
      <c r="K49" s="214" t="s">
        <v>173</v>
      </c>
      <c r="L49" s="214" t="s">
        <v>206</v>
      </c>
      <c r="M49" s="215" t="s">
        <v>207</v>
      </c>
    </row>
    <row r="50" spans="2:26" x14ac:dyDescent="0.3">
      <c r="B50" s="209" t="s">
        <v>185</v>
      </c>
      <c r="C50" s="210">
        <v>15</v>
      </c>
      <c r="D50" s="211">
        <v>500</v>
      </c>
      <c r="E50" s="211">
        <v>862</v>
      </c>
      <c r="F50" s="210">
        <v>350</v>
      </c>
      <c r="G50" s="210">
        <v>727</v>
      </c>
      <c r="H50" s="210" t="s">
        <v>184</v>
      </c>
      <c r="I50" s="210">
        <v>6</v>
      </c>
      <c r="J50" s="210">
        <v>3.6</v>
      </c>
      <c r="K50" s="210">
        <v>1.276</v>
      </c>
      <c r="L50" s="210">
        <v>374</v>
      </c>
      <c r="M50" s="212">
        <v>195</v>
      </c>
    </row>
    <row r="51" spans="2:26" x14ac:dyDescent="0.3">
      <c r="B51" s="202" t="s">
        <v>186</v>
      </c>
      <c r="C51" s="198">
        <v>21</v>
      </c>
      <c r="D51" s="199">
        <v>500</v>
      </c>
      <c r="E51" s="199">
        <v>1222</v>
      </c>
      <c r="F51" s="198">
        <v>350</v>
      </c>
      <c r="G51" s="198">
        <v>1087</v>
      </c>
      <c r="H51" s="198" t="s">
        <v>184</v>
      </c>
      <c r="I51" s="198">
        <v>8.9</v>
      </c>
      <c r="J51" s="198">
        <v>5</v>
      </c>
      <c r="K51" s="198">
        <v>1.2649999999999999</v>
      </c>
      <c r="L51" s="198">
        <v>528</v>
      </c>
      <c r="M51" s="203">
        <v>278</v>
      </c>
    </row>
    <row r="52" spans="2:26" x14ac:dyDescent="0.3">
      <c r="B52" s="202" t="s">
        <v>187</v>
      </c>
      <c r="C52" s="198">
        <v>26</v>
      </c>
      <c r="D52" s="199">
        <v>600</v>
      </c>
      <c r="E52" s="200">
        <v>1537</v>
      </c>
      <c r="F52" s="198">
        <v>450</v>
      </c>
      <c r="G52" s="201">
        <v>1402</v>
      </c>
      <c r="H52" s="198" t="s">
        <v>188</v>
      </c>
      <c r="I52" s="198">
        <v>14.1</v>
      </c>
      <c r="J52" s="198">
        <v>7.1</v>
      </c>
      <c r="K52" s="198">
        <v>1.244</v>
      </c>
      <c r="L52" s="198">
        <v>758</v>
      </c>
      <c r="M52" s="203">
        <v>402</v>
      </c>
    </row>
    <row r="53" spans="2:26" x14ac:dyDescent="0.3">
      <c r="B53" s="202" t="s">
        <v>189</v>
      </c>
      <c r="C53" s="198">
        <v>30</v>
      </c>
      <c r="D53" s="199">
        <v>500</v>
      </c>
      <c r="E53" s="200">
        <v>1537</v>
      </c>
      <c r="F53" s="198">
        <v>350</v>
      </c>
      <c r="G53" s="198">
        <v>1402</v>
      </c>
      <c r="H53" s="198" t="s">
        <v>184</v>
      </c>
      <c r="I53" s="198">
        <v>13.2</v>
      </c>
      <c r="J53" s="198">
        <v>6.8</v>
      </c>
      <c r="K53" s="198">
        <v>1.252</v>
      </c>
      <c r="L53" s="198">
        <v>689</v>
      </c>
      <c r="M53" s="203">
        <v>363</v>
      </c>
    </row>
    <row r="54" spans="2:26" x14ac:dyDescent="0.3">
      <c r="B54" s="202" t="s">
        <v>190</v>
      </c>
      <c r="C54" s="198">
        <v>32</v>
      </c>
      <c r="D54" s="199">
        <v>600</v>
      </c>
      <c r="E54" s="199">
        <v>1807</v>
      </c>
      <c r="F54" s="198">
        <v>450</v>
      </c>
      <c r="G54" s="198">
        <v>1672</v>
      </c>
      <c r="H54" s="198" t="s">
        <v>188</v>
      </c>
      <c r="I54" s="198">
        <v>14.2</v>
      </c>
      <c r="J54" s="198">
        <v>8.6</v>
      </c>
      <c r="K54" s="198">
        <v>1.23</v>
      </c>
      <c r="L54" s="198">
        <v>921</v>
      </c>
      <c r="M54" s="203">
        <v>491</v>
      </c>
    </row>
    <row r="55" spans="2:26" ht="15" thickBot="1" x14ac:dyDescent="0.35">
      <c r="B55" s="204" t="s">
        <v>191</v>
      </c>
      <c r="C55" s="205">
        <v>36</v>
      </c>
      <c r="D55" s="206">
        <v>750</v>
      </c>
      <c r="E55" s="206">
        <v>1807</v>
      </c>
      <c r="F55" s="205">
        <v>600</v>
      </c>
      <c r="G55" s="207">
        <v>1672</v>
      </c>
      <c r="H55" s="205" t="s">
        <v>192</v>
      </c>
      <c r="I55" s="205">
        <v>20.2</v>
      </c>
      <c r="J55" s="205">
        <v>11</v>
      </c>
      <c r="K55" s="205">
        <v>1.24</v>
      </c>
      <c r="L55" s="207">
        <v>1183</v>
      </c>
      <c r="M55" s="208">
        <v>618</v>
      </c>
    </row>
    <row r="57" spans="2:26" ht="15" thickBot="1" x14ac:dyDescent="0.35"/>
    <row r="58" spans="2:26" ht="43.2" customHeight="1" x14ac:dyDescent="0.3">
      <c r="B58" s="351" t="s">
        <v>209</v>
      </c>
      <c r="C58" s="351"/>
      <c r="E58" s="330" t="s">
        <v>222</v>
      </c>
      <c r="F58" s="331"/>
      <c r="G58" s="331"/>
      <c r="H58" s="331"/>
      <c r="I58" s="332"/>
      <c r="J58" s="236"/>
      <c r="K58" s="330" t="s">
        <v>203</v>
      </c>
      <c r="L58" s="331"/>
      <c r="M58" s="331"/>
      <c r="N58" s="331"/>
      <c r="O58" s="332"/>
      <c r="P58" s="236"/>
      <c r="Q58" s="330" t="s">
        <v>205</v>
      </c>
      <c r="R58" s="331"/>
      <c r="S58" s="331"/>
      <c r="T58" s="331"/>
      <c r="U58" s="332"/>
      <c r="V58" s="236"/>
      <c r="W58" s="333" t="s">
        <v>204</v>
      </c>
      <c r="X58" s="334"/>
      <c r="Y58" s="335"/>
      <c r="Z58" s="336"/>
    </row>
    <row r="59" spans="2:26" x14ac:dyDescent="0.3">
      <c r="E59" s="337" t="s">
        <v>176</v>
      </c>
      <c r="F59" s="338" t="s">
        <v>195</v>
      </c>
      <c r="G59" s="339"/>
      <c r="H59" s="339"/>
      <c r="I59" s="340"/>
      <c r="K59" s="337" t="s">
        <v>176</v>
      </c>
      <c r="L59" s="338" t="s">
        <v>195</v>
      </c>
      <c r="M59" s="339"/>
      <c r="N59" s="339"/>
      <c r="O59" s="340"/>
      <c r="Q59" s="337" t="s">
        <v>176</v>
      </c>
      <c r="R59" s="338" t="s">
        <v>195</v>
      </c>
      <c r="S59" s="339"/>
      <c r="T59" s="339"/>
      <c r="U59" s="340"/>
      <c r="W59" s="341" t="s">
        <v>193</v>
      </c>
      <c r="X59" s="323" t="s">
        <v>176</v>
      </c>
      <c r="Y59" s="323" t="s">
        <v>195</v>
      </c>
      <c r="Z59" s="325" t="s">
        <v>208</v>
      </c>
    </row>
    <row r="60" spans="2:26" x14ac:dyDescent="0.3">
      <c r="E60" s="337"/>
      <c r="F60" s="185">
        <v>1500</v>
      </c>
      <c r="G60" s="185">
        <v>1800</v>
      </c>
      <c r="H60" s="185">
        <v>1950</v>
      </c>
      <c r="I60" s="188">
        <v>2100</v>
      </c>
      <c r="K60" s="337"/>
      <c r="L60" s="185">
        <v>1500</v>
      </c>
      <c r="M60" s="185">
        <v>1800</v>
      </c>
      <c r="N60" s="185">
        <v>1950</v>
      </c>
      <c r="O60" s="188">
        <v>2100</v>
      </c>
      <c r="P60" s="187"/>
      <c r="Q60" s="337"/>
      <c r="R60" s="185">
        <v>1500</v>
      </c>
      <c r="S60" s="185">
        <v>1800</v>
      </c>
      <c r="T60" s="185">
        <v>1950</v>
      </c>
      <c r="U60" s="188">
        <v>2100</v>
      </c>
      <c r="W60" s="342"/>
      <c r="X60" s="324"/>
      <c r="Y60" s="324"/>
      <c r="Z60" s="326"/>
    </row>
    <row r="61" spans="2:26" x14ac:dyDescent="0.3">
      <c r="E61" s="192">
        <v>300</v>
      </c>
      <c r="F61" s="193" t="s">
        <v>19</v>
      </c>
      <c r="G61" s="193">
        <f t="shared" ref="G61:I64" si="0">H27*(_Tlm/_Tlmn)^D27</f>
        <v>336.11551262196758</v>
      </c>
      <c r="H61" s="193">
        <f t="shared" si="0"/>
        <v>362.53948004293443</v>
      </c>
      <c r="I61" s="219">
        <f t="shared" si="0"/>
        <v>390.41939014174829</v>
      </c>
      <c r="K61" s="192">
        <v>300</v>
      </c>
      <c r="L61" s="193">
        <f t="shared" ref="L61:O64" si="1">G35*(_Tlm/_Tlmn)^C35</f>
        <v>332.25936038291854</v>
      </c>
      <c r="M61" s="193">
        <f t="shared" si="1"/>
        <v>361.4521819960467</v>
      </c>
      <c r="N61" s="193">
        <f t="shared" si="1"/>
        <v>380.16822959444465</v>
      </c>
      <c r="O61" s="219">
        <f t="shared" si="1"/>
        <v>399.57701237304099</v>
      </c>
      <c r="P61" s="187"/>
      <c r="Q61" s="192">
        <v>300</v>
      </c>
      <c r="R61" s="193">
        <f t="shared" ref="R61:U64" si="2">G43*(_Tlm/_Tlmn)^C43</f>
        <v>378.71349598176425</v>
      </c>
      <c r="S61" s="193">
        <f t="shared" si="2"/>
        <v>431.41746320864655</v>
      </c>
      <c r="T61" s="193">
        <f t="shared" si="2"/>
        <v>455.1928405177116</v>
      </c>
      <c r="U61" s="219">
        <f t="shared" si="2"/>
        <v>478.28521052002139</v>
      </c>
      <c r="W61" s="202" t="s">
        <v>185</v>
      </c>
      <c r="X61" s="199">
        <v>500</v>
      </c>
      <c r="Y61" s="224">
        <v>862</v>
      </c>
      <c r="Z61" s="219">
        <f t="shared" ref="Z61:Z66" si="3">M50*(_Tlm/_Tlmn)^K50</f>
        <v>142.79417202894047</v>
      </c>
    </row>
    <row r="62" spans="2:26" x14ac:dyDescent="0.3">
      <c r="E62" s="192">
        <v>450</v>
      </c>
      <c r="F62" s="193" t="s">
        <v>19</v>
      </c>
      <c r="G62" s="193">
        <f t="shared" si="0"/>
        <v>480.42558884853207</v>
      </c>
      <c r="H62" s="193">
        <f t="shared" si="0"/>
        <v>518.65274667745632</v>
      </c>
      <c r="I62" s="219">
        <f t="shared" si="0"/>
        <v>557.45395722865385</v>
      </c>
      <c r="K62" s="192">
        <v>450</v>
      </c>
      <c r="L62" s="193">
        <f t="shared" si="1"/>
        <v>461.73153121392107</v>
      </c>
      <c r="M62" s="193">
        <f t="shared" si="1"/>
        <v>521.69274718317081</v>
      </c>
      <c r="N62" s="193">
        <f t="shared" si="1"/>
        <v>550.9855774217657</v>
      </c>
      <c r="O62" s="219">
        <f t="shared" si="1"/>
        <v>580.30827998439531</v>
      </c>
      <c r="P62" s="187"/>
      <c r="Q62" s="192">
        <v>450</v>
      </c>
      <c r="R62" s="193">
        <f t="shared" si="2"/>
        <v>558.45192249646345</v>
      </c>
      <c r="S62" s="193">
        <f t="shared" si="2"/>
        <v>604.96834893146797</v>
      </c>
      <c r="T62" s="193">
        <f t="shared" si="2"/>
        <v>670.87985030819152</v>
      </c>
      <c r="U62" s="219">
        <f t="shared" si="2"/>
        <v>705.11023107665346</v>
      </c>
      <c r="W62" s="202" t="s">
        <v>186</v>
      </c>
      <c r="X62" s="199">
        <v>500</v>
      </c>
      <c r="Y62" s="224">
        <v>1222</v>
      </c>
      <c r="Z62" s="219">
        <f t="shared" si="3"/>
        <v>204.12079656906312</v>
      </c>
    </row>
    <row r="63" spans="2:26" ht="15" thickBot="1" x14ac:dyDescent="0.35">
      <c r="E63" s="192">
        <v>600</v>
      </c>
      <c r="F63" s="193" t="s">
        <v>19</v>
      </c>
      <c r="G63" s="193">
        <f t="shared" si="0"/>
        <v>618.48484474879103</v>
      </c>
      <c r="H63" s="193">
        <f t="shared" si="0"/>
        <v>667.81624776535625</v>
      </c>
      <c r="I63" s="219">
        <f t="shared" si="0"/>
        <v>716.54656084913847</v>
      </c>
      <c r="K63" s="192">
        <v>600</v>
      </c>
      <c r="L63" s="193">
        <f t="shared" si="1"/>
        <v>601.25349023938202</v>
      </c>
      <c r="M63" s="193">
        <f t="shared" si="1"/>
        <v>676.14657123548682</v>
      </c>
      <c r="N63" s="193">
        <f t="shared" si="1"/>
        <v>680.62889852747446</v>
      </c>
      <c r="O63" s="219">
        <f t="shared" si="1"/>
        <v>756.54889208860777</v>
      </c>
      <c r="P63" s="187"/>
      <c r="Q63" s="192">
        <v>600</v>
      </c>
      <c r="R63" s="193">
        <f t="shared" si="2"/>
        <v>700.6219255279907</v>
      </c>
      <c r="S63" s="230">
        <f t="shared" si="2"/>
        <v>834.85835288308101</v>
      </c>
      <c r="T63" s="193">
        <f t="shared" si="2"/>
        <v>882.30797310632772</v>
      </c>
      <c r="U63" s="219">
        <f t="shared" si="2"/>
        <v>926.94601456628948</v>
      </c>
      <c r="W63" s="202" t="s">
        <v>187</v>
      </c>
      <c r="X63" s="199">
        <v>600</v>
      </c>
      <c r="Y63" s="224">
        <v>1537</v>
      </c>
      <c r="Z63" s="226">
        <f t="shared" si="3"/>
        <v>296.68502962119754</v>
      </c>
    </row>
    <row r="64" spans="2:26" ht="15" thickBot="1" x14ac:dyDescent="0.35">
      <c r="E64" s="194">
        <v>750</v>
      </c>
      <c r="F64" s="220" t="s">
        <v>19</v>
      </c>
      <c r="G64" s="220">
        <f t="shared" si="0"/>
        <v>751.77729911068229</v>
      </c>
      <c r="H64" s="220">
        <f t="shared" si="0"/>
        <v>812.24358135440798</v>
      </c>
      <c r="I64" s="221">
        <f t="shared" si="0"/>
        <v>869.22998878707904</v>
      </c>
      <c r="K64" s="194">
        <v>750</v>
      </c>
      <c r="L64" s="220">
        <f t="shared" si="1"/>
        <v>737.74013580335554</v>
      </c>
      <c r="M64" s="220">
        <f t="shared" si="1"/>
        <v>826.29999548763067</v>
      </c>
      <c r="N64" s="220">
        <f t="shared" si="1"/>
        <v>877.57932335236683</v>
      </c>
      <c r="O64" s="221">
        <f t="shared" si="1"/>
        <v>929.8114125548052</v>
      </c>
      <c r="P64" s="187"/>
      <c r="Q64" s="194">
        <v>750</v>
      </c>
      <c r="R64" s="228">
        <f t="shared" si="2"/>
        <v>866.31510494248016</v>
      </c>
      <c r="S64" s="231">
        <f t="shared" si="2"/>
        <v>1030.9555009046469</v>
      </c>
      <c r="T64" s="229">
        <f t="shared" si="2"/>
        <v>1089.4676564011058</v>
      </c>
      <c r="U64" s="221">
        <f t="shared" si="2"/>
        <v>1144.4996289675391</v>
      </c>
      <c r="W64" s="202" t="s">
        <v>189</v>
      </c>
      <c r="X64" s="199">
        <v>500</v>
      </c>
      <c r="Y64" s="224">
        <v>1537</v>
      </c>
      <c r="Z64" s="234">
        <f t="shared" si="3"/>
        <v>267.37929736606873</v>
      </c>
    </row>
    <row r="65" spans="2:26" x14ac:dyDescent="0.3">
      <c r="W65" s="202" t="s">
        <v>190</v>
      </c>
      <c r="X65" s="199">
        <v>600</v>
      </c>
      <c r="Y65" s="224">
        <v>1807</v>
      </c>
      <c r="Z65" s="227">
        <f t="shared" si="3"/>
        <v>363.61000061424772</v>
      </c>
    </row>
    <row r="66" spans="2:26" ht="15" thickBot="1" x14ac:dyDescent="0.35">
      <c r="W66" s="204" t="s">
        <v>191</v>
      </c>
      <c r="X66" s="206">
        <v>750</v>
      </c>
      <c r="Y66" s="225">
        <v>1807</v>
      </c>
      <c r="Z66" s="221">
        <f t="shared" si="3"/>
        <v>456.54360987891516</v>
      </c>
    </row>
    <row r="68" spans="2:26" x14ac:dyDescent="0.3">
      <c r="B68" s="173" t="s">
        <v>221</v>
      </c>
    </row>
    <row r="69" spans="2:26" ht="15" thickBot="1" x14ac:dyDescent="0.35"/>
    <row r="70" spans="2:26" x14ac:dyDescent="0.3">
      <c r="B70" s="327" t="s">
        <v>210</v>
      </c>
      <c r="C70" s="328"/>
      <c r="D70" s="328"/>
      <c r="E70" s="328"/>
      <c r="F70" s="328"/>
      <c r="G70" s="329"/>
    </row>
    <row r="71" spans="2:26" x14ac:dyDescent="0.3">
      <c r="B71" s="189" t="s">
        <v>211</v>
      </c>
      <c r="C71" s="197" t="s">
        <v>215</v>
      </c>
      <c r="D71" s="197" t="s">
        <v>213</v>
      </c>
      <c r="E71" s="197" t="s">
        <v>214</v>
      </c>
      <c r="F71" s="197" t="s">
        <v>216</v>
      </c>
      <c r="G71" s="222" t="s">
        <v>217</v>
      </c>
    </row>
    <row r="72" spans="2:26" x14ac:dyDescent="0.3">
      <c r="B72" s="189" t="s">
        <v>212</v>
      </c>
      <c r="C72" s="191">
        <v>990</v>
      </c>
      <c r="D72" s="191">
        <v>1030</v>
      </c>
      <c r="E72" s="191">
        <v>220</v>
      </c>
      <c r="F72" s="191">
        <v>180</v>
      </c>
      <c r="G72" s="223" t="s">
        <v>19</v>
      </c>
    </row>
    <row r="73" spans="2:26" ht="43.8" thickBot="1" x14ac:dyDescent="0.35">
      <c r="B73" s="194" t="s">
        <v>218</v>
      </c>
      <c r="C73" s="232" t="s">
        <v>223</v>
      </c>
      <c r="D73" s="232" t="s">
        <v>223</v>
      </c>
      <c r="E73" s="220" t="s">
        <v>189</v>
      </c>
      <c r="F73" s="232" t="s">
        <v>224</v>
      </c>
      <c r="G73" s="233" t="s">
        <v>220</v>
      </c>
    </row>
  </sheetData>
  <mergeCells count="27">
    <mergeCell ref="B33:F33"/>
    <mergeCell ref="G33:J33"/>
    <mergeCell ref="B8:F10"/>
    <mergeCell ref="B24:J24"/>
    <mergeCell ref="B25:F25"/>
    <mergeCell ref="G25:J25"/>
    <mergeCell ref="B32:J32"/>
    <mergeCell ref="B40:J40"/>
    <mergeCell ref="B41:F41"/>
    <mergeCell ref="G41:J41"/>
    <mergeCell ref="B48:M48"/>
    <mergeCell ref="B58:C58"/>
    <mergeCell ref="E58:I58"/>
    <mergeCell ref="K58:O58"/>
    <mergeCell ref="Y59:Y60"/>
    <mergeCell ref="Z59:Z60"/>
    <mergeCell ref="B70:G70"/>
    <mergeCell ref="Q58:U58"/>
    <mergeCell ref="W58:Z58"/>
    <mergeCell ref="E59:E60"/>
    <mergeCell ref="F59:I59"/>
    <mergeCell ref="K59:K60"/>
    <mergeCell ref="L59:O59"/>
    <mergeCell ref="Q59:Q60"/>
    <mergeCell ref="R59:U59"/>
    <mergeCell ref="W59:W60"/>
    <mergeCell ref="X59:X60"/>
  </mergeCells>
  <conditionalFormatting sqref="Z61:Z66">
    <cfRule type="cellIs" dxfId="1" priority="1" operator="greaterThan">
      <formula>220</formula>
    </cfRule>
    <cfRule type="cellIs" dxfId="0" priority="2" operator="greaterThan">
      <formula>990</formula>
    </cfRule>
  </conditionalFormatting>
  <pageMargins left="0.7" right="0.7" top="0.75" bottom="0.75" header="0.3" footer="0.3"/>
  <pageSetup paperSize="9"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951A-7CEA-4493-8255-17F9B39A89B3}">
  <dimension ref="B1:S150"/>
  <sheetViews>
    <sheetView tabSelected="1" zoomScale="85" zoomScaleNormal="85" workbookViewId="0">
      <selection activeCell="W21" sqref="W21"/>
    </sheetView>
  </sheetViews>
  <sheetFormatPr baseColWidth="10" defaultColWidth="11.44140625" defaultRowHeight="14.4" x14ac:dyDescent="0.3"/>
  <cols>
    <col min="1" max="1" width="3" style="1" customWidth="1"/>
    <col min="2" max="9" width="11.44140625" style="1"/>
    <col min="10" max="11" width="6" style="1" customWidth="1"/>
    <col min="12" max="19" width="11.44140625" style="1"/>
    <col min="20" max="20" width="3" style="1" customWidth="1"/>
    <col min="21" max="38" width="11.44140625" style="1"/>
    <col min="39" max="39" width="3.109375" style="1" customWidth="1"/>
    <col min="40" max="57" width="11.44140625" style="1"/>
    <col min="58" max="58" width="4" style="1" customWidth="1"/>
    <col min="59" max="16384" width="11.44140625" style="1"/>
  </cols>
  <sheetData>
    <row r="1" spans="2:19" ht="15" thickBot="1" x14ac:dyDescent="0.35"/>
    <row r="2" spans="2:19" x14ac:dyDescent="0.3">
      <c r="B2" s="2"/>
      <c r="C2" s="3"/>
      <c r="D2" s="3"/>
      <c r="E2" s="3"/>
      <c r="F2" s="3"/>
      <c r="G2" s="3"/>
      <c r="H2" s="3"/>
      <c r="I2" s="3"/>
      <c r="J2" s="3"/>
      <c r="K2" s="249"/>
      <c r="L2" s="3"/>
      <c r="M2" s="3"/>
      <c r="N2" s="3"/>
      <c r="O2" s="3"/>
      <c r="P2" s="3"/>
      <c r="Q2" s="3"/>
      <c r="R2" s="3"/>
      <c r="S2" s="4"/>
    </row>
    <row r="3" spans="2:19" x14ac:dyDescent="0.3">
      <c r="B3" s="5"/>
      <c r="K3" s="250"/>
      <c r="S3" s="6"/>
    </row>
    <row r="4" spans="2:19" x14ac:dyDescent="0.3">
      <c r="B4" s="5"/>
      <c r="K4" s="250"/>
      <c r="S4" s="6"/>
    </row>
    <row r="5" spans="2:19" x14ac:dyDescent="0.3">
      <c r="B5" s="5"/>
      <c r="K5" s="250"/>
      <c r="S5" s="6"/>
    </row>
    <row r="6" spans="2:19" x14ac:dyDescent="0.3">
      <c r="B6" s="5"/>
      <c r="K6" s="250"/>
      <c r="S6" s="6"/>
    </row>
    <row r="7" spans="2:19" x14ac:dyDescent="0.3">
      <c r="B7" s="5"/>
      <c r="K7" s="250"/>
      <c r="S7" s="6"/>
    </row>
    <row r="8" spans="2:19" x14ac:dyDescent="0.3">
      <c r="B8" s="5"/>
      <c r="K8" s="250"/>
      <c r="S8" s="6"/>
    </row>
    <row r="9" spans="2:19" x14ac:dyDescent="0.3">
      <c r="B9" s="5"/>
      <c r="K9" s="250"/>
      <c r="S9" s="6"/>
    </row>
    <row r="10" spans="2:19" x14ac:dyDescent="0.3">
      <c r="B10" s="5"/>
      <c r="K10" s="250"/>
      <c r="S10" s="6"/>
    </row>
    <row r="11" spans="2:19" x14ac:dyDescent="0.3">
      <c r="B11" s="5"/>
      <c r="K11" s="250"/>
      <c r="S11" s="6"/>
    </row>
    <row r="12" spans="2:19" x14ac:dyDescent="0.3">
      <c r="B12" s="5"/>
      <c r="K12" s="250"/>
      <c r="S12" s="6"/>
    </row>
    <row r="13" spans="2:19" x14ac:dyDescent="0.3">
      <c r="B13" s="5"/>
      <c r="K13" s="250"/>
      <c r="S13" s="6"/>
    </row>
    <row r="14" spans="2:19" x14ac:dyDescent="0.3">
      <c r="B14" s="5"/>
      <c r="K14" s="250"/>
      <c r="S14" s="6"/>
    </row>
    <row r="15" spans="2:19" x14ac:dyDescent="0.3">
      <c r="B15" s="5"/>
      <c r="K15" s="250"/>
      <c r="S15" s="6"/>
    </row>
    <row r="16" spans="2:19" x14ac:dyDescent="0.3">
      <c r="B16" s="5"/>
      <c r="K16" s="250"/>
      <c r="S16" s="6"/>
    </row>
    <row r="17" spans="2:19" x14ac:dyDescent="0.3">
      <c r="B17" s="5"/>
      <c r="K17" s="250"/>
      <c r="S17" s="6"/>
    </row>
    <row r="18" spans="2:19" x14ac:dyDescent="0.3">
      <c r="B18" s="5"/>
      <c r="K18" s="250"/>
      <c r="S18" s="6"/>
    </row>
    <row r="19" spans="2:19" x14ac:dyDescent="0.3">
      <c r="B19" s="5"/>
      <c r="K19" s="250"/>
      <c r="S19" s="6"/>
    </row>
    <row r="20" spans="2:19" x14ac:dyDescent="0.3">
      <c r="B20" s="5"/>
      <c r="K20" s="250"/>
      <c r="S20" s="6"/>
    </row>
    <row r="21" spans="2:19" x14ac:dyDescent="0.3">
      <c r="B21" s="5"/>
      <c r="K21" s="250"/>
      <c r="S21" s="6"/>
    </row>
    <row r="22" spans="2:19" x14ac:dyDescent="0.3">
      <c r="B22" s="5"/>
      <c r="K22" s="250"/>
      <c r="S22" s="6"/>
    </row>
    <row r="23" spans="2:19" x14ac:dyDescent="0.3">
      <c r="B23" s="5"/>
      <c r="K23" s="250"/>
      <c r="S23" s="6"/>
    </row>
    <row r="24" spans="2:19" x14ac:dyDescent="0.3">
      <c r="B24" s="5"/>
      <c r="K24" s="250"/>
      <c r="S24" s="6"/>
    </row>
    <row r="25" spans="2:19" x14ac:dyDescent="0.3">
      <c r="B25" s="5"/>
      <c r="K25" s="250"/>
      <c r="S25" s="6"/>
    </row>
    <row r="26" spans="2:19" x14ac:dyDescent="0.3">
      <c r="B26" s="5"/>
      <c r="K26" s="250"/>
      <c r="S26" s="6"/>
    </row>
    <row r="27" spans="2:19" x14ac:dyDescent="0.3">
      <c r="B27" s="5"/>
      <c r="K27" s="250"/>
      <c r="S27" s="6"/>
    </row>
    <row r="28" spans="2:19" x14ac:dyDescent="0.3">
      <c r="B28" s="5"/>
      <c r="K28" s="250"/>
      <c r="S28" s="6"/>
    </row>
    <row r="29" spans="2:19" x14ac:dyDescent="0.3">
      <c r="B29" s="5"/>
      <c r="K29" s="250"/>
      <c r="S29" s="6"/>
    </row>
    <row r="30" spans="2:19" x14ac:dyDescent="0.3">
      <c r="B30" s="5"/>
      <c r="K30" s="250"/>
      <c r="S30" s="6"/>
    </row>
    <row r="31" spans="2:19" x14ac:dyDescent="0.3">
      <c r="B31" s="5"/>
      <c r="K31" s="250"/>
      <c r="S31" s="6"/>
    </row>
    <row r="32" spans="2:19" x14ac:dyDescent="0.3">
      <c r="B32" s="5"/>
      <c r="K32" s="250"/>
      <c r="S32" s="6"/>
    </row>
    <row r="33" spans="2:19" x14ac:dyDescent="0.3">
      <c r="B33" s="5"/>
      <c r="K33" s="250"/>
      <c r="S33" s="6"/>
    </row>
    <row r="34" spans="2:19" x14ac:dyDescent="0.3">
      <c r="B34" s="5"/>
      <c r="K34" s="250"/>
      <c r="S34" s="6"/>
    </row>
    <row r="35" spans="2:19" x14ac:dyDescent="0.3">
      <c r="B35" s="5"/>
      <c r="K35" s="250"/>
      <c r="S35" s="6"/>
    </row>
    <row r="36" spans="2:19" x14ac:dyDescent="0.3">
      <c r="B36" s="5"/>
      <c r="K36" s="250"/>
      <c r="S36" s="6"/>
    </row>
    <row r="37" spans="2:19" x14ac:dyDescent="0.3">
      <c r="B37" s="5"/>
      <c r="K37" s="250"/>
      <c r="S37" s="6"/>
    </row>
    <row r="38" spans="2:19" x14ac:dyDescent="0.3">
      <c r="B38" s="5"/>
      <c r="K38" s="250"/>
      <c r="S38" s="6"/>
    </row>
    <row r="39" spans="2:19" x14ac:dyDescent="0.3">
      <c r="B39" s="5"/>
      <c r="K39" s="250"/>
      <c r="S39" s="6"/>
    </row>
    <row r="40" spans="2:19" x14ac:dyDescent="0.3">
      <c r="B40" s="5"/>
      <c r="K40" s="250"/>
      <c r="S40" s="6"/>
    </row>
    <row r="41" spans="2:19" x14ac:dyDescent="0.3">
      <c r="B41" s="5"/>
      <c r="K41" s="250"/>
      <c r="S41" s="6"/>
    </row>
    <row r="42" spans="2:19" x14ac:dyDescent="0.3">
      <c r="B42" s="5"/>
      <c r="K42" s="250"/>
      <c r="S42" s="6"/>
    </row>
    <row r="43" spans="2:19" x14ac:dyDescent="0.3">
      <c r="B43" s="5"/>
      <c r="K43" s="250"/>
      <c r="S43" s="6"/>
    </row>
    <row r="44" spans="2:19" x14ac:dyDescent="0.3">
      <c r="B44" s="5"/>
      <c r="K44" s="250"/>
      <c r="S44" s="6"/>
    </row>
    <row r="45" spans="2:19" x14ac:dyDescent="0.3">
      <c r="B45" s="5"/>
      <c r="K45" s="250"/>
      <c r="S45" s="6"/>
    </row>
    <row r="46" spans="2:19" x14ac:dyDescent="0.3">
      <c r="B46" s="5"/>
      <c r="K46" s="250"/>
      <c r="S46" s="6"/>
    </row>
    <row r="47" spans="2:19" x14ac:dyDescent="0.3">
      <c r="B47" s="5"/>
      <c r="K47" s="250"/>
      <c r="S47" s="6"/>
    </row>
    <row r="48" spans="2:19" x14ac:dyDescent="0.3">
      <c r="B48" s="5"/>
      <c r="K48" s="250"/>
      <c r="S48" s="6"/>
    </row>
    <row r="49" spans="2:19" x14ac:dyDescent="0.3">
      <c r="B49" s="5"/>
      <c r="K49" s="250"/>
      <c r="S49" s="6"/>
    </row>
    <row r="50" spans="2:19" x14ac:dyDescent="0.3">
      <c r="B50" s="5"/>
      <c r="K50" s="250"/>
      <c r="S50" s="6"/>
    </row>
    <row r="51" spans="2:19" ht="15" thickBot="1" x14ac:dyDescent="0.35">
      <c r="B51" s="7"/>
      <c r="C51" s="8"/>
      <c r="D51" s="8"/>
      <c r="E51" s="8"/>
      <c r="F51" s="8"/>
      <c r="G51" s="8"/>
      <c r="H51" s="8"/>
      <c r="I51" s="8"/>
      <c r="J51" s="8"/>
      <c r="K51" s="251"/>
      <c r="L51" s="8"/>
      <c r="M51" s="8"/>
      <c r="N51" s="8"/>
      <c r="O51" s="8"/>
      <c r="P51" s="8"/>
      <c r="Q51" s="8"/>
      <c r="R51" s="8"/>
      <c r="S51" s="9"/>
    </row>
    <row r="52" spans="2:19" x14ac:dyDescent="0.3">
      <c r="B52" s="2"/>
      <c r="C52" s="3"/>
      <c r="D52" s="3"/>
      <c r="E52" s="3"/>
      <c r="F52" s="3"/>
      <c r="G52" s="3"/>
      <c r="H52" s="3"/>
      <c r="I52" s="3"/>
      <c r="J52" s="3"/>
      <c r="K52" s="249"/>
      <c r="L52" s="3"/>
      <c r="M52" s="3"/>
      <c r="N52" s="3"/>
      <c r="O52" s="3"/>
      <c r="P52" s="3"/>
      <c r="Q52" s="3"/>
      <c r="R52" s="3"/>
      <c r="S52" s="4"/>
    </row>
    <row r="53" spans="2:19" x14ac:dyDescent="0.3">
      <c r="B53" s="5"/>
      <c r="K53" s="250"/>
      <c r="S53" s="6"/>
    </row>
    <row r="54" spans="2:19" x14ac:dyDescent="0.3">
      <c r="B54" s="5"/>
      <c r="K54" s="250"/>
      <c r="S54" s="6"/>
    </row>
    <row r="55" spans="2:19" x14ac:dyDescent="0.3">
      <c r="B55" s="5"/>
      <c r="K55" s="250"/>
      <c r="S55" s="6"/>
    </row>
    <row r="56" spans="2:19" x14ac:dyDescent="0.3">
      <c r="B56" s="5"/>
      <c r="K56" s="250"/>
      <c r="S56" s="6"/>
    </row>
    <row r="57" spans="2:19" x14ac:dyDescent="0.3">
      <c r="B57" s="5"/>
      <c r="K57" s="250"/>
      <c r="S57" s="6"/>
    </row>
    <row r="58" spans="2:19" x14ac:dyDescent="0.3">
      <c r="B58" s="5"/>
      <c r="K58" s="250"/>
      <c r="S58" s="6"/>
    </row>
    <row r="59" spans="2:19" x14ac:dyDescent="0.3">
      <c r="B59" s="5"/>
      <c r="K59" s="250"/>
      <c r="S59" s="6"/>
    </row>
    <row r="60" spans="2:19" x14ac:dyDescent="0.3">
      <c r="B60" s="5"/>
      <c r="K60" s="250"/>
      <c r="S60" s="6"/>
    </row>
    <row r="61" spans="2:19" x14ac:dyDescent="0.3">
      <c r="B61" s="5"/>
      <c r="K61" s="250"/>
      <c r="S61" s="6"/>
    </row>
    <row r="62" spans="2:19" x14ac:dyDescent="0.3">
      <c r="B62" s="5"/>
      <c r="K62" s="250"/>
      <c r="S62" s="6"/>
    </row>
    <row r="63" spans="2:19" x14ac:dyDescent="0.3">
      <c r="B63" s="5"/>
      <c r="K63" s="250"/>
      <c r="S63" s="6"/>
    </row>
    <row r="64" spans="2:19" x14ac:dyDescent="0.3">
      <c r="B64" s="5"/>
      <c r="K64" s="250"/>
      <c r="S64" s="6"/>
    </row>
    <row r="65" spans="2:19" x14ac:dyDescent="0.3">
      <c r="B65" s="5"/>
      <c r="K65" s="250"/>
      <c r="S65" s="6"/>
    </row>
    <row r="66" spans="2:19" x14ac:dyDescent="0.3">
      <c r="B66" s="5"/>
      <c r="K66" s="250"/>
      <c r="S66" s="6"/>
    </row>
    <row r="67" spans="2:19" x14ac:dyDescent="0.3">
      <c r="B67" s="5"/>
      <c r="K67" s="250"/>
      <c r="S67" s="6"/>
    </row>
    <row r="68" spans="2:19" x14ac:dyDescent="0.3">
      <c r="B68" s="5"/>
      <c r="K68" s="250"/>
      <c r="S68" s="6"/>
    </row>
    <row r="69" spans="2:19" x14ac:dyDescent="0.3">
      <c r="B69" s="5"/>
      <c r="K69" s="250"/>
      <c r="S69" s="6"/>
    </row>
    <row r="70" spans="2:19" x14ac:dyDescent="0.3">
      <c r="B70" s="5"/>
      <c r="K70" s="250"/>
      <c r="S70" s="6"/>
    </row>
    <row r="71" spans="2:19" x14ac:dyDescent="0.3">
      <c r="B71" s="5"/>
      <c r="K71" s="250"/>
      <c r="S71" s="6"/>
    </row>
    <row r="72" spans="2:19" x14ac:dyDescent="0.3">
      <c r="B72" s="5"/>
      <c r="K72" s="250"/>
      <c r="S72" s="6"/>
    </row>
    <row r="73" spans="2:19" x14ac:dyDescent="0.3">
      <c r="B73" s="5"/>
      <c r="K73" s="250"/>
      <c r="S73" s="6"/>
    </row>
    <row r="74" spans="2:19" x14ac:dyDescent="0.3">
      <c r="B74" s="5"/>
      <c r="K74" s="250"/>
      <c r="S74" s="6"/>
    </row>
    <row r="75" spans="2:19" x14ac:dyDescent="0.3">
      <c r="B75" s="5"/>
      <c r="K75" s="250"/>
      <c r="S75" s="6"/>
    </row>
    <row r="76" spans="2:19" x14ac:dyDescent="0.3">
      <c r="B76" s="5"/>
      <c r="K76" s="250"/>
      <c r="S76" s="6"/>
    </row>
    <row r="77" spans="2:19" x14ac:dyDescent="0.3">
      <c r="B77" s="5"/>
      <c r="K77" s="250"/>
      <c r="S77" s="6"/>
    </row>
    <row r="78" spans="2:19" x14ac:dyDescent="0.3">
      <c r="B78" s="5"/>
      <c r="K78" s="250"/>
      <c r="S78" s="6"/>
    </row>
    <row r="79" spans="2:19" x14ac:dyDescent="0.3">
      <c r="B79" s="5"/>
      <c r="K79" s="250"/>
      <c r="S79" s="6"/>
    </row>
    <row r="80" spans="2:19" x14ac:dyDescent="0.3">
      <c r="B80" s="5"/>
      <c r="K80" s="250"/>
      <c r="S80" s="6"/>
    </row>
    <row r="81" spans="2:19" x14ac:dyDescent="0.3">
      <c r="B81" s="5"/>
      <c r="K81" s="250"/>
      <c r="S81" s="6"/>
    </row>
    <row r="82" spans="2:19" x14ac:dyDescent="0.3">
      <c r="B82" s="5"/>
      <c r="K82" s="250"/>
      <c r="S82" s="6"/>
    </row>
    <row r="83" spans="2:19" x14ac:dyDescent="0.3">
      <c r="B83" s="5"/>
      <c r="K83" s="250"/>
      <c r="S83" s="6"/>
    </row>
    <row r="84" spans="2:19" x14ac:dyDescent="0.3">
      <c r="B84" s="5"/>
      <c r="K84" s="250"/>
      <c r="S84" s="6"/>
    </row>
    <row r="85" spans="2:19" x14ac:dyDescent="0.3">
      <c r="B85" s="5"/>
      <c r="K85" s="250"/>
      <c r="S85" s="6"/>
    </row>
    <row r="86" spans="2:19" x14ac:dyDescent="0.3">
      <c r="B86" s="5"/>
      <c r="K86" s="250"/>
      <c r="S86" s="6"/>
    </row>
    <row r="87" spans="2:19" x14ac:dyDescent="0.3">
      <c r="B87" s="5"/>
      <c r="K87" s="250"/>
      <c r="S87" s="6"/>
    </row>
    <row r="88" spans="2:19" x14ac:dyDescent="0.3">
      <c r="B88" s="5"/>
      <c r="K88" s="250"/>
      <c r="S88" s="6"/>
    </row>
    <row r="89" spans="2:19" x14ac:dyDescent="0.3">
      <c r="B89" s="5"/>
      <c r="K89" s="250"/>
      <c r="S89" s="6"/>
    </row>
    <row r="90" spans="2:19" x14ac:dyDescent="0.3">
      <c r="B90" s="5"/>
      <c r="K90" s="250"/>
      <c r="S90" s="6"/>
    </row>
    <row r="91" spans="2:19" x14ac:dyDescent="0.3">
      <c r="B91" s="5"/>
      <c r="K91" s="250"/>
      <c r="S91" s="6"/>
    </row>
    <row r="92" spans="2:19" x14ac:dyDescent="0.3">
      <c r="B92" s="5"/>
      <c r="K92" s="250"/>
      <c r="S92" s="6"/>
    </row>
    <row r="93" spans="2:19" x14ac:dyDescent="0.3">
      <c r="B93" s="5"/>
      <c r="K93" s="250"/>
      <c r="S93" s="6"/>
    </row>
    <row r="94" spans="2:19" x14ac:dyDescent="0.3">
      <c r="B94" s="5"/>
      <c r="K94" s="250"/>
      <c r="S94" s="6"/>
    </row>
    <row r="95" spans="2:19" x14ac:dyDescent="0.3">
      <c r="B95" s="5"/>
      <c r="K95" s="250"/>
      <c r="S95" s="6"/>
    </row>
    <row r="96" spans="2:19" x14ac:dyDescent="0.3">
      <c r="B96" s="5"/>
      <c r="K96" s="250"/>
      <c r="S96" s="6"/>
    </row>
    <row r="97" spans="2:19" x14ac:dyDescent="0.3">
      <c r="B97" s="5"/>
      <c r="K97" s="250"/>
      <c r="S97" s="6"/>
    </row>
    <row r="98" spans="2:19" x14ac:dyDescent="0.3">
      <c r="B98" s="5"/>
      <c r="K98" s="250"/>
      <c r="S98" s="6"/>
    </row>
    <row r="99" spans="2:19" x14ac:dyDescent="0.3">
      <c r="B99" s="5"/>
      <c r="K99" s="250"/>
      <c r="S99" s="6"/>
    </row>
    <row r="100" spans="2:19" x14ac:dyDescent="0.3">
      <c r="B100" s="5"/>
      <c r="K100" s="250"/>
      <c r="S100" s="6"/>
    </row>
    <row r="101" spans="2:19" ht="15" thickBot="1" x14ac:dyDescent="0.35">
      <c r="B101" s="7"/>
      <c r="C101" s="8"/>
      <c r="D101" s="8"/>
      <c r="E101" s="8"/>
      <c r="F101" s="8"/>
      <c r="G101" s="8"/>
      <c r="H101" s="8"/>
      <c r="I101" s="8"/>
      <c r="J101" s="8"/>
      <c r="K101" s="251"/>
      <c r="L101" s="8"/>
      <c r="M101" s="8"/>
      <c r="N101" s="8"/>
      <c r="O101" s="8"/>
      <c r="P101" s="8"/>
      <c r="Q101" s="8"/>
      <c r="R101" s="8"/>
      <c r="S101" s="9"/>
    </row>
    <row r="102" spans="2:19" x14ac:dyDescent="0.3">
      <c r="B102" s="2"/>
      <c r="C102" s="3"/>
      <c r="D102" s="3"/>
      <c r="E102" s="3"/>
      <c r="F102" s="3"/>
      <c r="G102" s="3"/>
      <c r="H102" s="3"/>
      <c r="I102" s="3"/>
      <c r="J102" s="3"/>
      <c r="K102" s="249"/>
      <c r="L102" s="3"/>
      <c r="M102" s="3"/>
      <c r="N102" s="3"/>
      <c r="O102" s="3"/>
      <c r="P102" s="3"/>
      <c r="Q102" s="3"/>
      <c r="R102" s="3"/>
      <c r="S102" s="4"/>
    </row>
    <row r="103" spans="2:19" x14ac:dyDescent="0.3">
      <c r="B103" s="5"/>
      <c r="K103" s="250"/>
      <c r="S103" s="6"/>
    </row>
    <row r="104" spans="2:19" x14ac:dyDescent="0.3">
      <c r="B104" s="5"/>
      <c r="K104" s="250"/>
      <c r="S104" s="6"/>
    </row>
    <row r="105" spans="2:19" x14ac:dyDescent="0.3">
      <c r="B105" s="5"/>
      <c r="K105" s="250"/>
      <c r="S105" s="6"/>
    </row>
    <row r="106" spans="2:19" x14ac:dyDescent="0.3">
      <c r="B106" s="5"/>
      <c r="K106" s="250"/>
      <c r="S106" s="6"/>
    </row>
    <row r="107" spans="2:19" x14ac:dyDescent="0.3">
      <c r="B107" s="5"/>
      <c r="K107" s="250"/>
      <c r="S107" s="6"/>
    </row>
    <row r="108" spans="2:19" x14ac:dyDescent="0.3">
      <c r="B108" s="5"/>
      <c r="K108" s="250"/>
      <c r="S108" s="6"/>
    </row>
    <row r="109" spans="2:19" x14ac:dyDescent="0.3">
      <c r="B109" s="5"/>
      <c r="K109" s="250"/>
      <c r="S109" s="6"/>
    </row>
    <row r="110" spans="2:19" x14ac:dyDescent="0.3">
      <c r="B110" s="5"/>
      <c r="K110" s="250"/>
      <c r="S110" s="6"/>
    </row>
    <row r="111" spans="2:19" x14ac:dyDescent="0.3">
      <c r="B111" s="5"/>
      <c r="K111" s="250"/>
      <c r="S111" s="6"/>
    </row>
    <row r="112" spans="2:19" x14ac:dyDescent="0.3">
      <c r="B112" s="5"/>
      <c r="K112" s="250"/>
      <c r="S112" s="6"/>
    </row>
    <row r="113" spans="2:19" x14ac:dyDescent="0.3">
      <c r="B113" s="5"/>
      <c r="K113" s="250"/>
      <c r="S113" s="6"/>
    </row>
    <row r="114" spans="2:19" x14ac:dyDescent="0.3">
      <c r="B114" s="5"/>
      <c r="K114" s="250"/>
      <c r="S114" s="6"/>
    </row>
    <row r="115" spans="2:19" x14ac:dyDescent="0.3">
      <c r="B115" s="5"/>
      <c r="K115" s="250"/>
      <c r="S115" s="6"/>
    </row>
    <row r="116" spans="2:19" x14ac:dyDescent="0.3">
      <c r="B116" s="5"/>
      <c r="K116" s="250"/>
      <c r="S116" s="6"/>
    </row>
    <row r="117" spans="2:19" x14ac:dyDescent="0.3">
      <c r="B117" s="5"/>
      <c r="K117" s="250"/>
      <c r="S117" s="6"/>
    </row>
    <row r="118" spans="2:19" x14ac:dyDescent="0.3">
      <c r="B118" s="5"/>
      <c r="K118" s="250"/>
      <c r="S118" s="6"/>
    </row>
    <row r="119" spans="2:19" x14ac:dyDescent="0.3">
      <c r="B119" s="5"/>
      <c r="K119" s="250"/>
      <c r="S119" s="6"/>
    </row>
    <row r="120" spans="2:19" x14ac:dyDescent="0.3">
      <c r="B120" s="5"/>
      <c r="K120" s="250"/>
      <c r="S120" s="6"/>
    </row>
    <row r="121" spans="2:19" x14ac:dyDescent="0.3">
      <c r="B121" s="5"/>
      <c r="K121" s="250"/>
      <c r="S121" s="6"/>
    </row>
    <row r="122" spans="2:19" x14ac:dyDescent="0.3">
      <c r="B122" s="5"/>
      <c r="K122" s="250"/>
      <c r="S122" s="6"/>
    </row>
    <row r="123" spans="2:19" x14ac:dyDescent="0.3">
      <c r="B123" s="5"/>
      <c r="K123" s="250"/>
      <c r="S123" s="6"/>
    </row>
    <row r="124" spans="2:19" x14ac:dyDescent="0.3">
      <c r="B124" s="5"/>
      <c r="K124" s="250"/>
      <c r="S124" s="6"/>
    </row>
    <row r="125" spans="2:19" x14ac:dyDescent="0.3">
      <c r="B125" s="5"/>
      <c r="K125" s="250"/>
      <c r="S125" s="6"/>
    </row>
    <row r="126" spans="2:19" x14ac:dyDescent="0.3">
      <c r="B126" s="5"/>
      <c r="K126" s="250"/>
      <c r="S126" s="6"/>
    </row>
    <row r="127" spans="2:19" x14ac:dyDescent="0.3">
      <c r="B127" s="5"/>
      <c r="K127" s="250"/>
      <c r="S127" s="6"/>
    </row>
    <row r="128" spans="2:19" x14ac:dyDescent="0.3">
      <c r="B128" s="5"/>
      <c r="K128" s="250"/>
      <c r="S128" s="6"/>
    </row>
    <row r="129" spans="2:19" x14ac:dyDescent="0.3">
      <c r="B129" s="5"/>
      <c r="K129" s="250"/>
      <c r="S129" s="6"/>
    </row>
    <row r="130" spans="2:19" x14ac:dyDescent="0.3">
      <c r="B130" s="5"/>
      <c r="K130" s="250"/>
      <c r="S130" s="6"/>
    </row>
    <row r="131" spans="2:19" x14ac:dyDescent="0.3">
      <c r="B131" s="5"/>
      <c r="K131" s="250"/>
      <c r="S131" s="6"/>
    </row>
    <row r="132" spans="2:19" x14ac:dyDescent="0.3">
      <c r="B132" s="5"/>
      <c r="K132" s="250"/>
      <c r="S132" s="6"/>
    </row>
    <row r="133" spans="2:19" x14ac:dyDescent="0.3">
      <c r="B133" s="5"/>
      <c r="K133" s="250"/>
      <c r="S133" s="6"/>
    </row>
    <row r="134" spans="2:19" x14ac:dyDescent="0.3">
      <c r="B134" s="5"/>
      <c r="K134" s="250"/>
      <c r="S134" s="6"/>
    </row>
    <row r="135" spans="2:19" x14ac:dyDescent="0.3">
      <c r="B135" s="5"/>
      <c r="K135" s="250"/>
      <c r="S135" s="6"/>
    </row>
    <row r="136" spans="2:19" x14ac:dyDescent="0.3">
      <c r="B136" s="5"/>
      <c r="K136" s="250"/>
      <c r="S136" s="6"/>
    </row>
    <row r="137" spans="2:19" x14ac:dyDescent="0.3">
      <c r="B137" s="5"/>
      <c r="K137" s="250"/>
      <c r="S137" s="6"/>
    </row>
    <row r="138" spans="2:19" x14ac:dyDescent="0.3">
      <c r="B138" s="5"/>
      <c r="K138" s="250"/>
      <c r="S138" s="6"/>
    </row>
    <row r="139" spans="2:19" x14ac:dyDescent="0.3">
      <c r="B139" s="5"/>
      <c r="K139" s="250"/>
      <c r="S139" s="6"/>
    </row>
    <row r="140" spans="2:19" x14ac:dyDescent="0.3">
      <c r="B140" s="5"/>
      <c r="K140" s="250"/>
      <c r="S140" s="6"/>
    </row>
    <row r="141" spans="2:19" x14ac:dyDescent="0.3">
      <c r="B141" s="5"/>
      <c r="K141" s="250"/>
      <c r="S141" s="6"/>
    </row>
    <row r="142" spans="2:19" x14ac:dyDescent="0.3">
      <c r="B142" s="5"/>
      <c r="K142" s="250"/>
      <c r="S142" s="6"/>
    </row>
    <row r="143" spans="2:19" x14ac:dyDescent="0.3">
      <c r="B143" s="5"/>
      <c r="K143" s="250"/>
      <c r="S143" s="6"/>
    </row>
    <row r="144" spans="2:19" x14ac:dyDescent="0.3">
      <c r="B144" s="5"/>
      <c r="K144" s="250"/>
      <c r="S144" s="6"/>
    </row>
    <row r="145" spans="2:19" x14ac:dyDescent="0.3">
      <c r="B145" s="5"/>
      <c r="K145" s="250"/>
      <c r="S145" s="6"/>
    </row>
    <row r="146" spans="2:19" x14ac:dyDescent="0.3">
      <c r="B146" s="5"/>
      <c r="K146" s="250"/>
      <c r="S146" s="6"/>
    </row>
    <row r="147" spans="2:19" x14ac:dyDescent="0.3">
      <c r="B147" s="5"/>
      <c r="K147" s="250"/>
      <c r="S147" s="6"/>
    </row>
    <row r="148" spans="2:19" x14ac:dyDescent="0.3">
      <c r="B148" s="5"/>
      <c r="K148" s="250"/>
      <c r="S148" s="6"/>
    </row>
    <row r="149" spans="2:19" x14ac:dyDescent="0.3">
      <c r="B149" s="5"/>
      <c r="K149" s="250"/>
      <c r="S149" s="6"/>
    </row>
    <row r="150" spans="2:19" ht="15" thickBot="1" x14ac:dyDescent="0.35">
      <c r="B150" s="7"/>
      <c r="C150" s="8"/>
      <c r="D150" s="8"/>
      <c r="E150" s="8"/>
      <c r="F150" s="8"/>
      <c r="G150" s="8"/>
      <c r="H150" s="8"/>
      <c r="I150" s="8"/>
      <c r="J150" s="8"/>
      <c r="K150" s="251"/>
      <c r="L150" s="8"/>
      <c r="M150" s="8"/>
      <c r="N150" s="8"/>
      <c r="O150" s="8"/>
      <c r="P150" s="8"/>
      <c r="Q150" s="8"/>
      <c r="R150" s="8"/>
      <c r="S150" s="9"/>
    </row>
  </sheetData>
  <printOptions horizontalCentered="1" verticalCentered="1"/>
  <pageMargins left="0.23622047244094491" right="0.23622047244094491" top="0.74803149606299213" bottom="0.74803149606299213" header="0.31496062992125984" footer="0.31496062992125984"/>
  <pageSetup paperSize="8"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93969-A645-48D4-8EBF-EB4EAEBA93A5}">
  <dimension ref="B1:J51"/>
  <sheetViews>
    <sheetView topLeftCell="A2" zoomScale="85" zoomScaleNormal="85" workbookViewId="0">
      <selection activeCell="M17" sqref="M17"/>
    </sheetView>
  </sheetViews>
  <sheetFormatPr baseColWidth="10" defaultColWidth="11.44140625" defaultRowHeight="14.4" x14ac:dyDescent="0.3"/>
  <cols>
    <col min="1" max="1" width="9.5546875" style="1" customWidth="1"/>
    <col min="2" max="2" width="6" style="1" customWidth="1"/>
    <col min="3" max="9" width="11.44140625" style="1"/>
    <col min="10" max="10" width="6" style="1" customWidth="1"/>
    <col min="11" max="11" width="10.5546875" style="1" customWidth="1"/>
    <col min="12" max="16384" width="11.44140625" style="1"/>
  </cols>
  <sheetData>
    <row r="1" spans="2:10" ht="15" thickBot="1" x14ac:dyDescent="0.35"/>
    <row r="2" spans="2:10" x14ac:dyDescent="0.3">
      <c r="B2" s="2"/>
      <c r="C2" s="3"/>
      <c r="D2" s="3"/>
      <c r="E2" s="3"/>
      <c r="F2" s="3"/>
      <c r="G2" s="3"/>
      <c r="H2" s="3"/>
      <c r="I2" s="3"/>
      <c r="J2" s="4"/>
    </row>
    <row r="3" spans="2:10" x14ac:dyDescent="0.3">
      <c r="B3" s="5"/>
      <c r="C3" s="252"/>
      <c r="D3" s="252"/>
      <c r="E3" s="252"/>
      <c r="F3" s="252"/>
      <c r="G3" s="252"/>
      <c r="H3" s="252"/>
      <c r="I3" s="252"/>
      <c r="J3" s="6"/>
    </row>
    <row r="4" spans="2:10" x14ac:dyDescent="0.3">
      <c r="B4" s="5"/>
      <c r="C4" s="252"/>
      <c r="D4" s="252"/>
      <c r="E4" s="252"/>
      <c r="F4" s="252"/>
      <c r="G4" s="252"/>
      <c r="H4" s="252"/>
      <c r="I4" s="252"/>
      <c r="J4" s="6"/>
    </row>
    <row r="5" spans="2:10" x14ac:dyDescent="0.3">
      <c r="B5" s="5"/>
      <c r="J5" s="6"/>
    </row>
    <row r="6" spans="2:10" x14ac:dyDescent="0.3">
      <c r="B6" s="5"/>
      <c r="J6" s="6"/>
    </row>
    <row r="7" spans="2:10" x14ac:dyDescent="0.3">
      <c r="B7" s="5"/>
      <c r="J7" s="6"/>
    </row>
    <row r="8" spans="2:10" x14ac:dyDescent="0.3">
      <c r="B8" s="5"/>
      <c r="J8" s="6"/>
    </row>
    <row r="9" spans="2:10" x14ac:dyDescent="0.3">
      <c r="B9" s="5"/>
      <c r="J9" s="6"/>
    </row>
    <row r="10" spans="2:10" x14ac:dyDescent="0.3">
      <c r="B10" s="5"/>
      <c r="J10" s="6"/>
    </row>
    <row r="11" spans="2:10" x14ac:dyDescent="0.3">
      <c r="B11" s="5"/>
      <c r="J11" s="6"/>
    </row>
    <row r="12" spans="2:10" x14ac:dyDescent="0.3">
      <c r="B12" s="5"/>
      <c r="J12" s="6"/>
    </row>
    <row r="13" spans="2:10" x14ac:dyDescent="0.3">
      <c r="B13" s="5"/>
      <c r="J13" s="6"/>
    </row>
    <row r="14" spans="2:10" x14ac:dyDescent="0.3">
      <c r="B14" s="5"/>
      <c r="J14" s="6"/>
    </row>
    <row r="15" spans="2:10" x14ac:dyDescent="0.3">
      <c r="B15" s="5"/>
      <c r="J15" s="6"/>
    </row>
    <row r="16" spans="2:10" x14ac:dyDescent="0.3">
      <c r="B16" s="5"/>
      <c r="J16" s="6"/>
    </row>
    <row r="17" spans="2:10" x14ac:dyDescent="0.3">
      <c r="B17" s="5"/>
      <c r="J17" s="6"/>
    </row>
    <row r="18" spans="2:10" x14ac:dyDescent="0.3">
      <c r="B18" s="5"/>
      <c r="J18" s="6"/>
    </row>
    <row r="19" spans="2:10" x14ac:dyDescent="0.3">
      <c r="B19" s="5"/>
      <c r="J19" s="6"/>
    </row>
    <row r="20" spans="2:10" x14ac:dyDescent="0.3">
      <c r="B20" s="5"/>
      <c r="J20" s="6"/>
    </row>
    <row r="21" spans="2:10" x14ac:dyDescent="0.3">
      <c r="B21" s="5"/>
      <c r="J21" s="6"/>
    </row>
    <row r="22" spans="2:10" x14ac:dyDescent="0.3">
      <c r="B22" s="5"/>
      <c r="J22" s="6"/>
    </row>
    <row r="23" spans="2:10" x14ac:dyDescent="0.3">
      <c r="B23" s="5"/>
      <c r="J23" s="6"/>
    </row>
    <row r="24" spans="2:10" x14ac:dyDescent="0.3">
      <c r="B24" s="5"/>
      <c r="J24" s="6"/>
    </row>
    <row r="25" spans="2:10" x14ac:dyDescent="0.3">
      <c r="B25" s="5"/>
      <c r="J25" s="6"/>
    </row>
    <row r="26" spans="2:10" x14ac:dyDescent="0.3">
      <c r="B26" s="5"/>
      <c r="J26" s="6"/>
    </row>
    <row r="27" spans="2:10" x14ac:dyDescent="0.3">
      <c r="B27" s="5"/>
      <c r="J27" s="6"/>
    </row>
    <row r="28" spans="2:10" x14ac:dyDescent="0.3">
      <c r="B28" s="5"/>
      <c r="J28" s="6"/>
    </row>
    <row r="29" spans="2:10" x14ac:dyDescent="0.3">
      <c r="B29" s="5"/>
      <c r="J29" s="6"/>
    </row>
    <row r="30" spans="2:10" x14ac:dyDescent="0.3">
      <c r="B30" s="5"/>
      <c r="J30" s="6"/>
    </row>
    <row r="31" spans="2:10" x14ac:dyDescent="0.3">
      <c r="B31" s="5"/>
      <c r="J31" s="6"/>
    </row>
    <row r="32" spans="2:10" x14ac:dyDescent="0.3">
      <c r="B32" s="5"/>
      <c r="J32" s="6"/>
    </row>
    <row r="33" spans="2:10" x14ac:dyDescent="0.3">
      <c r="B33" s="5"/>
      <c r="J33" s="6"/>
    </row>
    <row r="34" spans="2:10" x14ac:dyDescent="0.3">
      <c r="B34" s="5"/>
      <c r="J34" s="6"/>
    </row>
    <row r="35" spans="2:10" x14ac:dyDescent="0.3">
      <c r="B35" s="5"/>
      <c r="J35" s="6"/>
    </row>
    <row r="36" spans="2:10" x14ac:dyDescent="0.3">
      <c r="B36" s="5"/>
      <c r="J36" s="6"/>
    </row>
    <row r="37" spans="2:10" x14ac:dyDescent="0.3">
      <c r="B37" s="5"/>
      <c r="J37" s="6"/>
    </row>
    <row r="38" spans="2:10" x14ac:dyDescent="0.3">
      <c r="B38" s="5"/>
      <c r="J38" s="6"/>
    </row>
    <row r="39" spans="2:10" x14ac:dyDescent="0.3">
      <c r="B39" s="5"/>
      <c r="J39" s="6"/>
    </row>
    <row r="40" spans="2:10" x14ac:dyDescent="0.3">
      <c r="B40" s="5"/>
      <c r="J40" s="6"/>
    </row>
    <row r="41" spans="2:10" x14ac:dyDescent="0.3">
      <c r="B41" s="5"/>
      <c r="J41" s="6"/>
    </row>
    <row r="42" spans="2:10" x14ac:dyDescent="0.3">
      <c r="B42" s="5"/>
      <c r="J42" s="6"/>
    </row>
    <row r="43" spans="2:10" x14ac:dyDescent="0.3">
      <c r="B43" s="5"/>
      <c r="J43" s="6"/>
    </row>
    <row r="44" spans="2:10" x14ac:dyDescent="0.3">
      <c r="B44" s="5"/>
      <c r="J44" s="6"/>
    </row>
    <row r="45" spans="2:10" x14ac:dyDescent="0.3">
      <c r="B45" s="5"/>
      <c r="J45" s="6"/>
    </row>
    <row r="46" spans="2:10" x14ac:dyDescent="0.3">
      <c r="B46" s="5"/>
      <c r="J46" s="6"/>
    </row>
    <row r="47" spans="2:10" x14ac:dyDescent="0.3">
      <c r="B47" s="5"/>
      <c r="J47" s="6"/>
    </row>
    <row r="48" spans="2:10" x14ac:dyDescent="0.3">
      <c r="B48" s="5"/>
      <c r="J48" s="6"/>
    </row>
    <row r="49" spans="2:10" x14ac:dyDescent="0.3">
      <c r="B49" s="5"/>
      <c r="J49" s="6"/>
    </row>
    <row r="50" spans="2:10" x14ac:dyDescent="0.3">
      <c r="B50" s="5"/>
      <c r="J50" s="6"/>
    </row>
    <row r="51" spans="2:10" ht="15" thickBot="1" x14ac:dyDescent="0.35">
      <c r="B51" s="7"/>
      <c r="C51" s="8"/>
      <c r="D51" s="8"/>
      <c r="E51" s="8"/>
      <c r="F51" s="8"/>
      <c r="G51" s="8"/>
      <c r="H51" s="8"/>
      <c r="I51" s="8"/>
      <c r="J51" s="9"/>
    </row>
  </sheetData>
  <mergeCells count="1">
    <mergeCell ref="C3:I4"/>
  </mergeCells>
  <printOptions horizontalCentered="1" verticalCentered="1"/>
  <pageMargins left="0.25" right="0.25" top="0.75" bottom="0.75" header="0.3" footer="0.3"/>
  <pageSetup paperSize="9"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14</vt:i4>
      </vt:variant>
    </vt:vector>
  </HeadingPairs>
  <TitlesOfParts>
    <vt:vector size="26" baseType="lpstr">
      <vt:lpstr>0 - Page de Garde</vt:lpstr>
      <vt:lpstr>1 - Métré des Surfaces Étudiées</vt:lpstr>
      <vt:lpstr>2 - Propriétés des Paroies</vt:lpstr>
      <vt:lpstr>2.2 - Pont thermiques</vt:lpstr>
      <vt:lpstr>3 - Température LNC</vt:lpstr>
      <vt:lpstr>4 - Renouvellement d'air</vt:lpstr>
      <vt:lpstr>5 - Calcul des déperditions</vt:lpstr>
      <vt:lpstr>6 - Analyse Pleiades</vt:lpstr>
      <vt:lpstr>7 - Dim. des chauffages</vt:lpstr>
      <vt:lpstr>7 - Calculs Dim. du chauffage</vt:lpstr>
      <vt:lpstr>8 - Dim. Plancher chauffant</vt:lpstr>
      <vt:lpstr>9 - Loi d'eau</vt:lpstr>
      <vt:lpstr>_Te</vt:lpstr>
      <vt:lpstr>_Ti</vt:lpstr>
      <vt:lpstr>_Tlm</vt:lpstr>
      <vt:lpstr>_Tlmn</vt:lpstr>
      <vt:lpstr>_Ts</vt:lpstr>
      <vt:lpstr>'5 - Calcul des déperditions'!b</vt:lpstr>
      <vt:lpstr>Delta_T</vt:lpstr>
      <vt:lpstr>HRA</vt:lpstr>
      <vt:lpstr>Text</vt:lpstr>
      <vt:lpstr>Tint</vt:lpstr>
      <vt:lpstr>'0 - Page de Garde'!Zone_d_impression</vt:lpstr>
      <vt:lpstr>'7 - Dim. des chauffages'!Zone_d_impression</vt:lpstr>
      <vt:lpstr>'8 - Dim. Plancher chauffant'!Zone_d_impression</vt:lpstr>
      <vt:lpstr>'9 - Loi d''eau'!Zone_d_impression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Julou</dc:creator>
  <cp:keywords/>
  <dc:description/>
  <cp:lastModifiedBy>Julou LG</cp:lastModifiedBy>
  <cp:revision/>
  <cp:lastPrinted>2026-01-29T16:24:17Z</cp:lastPrinted>
  <dcterms:created xsi:type="dcterms:W3CDTF">2015-06-05T18:19:34Z</dcterms:created>
  <dcterms:modified xsi:type="dcterms:W3CDTF">2026-01-29T16:32:37Z</dcterms:modified>
  <cp:category/>
  <cp:contentStatus/>
</cp:coreProperties>
</file>