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lmacche/Documents/github/piedmont_macro/data_raw/"/>
    </mc:Choice>
  </mc:AlternateContent>
  <xr:revisionPtr revIDLastSave="0" documentId="13_ncr:1_{EA4CE41A-0C43-694C-891F-85D1A137C48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ass all habitats" sheetId="1" r:id="rId1"/>
    <sheet name="Order all habitats" sheetId="3" r:id="rId2"/>
    <sheet name="Class Wetland" sheetId="4" r:id="rId3"/>
    <sheet name="Order Wetland" sheetId="5" r:id="rId4"/>
    <sheet name="Class Riverine" sheetId="6" r:id="rId5"/>
    <sheet name="Order Riverine" sheetId="7" r:id="rId6"/>
  </sheets>
  <definedNames>
    <definedName name="_xlnm._FilterDatabase" localSheetId="0" hidden="1">'class all habitats'!$A$1:$K$36</definedName>
    <definedName name="_xlnm._FilterDatabase" localSheetId="4" hidden="1">'Class Riverine'!$A$1:$P$43</definedName>
    <definedName name="_xlnm._FilterDatabase" localSheetId="2" hidden="1">'Class Wetland'!$A$1:$H$26</definedName>
    <definedName name="_xlnm._FilterDatabase" localSheetId="1" hidden="1">'Order all habitats'!$A$1:$H$56</definedName>
    <definedName name="_xlnm._FilterDatabase" localSheetId="5" hidden="1">'Order Riverine'!$A$1:$H$44</definedName>
    <definedName name="_xlnm._FilterDatabase" localSheetId="3" hidden="1">'Order Wetland'!$A$1:$K$42</definedName>
    <definedName name="Z_3230A55E_8758_42EB_B1FB_E99337D1C7F1_.wvu.FilterData" localSheetId="0" hidden="1">'class all habitats'!$A$1:$Z$29</definedName>
  </definedNames>
  <calcPr calcId="191029"/>
  <customWorkbookViews>
    <customWorkbookView name="Filter 1" guid="{3230A55E-8758-42EB-B1FB-E99337D1C7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7" l="1"/>
  <c r="B51" i="7"/>
  <c r="B49" i="7"/>
  <c r="B47" i="7"/>
  <c r="B52" i="6"/>
  <c r="B50" i="6"/>
  <c r="B48" i="6"/>
  <c r="B46" i="6"/>
  <c r="I2" i="7"/>
  <c r="I3" i="6"/>
  <c r="B50" i="5"/>
  <c r="B48" i="5"/>
  <c r="B46" i="5"/>
  <c r="B44" i="5"/>
  <c r="I5" i="5"/>
  <c r="I2" i="4"/>
  <c r="B64" i="3"/>
  <c r="B62" i="3"/>
  <c r="B60" i="3"/>
  <c r="B58" i="3"/>
  <c r="B38" i="1"/>
  <c r="B36" i="1"/>
  <c r="B34" i="1"/>
  <c r="B33" i="1"/>
  <c r="B32" i="1"/>
  <c r="K15" i="6"/>
  <c r="K9" i="6"/>
  <c r="K8" i="6"/>
  <c r="K4" i="6"/>
  <c r="K8" i="4"/>
  <c r="K7" i="4"/>
  <c r="K3" i="4"/>
  <c r="K34" i="1"/>
  <c r="K27" i="1"/>
  <c r="K28" i="1"/>
  <c r="K23" i="1"/>
  <c r="K15" i="7" l="1"/>
  <c r="K16" i="7"/>
  <c r="K17" i="7"/>
  <c r="K9" i="7"/>
  <c r="K8" i="7"/>
  <c r="K5" i="7"/>
  <c r="K4" i="7"/>
  <c r="K5" i="6"/>
  <c r="K15" i="5"/>
  <c r="K14" i="5"/>
  <c r="K8" i="5"/>
  <c r="K7" i="5"/>
  <c r="K3" i="5"/>
  <c r="K22" i="3"/>
  <c r="K21" i="3"/>
  <c r="K20" i="3"/>
  <c r="K8" i="3"/>
  <c r="K7" i="3"/>
  <c r="K4" i="3"/>
  <c r="K3" i="3"/>
  <c r="K24" i="1"/>
</calcChain>
</file>

<file path=xl/sharedStrings.xml><?xml version="1.0" encoding="utf-8"?>
<sst xmlns="http://schemas.openxmlformats.org/spreadsheetml/2006/main" count="1344" uniqueCount="63">
  <si>
    <t>class</t>
  </si>
  <si>
    <t>Diss_Oxy</t>
  </si>
  <si>
    <t>pH_SU</t>
  </si>
  <si>
    <t>Sp_Cond</t>
  </si>
  <si>
    <t>Temp_C</t>
  </si>
  <si>
    <t>chi_sq p_value</t>
  </si>
  <si>
    <t>cor_p_value</t>
  </si>
  <si>
    <t>cor_result</t>
  </si>
  <si>
    <t>insecta</t>
  </si>
  <si>
    <t>n</t>
  </si>
  <si>
    <t>y</t>
  </si>
  <si>
    <t>No</t>
  </si>
  <si>
    <t>all</t>
  </si>
  <si>
    <t>Yes</t>
  </si>
  <si>
    <t>bivalvia</t>
  </si>
  <si>
    <t>High negative</t>
  </si>
  <si>
    <t>clitellata</t>
  </si>
  <si>
    <t>maxillopoda</t>
  </si>
  <si>
    <t>turbellaria</t>
  </si>
  <si>
    <t>gastropoda</t>
  </si>
  <si>
    <t>Significant difference/relationship</t>
  </si>
  <si>
    <t>No significant difference/no significant corelation</t>
  </si>
  <si>
    <t>Water Quality</t>
  </si>
  <si>
    <t>Moderate negative</t>
  </si>
  <si>
    <t>Low negative</t>
  </si>
  <si>
    <t>Low positive</t>
  </si>
  <si>
    <t>Moderate positive</t>
  </si>
  <si>
    <t>High positive</t>
  </si>
  <si>
    <t>significant difference</t>
  </si>
  <si>
    <t>no difference</t>
  </si>
  <si>
    <t>significant correlation</t>
  </si>
  <si>
    <t>order</t>
  </si>
  <si>
    <t>unionida</t>
  </si>
  <si>
    <t>veneroida</t>
  </si>
  <si>
    <t>haplotaxida</t>
  </si>
  <si>
    <t>rhynchobdellida</t>
  </si>
  <si>
    <t>basommatophora</t>
  </si>
  <si>
    <t>neotaenioglossa</t>
  </si>
  <si>
    <t>coleoptera</t>
  </si>
  <si>
    <t>diptera</t>
  </si>
  <si>
    <t>ephemeroptera</t>
  </si>
  <si>
    <t>megaloptera</t>
  </si>
  <si>
    <t>odonata</t>
  </si>
  <si>
    <t>plecoptera</t>
  </si>
  <si>
    <t>trichoptera</t>
  </si>
  <si>
    <t>amphipoda</t>
  </si>
  <si>
    <t>significant</t>
  </si>
  <si>
    <t>not significant</t>
  </si>
  <si>
    <t>different</t>
  </si>
  <si>
    <t>low neg cor</t>
  </si>
  <si>
    <t>high neg cor</t>
  </si>
  <si>
    <t>mod neg cor</t>
  </si>
  <si>
    <t>high pos cor</t>
  </si>
  <si>
    <t>low pos cor</t>
  </si>
  <si>
    <t>mod pos cor</t>
  </si>
  <si>
    <t>DO pres</t>
  </si>
  <si>
    <t>DO abs</t>
  </si>
  <si>
    <t>SC pres</t>
  </si>
  <si>
    <t>SC abs</t>
  </si>
  <si>
    <t>pH pres</t>
  </si>
  <si>
    <t>Temp abs</t>
  </si>
  <si>
    <t>Temp pres</t>
  </si>
  <si>
    <t>pH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</si>
</sst>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B6E1CD"/>
        <bgColor rgb="FFB6E1CD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2" fillId="2" borderId="0" xfId="0" applyFont="1" applyFill="1" applyBorder="1"/>
    <xf numFmtId="0" fontId="3" fillId="0" borderId="0" xfId="0" applyFont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2" fillId="8" borderId="0" xfId="0" applyFont="1" applyFill="1" applyBorder="1"/>
    <xf numFmtId="0" fontId="2" fillId="9" borderId="0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6" fillId="0" borderId="1" xfId="0" applyFont="1" applyBorder="1"/>
    <xf numFmtId="0" fontId="6" fillId="0" borderId="3" xfId="0" applyFont="1" applyBorder="1"/>
    <xf numFmtId="0" fontId="0" fillId="0" borderId="2" xfId="0" applyBorder="1"/>
    <xf numFmtId="0" fontId="7" fillId="0" borderId="0" xfId="0" applyFont="1" applyBorder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0" xfId="0" applyFont="1"/>
    <xf numFmtId="0" fontId="4" fillId="0" borderId="0" xfId="0" applyFont="1" applyFill="1" applyBorder="1"/>
    <xf numFmtId="0" fontId="6" fillId="0" borderId="0" xfId="0" applyFont="1" applyBorder="1"/>
    <xf numFmtId="0" fontId="1" fillId="0" borderId="0" xfId="0" applyNumberFormat="1" applyFont="1" applyBorder="1" applyAlignment="1">
      <alignment horizontal="right"/>
    </xf>
    <xf numFmtId="11" fontId="1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0" fillId="0" borderId="0" xfId="0" applyNumberFormat="1"/>
    <xf numFmtId="0" fontId="4" fillId="0" borderId="0" xfId="0" applyFont="1" applyBorder="1"/>
    <xf numFmtId="0" fontId="0" fillId="0" borderId="0" xfId="0" applyFill="1" applyBorder="1"/>
    <xf numFmtId="0" fontId="6" fillId="0" borderId="0" xfId="0" applyNumberFormat="1" applyFont="1" applyBorder="1"/>
    <xf numFmtId="0" fontId="5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 applyFill="1" applyBorder="1"/>
    <xf numFmtId="0" fontId="5" fillId="0" borderId="0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60"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rgb="FF00206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rgb="FF00206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rgb="FF00206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741B47"/>
          <bgColor rgb="FF741B47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980000"/>
          <bgColor rgb="FF98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all habitats'!$J$23:$J$24</c:f>
              <c:strCache>
                <c:ptCount val="2"/>
                <c:pt idx="0">
                  <c:v>no difference</c:v>
                </c:pt>
                <c:pt idx="1">
                  <c:v>different</c:v>
                </c:pt>
              </c:strCache>
            </c:strRef>
          </c:cat>
          <c:val>
            <c:numRef>
              <c:f>'class all habitats'!$K$23:$K$24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4-9B49-80A2-FBD1D3B33B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significance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Wetland'!$J$7:$J$8</c:f>
              <c:strCache>
                <c:ptCount val="2"/>
                <c:pt idx="0">
                  <c:v>not significant</c:v>
                </c:pt>
                <c:pt idx="1">
                  <c:v>significant</c:v>
                </c:pt>
              </c:strCache>
            </c:strRef>
          </c:cat>
          <c:val>
            <c:numRef>
              <c:f>'Class Wetland'!$K$7:$K$8</c:f>
              <c:numCache>
                <c:formatCode>General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8-5444-8A60-B131402FD9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Wetland'!$J$11:$J$16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'Class Wetland'!$K$11:$K$16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D342-82B7-EE40149909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wetland (class)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51-974B-B2EA-7A54B09380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51-974B-B2EA-7A54B09380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51-974B-B2EA-7A54B09380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51-974B-B2EA-7A54B09380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51-974B-B2EA-7A54B09380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51-974B-B2EA-7A54B09380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51-974B-B2EA-7A54B09380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51-974B-B2EA-7A54B09380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Wetland'!$A$29:$A$36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'Class Wetland'!$B$29:$B$36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51-974B-B2EA-7A54B09380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Wetland'!$J$3:$J$4</c:f>
              <c:strCache>
                <c:ptCount val="2"/>
                <c:pt idx="0">
                  <c:v>no difference</c:v>
                </c:pt>
                <c:pt idx="1">
                  <c:v>significant difference</c:v>
                </c:pt>
              </c:strCache>
            </c:strRef>
          </c:cat>
          <c:val>
            <c:numRef>
              <c:f>'Order Wetland'!$K$3:$K$4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334C-BC7B-A9356244F2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significance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Wetland'!$J$7:$J$8</c:f>
              <c:strCache>
                <c:ptCount val="2"/>
                <c:pt idx="0">
                  <c:v>not significant</c:v>
                </c:pt>
                <c:pt idx="1">
                  <c:v>significant</c:v>
                </c:pt>
              </c:strCache>
            </c:strRef>
          </c:cat>
          <c:val>
            <c:numRef>
              <c:f>'Order Wetland'!$K$7:$K$8</c:f>
              <c:numCache>
                <c:formatCode>General</c:formatCode>
                <c:ptCount val="2"/>
                <c:pt idx="0">
                  <c:v>32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F-2D4B-8094-1CF7C6E8C0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Wetland'!$J$11:$J$16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'Order Wetland'!$K$11:$K$16</c:f>
              <c:numCache>
                <c:formatCode>General</c:formatCode>
                <c:ptCount val="6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2-2B40-BCE4-F301DBAE70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wetland (order)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46-4048-AD20-F97292D84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46-4048-AD20-F97292D84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46-4048-AD20-F97292D84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46-4048-AD20-F97292D843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46-4048-AD20-F97292D843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46-4048-AD20-F97292D843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46-4048-AD20-F97292D84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46-4048-AD20-F97292D843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Wetland'!$A$44:$A$51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'Order Wetland'!$B$44:$B$51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46-4048-AD20-F97292D843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Riverine'!$J$4:$J$5</c:f>
              <c:strCache>
                <c:ptCount val="2"/>
                <c:pt idx="0">
                  <c:v>no difference</c:v>
                </c:pt>
                <c:pt idx="1">
                  <c:v>significant difference</c:v>
                </c:pt>
              </c:strCache>
            </c:strRef>
          </c:cat>
          <c:val>
            <c:numRef>
              <c:f>'Class Riverine'!$K$4:$K$5</c:f>
              <c:numCache>
                <c:formatCode>General</c:formatCode>
                <c:ptCount val="2"/>
                <c:pt idx="0">
                  <c:v>40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C143-998C-609CB95C5F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signifcance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Riverine'!$J$8:$J$9</c:f>
              <c:strCache>
                <c:ptCount val="2"/>
                <c:pt idx="0">
                  <c:v>not significant</c:v>
                </c:pt>
                <c:pt idx="1">
                  <c:v>significant</c:v>
                </c:pt>
              </c:strCache>
            </c:strRef>
          </c:cat>
          <c:val>
            <c:numRef>
              <c:f>'Class Riverine'!$K$8:$K$9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8-E04B-95CA-9747212A36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Riverine'!$J$12:$J$17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'Class Riverine'!$K$12:$K$17</c:f>
              <c:numCache>
                <c:formatCode>General</c:formatCode>
                <c:ptCount val="6"/>
                <c:pt idx="2">
                  <c:v>1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2-EB48-BB83-2792D01285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significance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all habitats'!$J$27:$J$28</c:f>
              <c:strCache>
                <c:ptCount val="2"/>
                <c:pt idx="0">
                  <c:v>significant correlation</c:v>
                </c:pt>
                <c:pt idx="1">
                  <c:v>not significant</c:v>
                </c:pt>
              </c:strCache>
            </c:strRef>
          </c:cat>
          <c:val>
            <c:numRef>
              <c:f>'class all habitats'!$K$27:$K$28</c:f>
              <c:numCache>
                <c:formatCode>General</c:formatCode>
                <c:ptCount val="2"/>
                <c:pt idx="0">
                  <c:v>11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1-9C4A-9346-99E783C810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riverine</a:t>
            </a:r>
            <a:r>
              <a:rPr lang="en-US" baseline="0"/>
              <a:t> (class)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DA-074F-96A8-2DB24C7AA2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DA-074F-96A8-2DB24C7AA2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DA-074F-96A8-2DB24C7AA2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DA-074F-96A8-2DB24C7AA2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DA-074F-96A8-2DB24C7AA2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CDA-074F-96A8-2DB24C7AA2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CDA-074F-96A8-2DB24C7AA2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CDA-074F-96A8-2DB24C7AA2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Riverine'!$A$46:$A$53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'Class Riverine'!$B$46:$B$53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DA-074F-96A8-2DB24C7AA2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Riverine'!$J$4:$J$5</c:f>
              <c:strCache>
                <c:ptCount val="2"/>
                <c:pt idx="0">
                  <c:v>no difference</c:v>
                </c:pt>
                <c:pt idx="1">
                  <c:v>significant difference</c:v>
                </c:pt>
              </c:strCache>
            </c:strRef>
          </c:cat>
          <c:val>
            <c:numRef>
              <c:f>'Order Riverine'!$K$4:$K$5</c:f>
              <c:numCache>
                <c:formatCode>General</c:formatCode>
                <c:ptCount val="2"/>
                <c:pt idx="0">
                  <c:v>41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1E42-8EDF-E254CA48CD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Significance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Riverine'!$J$8:$J$9</c:f>
              <c:strCache>
                <c:ptCount val="2"/>
                <c:pt idx="0">
                  <c:v>not significant</c:v>
                </c:pt>
                <c:pt idx="1">
                  <c:v>significant</c:v>
                </c:pt>
              </c:strCache>
            </c:strRef>
          </c:cat>
          <c:val>
            <c:numRef>
              <c:f>'Order Riverine'!$K$8:$K$9</c:f>
              <c:numCache>
                <c:formatCode>General</c:formatCode>
                <c:ptCount val="2"/>
                <c:pt idx="0">
                  <c:v>13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A-C642-BB97-E4C076D0AE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Riverine'!$J$12:$J$17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'Order Riverine'!$K$12:$K$17</c:f>
              <c:numCache>
                <c:formatCode>General</c:formatCode>
                <c:ptCount val="6"/>
                <c:pt idx="2">
                  <c:v>1</c:v>
                </c:pt>
                <c:pt idx="3">
                  <c:v>14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5148-965A-8B83FEDA1D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riverine (order)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82-3E48-B539-1F1E210A6F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82-3E48-B539-1F1E210A6F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82-3E48-B539-1F1E210A6F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82-3E48-B539-1F1E210A6F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82-3E48-B539-1F1E210A6F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82-3E48-B539-1F1E210A6F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82-3E48-B539-1F1E210A6F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82-3E48-B539-1F1E210A6FB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Riverine'!$A$47:$A$54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'Order Riverine'!$B$47:$B$54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8</c:v>
                </c:pt>
                <c:pt idx="6">
                  <c:v>22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82-3E48-B539-1F1E210A6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all habitats'!$J$31:$J$36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'class all habitats'!$K$31:$K$36</c:f>
              <c:numCache>
                <c:formatCode>General</c:formatCode>
                <c:ptCount val="6"/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FF4C-BCA4-5AFBD7B6CD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all habitats (class)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all habitats'!$A$32:$A$39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'class all habitats'!$B$32:$B$39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8-A64E-BF5B-E57A1086E3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Differnce</a:t>
            </a:r>
            <a:r>
              <a:rPr lang="en-US" baseline="0"/>
              <a:t> in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all habitats'!$J$3:$J$4</c:f>
              <c:strCache>
                <c:ptCount val="2"/>
                <c:pt idx="0">
                  <c:v>no difference</c:v>
                </c:pt>
                <c:pt idx="1">
                  <c:v>significant difference</c:v>
                </c:pt>
              </c:strCache>
            </c:strRef>
          </c:cat>
          <c:val>
            <c:numRef>
              <c:f>'Order all habitats'!$K$3:$K$4</c:f>
              <c:numCache>
                <c:formatCode>General</c:formatCode>
                <c:ptCount val="2"/>
                <c:pt idx="0">
                  <c:v>51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C-C641-B392-22808CE005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Significance of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all habitats'!$J$7:$J$8</c:f>
              <c:strCache>
                <c:ptCount val="2"/>
                <c:pt idx="0">
                  <c:v>not significant</c:v>
                </c:pt>
                <c:pt idx="1">
                  <c:v>significant</c:v>
                </c:pt>
              </c:strCache>
            </c:strRef>
          </c:cat>
          <c:val>
            <c:numRef>
              <c:f>'Order all habitats'!$K$7:$K$8</c:f>
              <c:numCache>
                <c:formatCode>General</c:formatCode>
                <c:ptCount val="2"/>
                <c:pt idx="0">
                  <c:v>15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8-224D-8F79-57E3864BDF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Levels of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all habitats'!$J$17:$J$22</c:f>
              <c:strCache>
                <c:ptCount val="6"/>
                <c:pt idx="0">
                  <c:v>high neg cor</c:v>
                </c:pt>
                <c:pt idx="1">
                  <c:v>mod neg cor</c:v>
                </c:pt>
                <c:pt idx="2">
                  <c:v>low neg cor</c:v>
                </c:pt>
                <c:pt idx="3">
                  <c:v>low pos cor</c:v>
                </c:pt>
                <c:pt idx="4">
                  <c:v>mod pos cor</c:v>
                </c:pt>
                <c:pt idx="5">
                  <c:v>high pos cor</c:v>
                </c:pt>
              </c:strCache>
            </c:strRef>
          </c:cat>
          <c:val>
            <c:numRef>
              <c:f>'Order all habitats'!$K$17:$K$22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8-3641-BDF7-51928D2CC0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present all habitats (order)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2C-0142-9377-83F22C122F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2C-0142-9377-83F22C122F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2C-0142-9377-83F22C122F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2C-0142-9377-83F22C122F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2C-0142-9377-83F22C122F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2C-0142-9377-83F22C122F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2C-0142-9377-83F22C122F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2C-0142-9377-83F22C122F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all habitats'!$A$58:$A$65</c:f>
              <c:strCache>
                <c:ptCount val="8"/>
                <c:pt idx="0">
                  <c:v>DO pres</c:v>
                </c:pt>
                <c:pt idx="1">
                  <c:v>DO abs</c:v>
                </c:pt>
                <c:pt idx="2">
                  <c:v>pH pres</c:v>
                </c:pt>
                <c:pt idx="3">
                  <c:v>pH abs</c:v>
                </c:pt>
                <c:pt idx="4">
                  <c:v>SC pres</c:v>
                </c:pt>
                <c:pt idx="5">
                  <c:v>SC abs</c:v>
                </c:pt>
                <c:pt idx="6">
                  <c:v>Temp pres</c:v>
                </c:pt>
                <c:pt idx="7">
                  <c:v>Temp abs</c:v>
                </c:pt>
              </c:strCache>
            </c:strRef>
          </c:cat>
          <c:val>
            <c:numRef>
              <c:f>'Order all habitats'!$B$58:$B$65</c:f>
              <c:numCache>
                <c:formatCode>General</c:formatCode>
                <c:ptCount val="8"/>
                <c:pt idx="0">
                  <c:v>22</c:v>
                </c:pt>
                <c:pt idx="1">
                  <c:v>14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10</c:v>
                </c:pt>
                <c:pt idx="6">
                  <c:v>30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2C-0142-9377-83F22C122F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Model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'Class Wetland'!$J$3:$J$4</c:f>
              <c:strCache>
                <c:ptCount val="2"/>
                <c:pt idx="0">
                  <c:v>no difference</c:v>
                </c:pt>
                <c:pt idx="1">
                  <c:v>significant difference</c:v>
                </c:pt>
              </c:strCache>
            </c:strRef>
          </c:cat>
          <c:val>
            <c:numRef>
              <c:f>'Class Wetland'!$K$3:$K$4</c:f>
              <c:numCache>
                <c:formatCode>General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6-DC47-82BF-125614EBBF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639885</xdr:colOff>
      <xdr:row>50</xdr:row>
      <xdr:rowOff>41975</xdr:rowOff>
    </xdr:from>
    <xdr:to>
      <xdr:col>17</xdr:col>
      <xdr:colOff>376116</xdr:colOff>
      <xdr:row>64</xdr:row>
      <xdr:rowOff>57932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B08F4-FC7E-B5A2-249E-66EBCCB90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358204</xdr:colOff>
      <xdr:row>43</xdr:row>
      <xdr:rowOff>33540</xdr:rowOff>
    </xdr:from>
    <xdr:to>
      <xdr:col>10</xdr:col>
      <xdr:colOff>3008923</xdr:colOff>
      <xdr:row>57</xdr:row>
      <xdr:rowOff>129279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FD7BD-7B92-CCAB-A51E-3312D936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770042</xdr:colOff>
      <xdr:row>33</xdr:row>
      <xdr:rowOff>13508</xdr:rowOff>
    </xdr:from>
    <xdr:to>
      <xdr:col>9</xdr:col>
      <xdr:colOff>460634</xdr:colOff>
      <xdr:row>47</xdr:row>
      <xdr:rowOff>180147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641F7-0A52-A531-1891-9715CF2E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282222</xdr:colOff>
      <xdr:row>34</xdr:row>
      <xdr:rowOff>706</xdr:rowOff>
    </xdr:from>
    <xdr:to>
      <xdr:col>6</xdr:col>
      <xdr:colOff>747888</xdr:colOff>
      <xdr:row>48</xdr:row>
      <xdr:rowOff>76906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50878-1600-7F8A-3BE7-650D499D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10584</xdr:colOff>
      <xdr:row>1</xdr:row>
      <xdr:rowOff>41274</xdr:rowOff>
    </xdr:from>
    <xdr:to>
      <xdr:col>17</xdr:col>
      <xdr:colOff>455084</xdr:colOff>
      <xdr:row>17</xdr:row>
      <xdr:rowOff>75141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49FEB-F169-F56B-3A70-A3832305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635001</xdr:colOff>
      <xdr:row>19</xdr:row>
      <xdr:rowOff>136524</xdr:rowOff>
    </xdr:from>
    <xdr:to>
      <xdr:col>17</xdr:col>
      <xdr:colOff>254001</xdr:colOff>
      <xdr:row>36</xdr:row>
      <xdr:rowOff>1058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4FB5B-C3A8-B018-40E3-5E917722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39</xdr:row>
      <xdr:rowOff>30691</xdr:rowOff>
    </xdr:from>
    <xdr:to>
      <xdr:col>17</xdr:col>
      <xdr:colOff>190500</xdr:colOff>
      <xdr:row>55</xdr:row>
      <xdr:rowOff>64557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D5B73-08D9-FC8E-B6B9-261CA9A0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762001</xdr:colOff>
      <xdr:row>57</xdr:row>
      <xdr:rowOff>201083</xdr:rowOff>
    </xdr:from>
    <xdr:to>
      <xdr:col>8</xdr:col>
      <xdr:colOff>613834</xdr:colOff>
      <xdr:row>74</xdr:row>
      <xdr:rowOff>65616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7433DF-3FEE-8B4B-ABC1-EFDF3162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577850</xdr:colOff>
      <xdr:row>3</xdr:row>
      <xdr:rowOff>69850</xdr:rowOff>
    </xdr:from>
    <xdr:to>
      <xdr:col>17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C5D82-5EFF-3B33-D68E-D4F0A3D8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20</xdr:row>
      <xdr:rowOff>57150</xdr:rowOff>
    </xdr:from>
    <xdr:to>
      <xdr:col>16</xdr:col>
      <xdr:colOff>654050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3FCA2-93CF-76EE-6ED0-810843FB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806450</xdr:colOff>
      <xdr:row>38</xdr:row>
      <xdr:rowOff>82550</xdr:rowOff>
    </xdr:from>
    <xdr:to>
      <xdr:col>16</xdr:col>
      <xdr:colOff>781050</xdr:colOff>
      <xdr:row>55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11B50-8134-67BA-3186-F7ABA410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674511</xdr:colOff>
      <xdr:row>49</xdr:row>
      <xdr:rowOff>47978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7F1904-C84E-2348-9FF1-3FAED9DEE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211665</xdr:rowOff>
    </xdr:from>
    <xdr:to>
      <xdr:col>17</xdr:col>
      <xdr:colOff>88900</xdr:colOff>
      <xdr:row>16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72CDE-A167-8CED-EF2E-80545F01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18</xdr:row>
      <xdr:rowOff>101600</xdr:rowOff>
    </xdr:from>
    <xdr:to>
      <xdr:col>17</xdr:col>
      <xdr:colOff>12700</xdr:colOff>
      <xdr:row>34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55105-C56A-1258-BF42-C325142B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452967</xdr:colOff>
      <xdr:row>37</xdr:row>
      <xdr:rowOff>42334</xdr:rowOff>
    </xdr:from>
    <xdr:to>
      <xdr:col>17</xdr:col>
      <xdr:colOff>46567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E68049-6E2F-2E00-6A99-6871662F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44</xdr:row>
      <xdr:rowOff>143933</xdr:rowOff>
    </xdr:from>
    <xdr:to>
      <xdr:col>8</xdr:col>
      <xdr:colOff>740833</xdr:colOff>
      <xdr:row>61</xdr:row>
      <xdr:rowOff>4232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FFA736-68DB-944A-8F66-FECA49BD9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424656</xdr:colOff>
      <xdr:row>1</xdr:row>
      <xdr:rowOff>152400</xdr:rowOff>
    </xdr:from>
    <xdr:to>
      <xdr:col>16</xdr:col>
      <xdr:colOff>678656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C84B6-1DCC-C121-EA1A-CFE153A0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493346</xdr:colOff>
      <xdr:row>16</xdr:row>
      <xdr:rowOff>132862</xdr:rowOff>
    </xdr:from>
    <xdr:to>
      <xdr:col>16</xdr:col>
      <xdr:colOff>727808</xdr:colOff>
      <xdr:row>30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22F10-F6E9-324B-E83A-61F802FD3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356577</xdr:colOff>
      <xdr:row>33</xdr:row>
      <xdr:rowOff>25400</xdr:rowOff>
    </xdr:from>
    <xdr:to>
      <xdr:col>16</xdr:col>
      <xdr:colOff>591039</xdr:colOff>
      <xdr:row>49</xdr:row>
      <xdr:rowOff>111369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C418C-3E83-E2ED-72F2-DC5E564B3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548105</xdr:colOff>
      <xdr:row>44</xdr:row>
      <xdr:rowOff>120316</xdr:rowOff>
    </xdr:from>
    <xdr:to>
      <xdr:col>8</xdr:col>
      <xdr:colOff>391917</xdr:colOff>
      <xdr:row>60</xdr:row>
      <xdr:rowOff>155297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9919E-9F7D-D349-BF39-2D9B0A955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148167</xdr:colOff>
      <xdr:row>0</xdr:row>
      <xdr:rowOff>186266</xdr:rowOff>
    </xdr:from>
    <xdr:to>
      <xdr:col>16</xdr:col>
      <xdr:colOff>571500</xdr:colOff>
      <xdr:row>16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FAF8-E423-7E49-0DCD-C84301AE9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148167</xdr:colOff>
      <xdr:row>18</xdr:row>
      <xdr:rowOff>50799</xdr:rowOff>
    </xdr:from>
    <xdr:to>
      <xdr:col>16</xdr:col>
      <xdr:colOff>571500</xdr:colOff>
      <xdr:row>34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9AFF3-5F5E-6781-E6BE-4F0B27505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55033</xdr:colOff>
      <xdr:row>37</xdr:row>
      <xdr:rowOff>42334</xdr:rowOff>
    </xdr:from>
    <xdr:to>
      <xdr:col>16</xdr:col>
      <xdr:colOff>478366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231343-BDF9-C481-032B-29E4D53D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9</xdr:col>
      <xdr:colOff>664633</xdr:colOff>
      <xdr:row>65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9F8BD-2F53-5D43-B459-DFFC89B05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topLeftCell="A25" zoomScale="180" zoomScaleNormal="180" workbookViewId="0">
      <selection activeCell="I4" sqref="I4"/>
    </sheetView>
  </sheetViews>
  <sheetFormatPr baseColWidth="10" defaultColWidth="12.6640625" defaultRowHeight="15.75" customHeight="1" x14ac:dyDescent="0.15"/>
  <cols>
    <col min="1" max="5" width="12.6640625" style="32"/>
    <col min="6" max="6" width="15.83203125" style="32" bestFit="1" customWidth="1"/>
    <col min="7" max="7" width="13.33203125" style="32" bestFit="1" customWidth="1"/>
    <col min="8" max="8" width="12.6640625" style="32"/>
    <col min="9" max="10" width="12.6640625" style="2"/>
    <col min="11" max="11" width="10" style="2" customWidth="1"/>
    <col min="12" max="16384" width="12.6640625" style="2"/>
  </cols>
  <sheetData>
    <row r="1" spans="1:11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J1" s="2" t="s">
        <v>22</v>
      </c>
    </row>
    <row r="2" spans="1:11" ht="16" x14ac:dyDescent="0.2">
      <c r="A2" s="31" t="s">
        <v>18</v>
      </c>
      <c r="B2" s="24" t="s">
        <v>9</v>
      </c>
      <c r="C2" s="24" t="s">
        <v>9</v>
      </c>
      <c r="D2" s="24" t="s">
        <v>10</v>
      </c>
      <c r="E2" s="24" t="s">
        <v>9</v>
      </c>
      <c r="F2" s="24">
        <v>0.10059999999999999</v>
      </c>
      <c r="G2" s="24">
        <v>5.5239999999999997E-2</v>
      </c>
      <c r="H2" s="24">
        <v>-0.1672623</v>
      </c>
    </row>
    <row r="3" spans="1:11" ht="16" x14ac:dyDescent="0.2">
      <c r="A3" s="31" t="s">
        <v>18</v>
      </c>
      <c r="B3" s="24" t="s">
        <v>10</v>
      </c>
      <c r="C3" s="24" t="s">
        <v>9</v>
      </c>
      <c r="D3" s="24" t="s">
        <v>9</v>
      </c>
      <c r="E3" s="24" t="s">
        <v>9</v>
      </c>
      <c r="F3" s="24">
        <v>0.85329999999999995</v>
      </c>
      <c r="G3" s="24">
        <v>0.1641</v>
      </c>
      <c r="H3" s="24">
        <v>-0.1218263</v>
      </c>
      <c r="J3" s="3"/>
      <c r="K3" s="4"/>
    </row>
    <row r="4" spans="1:11" ht="16" x14ac:dyDescent="0.2">
      <c r="A4" s="31" t="s">
        <v>18</v>
      </c>
      <c r="B4" s="32" t="s">
        <v>9</v>
      </c>
      <c r="C4" s="32" t="s">
        <v>9</v>
      </c>
      <c r="D4" s="32" t="s">
        <v>9</v>
      </c>
      <c r="E4" s="33" t="s">
        <v>10</v>
      </c>
      <c r="F4" s="32">
        <v>0.42659999999999998</v>
      </c>
      <c r="G4" s="32">
        <v>0.2858</v>
      </c>
      <c r="H4" s="32">
        <v>-9.3582650000000003E-2</v>
      </c>
    </row>
    <row r="5" spans="1:11" ht="16" x14ac:dyDescent="0.2">
      <c r="A5" s="31" t="s">
        <v>12</v>
      </c>
      <c r="B5" s="24" t="s">
        <v>10</v>
      </c>
      <c r="C5" s="24" t="s">
        <v>9</v>
      </c>
      <c r="D5" s="24" t="s">
        <v>9</v>
      </c>
      <c r="E5" s="24" t="s">
        <v>9</v>
      </c>
      <c r="F5" s="24">
        <v>0.65810000000000002</v>
      </c>
      <c r="G5" s="24">
        <v>0.1288</v>
      </c>
      <c r="H5" s="24">
        <v>-6.9641529999999993E-2</v>
      </c>
      <c r="J5" s="2" t="s">
        <v>22</v>
      </c>
    </row>
    <row r="6" spans="1:11" ht="16" x14ac:dyDescent="0.2">
      <c r="A6" s="31" t="s">
        <v>12</v>
      </c>
      <c r="B6" s="24" t="s">
        <v>9</v>
      </c>
      <c r="C6" s="24" t="s">
        <v>9</v>
      </c>
      <c r="D6" s="24" t="s">
        <v>9</v>
      </c>
      <c r="E6" s="24" t="s">
        <v>10</v>
      </c>
      <c r="F6" s="24">
        <v>0.1983</v>
      </c>
      <c r="G6" s="24">
        <v>0.18029999999999999</v>
      </c>
      <c r="H6" s="24">
        <v>-6.1450200000000003E-2</v>
      </c>
      <c r="J6" s="3"/>
      <c r="K6" s="4" t="s">
        <v>11</v>
      </c>
    </row>
    <row r="7" spans="1:11" ht="16" x14ac:dyDescent="0.2">
      <c r="A7" s="31" t="s">
        <v>12</v>
      </c>
      <c r="B7" s="24" t="s">
        <v>9</v>
      </c>
      <c r="C7" s="24" t="s">
        <v>10</v>
      </c>
      <c r="D7" s="24" t="s">
        <v>9</v>
      </c>
      <c r="E7" s="24" t="s">
        <v>9</v>
      </c>
      <c r="F7" s="24">
        <v>0.18859999999999999</v>
      </c>
      <c r="G7" s="24">
        <v>0.2404</v>
      </c>
      <c r="H7" s="24">
        <v>-5.3856059999999997E-2</v>
      </c>
      <c r="J7" s="5"/>
      <c r="K7" s="4" t="s">
        <v>13</v>
      </c>
    </row>
    <row r="8" spans="1:11" ht="16" x14ac:dyDescent="0.2">
      <c r="A8" s="31" t="s">
        <v>8</v>
      </c>
      <c r="B8" s="24" t="s">
        <v>9</v>
      </c>
      <c r="C8" s="24" t="s">
        <v>9</v>
      </c>
      <c r="D8" s="24" t="s">
        <v>9</v>
      </c>
      <c r="E8" s="24" t="s">
        <v>10</v>
      </c>
      <c r="F8" s="24">
        <v>7.1799999999999998E-3</v>
      </c>
      <c r="G8" s="24">
        <v>0.25640000000000002</v>
      </c>
      <c r="H8" s="24">
        <v>-5.2235049999999998E-2</v>
      </c>
    </row>
    <row r="9" spans="1:11" ht="16" x14ac:dyDescent="0.2">
      <c r="A9" s="31" t="s">
        <v>14</v>
      </c>
      <c r="B9" s="24" t="s">
        <v>9</v>
      </c>
      <c r="C9" s="24" t="s">
        <v>10</v>
      </c>
      <c r="D9" s="24" t="s">
        <v>10</v>
      </c>
      <c r="E9" s="24" t="s">
        <v>10</v>
      </c>
      <c r="F9" s="24">
        <v>0.42930000000000001</v>
      </c>
      <c r="G9" s="24">
        <v>0.97299999999999998</v>
      </c>
      <c r="H9" s="24">
        <v>-2.2625940000000002E-3</v>
      </c>
      <c r="J9" s="6"/>
      <c r="K9" s="17" t="s">
        <v>20</v>
      </c>
    </row>
    <row r="10" spans="1:11" ht="16" x14ac:dyDescent="0.2">
      <c r="A10" s="31" t="s">
        <v>14</v>
      </c>
      <c r="B10" s="24" t="s">
        <v>10</v>
      </c>
      <c r="C10" s="24" t="s">
        <v>10</v>
      </c>
      <c r="D10" s="24" t="s">
        <v>10</v>
      </c>
      <c r="E10" s="24" t="s">
        <v>9</v>
      </c>
      <c r="F10" s="24">
        <v>0.42930000000000001</v>
      </c>
      <c r="G10" s="24">
        <v>0.85640000000000005</v>
      </c>
      <c r="H10" s="24">
        <v>1.207741E-2</v>
      </c>
      <c r="J10" s="7"/>
      <c r="K10" s="17" t="s">
        <v>21</v>
      </c>
    </row>
    <row r="11" spans="1:11" ht="16" x14ac:dyDescent="0.2">
      <c r="A11" s="31" t="s">
        <v>12</v>
      </c>
      <c r="B11" s="24" t="s">
        <v>9</v>
      </c>
      <c r="C11" s="24" t="s">
        <v>9</v>
      </c>
      <c r="D11" s="24" t="s">
        <v>10</v>
      </c>
      <c r="E11" s="24" t="s">
        <v>10</v>
      </c>
      <c r="F11" s="24">
        <v>0.2462</v>
      </c>
      <c r="G11" s="24">
        <v>0.79169999999999996</v>
      </c>
      <c r="H11" s="24">
        <v>1.212306E-2</v>
      </c>
    </row>
    <row r="12" spans="1:11" ht="16" x14ac:dyDescent="0.2">
      <c r="A12" s="31" t="s">
        <v>12</v>
      </c>
      <c r="B12" s="24" t="s">
        <v>9</v>
      </c>
      <c r="C12" s="24" t="s">
        <v>10</v>
      </c>
      <c r="D12" s="24" t="s">
        <v>10</v>
      </c>
      <c r="E12" s="24" t="s">
        <v>9</v>
      </c>
      <c r="F12" s="24">
        <v>0.3301</v>
      </c>
      <c r="G12" s="24">
        <v>0.6522</v>
      </c>
      <c r="H12" s="24">
        <v>2.068646E-2</v>
      </c>
      <c r="J12" s="8"/>
      <c r="K12" s="4" t="s">
        <v>15</v>
      </c>
    </row>
    <row r="13" spans="1:11" ht="16" x14ac:dyDescent="0.2">
      <c r="A13" s="31" t="s">
        <v>14</v>
      </c>
      <c r="B13" s="24" t="s">
        <v>10</v>
      </c>
      <c r="C13" s="24" t="s">
        <v>10</v>
      </c>
      <c r="D13" s="24" t="s">
        <v>10</v>
      </c>
      <c r="E13" s="24" t="s">
        <v>10</v>
      </c>
      <c r="F13" s="24">
        <v>0.42930000000000001</v>
      </c>
      <c r="G13" s="24">
        <v>0.73950000000000005</v>
      </c>
      <c r="H13" s="24">
        <v>2.2188050000000001E-2</v>
      </c>
      <c r="J13" s="9"/>
      <c r="K13" s="4" t="s">
        <v>23</v>
      </c>
    </row>
    <row r="14" spans="1:11" ht="16" x14ac:dyDescent="0.2">
      <c r="A14" s="31" t="s">
        <v>8</v>
      </c>
      <c r="B14" s="24" t="s">
        <v>9</v>
      </c>
      <c r="C14" s="24" t="s">
        <v>10</v>
      </c>
      <c r="D14" s="24" t="s">
        <v>10</v>
      </c>
      <c r="E14" s="24" t="s">
        <v>10</v>
      </c>
      <c r="F14" s="24">
        <v>0.24329999999999999</v>
      </c>
      <c r="G14" s="24">
        <v>0.57820000000000005</v>
      </c>
      <c r="H14" s="24">
        <v>2.5600230000000002E-2</v>
      </c>
      <c r="J14" s="10"/>
      <c r="K14" s="4" t="s">
        <v>24</v>
      </c>
    </row>
    <row r="15" spans="1:11" ht="16" x14ac:dyDescent="0.2">
      <c r="A15" s="31" t="s">
        <v>8</v>
      </c>
      <c r="B15" s="24" t="s">
        <v>9</v>
      </c>
      <c r="C15" s="24" t="s">
        <v>9</v>
      </c>
      <c r="D15" s="24" t="s">
        <v>10</v>
      </c>
      <c r="E15" s="24" t="s">
        <v>10</v>
      </c>
      <c r="F15" s="24">
        <v>0.25130000000000002</v>
      </c>
      <c r="G15" s="24">
        <v>0.21929999999999999</v>
      </c>
      <c r="H15" s="24">
        <v>5.652066E-2</v>
      </c>
      <c r="J15" s="11"/>
      <c r="K15" s="4" t="s">
        <v>25</v>
      </c>
    </row>
    <row r="16" spans="1:11" ht="16" x14ac:dyDescent="0.2">
      <c r="A16" s="31" t="s">
        <v>14</v>
      </c>
      <c r="B16" s="24" t="s">
        <v>10</v>
      </c>
      <c r="C16" s="24" t="s">
        <v>9</v>
      </c>
      <c r="D16" s="24" t="s">
        <v>10</v>
      </c>
      <c r="E16" s="24" t="s">
        <v>9</v>
      </c>
      <c r="F16" s="24">
        <v>0.36409999999999998</v>
      </c>
      <c r="G16" s="24">
        <v>0.2303</v>
      </c>
      <c r="H16" s="24">
        <v>7.9927689999999996E-2</v>
      </c>
      <c r="J16" s="12"/>
      <c r="K16" s="4" t="s">
        <v>26</v>
      </c>
    </row>
    <row r="17" spans="1:11" ht="16" x14ac:dyDescent="0.2">
      <c r="A17" s="31" t="s">
        <v>8</v>
      </c>
      <c r="B17" s="24" t="s">
        <v>10</v>
      </c>
      <c r="C17" s="24" t="s">
        <v>9</v>
      </c>
      <c r="D17" s="24" t="s">
        <v>10</v>
      </c>
      <c r="E17" s="24" t="s">
        <v>10</v>
      </c>
      <c r="F17" s="24">
        <v>0.24329999999999999</v>
      </c>
      <c r="G17" s="24">
        <v>4.922E-2</v>
      </c>
      <c r="H17" s="24">
        <v>9.0385049999999995E-2</v>
      </c>
      <c r="J17" s="13"/>
      <c r="K17" s="4" t="s">
        <v>27</v>
      </c>
    </row>
    <row r="18" spans="1:11" ht="16" x14ac:dyDescent="0.2">
      <c r="A18" s="31" t="s">
        <v>14</v>
      </c>
      <c r="B18" s="24" t="s">
        <v>10</v>
      </c>
      <c r="C18" s="24" t="s">
        <v>9</v>
      </c>
      <c r="D18" s="24" t="s">
        <v>10</v>
      </c>
      <c r="E18" s="24" t="s">
        <v>10</v>
      </c>
      <c r="F18" s="24">
        <v>0.42930000000000001</v>
      </c>
      <c r="G18" s="24">
        <v>0.16170000000000001</v>
      </c>
      <c r="H18" s="24">
        <v>9.3195940000000005E-2</v>
      </c>
    </row>
    <row r="19" spans="1:11" ht="16" x14ac:dyDescent="0.2">
      <c r="A19" s="31" t="s">
        <v>12</v>
      </c>
      <c r="B19" s="24" t="s">
        <v>9</v>
      </c>
      <c r="C19" s="24" t="s">
        <v>9</v>
      </c>
      <c r="D19" s="24" t="s">
        <v>10</v>
      </c>
      <c r="E19" s="24" t="s">
        <v>9</v>
      </c>
      <c r="F19" s="24">
        <v>0.35799999999999998</v>
      </c>
      <c r="G19" s="24">
        <v>1.685E-2</v>
      </c>
      <c r="H19" s="24">
        <v>0.10938630000000001</v>
      </c>
      <c r="J19" s="2" t="s">
        <v>28</v>
      </c>
    </row>
    <row r="20" spans="1:11" ht="16" x14ac:dyDescent="0.2">
      <c r="A20" s="31" t="s">
        <v>16</v>
      </c>
      <c r="B20" s="24" t="s">
        <v>10</v>
      </c>
      <c r="C20" s="24" t="s">
        <v>9</v>
      </c>
      <c r="D20" s="24" t="s">
        <v>10</v>
      </c>
      <c r="E20" s="24" t="s">
        <v>9</v>
      </c>
      <c r="F20" s="24">
        <v>7.9750000000000001E-2</v>
      </c>
      <c r="G20" s="24">
        <v>2.9159999999999998E-2</v>
      </c>
      <c r="H20" s="24">
        <v>0.11514290000000001</v>
      </c>
    </row>
    <row r="21" spans="1:11" ht="16" x14ac:dyDescent="0.2">
      <c r="A21" s="31" t="s">
        <v>17</v>
      </c>
      <c r="B21" s="24" t="s">
        <v>10</v>
      </c>
      <c r="C21" s="24" t="s">
        <v>10</v>
      </c>
      <c r="D21" s="24" t="s">
        <v>9</v>
      </c>
      <c r="E21" s="24" t="s">
        <v>10</v>
      </c>
      <c r="F21" s="24">
        <v>0.35959999999999998</v>
      </c>
      <c r="G21" s="24">
        <v>1.652E-2</v>
      </c>
      <c r="H21" s="24">
        <v>0.13128629999999999</v>
      </c>
    </row>
    <row r="22" spans="1:11" ht="16" x14ac:dyDescent="0.2">
      <c r="A22" s="31" t="s">
        <v>16</v>
      </c>
      <c r="B22" s="24" t="s">
        <v>10</v>
      </c>
      <c r="C22" s="24" t="s">
        <v>9</v>
      </c>
      <c r="D22" s="24" t="s">
        <v>9</v>
      </c>
      <c r="E22" s="24" t="s">
        <v>10</v>
      </c>
      <c r="F22" s="24">
        <v>0.13730000000000001</v>
      </c>
      <c r="G22" s="24">
        <v>1.2489999999999999E-2</v>
      </c>
      <c r="H22" s="24">
        <v>0.1317161</v>
      </c>
    </row>
    <row r="23" spans="1:11" ht="16" x14ac:dyDescent="0.2">
      <c r="A23" s="31" t="s">
        <v>18</v>
      </c>
      <c r="B23" s="32" t="s">
        <v>9</v>
      </c>
      <c r="C23" s="32" t="s">
        <v>10</v>
      </c>
      <c r="D23" s="32" t="s">
        <v>9</v>
      </c>
      <c r="E23" s="33" t="s">
        <v>10</v>
      </c>
      <c r="F23" s="32">
        <v>0.99990000000000001</v>
      </c>
      <c r="G23" s="32">
        <v>0.11990000000000001</v>
      </c>
      <c r="H23" s="32">
        <v>0.13603380000000001</v>
      </c>
      <c r="J23" s="28" t="s">
        <v>29</v>
      </c>
      <c r="K23" s="2">
        <f>COUNT(F2:F7,F9:F24,F26:F30)</f>
        <v>27</v>
      </c>
    </row>
    <row r="24" spans="1:11" ht="16" x14ac:dyDescent="0.2">
      <c r="A24" s="31" t="s">
        <v>8</v>
      </c>
      <c r="B24" s="24" t="s">
        <v>9</v>
      </c>
      <c r="C24" s="24" t="s">
        <v>9</v>
      </c>
      <c r="D24" s="24" t="s">
        <v>10</v>
      </c>
      <c r="E24" s="24" t="s">
        <v>9</v>
      </c>
      <c r="F24" s="24">
        <v>0.81340000000000001</v>
      </c>
      <c r="G24" s="24">
        <v>1.219E-3</v>
      </c>
      <c r="H24" s="24">
        <v>0.14813180000000001</v>
      </c>
      <c r="J24" s="28" t="s">
        <v>48</v>
      </c>
      <c r="K24" s="2">
        <f>COUNT(F4,F22)</f>
        <v>2</v>
      </c>
    </row>
    <row r="25" spans="1:11" ht="16" x14ac:dyDescent="0.2">
      <c r="A25" s="31" t="s">
        <v>16</v>
      </c>
      <c r="B25" s="24" t="s">
        <v>10</v>
      </c>
      <c r="C25" s="24" t="s">
        <v>9</v>
      </c>
      <c r="D25" s="24" t="s">
        <v>9</v>
      </c>
      <c r="E25" s="24" t="s">
        <v>9</v>
      </c>
      <c r="F25" s="24">
        <v>2.9360000000000001E-2</v>
      </c>
      <c r="G25" s="24">
        <v>1.604E-3</v>
      </c>
      <c r="H25" s="24">
        <v>0.16594890000000001</v>
      </c>
    </row>
    <row r="26" spans="1:11" ht="16" x14ac:dyDescent="0.2">
      <c r="A26" s="31" t="s">
        <v>17</v>
      </c>
      <c r="B26" s="24" t="s">
        <v>10</v>
      </c>
      <c r="C26" s="24" t="s">
        <v>9</v>
      </c>
      <c r="D26" s="24" t="s">
        <v>9</v>
      </c>
      <c r="E26" s="24" t="s">
        <v>10</v>
      </c>
      <c r="F26" s="24">
        <v>0.32319999999999999</v>
      </c>
      <c r="G26" s="24">
        <v>2.1810000000000002E-3</v>
      </c>
      <c r="H26" s="24">
        <v>0.16736999999999999</v>
      </c>
    </row>
    <row r="27" spans="1:11" ht="16" x14ac:dyDescent="0.2">
      <c r="A27" s="31" t="s">
        <v>19</v>
      </c>
      <c r="B27" s="24" t="s">
        <v>9</v>
      </c>
      <c r="C27" s="24" t="s">
        <v>9</v>
      </c>
      <c r="D27" s="24" t="s">
        <v>10</v>
      </c>
      <c r="E27" s="24" t="s">
        <v>10</v>
      </c>
      <c r="F27" s="24">
        <v>0.39689999999999998</v>
      </c>
      <c r="G27" s="24">
        <v>1.2850000000000001E-4</v>
      </c>
      <c r="H27" s="24">
        <v>0.2182279</v>
      </c>
      <c r="J27" s="28" t="s">
        <v>30</v>
      </c>
      <c r="K27" s="2">
        <f>COUNT(G17,G19:G22,G24,G26:G30)</f>
        <v>11</v>
      </c>
    </row>
    <row r="28" spans="1:11" ht="16" x14ac:dyDescent="0.2">
      <c r="A28" s="31" t="s">
        <v>19</v>
      </c>
      <c r="B28" s="24" t="s">
        <v>10</v>
      </c>
      <c r="C28" s="24" t="s">
        <v>9</v>
      </c>
      <c r="D28" s="24" t="s">
        <v>10</v>
      </c>
      <c r="E28" s="24" t="s">
        <v>10</v>
      </c>
      <c r="F28" s="24">
        <v>0.39689999999999998</v>
      </c>
      <c r="G28" s="24">
        <v>4.159E-5</v>
      </c>
      <c r="H28" s="24">
        <v>0.23316120000000001</v>
      </c>
      <c r="J28" s="22" t="s">
        <v>47</v>
      </c>
      <c r="K28" s="2">
        <f>COUNT(G2:G7,G9:G16,G18,G23)</f>
        <v>16</v>
      </c>
    </row>
    <row r="29" spans="1:11" ht="16" x14ac:dyDescent="0.2">
      <c r="A29" s="31" t="s">
        <v>19</v>
      </c>
      <c r="B29" s="24" t="s">
        <v>9</v>
      </c>
      <c r="C29" s="24" t="s">
        <v>10</v>
      </c>
      <c r="D29" s="24" t="s">
        <v>10</v>
      </c>
      <c r="E29" s="24" t="s">
        <v>10</v>
      </c>
      <c r="F29" s="24">
        <v>0.39689999999999998</v>
      </c>
      <c r="G29" s="24">
        <v>2.0099999999999998E-6</v>
      </c>
      <c r="H29" s="24">
        <v>0.2690768</v>
      </c>
    </row>
    <row r="30" spans="1:11" ht="15.75" customHeight="1" x14ac:dyDescent="0.2">
      <c r="A30" s="31" t="s">
        <v>19</v>
      </c>
      <c r="B30" s="24" t="s">
        <v>10</v>
      </c>
      <c r="C30" s="24" t="s">
        <v>10</v>
      </c>
      <c r="D30" s="24" t="s">
        <v>10</v>
      </c>
      <c r="E30" s="24" t="s">
        <v>10</v>
      </c>
      <c r="F30" s="24">
        <v>0.39689999999999998</v>
      </c>
      <c r="G30" s="24">
        <v>2.5839999999999998E-7</v>
      </c>
      <c r="H30" s="24">
        <v>0.29072959999999998</v>
      </c>
    </row>
    <row r="31" spans="1:11" ht="15.75" customHeight="1" x14ac:dyDescent="0.15">
      <c r="J31" s="28" t="s">
        <v>50</v>
      </c>
    </row>
    <row r="32" spans="1:11" ht="15.75" customHeight="1" x14ac:dyDescent="0.2">
      <c r="A32" s="34" t="s">
        <v>55</v>
      </c>
      <c r="B32" s="32">
        <f>COUNTA(B17,B20:B22,B26,B28,B30)</f>
        <v>7</v>
      </c>
      <c r="J32" s="22" t="s">
        <v>51</v>
      </c>
    </row>
    <row r="33" spans="1:11" ht="15.75" customHeight="1" x14ac:dyDescent="0.2">
      <c r="A33" s="34" t="s">
        <v>56</v>
      </c>
      <c r="B33" s="32">
        <f>COUNTA(B19,B24,B27,B29)</f>
        <v>4</v>
      </c>
      <c r="J33" s="22" t="s">
        <v>49</v>
      </c>
    </row>
    <row r="34" spans="1:11" ht="15.75" customHeight="1" x14ac:dyDescent="0.2">
      <c r="A34" s="34" t="s">
        <v>59</v>
      </c>
      <c r="B34" s="32">
        <f>COUNTA(C21,C29,C30)</f>
        <v>3</v>
      </c>
      <c r="J34" s="22" t="s">
        <v>53</v>
      </c>
      <c r="K34" s="2">
        <f>COUNT(H17,H19:H22,H24,H26:H30)</f>
        <v>11</v>
      </c>
    </row>
    <row r="35" spans="1:11" ht="15.75" customHeight="1" x14ac:dyDescent="0.2">
      <c r="A35" s="34" t="s">
        <v>62</v>
      </c>
      <c r="B35" s="32">
        <v>8</v>
      </c>
      <c r="J35" s="22" t="s">
        <v>54</v>
      </c>
      <c r="K35" s="29"/>
    </row>
    <row r="36" spans="1:11" ht="15.75" customHeight="1" x14ac:dyDescent="0.2">
      <c r="A36" s="34" t="s">
        <v>57</v>
      </c>
      <c r="B36" s="32">
        <f>COUNTA(D17,D19:D20,D24,D27:D30)</f>
        <v>8</v>
      </c>
      <c r="J36" s="22" t="s">
        <v>52</v>
      </c>
      <c r="K36" s="29"/>
    </row>
    <row r="37" spans="1:11" ht="15.75" customHeight="1" x14ac:dyDescent="0.2">
      <c r="A37" s="34" t="s">
        <v>58</v>
      </c>
      <c r="B37" s="32">
        <v>3</v>
      </c>
    </row>
    <row r="38" spans="1:11" ht="15.75" customHeight="1" x14ac:dyDescent="0.2">
      <c r="A38" s="34" t="s">
        <v>61</v>
      </c>
      <c r="B38" s="32">
        <f>COUNTA(E17,E21:E22,E26:E30)</f>
        <v>8</v>
      </c>
    </row>
    <row r="39" spans="1:11" ht="15.75" customHeight="1" x14ac:dyDescent="0.2">
      <c r="A39" s="34" t="s">
        <v>60</v>
      </c>
      <c r="B39" s="32">
        <v>3</v>
      </c>
    </row>
  </sheetData>
  <sortState xmlns:xlrd2="http://schemas.microsoft.com/office/spreadsheetml/2017/richdata2" ref="A2:H30">
    <sortCondition ref="H2:H30"/>
  </sortState>
  <customSheetViews>
    <customSheetView guid="{3230A55E-8758-42EB-B1FB-E99337D1C7F1}" filter="1" showAutoFilter="1">
      <pageMargins left="0.7" right="0.7" top="0.75" bottom="0.75" header="0.3" footer="0.3"/>
      <autoFilter ref="A1:Z28" xr:uid="{63EDA71A-8919-5A4C-8E3A-D63128A2D671}"/>
    </customSheetView>
  </customSheetViews>
  <conditionalFormatting sqref="B2:E30">
    <cfRule type="containsText" dxfId="59" priority="1" operator="containsText" text="y">
      <formula>NOT(ISERROR(SEARCH(("y"),(B2))))</formula>
    </cfRule>
    <cfRule type="containsText" dxfId="58" priority="2" operator="containsText" text="n">
      <formula>NOT(ISERROR(SEARCH(("n"),(B2))))</formula>
    </cfRule>
  </conditionalFormatting>
  <conditionalFormatting sqref="F2:G30">
    <cfRule type="cellIs" dxfId="57" priority="3" operator="lessThan">
      <formula>0.05</formula>
    </cfRule>
    <cfRule type="cellIs" dxfId="56" priority="4" operator="greaterThan">
      <formula>0.05</formula>
    </cfRule>
  </conditionalFormatting>
  <conditionalFormatting sqref="H2:H30">
    <cfRule type="cellIs" dxfId="55" priority="5" operator="between">
      <formula>-1</formula>
      <formula>-0.5</formula>
    </cfRule>
    <cfRule type="cellIs" dxfId="54" priority="6" operator="between">
      <formula>-0.49</formula>
      <formula>-0.3</formula>
    </cfRule>
    <cfRule type="cellIs" dxfId="53" priority="7" operator="between">
      <formula>-0.29</formula>
      <formula>0</formula>
    </cfRule>
    <cfRule type="cellIs" dxfId="52" priority="8" stopIfTrue="1" operator="between">
      <formula>0</formula>
      <formula>0.291</formula>
    </cfRule>
    <cfRule type="cellIs" dxfId="51" priority="9" operator="between">
      <formula>0.3</formula>
      <formula>0.5</formula>
    </cfRule>
    <cfRule type="cellIs" dxfId="50" priority="10" operator="between">
      <formula>0.51</formula>
      <formula>1</formula>
    </cfRule>
  </conditionalFormatting>
  <pageMargins left="0.7" right="0.7" top="0.75" bottom="0.75" header="0.3" footer="0.3"/>
  <pageSetup orientation="portrait" horizontalDpi="0" verticalDpi="0"/>
  <headerFooter>
    <oddHeader xml:space="preserve">&amp;C&amp;"Arial,Regular"&amp;K000000Water Quality Included
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BEE5-396C-3F43-8167-9C3BB1663491}">
  <dimension ref="A1:K65"/>
  <sheetViews>
    <sheetView topLeftCell="A54" zoomScale="200" zoomScaleNormal="200" workbookViewId="0">
      <selection activeCell="A58" sqref="A58:B65"/>
    </sheetView>
  </sheetViews>
  <sheetFormatPr baseColWidth="10" defaultRowHeight="13" x14ac:dyDescent="0.15"/>
  <cols>
    <col min="6" max="6" width="15.83203125" bestFit="1" customWidth="1"/>
    <col min="7" max="7" width="13.33203125" bestFit="1" customWidth="1"/>
    <col min="8" max="8" width="11.1640625" bestFit="1" customWidth="1"/>
  </cols>
  <sheetData>
    <row r="1" spans="1:11" ht="19" x14ac:dyDescent="0.25">
      <c r="A1" s="14" t="s">
        <v>31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1" x14ac:dyDescent="0.15">
      <c r="A2" t="s">
        <v>32</v>
      </c>
      <c r="B2" t="s">
        <v>9</v>
      </c>
      <c r="C2" t="s">
        <v>10</v>
      </c>
      <c r="D2" t="s">
        <v>9</v>
      </c>
      <c r="E2" t="s">
        <v>9</v>
      </c>
      <c r="F2">
        <v>8.9149999999999993E-2</v>
      </c>
      <c r="G2">
        <v>0.2969</v>
      </c>
      <c r="H2">
        <v>-0.2083719</v>
      </c>
    </row>
    <row r="3" spans="1:11" x14ac:dyDescent="0.15">
      <c r="A3" t="s">
        <v>34</v>
      </c>
      <c r="B3" t="s">
        <v>9</v>
      </c>
      <c r="C3" t="s">
        <v>9</v>
      </c>
      <c r="D3" t="s">
        <v>10</v>
      </c>
      <c r="E3" t="s">
        <v>9</v>
      </c>
      <c r="F3">
        <v>0.99929999999999997</v>
      </c>
      <c r="G3">
        <v>1.634E-3</v>
      </c>
      <c r="H3">
        <v>-0.17733019999999999</v>
      </c>
      <c r="J3" s="20" t="s">
        <v>29</v>
      </c>
      <c r="K3">
        <f>COUNT(F2:F3,F5:F17,F19,F21:F49,F51:F56)</f>
        <v>51</v>
      </c>
    </row>
    <row r="4" spans="1:11" x14ac:dyDescent="0.15">
      <c r="A4" t="s">
        <v>34</v>
      </c>
      <c r="B4" t="s">
        <v>10</v>
      </c>
      <c r="C4" t="s">
        <v>9</v>
      </c>
      <c r="D4" t="s">
        <v>9</v>
      </c>
      <c r="E4" t="s">
        <v>9</v>
      </c>
      <c r="F4" s="18">
        <v>3.0369999999999999E-6</v>
      </c>
      <c r="G4">
        <v>0.39360000000000001</v>
      </c>
      <c r="H4">
        <v>-4.8390229999999999E-2</v>
      </c>
      <c r="J4" s="20" t="s">
        <v>28</v>
      </c>
      <c r="K4" s="20">
        <f>COUNT(F4,F18,F20,F50)</f>
        <v>4</v>
      </c>
    </row>
    <row r="5" spans="1:11" x14ac:dyDescent="0.15">
      <c r="A5" t="s">
        <v>33</v>
      </c>
      <c r="B5" t="s">
        <v>9</v>
      </c>
      <c r="C5" t="s">
        <v>10</v>
      </c>
      <c r="D5" t="s">
        <v>10</v>
      </c>
      <c r="E5" t="s">
        <v>9</v>
      </c>
      <c r="F5">
        <v>0.29199999999999998</v>
      </c>
      <c r="G5">
        <v>0.61539999999999995</v>
      </c>
      <c r="H5">
        <v>-3.3667639999999999E-2</v>
      </c>
    </row>
    <row r="6" spans="1:11" x14ac:dyDescent="0.15">
      <c r="A6" t="s">
        <v>33</v>
      </c>
      <c r="B6" t="s">
        <v>9</v>
      </c>
      <c r="C6" t="s">
        <v>10</v>
      </c>
      <c r="D6" t="s">
        <v>10</v>
      </c>
      <c r="E6" t="s">
        <v>10</v>
      </c>
      <c r="F6">
        <v>0.42899999999999999</v>
      </c>
      <c r="G6">
        <v>0.84499999999999997</v>
      </c>
      <c r="H6">
        <v>-1.310737E-2</v>
      </c>
    </row>
    <row r="7" spans="1:11" x14ac:dyDescent="0.15">
      <c r="A7" t="s">
        <v>45</v>
      </c>
      <c r="B7" t="s">
        <v>10</v>
      </c>
      <c r="C7" t="s">
        <v>9</v>
      </c>
      <c r="D7" t="s">
        <v>10</v>
      </c>
      <c r="E7" t="s">
        <v>9</v>
      </c>
      <c r="F7">
        <v>0.45219999999999999</v>
      </c>
      <c r="G7">
        <v>0.92820000000000003</v>
      </c>
      <c r="H7">
        <v>-6.6020080000000004E-3</v>
      </c>
      <c r="J7" s="20" t="s">
        <v>47</v>
      </c>
      <c r="K7">
        <f>COUNT(G2,G5:G17,G44)</f>
        <v>15</v>
      </c>
    </row>
    <row r="8" spans="1:11" x14ac:dyDescent="0.15">
      <c r="A8" t="s">
        <v>45</v>
      </c>
      <c r="B8" t="s">
        <v>9</v>
      </c>
      <c r="C8" t="s">
        <v>9</v>
      </c>
      <c r="D8" t="s">
        <v>10</v>
      </c>
      <c r="E8" t="s">
        <v>9</v>
      </c>
      <c r="F8">
        <v>0.61219999999999997</v>
      </c>
      <c r="G8">
        <v>0.97230000000000005</v>
      </c>
      <c r="H8">
        <v>2.5395719999999999E-3</v>
      </c>
      <c r="J8" s="20" t="s">
        <v>46</v>
      </c>
      <c r="K8">
        <f>COUNT(G3,G19,G21:G43,G45:G49,G51:G56)</f>
        <v>36</v>
      </c>
    </row>
    <row r="9" spans="1:11" x14ac:dyDescent="0.15">
      <c r="A9" t="s">
        <v>33</v>
      </c>
      <c r="B9" t="s">
        <v>10</v>
      </c>
      <c r="C9" t="s">
        <v>10</v>
      </c>
      <c r="D9" t="s">
        <v>10</v>
      </c>
      <c r="E9" t="s">
        <v>9</v>
      </c>
      <c r="F9">
        <v>0.42899999999999999</v>
      </c>
      <c r="G9">
        <v>0.90600000000000003</v>
      </c>
      <c r="H9">
        <v>7.913359E-3</v>
      </c>
    </row>
    <row r="10" spans="1:11" x14ac:dyDescent="0.15">
      <c r="A10" t="s">
        <v>33</v>
      </c>
      <c r="B10" t="s">
        <v>10</v>
      </c>
      <c r="C10" t="s">
        <v>10</v>
      </c>
      <c r="D10" t="s">
        <v>10</v>
      </c>
      <c r="E10" t="s">
        <v>10</v>
      </c>
      <c r="F10">
        <v>0.42899999999999999</v>
      </c>
      <c r="G10">
        <v>0.88100000000000001</v>
      </c>
      <c r="H10">
        <v>1.003334E-2</v>
      </c>
    </row>
    <row r="11" spans="1:11" x14ac:dyDescent="0.15">
      <c r="A11" t="s">
        <v>45</v>
      </c>
      <c r="B11" t="s">
        <v>9</v>
      </c>
      <c r="C11" t="s">
        <v>10</v>
      </c>
      <c r="D11" t="s">
        <v>10</v>
      </c>
      <c r="E11" t="s">
        <v>9</v>
      </c>
      <c r="F11">
        <v>0.29670000000000002</v>
      </c>
      <c r="G11">
        <v>0.87870000000000004</v>
      </c>
      <c r="H11">
        <v>1.1177889999999999E-2</v>
      </c>
      <c r="J11" s="20"/>
    </row>
    <row r="12" spans="1:11" x14ac:dyDescent="0.15">
      <c r="A12" t="s">
        <v>45</v>
      </c>
      <c r="B12" t="s">
        <v>9</v>
      </c>
      <c r="C12" t="s">
        <v>9</v>
      </c>
      <c r="D12" t="s">
        <v>10</v>
      </c>
      <c r="E12" t="s">
        <v>10</v>
      </c>
      <c r="F12">
        <v>0.45219999999999999</v>
      </c>
      <c r="G12">
        <v>0.8054</v>
      </c>
      <c r="H12">
        <v>1.8038269999999999E-2</v>
      </c>
      <c r="J12" s="20"/>
    </row>
    <row r="13" spans="1:11" x14ac:dyDescent="0.15">
      <c r="A13" t="s">
        <v>32</v>
      </c>
      <c r="B13" t="s">
        <v>9</v>
      </c>
      <c r="C13" t="s">
        <v>9</v>
      </c>
      <c r="D13" t="s">
        <v>10</v>
      </c>
      <c r="E13" t="s">
        <v>9</v>
      </c>
      <c r="F13">
        <v>0.25600000000000001</v>
      </c>
      <c r="G13">
        <v>0.92</v>
      </c>
      <c r="H13">
        <v>2.0289330000000001E-2</v>
      </c>
      <c r="J13" s="20"/>
    </row>
    <row r="14" spans="1:11" x14ac:dyDescent="0.15">
      <c r="A14" t="s">
        <v>33</v>
      </c>
      <c r="B14" t="s">
        <v>10</v>
      </c>
      <c r="C14" t="s">
        <v>9</v>
      </c>
      <c r="D14" t="s">
        <v>10</v>
      </c>
      <c r="E14" t="s">
        <v>9</v>
      </c>
      <c r="F14">
        <v>0.36349999999999999</v>
      </c>
      <c r="G14">
        <v>0.32340000000000002</v>
      </c>
      <c r="H14">
        <v>6.6133070000000002E-2</v>
      </c>
      <c r="J14" s="20"/>
    </row>
    <row r="15" spans="1:11" x14ac:dyDescent="0.15">
      <c r="A15" t="s">
        <v>33</v>
      </c>
      <c r="B15" s="21" t="s">
        <v>10</v>
      </c>
      <c r="C15" s="21" t="s">
        <v>9</v>
      </c>
      <c r="D15" s="21" t="s">
        <v>10</v>
      </c>
      <c r="E15" s="21" t="s">
        <v>10</v>
      </c>
      <c r="F15">
        <v>0.42899999999999999</v>
      </c>
      <c r="G15">
        <v>0.29970000000000002</v>
      </c>
      <c r="H15">
        <v>6.9446060000000004E-2</v>
      </c>
    </row>
    <row r="16" spans="1:11" x14ac:dyDescent="0.15">
      <c r="A16" t="s">
        <v>36</v>
      </c>
      <c r="B16" t="s">
        <v>10</v>
      </c>
      <c r="C16" t="s">
        <v>9</v>
      </c>
      <c r="D16" t="s">
        <v>10</v>
      </c>
      <c r="E16" t="s">
        <v>9</v>
      </c>
      <c r="F16">
        <v>0.39460000000000001</v>
      </c>
      <c r="G16">
        <v>7.1779999999999997E-2</v>
      </c>
      <c r="H16">
        <v>0.1103711</v>
      </c>
    </row>
    <row r="17" spans="1:11" x14ac:dyDescent="0.15">
      <c r="A17" t="s">
        <v>41</v>
      </c>
      <c r="B17" t="s">
        <v>9</v>
      </c>
      <c r="C17" t="s">
        <v>10</v>
      </c>
      <c r="D17" t="s">
        <v>10</v>
      </c>
      <c r="E17" t="s">
        <v>9</v>
      </c>
      <c r="F17">
        <v>0.48299999999999998</v>
      </c>
      <c r="G17" s="19">
        <v>5.0979999999999998E-2</v>
      </c>
      <c r="H17">
        <v>0.1197973</v>
      </c>
      <c r="J17" s="28" t="s">
        <v>50</v>
      </c>
      <c r="K17" s="2">
        <v>0</v>
      </c>
    </row>
    <row r="18" spans="1:11" x14ac:dyDescent="0.15">
      <c r="A18" t="s">
        <v>12</v>
      </c>
      <c r="B18" t="s">
        <v>9</v>
      </c>
      <c r="C18" t="s">
        <v>9</v>
      </c>
      <c r="D18" t="s">
        <v>10</v>
      </c>
      <c r="E18" s="20" t="s">
        <v>9</v>
      </c>
      <c r="F18">
        <v>1.5310000000000001E-2</v>
      </c>
      <c r="G18">
        <v>7.2160000000000002E-3</v>
      </c>
      <c r="H18">
        <v>0.12287140000000001</v>
      </c>
      <c r="J18" s="22" t="s">
        <v>51</v>
      </c>
      <c r="K18" s="2">
        <v>0</v>
      </c>
    </row>
    <row r="19" spans="1:11" x14ac:dyDescent="0.15">
      <c r="A19" t="s">
        <v>36</v>
      </c>
      <c r="B19" t="s">
        <v>9</v>
      </c>
      <c r="C19" t="s">
        <v>9</v>
      </c>
      <c r="D19" t="s">
        <v>10</v>
      </c>
      <c r="E19" t="s">
        <v>10</v>
      </c>
      <c r="F19">
        <v>0.41539999999999999</v>
      </c>
      <c r="G19">
        <v>4.1790000000000001E-2</v>
      </c>
      <c r="H19">
        <v>0.1246772</v>
      </c>
      <c r="J19" s="22" t="s">
        <v>49</v>
      </c>
      <c r="K19" s="2">
        <v>0</v>
      </c>
    </row>
    <row r="20" spans="1:11" x14ac:dyDescent="0.15">
      <c r="A20" t="s">
        <v>36</v>
      </c>
      <c r="B20" t="s">
        <v>10</v>
      </c>
      <c r="C20" t="s">
        <v>9</v>
      </c>
      <c r="D20" t="s">
        <v>9</v>
      </c>
      <c r="E20" t="s">
        <v>9</v>
      </c>
      <c r="F20">
        <v>7.6449999999999999E-3</v>
      </c>
      <c r="G20">
        <v>3.7960000000000001E-2</v>
      </c>
      <c r="H20">
        <v>0.12708549999999999</v>
      </c>
      <c r="J20" s="22" t="s">
        <v>53</v>
      </c>
      <c r="K20" s="2">
        <f>COUNT(H19,H21:H43)</f>
        <v>24</v>
      </c>
    </row>
    <row r="21" spans="1:11" x14ac:dyDescent="0.15">
      <c r="A21" t="s">
        <v>41</v>
      </c>
      <c r="B21" t="s">
        <v>9</v>
      </c>
      <c r="C21" t="s">
        <v>10</v>
      </c>
      <c r="D21" t="s">
        <v>10</v>
      </c>
      <c r="E21" t="s">
        <v>10</v>
      </c>
      <c r="F21">
        <v>0.4325</v>
      </c>
      <c r="G21" s="18">
        <v>3.1820000000000001E-2</v>
      </c>
      <c r="H21">
        <v>0.13166439999999999</v>
      </c>
      <c r="J21" s="22" t="s">
        <v>54</v>
      </c>
      <c r="K21" s="29">
        <f>COUNT(H45:H49,H51:H54)</f>
        <v>9</v>
      </c>
    </row>
    <row r="22" spans="1:11" x14ac:dyDescent="0.15">
      <c r="A22" t="s">
        <v>41</v>
      </c>
      <c r="B22" t="s">
        <v>10</v>
      </c>
      <c r="C22" t="s">
        <v>10</v>
      </c>
      <c r="D22" t="s">
        <v>10</v>
      </c>
      <c r="E22" t="s">
        <v>10</v>
      </c>
      <c r="F22">
        <v>0.4325</v>
      </c>
      <c r="G22">
        <v>2.418E-2</v>
      </c>
      <c r="H22">
        <v>0.13820180000000001</v>
      </c>
      <c r="J22" s="22" t="s">
        <v>52</v>
      </c>
      <c r="K22" s="29">
        <f>COUNT(H55:H56)</f>
        <v>2</v>
      </c>
    </row>
    <row r="23" spans="1:11" x14ac:dyDescent="0.15">
      <c r="A23" t="s">
        <v>36</v>
      </c>
      <c r="B23" t="s">
        <v>10</v>
      </c>
      <c r="C23" t="s">
        <v>9</v>
      </c>
      <c r="D23" t="s">
        <v>10</v>
      </c>
      <c r="E23" t="s">
        <v>10</v>
      </c>
      <c r="F23">
        <v>0.41539999999999999</v>
      </c>
      <c r="G23">
        <v>2.3E-2</v>
      </c>
      <c r="H23">
        <v>0.13910839999999999</v>
      </c>
    </row>
    <row r="24" spans="1:11" x14ac:dyDescent="0.15">
      <c r="A24" t="s">
        <v>41</v>
      </c>
      <c r="B24" t="s">
        <v>10</v>
      </c>
      <c r="C24" t="s">
        <v>10</v>
      </c>
      <c r="D24" t="s">
        <v>10</v>
      </c>
      <c r="E24" t="s">
        <v>9</v>
      </c>
      <c r="F24">
        <v>0.4325</v>
      </c>
      <c r="G24" s="18">
        <v>2.094E-2</v>
      </c>
      <c r="H24">
        <v>0.14152960000000001</v>
      </c>
    </row>
    <row r="25" spans="1:11" x14ac:dyDescent="0.15">
      <c r="A25" t="s">
        <v>12</v>
      </c>
      <c r="B25" s="20" t="s">
        <v>9</v>
      </c>
      <c r="C25" s="20" t="s">
        <v>9</v>
      </c>
      <c r="D25" t="s">
        <v>10</v>
      </c>
      <c r="E25" t="s">
        <v>10</v>
      </c>
      <c r="F25">
        <v>0.3392</v>
      </c>
      <c r="G25" s="18">
        <v>1.1360000000000001E-3</v>
      </c>
      <c r="H25">
        <v>0.14857860000000001</v>
      </c>
    </row>
    <row r="26" spans="1:11" x14ac:dyDescent="0.15">
      <c r="A26" t="s">
        <v>36</v>
      </c>
      <c r="B26" t="s">
        <v>9</v>
      </c>
      <c r="C26" t="s">
        <v>9</v>
      </c>
      <c r="D26" t="s">
        <v>9</v>
      </c>
      <c r="E26" t="s">
        <v>10</v>
      </c>
      <c r="F26">
        <v>0.40489999999999998</v>
      </c>
      <c r="G26">
        <v>1.418E-2</v>
      </c>
      <c r="H26">
        <v>0.14995700000000001</v>
      </c>
    </row>
    <row r="27" spans="1:11" x14ac:dyDescent="0.15">
      <c r="A27" t="s">
        <v>36</v>
      </c>
      <c r="B27" t="s">
        <v>10</v>
      </c>
      <c r="C27" t="s">
        <v>9</v>
      </c>
      <c r="D27" t="s">
        <v>9</v>
      </c>
      <c r="E27" t="s">
        <v>10</v>
      </c>
      <c r="F27">
        <v>0.67530000000000001</v>
      </c>
      <c r="G27">
        <v>1.125E-2</v>
      </c>
      <c r="H27">
        <v>0.15492629999999999</v>
      </c>
    </row>
    <row r="28" spans="1:11" x14ac:dyDescent="0.15">
      <c r="A28" t="s">
        <v>41</v>
      </c>
      <c r="B28" t="s">
        <v>10</v>
      </c>
      <c r="C28" t="s">
        <v>9</v>
      </c>
      <c r="D28" t="s">
        <v>10</v>
      </c>
      <c r="E28" t="s">
        <v>10</v>
      </c>
      <c r="F28">
        <v>0.4325</v>
      </c>
      <c r="G28" s="18">
        <v>4.9109999999999996E-3</v>
      </c>
      <c r="H28">
        <v>0.1719889</v>
      </c>
    </row>
    <row r="29" spans="1:11" x14ac:dyDescent="0.15">
      <c r="A29" t="s">
        <v>41</v>
      </c>
      <c r="B29" t="s">
        <v>9</v>
      </c>
      <c r="C29" t="s">
        <v>9</v>
      </c>
      <c r="D29" t="s">
        <v>10</v>
      </c>
      <c r="E29" t="s">
        <v>10</v>
      </c>
      <c r="F29">
        <v>0.48330000000000001</v>
      </c>
      <c r="G29" s="18">
        <v>4.2570000000000004E-3</v>
      </c>
      <c r="H29">
        <v>0.17473659999999999</v>
      </c>
    </row>
    <row r="30" spans="1:11" x14ac:dyDescent="0.15">
      <c r="A30" t="s">
        <v>36</v>
      </c>
      <c r="B30" t="s">
        <v>9</v>
      </c>
      <c r="C30" t="s">
        <v>10</v>
      </c>
      <c r="D30" t="s">
        <v>9</v>
      </c>
      <c r="E30" t="s">
        <v>10</v>
      </c>
      <c r="F30">
        <v>0.2351</v>
      </c>
      <c r="G30">
        <v>3.3029999999999999E-3</v>
      </c>
      <c r="H30">
        <v>0.17919009999999999</v>
      </c>
    </row>
    <row r="31" spans="1:11" x14ac:dyDescent="0.15">
      <c r="A31" t="s">
        <v>41</v>
      </c>
      <c r="B31" t="s">
        <v>10</v>
      </c>
      <c r="C31" t="s">
        <v>9</v>
      </c>
      <c r="D31" t="s">
        <v>10</v>
      </c>
      <c r="E31" t="s">
        <v>9</v>
      </c>
      <c r="F31">
        <v>0.58179999999999998</v>
      </c>
      <c r="G31" s="18">
        <v>2.934E-3</v>
      </c>
      <c r="H31">
        <v>0.18171509999999999</v>
      </c>
    </row>
    <row r="32" spans="1:11" x14ac:dyDescent="0.15">
      <c r="A32" t="s">
        <v>41</v>
      </c>
      <c r="B32" t="s">
        <v>9</v>
      </c>
      <c r="C32" t="s">
        <v>9</v>
      </c>
      <c r="D32" t="s">
        <v>10</v>
      </c>
      <c r="E32" t="s">
        <v>9</v>
      </c>
      <c r="F32">
        <v>0.9889</v>
      </c>
      <c r="G32" s="18">
        <v>2.6340000000000001E-3</v>
      </c>
      <c r="H32">
        <v>0.1836922</v>
      </c>
    </row>
    <row r="33" spans="1:8" x14ac:dyDescent="0.15">
      <c r="A33" t="s">
        <v>12</v>
      </c>
      <c r="B33" s="20" t="s">
        <v>10</v>
      </c>
      <c r="C33" s="20" t="s">
        <v>10</v>
      </c>
      <c r="D33" t="s">
        <v>10</v>
      </c>
      <c r="E33" s="20" t="s">
        <v>10</v>
      </c>
      <c r="F33">
        <v>0.35949999999999999</v>
      </c>
      <c r="G33" s="18">
        <v>3.4959999999999997E-5</v>
      </c>
      <c r="H33">
        <v>0.1882838</v>
      </c>
    </row>
    <row r="34" spans="1:8" x14ac:dyDescent="0.15">
      <c r="A34" t="s">
        <v>36</v>
      </c>
      <c r="B34" t="s">
        <v>10</v>
      </c>
      <c r="C34" t="s">
        <v>10</v>
      </c>
      <c r="D34" t="s">
        <v>9</v>
      </c>
      <c r="E34" t="s">
        <v>9</v>
      </c>
      <c r="F34">
        <v>0.86650000000000005</v>
      </c>
      <c r="G34">
        <v>1.5510000000000001E-3</v>
      </c>
      <c r="H34">
        <v>0.19277610000000001</v>
      </c>
    </row>
    <row r="35" spans="1:8" x14ac:dyDescent="0.15">
      <c r="A35" t="s">
        <v>36</v>
      </c>
      <c r="B35" t="s">
        <v>10</v>
      </c>
      <c r="C35" t="s">
        <v>10</v>
      </c>
      <c r="D35" t="s">
        <v>9</v>
      </c>
      <c r="E35" t="s">
        <v>10</v>
      </c>
      <c r="F35">
        <v>0.41539999999999999</v>
      </c>
      <c r="G35">
        <v>1.044E-3</v>
      </c>
      <c r="H35">
        <v>0.19954630000000001</v>
      </c>
    </row>
    <row r="36" spans="1:8" x14ac:dyDescent="0.15">
      <c r="A36" t="s">
        <v>39</v>
      </c>
      <c r="B36" t="s">
        <v>10</v>
      </c>
      <c r="C36" t="s">
        <v>10</v>
      </c>
      <c r="D36" t="s">
        <v>10</v>
      </c>
      <c r="E36" t="s">
        <v>10</v>
      </c>
      <c r="F36">
        <v>0.255</v>
      </c>
      <c r="G36" s="18">
        <v>5.2679999999999997E-5</v>
      </c>
      <c r="H36">
        <v>0.20507819999999999</v>
      </c>
    </row>
    <row r="37" spans="1:8" x14ac:dyDescent="0.15">
      <c r="A37" t="s">
        <v>36</v>
      </c>
      <c r="B37" t="s">
        <v>10</v>
      </c>
      <c r="C37" t="s">
        <v>10</v>
      </c>
      <c r="D37" t="s">
        <v>10</v>
      </c>
      <c r="E37" t="s">
        <v>10</v>
      </c>
      <c r="F37">
        <v>0.41539999999999999</v>
      </c>
      <c r="G37">
        <v>6.6560000000000002E-4</v>
      </c>
      <c r="H37">
        <v>0.2069937</v>
      </c>
    </row>
    <row r="38" spans="1:8" x14ac:dyDescent="0.15">
      <c r="A38" t="s">
        <v>39</v>
      </c>
      <c r="B38" t="s">
        <v>9</v>
      </c>
      <c r="C38" t="s">
        <v>10</v>
      </c>
      <c r="D38" t="s">
        <v>10</v>
      </c>
      <c r="E38" t="s">
        <v>10</v>
      </c>
      <c r="F38">
        <v>0.255</v>
      </c>
      <c r="G38" s="18">
        <v>4.2639999999999998E-5</v>
      </c>
      <c r="H38">
        <v>0.20752519999999999</v>
      </c>
    </row>
    <row r="39" spans="1:8" x14ac:dyDescent="0.15">
      <c r="A39" t="s">
        <v>12</v>
      </c>
      <c r="B39" t="s">
        <v>10</v>
      </c>
      <c r="C39" t="s">
        <v>9</v>
      </c>
      <c r="D39" t="s">
        <v>10</v>
      </c>
      <c r="E39" t="s">
        <v>10</v>
      </c>
      <c r="F39">
        <v>0.35949999999999999</v>
      </c>
      <c r="G39" s="18">
        <v>1.0809999999999999E-6</v>
      </c>
      <c r="H39">
        <v>0.22108249999999999</v>
      </c>
    </row>
    <row r="40" spans="1:8" x14ac:dyDescent="0.15">
      <c r="A40" t="s">
        <v>35</v>
      </c>
      <c r="B40" t="s">
        <v>9</v>
      </c>
      <c r="C40" t="s">
        <v>9</v>
      </c>
      <c r="D40" t="s">
        <v>10</v>
      </c>
      <c r="E40" t="s">
        <v>10</v>
      </c>
      <c r="F40">
        <v>0.4214</v>
      </c>
      <c r="G40">
        <v>4.5740000000000003E-2</v>
      </c>
      <c r="H40">
        <v>0.22127559999999999</v>
      </c>
    </row>
    <row r="41" spans="1:8" x14ac:dyDescent="0.15">
      <c r="A41" t="s">
        <v>38</v>
      </c>
      <c r="B41" t="s">
        <v>9</v>
      </c>
      <c r="C41" t="s">
        <v>9</v>
      </c>
      <c r="D41" t="s">
        <v>10</v>
      </c>
      <c r="E41" t="s">
        <v>10</v>
      </c>
      <c r="F41">
        <v>0.27860000000000001</v>
      </c>
      <c r="G41" s="18">
        <v>1.4080000000000001E-5</v>
      </c>
      <c r="H41">
        <v>0.2227681</v>
      </c>
    </row>
    <row r="42" spans="1:8" x14ac:dyDescent="0.15">
      <c r="A42" t="s">
        <v>38</v>
      </c>
      <c r="B42" t="s">
        <v>10</v>
      </c>
      <c r="C42" t="s">
        <v>9</v>
      </c>
      <c r="D42" t="s">
        <v>10</v>
      </c>
      <c r="E42" t="s">
        <v>10</v>
      </c>
      <c r="F42">
        <v>0.33850000000000002</v>
      </c>
      <c r="G42" s="18">
        <v>1.3210000000000001E-5</v>
      </c>
      <c r="H42">
        <v>0.22346340000000001</v>
      </c>
    </row>
    <row r="43" spans="1:8" x14ac:dyDescent="0.15">
      <c r="A43" t="s">
        <v>35</v>
      </c>
      <c r="B43" t="s">
        <v>9</v>
      </c>
      <c r="C43" t="s">
        <v>9</v>
      </c>
      <c r="D43" t="s">
        <v>9</v>
      </c>
      <c r="E43" t="s">
        <v>10</v>
      </c>
      <c r="F43">
        <v>0.96430000000000005</v>
      </c>
      <c r="G43">
        <v>4.0219999999999999E-2</v>
      </c>
      <c r="H43">
        <v>0.22707079999999999</v>
      </c>
    </row>
    <row r="44" spans="1:8" x14ac:dyDescent="0.15">
      <c r="A44" t="s">
        <v>32</v>
      </c>
      <c r="B44" t="s">
        <v>10</v>
      </c>
      <c r="C44" t="s">
        <v>9</v>
      </c>
      <c r="D44" t="s">
        <v>9</v>
      </c>
      <c r="E44" t="s">
        <v>9</v>
      </c>
      <c r="F44">
        <v>0.76559999999999995</v>
      </c>
      <c r="G44">
        <v>0.2203</v>
      </c>
      <c r="H44">
        <v>0.24386179999999999</v>
      </c>
    </row>
    <row r="45" spans="1:8" x14ac:dyDescent="0.15">
      <c r="A45" t="s">
        <v>40</v>
      </c>
      <c r="B45" t="s">
        <v>10</v>
      </c>
      <c r="C45" t="s">
        <v>9</v>
      </c>
      <c r="D45" t="s">
        <v>10</v>
      </c>
      <c r="E45" t="s">
        <v>10</v>
      </c>
      <c r="F45">
        <v>0.30570000000000003</v>
      </c>
      <c r="G45" s="18">
        <v>1.5119999999999999E-11</v>
      </c>
      <c r="H45">
        <v>0.30521379999999998</v>
      </c>
    </row>
    <row r="46" spans="1:8" x14ac:dyDescent="0.15">
      <c r="A46" t="s">
        <v>42</v>
      </c>
      <c r="B46" t="s">
        <v>10</v>
      </c>
      <c r="C46" t="s">
        <v>9</v>
      </c>
      <c r="D46" t="s">
        <v>10</v>
      </c>
      <c r="E46" t="s">
        <v>10</v>
      </c>
      <c r="F46">
        <v>0.33229999999999998</v>
      </c>
      <c r="G46" s="18">
        <v>3.9590000000000002E-11</v>
      </c>
      <c r="H46">
        <v>0.33080039999999999</v>
      </c>
    </row>
    <row r="47" spans="1:8" x14ac:dyDescent="0.15">
      <c r="A47" t="s">
        <v>42</v>
      </c>
      <c r="B47" t="s">
        <v>10</v>
      </c>
      <c r="C47" t="s">
        <v>9</v>
      </c>
      <c r="D47" t="s">
        <v>9</v>
      </c>
      <c r="E47" t="s">
        <v>10</v>
      </c>
      <c r="F47">
        <v>0.1046</v>
      </c>
      <c r="G47" s="18">
        <v>2.3310000000000001E-11</v>
      </c>
      <c r="H47">
        <v>0.33448129999999998</v>
      </c>
    </row>
    <row r="48" spans="1:8" x14ac:dyDescent="0.15">
      <c r="A48" t="s">
        <v>42</v>
      </c>
      <c r="B48" t="s">
        <v>10</v>
      </c>
      <c r="C48" t="s">
        <v>10</v>
      </c>
      <c r="D48" t="s">
        <v>9</v>
      </c>
      <c r="E48" t="s">
        <v>10</v>
      </c>
      <c r="F48">
        <v>0.33229999999999998</v>
      </c>
      <c r="G48" s="18">
        <v>1.6520000000000002E-11</v>
      </c>
      <c r="H48">
        <v>0.33685019999999999</v>
      </c>
    </row>
    <row r="49" spans="1:8" x14ac:dyDescent="0.15">
      <c r="A49" t="s">
        <v>42</v>
      </c>
      <c r="B49" t="s">
        <v>9</v>
      </c>
      <c r="C49" t="s">
        <v>9</v>
      </c>
      <c r="D49" t="s">
        <v>10</v>
      </c>
      <c r="E49" t="s">
        <v>10</v>
      </c>
      <c r="F49">
        <v>0.29899999999999999</v>
      </c>
      <c r="G49" s="18">
        <v>5.8749999999999999E-12</v>
      </c>
      <c r="H49">
        <v>0.3438368</v>
      </c>
    </row>
    <row r="50" spans="1:8" x14ac:dyDescent="0.15">
      <c r="A50" t="s">
        <v>42</v>
      </c>
      <c r="B50" t="s">
        <v>9</v>
      </c>
      <c r="C50" t="s">
        <v>9</v>
      </c>
      <c r="D50" t="s">
        <v>9</v>
      </c>
      <c r="E50" t="s">
        <v>10</v>
      </c>
      <c r="F50" s="18">
        <v>1.3269999999999999E-10</v>
      </c>
      <c r="G50" s="18">
        <v>2.1640000000000001E-12</v>
      </c>
      <c r="H50">
        <v>0.35042610000000002</v>
      </c>
    </row>
    <row r="51" spans="1:8" x14ac:dyDescent="0.15">
      <c r="A51" t="s">
        <v>40</v>
      </c>
      <c r="B51" t="s">
        <v>10</v>
      </c>
      <c r="C51" t="s">
        <v>10</v>
      </c>
      <c r="D51" t="s">
        <v>10</v>
      </c>
      <c r="E51" t="s">
        <v>10</v>
      </c>
      <c r="F51">
        <v>0.30570000000000003</v>
      </c>
      <c r="G51" s="18">
        <v>1.3880000000000001E-15</v>
      </c>
      <c r="H51">
        <v>0.35784090000000002</v>
      </c>
    </row>
    <row r="52" spans="1:8" x14ac:dyDescent="0.15">
      <c r="A52" t="s">
        <v>44</v>
      </c>
      <c r="B52" t="s">
        <v>10</v>
      </c>
      <c r="C52" t="s">
        <v>10</v>
      </c>
      <c r="D52" t="s">
        <v>10</v>
      </c>
      <c r="E52" t="s">
        <v>10</v>
      </c>
      <c r="F52">
        <v>0.32350000000000001</v>
      </c>
      <c r="G52" s="18">
        <v>2.2E-16</v>
      </c>
      <c r="H52">
        <v>0.3890885</v>
      </c>
    </row>
    <row r="53" spans="1:8" x14ac:dyDescent="0.15">
      <c r="A53" t="s">
        <v>37</v>
      </c>
      <c r="B53" t="s">
        <v>9</v>
      </c>
      <c r="C53" t="s">
        <v>9</v>
      </c>
      <c r="D53" t="s">
        <v>9</v>
      </c>
      <c r="E53" t="s">
        <v>10</v>
      </c>
      <c r="F53">
        <v>0.91820000000000002</v>
      </c>
      <c r="G53" s="18">
        <v>3.8170000000000002E-5</v>
      </c>
      <c r="H53">
        <v>0.399561</v>
      </c>
    </row>
    <row r="54" spans="1:8" x14ac:dyDescent="0.15">
      <c r="A54" t="s">
        <v>37</v>
      </c>
      <c r="B54" t="s">
        <v>10</v>
      </c>
      <c r="C54" t="s">
        <v>9</v>
      </c>
      <c r="D54" t="s">
        <v>9</v>
      </c>
      <c r="E54" t="s">
        <v>10</v>
      </c>
      <c r="F54">
        <v>0.42349999999999999</v>
      </c>
      <c r="G54" s="18">
        <v>9.5529999999999998E-6</v>
      </c>
      <c r="H54">
        <v>0.42670979999999997</v>
      </c>
    </row>
    <row r="55" spans="1:8" x14ac:dyDescent="0.15">
      <c r="A55" t="s">
        <v>43</v>
      </c>
      <c r="B55" t="s">
        <v>10</v>
      </c>
      <c r="C55" t="s">
        <v>10</v>
      </c>
      <c r="D55" t="s">
        <v>10</v>
      </c>
      <c r="E55" t="s">
        <v>9</v>
      </c>
      <c r="F55">
        <v>0.36670000000000003</v>
      </c>
      <c r="G55" s="18">
        <v>2.2E-16</v>
      </c>
      <c r="H55">
        <v>0.52083599999999997</v>
      </c>
    </row>
    <row r="56" spans="1:8" x14ac:dyDescent="0.15">
      <c r="A56" t="s">
        <v>43</v>
      </c>
      <c r="B56" t="s">
        <v>10</v>
      </c>
      <c r="C56" t="s">
        <v>10</v>
      </c>
      <c r="D56" t="s">
        <v>10</v>
      </c>
      <c r="E56" t="s">
        <v>10</v>
      </c>
      <c r="F56">
        <v>0.36670000000000003</v>
      </c>
      <c r="G56" s="18">
        <v>2.2E-16</v>
      </c>
      <c r="H56">
        <v>0.52185760000000003</v>
      </c>
    </row>
    <row r="58" spans="1:8" ht="16" x14ac:dyDescent="0.2">
      <c r="A58" s="34" t="s">
        <v>55</v>
      </c>
      <c r="B58" s="32">
        <f>COUNTA(B22:B24,B27:B28,B31,B33:B37,B39,B42,B45:B48,B51:B52,B54:B56)</f>
        <v>22</v>
      </c>
    </row>
    <row r="59" spans="1:8" ht="16" x14ac:dyDescent="0.2">
      <c r="A59" s="34" t="s">
        <v>56</v>
      </c>
      <c r="B59" s="32">
        <v>14</v>
      </c>
    </row>
    <row r="60" spans="1:8" ht="16" x14ac:dyDescent="0.2">
      <c r="A60" s="34" t="s">
        <v>59</v>
      </c>
      <c r="B60" s="32">
        <f>COUNTA(C21:C22,C24,C30,C33:C38,C48,C51:C52,C55:C56)</f>
        <v>15</v>
      </c>
    </row>
    <row r="61" spans="1:8" ht="16" x14ac:dyDescent="0.2">
      <c r="A61" s="34" t="s">
        <v>62</v>
      </c>
      <c r="B61" s="32">
        <v>21</v>
      </c>
    </row>
    <row r="62" spans="1:8" ht="16" x14ac:dyDescent="0.2">
      <c r="A62" s="34" t="s">
        <v>57</v>
      </c>
      <c r="B62" s="32">
        <f>COUNTA(D3,D19,D21:D25,D28:D29,D31:D33,D36:D42,D45:D46,D49,D51:D52,D55:D56)</f>
        <v>26</v>
      </c>
    </row>
    <row r="63" spans="1:8" ht="16" x14ac:dyDescent="0.2">
      <c r="A63" s="34" t="s">
        <v>58</v>
      </c>
      <c r="B63" s="32">
        <v>10</v>
      </c>
    </row>
    <row r="64" spans="1:8" ht="16" x14ac:dyDescent="0.2">
      <c r="A64" s="34" t="s">
        <v>61</v>
      </c>
      <c r="B64" s="32">
        <f>COUNTA(E19,E21:E23,E25:E30,E33,E35:E43,E45:E49,E51:E54,E56)</f>
        <v>30</v>
      </c>
    </row>
    <row r="65" spans="1:2" ht="16" x14ac:dyDescent="0.2">
      <c r="A65" s="34" t="s">
        <v>60</v>
      </c>
      <c r="B65" s="32">
        <v>6</v>
      </c>
    </row>
  </sheetData>
  <autoFilter ref="A1:H56" xr:uid="{0B61BEE5-396C-3F43-8167-9C3BB1663491}"/>
  <sortState xmlns:xlrd2="http://schemas.microsoft.com/office/spreadsheetml/2017/richdata2" ref="A2:H56">
    <sortCondition ref="H2:H56"/>
  </sortState>
  <conditionalFormatting sqref="B2:E56">
    <cfRule type="containsText" dxfId="49" priority="9" operator="containsText" text="n">
      <formula>NOT(ISERROR(SEARCH("n",B2)))</formula>
    </cfRule>
    <cfRule type="containsText" dxfId="48" priority="10" stopIfTrue="1" operator="containsText" text="y">
      <formula>NOT(ISERROR(SEARCH("y",B2)))</formula>
    </cfRule>
  </conditionalFormatting>
  <conditionalFormatting sqref="H2:H56">
    <cfRule type="cellIs" dxfId="47" priority="1" operator="between">
      <formula>0.5</formula>
      <formula>1</formula>
    </cfRule>
    <cfRule type="cellIs" dxfId="46" priority="2" operator="between">
      <formula>0.3</formula>
      <formula>0.49</formula>
    </cfRule>
    <cfRule type="cellIs" dxfId="45" priority="3" operator="between">
      <formula>0</formula>
      <formula>0.291</formula>
    </cfRule>
    <cfRule type="cellIs" dxfId="44" priority="4" operator="between">
      <formula>-0.29</formula>
      <formula>0</formula>
    </cfRule>
    <cfRule type="cellIs" dxfId="43" priority="5" operator="between">
      <formula>-0.49</formula>
      <formula>-0.3</formula>
    </cfRule>
    <cfRule type="cellIs" dxfId="42" priority="6" operator="between">
      <formula>-1</formula>
      <formula>-0.5</formula>
    </cfRule>
  </conditionalFormatting>
  <conditionalFormatting sqref="F2:G56">
    <cfRule type="cellIs" dxfId="41" priority="7" operator="greaterThan">
      <formula>0.05</formula>
    </cfRule>
    <cfRule type="cellIs" dxfId="40" priority="8" operator="lessThan">
      <formula>0.05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6F12-6105-3F4D-9307-5FB4C8187FBB}">
  <dimension ref="A1:P36"/>
  <sheetViews>
    <sheetView topLeftCell="A26" zoomScale="180" zoomScaleNormal="180" workbookViewId="0">
      <selection activeCell="B30" sqref="B30"/>
    </sheetView>
  </sheetViews>
  <sheetFormatPr baseColWidth="10" defaultRowHeight="13" x14ac:dyDescent="0.15"/>
  <cols>
    <col min="2" max="2" width="10" bestFit="1" customWidth="1"/>
    <col min="6" max="6" width="15.83203125" bestFit="1" customWidth="1"/>
    <col min="7" max="7" width="13.33203125" bestFit="1" customWidth="1"/>
    <col min="8" max="8" width="11.1640625" bestFit="1" customWidth="1"/>
    <col min="9" max="12" width="10.83203125" style="2"/>
    <col min="13" max="13" width="12.6640625" style="2"/>
    <col min="14" max="14" width="13.33203125" style="2" bestFit="1" customWidth="1"/>
    <col min="15" max="15" width="12.6640625" style="2"/>
  </cols>
  <sheetData>
    <row r="1" spans="1:16" s="1" customFormat="1" ht="15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23"/>
      <c r="J1" s="23"/>
      <c r="K1" s="23"/>
      <c r="L1" s="23"/>
      <c r="M1" s="23"/>
      <c r="N1" s="23"/>
      <c r="O1" s="23"/>
      <c r="P1" s="16"/>
    </row>
    <row r="2" spans="1:16" ht="16" x14ac:dyDescent="0.2">
      <c r="A2" t="s">
        <v>18</v>
      </c>
      <c r="B2" s="22" t="s">
        <v>9</v>
      </c>
      <c r="C2" s="22" t="s">
        <v>9</v>
      </c>
      <c r="D2" s="22" t="s">
        <v>10</v>
      </c>
      <c r="E2" s="22" t="s">
        <v>9</v>
      </c>
      <c r="F2">
        <v>0.33289999999999997</v>
      </c>
      <c r="G2">
        <v>2.63E-4</v>
      </c>
      <c r="H2">
        <v>-0.61934040000000001</v>
      </c>
      <c r="I2" s="24">
        <f>COUNT(G2:G3,G21,G24,G26)</f>
        <v>5</v>
      </c>
      <c r="J2" s="24"/>
      <c r="K2" s="24"/>
      <c r="L2" s="24"/>
      <c r="M2" s="24"/>
      <c r="N2" s="24"/>
      <c r="O2" s="24"/>
    </row>
    <row r="3" spans="1:16" ht="16" x14ac:dyDescent="0.2">
      <c r="A3" t="s">
        <v>18</v>
      </c>
      <c r="B3" s="22" t="s">
        <v>9</v>
      </c>
      <c r="C3" s="22" t="s">
        <v>10</v>
      </c>
      <c r="D3" s="22" t="s">
        <v>9</v>
      </c>
      <c r="E3" s="22" t="s">
        <v>9</v>
      </c>
      <c r="F3">
        <v>0.35089999999999999</v>
      </c>
      <c r="G3">
        <v>1.9380000000000001E-2</v>
      </c>
      <c r="H3">
        <v>-0.42449959999999998</v>
      </c>
      <c r="I3" s="24"/>
      <c r="J3" s="20" t="s">
        <v>29</v>
      </c>
      <c r="K3">
        <f>COUNT(F2:F14,F16:F22,F24:F26)</f>
        <v>23</v>
      </c>
      <c r="L3" s="24"/>
      <c r="M3" s="24"/>
      <c r="N3" s="24"/>
      <c r="O3" s="24"/>
    </row>
    <row r="4" spans="1:16" ht="16" x14ac:dyDescent="0.2">
      <c r="A4" t="s">
        <v>14</v>
      </c>
      <c r="B4" s="22" t="s">
        <v>10</v>
      </c>
      <c r="C4" s="22" t="s">
        <v>10</v>
      </c>
      <c r="D4" s="22" t="s">
        <v>9</v>
      </c>
      <c r="E4" s="22" t="s">
        <v>9</v>
      </c>
      <c r="F4">
        <v>0.38040000000000002</v>
      </c>
      <c r="G4">
        <v>0.10879999999999999</v>
      </c>
      <c r="H4">
        <v>-0.2272169</v>
      </c>
      <c r="I4" s="24"/>
      <c r="J4" s="20" t="s">
        <v>28</v>
      </c>
      <c r="K4" s="20">
        <v>2</v>
      </c>
      <c r="L4" s="24"/>
      <c r="M4" s="24"/>
      <c r="N4" s="24"/>
      <c r="O4" s="24"/>
    </row>
    <row r="5" spans="1:16" ht="16" x14ac:dyDescent="0.2">
      <c r="A5" t="s">
        <v>14</v>
      </c>
      <c r="B5" s="22" t="s">
        <v>10</v>
      </c>
      <c r="C5" s="22" t="s">
        <v>10</v>
      </c>
      <c r="D5" s="22" t="s">
        <v>10</v>
      </c>
      <c r="E5" s="22" t="s">
        <v>9</v>
      </c>
      <c r="F5">
        <v>0.38040000000000002</v>
      </c>
      <c r="G5">
        <v>0.1653</v>
      </c>
      <c r="H5">
        <v>-0.19726099999999999</v>
      </c>
      <c r="I5" s="24"/>
      <c r="J5"/>
      <c r="K5"/>
      <c r="L5" s="24"/>
      <c r="M5" s="24"/>
      <c r="N5" s="24"/>
      <c r="O5" s="24"/>
    </row>
    <row r="6" spans="1:16" ht="16" x14ac:dyDescent="0.2">
      <c r="A6" t="s">
        <v>8</v>
      </c>
      <c r="B6" s="22" t="s">
        <v>9</v>
      </c>
      <c r="C6" s="22" t="s">
        <v>9</v>
      </c>
      <c r="D6" s="22" t="s">
        <v>9</v>
      </c>
      <c r="E6" s="22" t="s">
        <v>10</v>
      </c>
      <c r="F6">
        <v>0.3508</v>
      </c>
      <c r="G6">
        <v>0.12590000000000001</v>
      </c>
      <c r="H6">
        <v>-0.14229140000000001</v>
      </c>
      <c r="I6" s="24"/>
      <c r="J6"/>
      <c r="K6"/>
      <c r="L6" s="24"/>
      <c r="M6" s="24"/>
      <c r="N6" s="24"/>
      <c r="O6" s="24"/>
    </row>
    <row r="7" spans="1:16" ht="16" x14ac:dyDescent="0.2">
      <c r="A7" t="s">
        <v>8</v>
      </c>
      <c r="B7" s="22" t="s">
        <v>10</v>
      </c>
      <c r="C7" s="22" t="s">
        <v>9</v>
      </c>
      <c r="D7" s="22" t="s">
        <v>9</v>
      </c>
      <c r="E7" s="22" t="s">
        <v>9</v>
      </c>
      <c r="F7">
        <v>0.21920000000000001</v>
      </c>
      <c r="G7">
        <v>0.28339999999999999</v>
      </c>
      <c r="H7">
        <v>-9.9998080000000003E-2</v>
      </c>
      <c r="I7" s="24"/>
      <c r="J7" s="20" t="s">
        <v>47</v>
      </c>
      <c r="K7">
        <f>COUNT(G4:G14,G16:G20,G22,G25)</f>
        <v>18</v>
      </c>
      <c r="L7" s="24"/>
      <c r="M7" s="24"/>
      <c r="N7" s="24"/>
      <c r="O7" s="24"/>
    </row>
    <row r="8" spans="1:16" ht="16" x14ac:dyDescent="0.2">
      <c r="A8" t="s">
        <v>14</v>
      </c>
      <c r="B8" s="22" t="s">
        <v>10</v>
      </c>
      <c r="C8" s="22" t="s">
        <v>9</v>
      </c>
      <c r="D8" s="22" t="s">
        <v>10</v>
      </c>
      <c r="E8" s="22" t="s">
        <v>9</v>
      </c>
      <c r="F8">
        <v>0.38040000000000002</v>
      </c>
      <c r="G8">
        <v>0.49340000000000001</v>
      </c>
      <c r="H8">
        <v>-9.810104E-2</v>
      </c>
      <c r="I8" s="24"/>
      <c r="J8" s="20" t="s">
        <v>46</v>
      </c>
      <c r="K8">
        <f>COUNT(G2:G3,G21,G24,G26)</f>
        <v>5</v>
      </c>
      <c r="L8" s="24"/>
      <c r="M8" s="24"/>
      <c r="N8" s="24"/>
      <c r="O8" s="24"/>
    </row>
    <row r="9" spans="1:16" ht="16" x14ac:dyDescent="0.2">
      <c r="A9" t="s">
        <v>14</v>
      </c>
      <c r="B9" s="22" t="s">
        <v>9</v>
      </c>
      <c r="C9" s="22" t="s">
        <v>9</v>
      </c>
      <c r="D9" s="22" t="s">
        <v>10</v>
      </c>
      <c r="E9" s="22" t="s">
        <v>9</v>
      </c>
      <c r="F9">
        <v>0.37069999999999997</v>
      </c>
      <c r="G9">
        <v>0.52239999999999998</v>
      </c>
      <c r="H9">
        <v>-9.1659030000000002E-2</v>
      </c>
      <c r="I9" s="24"/>
      <c r="J9"/>
      <c r="K9"/>
      <c r="L9" s="24"/>
      <c r="M9" s="24"/>
      <c r="N9" s="24"/>
      <c r="O9" s="24"/>
    </row>
    <row r="10" spans="1:16" ht="16" x14ac:dyDescent="0.2">
      <c r="A10" s="20" t="s">
        <v>12</v>
      </c>
      <c r="B10" s="20" t="s">
        <v>10</v>
      </c>
      <c r="C10" s="20" t="s">
        <v>9</v>
      </c>
      <c r="D10" s="20" t="s">
        <v>9</v>
      </c>
      <c r="E10" s="20" t="s">
        <v>9</v>
      </c>
      <c r="F10">
        <v>0.65810000000000002</v>
      </c>
      <c r="G10">
        <v>0.1288</v>
      </c>
      <c r="H10">
        <v>-6.9641529999999993E-2</v>
      </c>
      <c r="I10" s="24"/>
      <c r="J10"/>
      <c r="K10"/>
      <c r="L10" s="24"/>
      <c r="M10" s="24"/>
      <c r="N10" s="24"/>
      <c r="O10" s="24"/>
    </row>
    <row r="11" spans="1:16" ht="16" x14ac:dyDescent="0.2">
      <c r="A11" s="20" t="s">
        <v>12</v>
      </c>
      <c r="B11" s="22" t="s">
        <v>9</v>
      </c>
      <c r="C11" s="22" t="s">
        <v>10</v>
      </c>
      <c r="D11" s="22" t="s">
        <v>9</v>
      </c>
      <c r="E11" s="22" t="s">
        <v>9</v>
      </c>
      <c r="F11">
        <v>0.18859999999999999</v>
      </c>
      <c r="G11">
        <v>0.2404</v>
      </c>
      <c r="H11">
        <v>-5.3856059999999997E-2</v>
      </c>
      <c r="I11" s="24"/>
      <c r="J11" s="28" t="s">
        <v>50</v>
      </c>
      <c r="K11" s="2">
        <v>1</v>
      </c>
      <c r="L11" s="24"/>
      <c r="M11" s="24"/>
      <c r="N11" s="24"/>
      <c r="O11" s="24"/>
    </row>
    <row r="12" spans="1:16" ht="16" x14ac:dyDescent="0.2">
      <c r="A12" t="s">
        <v>14</v>
      </c>
      <c r="B12" s="22" t="s">
        <v>10</v>
      </c>
      <c r="C12" s="22" t="s">
        <v>9</v>
      </c>
      <c r="D12" s="22" t="s">
        <v>9</v>
      </c>
      <c r="E12" s="22" t="s">
        <v>9</v>
      </c>
      <c r="F12">
        <v>0.52410000000000001</v>
      </c>
      <c r="G12">
        <v>0.88480000000000003</v>
      </c>
      <c r="H12">
        <v>-2.079481E-2</v>
      </c>
      <c r="I12" s="24"/>
      <c r="J12" s="22" t="s">
        <v>51</v>
      </c>
      <c r="K12" s="2">
        <v>1</v>
      </c>
      <c r="L12" s="24"/>
      <c r="M12" s="24"/>
      <c r="N12" s="24"/>
      <c r="O12" s="24"/>
    </row>
    <row r="13" spans="1:16" ht="16" x14ac:dyDescent="0.2">
      <c r="A13" t="s">
        <v>17</v>
      </c>
      <c r="B13" s="22" t="s">
        <v>9</v>
      </c>
      <c r="C13" s="22" t="s">
        <v>9</v>
      </c>
      <c r="D13" s="22" t="s">
        <v>9</v>
      </c>
      <c r="E13" s="22" t="s">
        <v>10</v>
      </c>
      <c r="F13">
        <v>0.38329999999999997</v>
      </c>
      <c r="G13">
        <v>0.75370000000000004</v>
      </c>
      <c r="H13">
        <v>3.4329819999999997E-2</v>
      </c>
      <c r="I13" s="24"/>
      <c r="J13" s="22" t="s">
        <v>49</v>
      </c>
      <c r="L13" s="24"/>
      <c r="M13" s="24"/>
      <c r="N13" s="24"/>
      <c r="O13" s="24"/>
    </row>
    <row r="14" spans="1:16" ht="16" x14ac:dyDescent="0.2">
      <c r="A14" t="s">
        <v>19</v>
      </c>
      <c r="B14" s="22" t="s">
        <v>10</v>
      </c>
      <c r="C14" s="22" t="s">
        <v>10</v>
      </c>
      <c r="D14" s="22" t="s">
        <v>9</v>
      </c>
      <c r="E14" s="22" t="s">
        <v>9</v>
      </c>
      <c r="F14">
        <v>0.35470000000000002</v>
      </c>
      <c r="G14">
        <v>0.76049999999999995</v>
      </c>
      <c r="H14">
        <v>3.7084890000000002E-2</v>
      </c>
      <c r="I14" s="24"/>
      <c r="J14" s="22" t="s">
        <v>53</v>
      </c>
      <c r="K14" s="29">
        <v>2</v>
      </c>
      <c r="L14" s="24"/>
      <c r="M14" s="24"/>
      <c r="N14" s="24"/>
      <c r="O14" s="24"/>
    </row>
    <row r="15" spans="1:16" ht="16" x14ac:dyDescent="0.2">
      <c r="A15" t="s">
        <v>16</v>
      </c>
      <c r="B15" s="22" t="s">
        <v>10</v>
      </c>
      <c r="C15" s="22" t="s">
        <v>9</v>
      </c>
      <c r="D15" s="22" t="s">
        <v>9</v>
      </c>
      <c r="E15" s="22" t="s">
        <v>9</v>
      </c>
      <c r="F15">
        <v>3.6110000000000003E-2</v>
      </c>
      <c r="G15">
        <v>0.70309999999999995</v>
      </c>
      <c r="H15">
        <v>4.0265719999999998E-2</v>
      </c>
      <c r="I15" s="24"/>
      <c r="J15" s="22" t="s">
        <v>54</v>
      </c>
      <c r="K15" s="29">
        <v>1</v>
      </c>
      <c r="L15" s="24"/>
      <c r="M15" s="24"/>
      <c r="N15" s="24"/>
      <c r="O15" s="24"/>
    </row>
    <row r="16" spans="1:16" ht="16" x14ac:dyDescent="0.2">
      <c r="A16" s="20" t="s">
        <v>12</v>
      </c>
      <c r="B16" s="20" t="s">
        <v>9</v>
      </c>
      <c r="C16" s="20" t="s">
        <v>10</v>
      </c>
      <c r="D16" s="20" t="s">
        <v>10</v>
      </c>
      <c r="E16" s="20" t="s">
        <v>9</v>
      </c>
      <c r="F16">
        <v>0.3301</v>
      </c>
      <c r="G16">
        <v>0.20119999999999999</v>
      </c>
      <c r="H16">
        <v>5.8619190000000002E-2</v>
      </c>
      <c r="I16" s="24"/>
      <c r="J16" s="22" t="s">
        <v>52</v>
      </c>
      <c r="K16" s="29"/>
      <c r="L16" s="24"/>
      <c r="M16" s="24"/>
      <c r="N16" s="24"/>
      <c r="O16" s="24"/>
    </row>
    <row r="17" spans="1:15" ht="16" x14ac:dyDescent="0.2">
      <c r="A17" t="s">
        <v>8</v>
      </c>
      <c r="B17" s="22" t="s">
        <v>10</v>
      </c>
      <c r="C17" s="22" t="s">
        <v>9</v>
      </c>
      <c r="D17" s="22" t="s">
        <v>10</v>
      </c>
      <c r="E17" s="22" t="s">
        <v>9</v>
      </c>
      <c r="F17">
        <v>0.2429</v>
      </c>
      <c r="G17">
        <v>0.42509999999999998</v>
      </c>
      <c r="H17">
        <v>7.4440000000000006E-2</v>
      </c>
      <c r="I17" s="24"/>
      <c r="J17" s="24"/>
      <c r="K17" s="24"/>
      <c r="L17" s="24"/>
      <c r="M17" s="24"/>
      <c r="N17" s="25"/>
      <c r="O17" s="24"/>
    </row>
    <row r="18" spans="1:15" ht="16" x14ac:dyDescent="0.2">
      <c r="A18" t="s">
        <v>19</v>
      </c>
      <c r="B18" s="22" t="s">
        <v>10</v>
      </c>
      <c r="C18" s="22" t="s">
        <v>9</v>
      </c>
      <c r="D18" s="22" t="s">
        <v>10</v>
      </c>
      <c r="E18" s="22" t="s">
        <v>9</v>
      </c>
      <c r="F18">
        <v>0.35470000000000002</v>
      </c>
      <c r="G18">
        <v>0.4849</v>
      </c>
      <c r="H18">
        <v>8.4847510000000001E-2</v>
      </c>
      <c r="I18" s="24"/>
      <c r="J18" s="24"/>
      <c r="K18" s="24"/>
      <c r="L18" s="24"/>
      <c r="M18" s="24"/>
      <c r="N18" s="25"/>
      <c r="O18" s="24"/>
    </row>
    <row r="19" spans="1:15" ht="16" x14ac:dyDescent="0.2">
      <c r="A19" t="s">
        <v>19</v>
      </c>
      <c r="B19" s="22" t="s">
        <v>10</v>
      </c>
      <c r="C19" s="22" t="s">
        <v>9</v>
      </c>
      <c r="D19" s="22" t="s">
        <v>9</v>
      </c>
      <c r="E19" s="22" t="s">
        <v>9</v>
      </c>
      <c r="F19">
        <v>0.82579999999999998</v>
      </c>
      <c r="G19">
        <v>0.45490000000000003</v>
      </c>
      <c r="H19">
        <v>9.0760599999999997E-2</v>
      </c>
      <c r="I19" s="24"/>
      <c r="J19" s="24"/>
      <c r="K19" s="24"/>
      <c r="L19" s="24"/>
      <c r="M19" s="24"/>
      <c r="N19" s="25"/>
      <c r="O19" s="24"/>
    </row>
    <row r="20" spans="1:15" ht="16" x14ac:dyDescent="0.2">
      <c r="A20" t="s">
        <v>17</v>
      </c>
      <c r="B20" s="22" t="s">
        <v>9</v>
      </c>
      <c r="C20" s="22" t="s">
        <v>9</v>
      </c>
      <c r="D20" s="22" t="s">
        <v>10</v>
      </c>
      <c r="E20" s="22" t="s">
        <v>9</v>
      </c>
      <c r="F20">
        <v>0.92130000000000001</v>
      </c>
      <c r="G20">
        <v>0.38300000000000001</v>
      </c>
      <c r="H20">
        <v>9.5247609999999996E-2</v>
      </c>
      <c r="I20" s="24"/>
      <c r="J20" s="24"/>
      <c r="K20" s="24"/>
      <c r="L20" s="24"/>
      <c r="M20" s="24"/>
      <c r="N20" s="24"/>
      <c r="O20" s="24"/>
    </row>
    <row r="21" spans="1:15" ht="16" x14ac:dyDescent="0.2">
      <c r="A21" s="20" t="s">
        <v>12</v>
      </c>
      <c r="B21" s="20" t="s">
        <v>9</v>
      </c>
      <c r="C21" s="20" t="s">
        <v>9</v>
      </c>
      <c r="D21" s="20" t="s">
        <v>10</v>
      </c>
      <c r="E21" s="20" t="s">
        <v>9</v>
      </c>
      <c r="F21">
        <v>0.35799999999999998</v>
      </c>
      <c r="G21">
        <v>1.685E-2</v>
      </c>
      <c r="H21">
        <v>0.10938630000000001</v>
      </c>
      <c r="I21" s="24"/>
      <c r="L21" s="24"/>
      <c r="M21" s="24"/>
      <c r="N21" s="24"/>
      <c r="O21" s="24"/>
    </row>
    <row r="22" spans="1:15" ht="16" x14ac:dyDescent="0.2">
      <c r="A22" t="s">
        <v>14</v>
      </c>
      <c r="B22" s="22" t="s">
        <v>9</v>
      </c>
      <c r="C22" s="22" t="s">
        <v>9</v>
      </c>
      <c r="D22" s="22" t="s">
        <v>9</v>
      </c>
      <c r="E22" s="22" t="s">
        <v>10</v>
      </c>
      <c r="F22">
        <v>0.1903</v>
      </c>
      <c r="G22">
        <v>0.40310000000000001</v>
      </c>
      <c r="H22">
        <v>0.1196208</v>
      </c>
      <c r="I22" s="24"/>
      <c r="L22" s="24"/>
      <c r="M22" s="24"/>
      <c r="N22" s="24"/>
      <c r="O22" s="24"/>
    </row>
    <row r="23" spans="1:15" ht="16" x14ac:dyDescent="0.2">
      <c r="A23" t="s">
        <v>17</v>
      </c>
      <c r="B23" s="22" t="s">
        <v>10</v>
      </c>
      <c r="C23" s="22" t="s">
        <v>9</v>
      </c>
      <c r="D23" s="22" t="s">
        <v>9</v>
      </c>
      <c r="E23" s="22" t="s">
        <v>9</v>
      </c>
      <c r="F23">
        <v>3.2989999999999998E-2</v>
      </c>
      <c r="G23">
        <v>0.14080000000000001</v>
      </c>
      <c r="H23">
        <v>0.16014639999999999</v>
      </c>
      <c r="I23" s="24"/>
      <c r="L23" s="24"/>
      <c r="M23" s="24"/>
      <c r="N23" s="24"/>
      <c r="O23" s="24"/>
    </row>
    <row r="24" spans="1:15" ht="16" x14ac:dyDescent="0.2">
      <c r="A24" t="s">
        <v>8</v>
      </c>
      <c r="B24" s="22" t="s">
        <v>9</v>
      </c>
      <c r="C24" s="22" t="s">
        <v>9</v>
      </c>
      <c r="D24" s="22" t="s">
        <v>10</v>
      </c>
      <c r="E24" s="22" t="s">
        <v>9</v>
      </c>
      <c r="F24">
        <v>0.31340000000000001</v>
      </c>
      <c r="G24">
        <v>6.8979999999999996E-3</v>
      </c>
      <c r="H24">
        <v>0.2485137</v>
      </c>
      <c r="I24" s="24"/>
      <c r="L24" s="24"/>
      <c r="M24" s="24"/>
      <c r="N24" s="24"/>
      <c r="O24" s="24"/>
    </row>
    <row r="25" spans="1:15" ht="16" x14ac:dyDescent="0.2">
      <c r="A25" t="s">
        <v>18</v>
      </c>
      <c r="B25" s="22" t="s">
        <v>9</v>
      </c>
      <c r="C25" s="22" t="s">
        <v>9</v>
      </c>
      <c r="D25" s="22" t="s">
        <v>9</v>
      </c>
      <c r="E25" s="22" t="s">
        <v>10</v>
      </c>
      <c r="F25">
        <v>0.2084</v>
      </c>
      <c r="G25">
        <v>0.13289999999999999</v>
      </c>
      <c r="H25">
        <v>0.28071439999999998</v>
      </c>
      <c r="I25" s="24"/>
      <c r="L25" s="24"/>
      <c r="M25" s="24"/>
      <c r="N25" s="24"/>
      <c r="O25" s="24"/>
    </row>
    <row r="26" spans="1:15" ht="16" x14ac:dyDescent="0.2">
      <c r="A26" t="s">
        <v>16</v>
      </c>
      <c r="B26" s="22" t="s">
        <v>9</v>
      </c>
      <c r="C26" s="22" t="s">
        <v>9</v>
      </c>
      <c r="D26" s="22" t="s">
        <v>9</v>
      </c>
      <c r="E26" s="22" t="s">
        <v>10</v>
      </c>
      <c r="F26">
        <v>0.1133</v>
      </c>
      <c r="G26">
        <v>2.9729999999999999E-3</v>
      </c>
      <c r="H26">
        <v>0.30640450000000002</v>
      </c>
      <c r="I26" s="24"/>
      <c r="L26" s="24"/>
      <c r="M26" s="24"/>
      <c r="N26" s="24"/>
      <c r="O26" s="24"/>
    </row>
    <row r="29" spans="1:15" ht="16" x14ac:dyDescent="0.2">
      <c r="A29" s="34" t="s">
        <v>55</v>
      </c>
      <c r="B29" s="32">
        <v>0</v>
      </c>
    </row>
    <row r="30" spans="1:15" ht="16" x14ac:dyDescent="0.2">
      <c r="A30" s="34" t="s">
        <v>56</v>
      </c>
      <c r="B30" s="32">
        <v>5</v>
      </c>
    </row>
    <row r="31" spans="1:15" ht="16" x14ac:dyDescent="0.2">
      <c r="A31" s="34" t="s">
        <v>59</v>
      </c>
      <c r="B31" s="32">
        <v>1</v>
      </c>
    </row>
    <row r="32" spans="1:15" ht="16" x14ac:dyDescent="0.2">
      <c r="A32" s="34" t="s">
        <v>62</v>
      </c>
      <c r="B32" s="32">
        <v>4</v>
      </c>
    </row>
    <row r="33" spans="1:2" ht="16" x14ac:dyDescent="0.2">
      <c r="A33" s="34" t="s">
        <v>57</v>
      </c>
      <c r="B33" s="32">
        <v>3</v>
      </c>
    </row>
    <row r="34" spans="1:2" ht="16" x14ac:dyDescent="0.2">
      <c r="A34" s="34" t="s">
        <v>58</v>
      </c>
      <c r="B34" s="32">
        <v>2</v>
      </c>
    </row>
    <row r="35" spans="1:2" ht="16" x14ac:dyDescent="0.2">
      <c r="A35" s="34" t="s">
        <v>61</v>
      </c>
      <c r="B35" s="32">
        <v>1</v>
      </c>
    </row>
    <row r="36" spans="1:2" ht="16" x14ac:dyDescent="0.2">
      <c r="A36" s="34" t="s">
        <v>60</v>
      </c>
      <c r="B36" s="32">
        <v>4</v>
      </c>
    </row>
  </sheetData>
  <sortState xmlns:xlrd2="http://schemas.microsoft.com/office/spreadsheetml/2017/richdata2" ref="A2:H26">
    <sortCondition ref="H2:H26"/>
  </sortState>
  <conditionalFormatting sqref="B2:E26">
    <cfRule type="containsText" dxfId="39" priority="1" operator="containsText" text="y">
      <formula>NOT(ISERROR(SEARCH(("y"),(B2))))</formula>
    </cfRule>
    <cfRule type="containsText" dxfId="38" priority="2" operator="containsText" text="n">
      <formula>NOT(ISERROR(SEARCH(("n"),(B2))))</formula>
    </cfRule>
  </conditionalFormatting>
  <conditionalFormatting sqref="F2:G26">
    <cfRule type="cellIs" dxfId="37" priority="3" operator="lessThan">
      <formula>0.05</formula>
    </cfRule>
    <cfRule type="cellIs" dxfId="36" priority="4" operator="greaterThan">
      <formula>0.05</formula>
    </cfRule>
  </conditionalFormatting>
  <conditionalFormatting sqref="H2:H26">
    <cfRule type="cellIs" dxfId="35" priority="5" stopIfTrue="1" operator="between">
      <formula>-1</formula>
      <formula>-0.5</formula>
    </cfRule>
    <cfRule type="cellIs" dxfId="34" priority="6" stopIfTrue="1" operator="between">
      <formula>-0.49</formula>
      <formula>-0.3</formula>
    </cfRule>
    <cfRule type="cellIs" dxfId="33" priority="7" stopIfTrue="1" operator="between">
      <formula>-0.29</formula>
      <formula>0</formula>
    </cfRule>
    <cfRule type="cellIs" dxfId="32" priority="8" stopIfTrue="1" operator="between">
      <formula>0</formula>
      <formula>0.299</formula>
    </cfRule>
    <cfRule type="cellIs" dxfId="31" priority="9" stopIfTrue="1" operator="between">
      <formula>0.3</formula>
      <formula>0.5</formula>
    </cfRule>
    <cfRule type="cellIs" dxfId="30" priority="10" stopIfTrue="1" operator="between">
      <formula>0.51</formula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2D3-BAEA-DA4A-9C9B-00755893D518}">
  <dimension ref="A1:K51"/>
  <sheetViews>
    <sheetView topLeftCell="A38" zoomScale="150" zoomScaleNormal="150" workbookViewId="0">
      <selection activeCell="B48" sqref="B48"/>
    </sheetView>
  </sheetViews>
  <sheetFormatPr baseColWidth="10" defaultRowHeight="13" x14ac:dyDescent="0.15"/>
  <cols>
    <col min="6" max="6" width="15.83203125" style="27" bestFit="1" customWidth="1"/>
    <col min="7" max="7" width="13.33203125" style="27" bestFit="1" customWidth="1"/>
    <col min="8" max="8" width="11.1640625" bestFit="1" customWidth="1"/>
  </cols>
  <sheetData>
    <row r="1" spans="1:11" ht="19" x14ac:dyDescent="0.25">
      <c r="A1" s="14" t="s">
        <v>31</v>
      </c>
      <c r="B1" s="14" t="s">
        <v>1</v>
      </c>
      <c r="C1" s="14" t="s">
        <v>2</v>
      </c>
      <c r="D1" s="14" t="s">
        <v>3</v>
      </c>
      <c r="E1" s="14" t="s">
        <v>4</v>
      </c>
      <c r="F1" s="26" t="s">
        <v>5</v>
      </c>
      <c r="G1" s="26" t="s">
        <v>6</v>
      </c>
      <c r="H1" s="14" t="s">
        <v>7</v>
      </c>
    </row>
    <row r="2" spans="1:11" x14ac:dyDescent="0.15">
      <c r="A2" t="s">
        <v>33</v>
      </c>
      <c r="B2" s="22" t="s">
        <v>9</v>
      </c>
      <c r="C2" s="22" t="s">
        <v>10</v>
      </c>
      <c r="D2" s="22" t="s">
        <v>9</v>
      </c>
      <c r="E2" s="22" t="s">
        <v>9</v>
      </c>
      <c r="F2" s="27">
        <v>0.97089999999999999</v>
      </c>
      <c r="G2" s="27">
        <v>2.3599999999999999E-2</v>
      </c>
      <c r="H2">
        <v>-0.31974370000000002</v>
      </c>
    </row>
    <row r="3" spans="1:11" x14ac:dyDescent="0.15">
      <c r="A3" t="s">
        <v>33</v>
      </c>
      <c r="B3" s="22" t="s">
        <v>10</v>
      </c>
      <c r="C3" s="22" t="s">
        <v>9</v>
      </c>
      <c r="D3" s="22" t="s">
        <v>10</v>
      </c>
      <c r="E3" s="22" t="s">
        <v>9</v>
      </c>
      <c r="F3" s="27">
        <v>0.37919999999999998</v>
      </c>
      <c r="G3" s="27">
        <v>0.36230000000000001</v>
      </c>
      <c r="H3">
        <v>-0.1315981</v>
      </c>
      <c r="J3" s="20" t="s">
        <v>29</v>
      </c>
      <c r="K3">
        <f>COUNT(F2:F42)</f>
        <v>41</v>
      </c>
    </row>
    <row r="4" spans="1:11" x14ac:dyDescent="0.15">
      <c r="A4" t="s">
        <v>33</v>
      </c>
      <c r="B4" s="22" t="s">
        <v>9</v>
      </c>
      <c r="C4" s="22" t="s">
        <v>9</v>
      </c>
      <c r="D4" s="22" t="s">
        <v>10</v>
      </c>
      <c r="E4" s="22" t="s">
        <v>9</v>
      </c>
      <c r="F4" s="27">
        <v>0.37009999999999998</v>
      </c>
      <c r="G4" s="27">
        <v>0.46210000000000001</v>
      </c>
      <c r="H4">
        <v>-0.1063858</v>
      </c>
      <c r="J4" s="20" t="s">
        <v>28</v>
      </c>
      <c r="K4" s="20">
        <v>0</v>
      </c>
    </row>
    <row r="5" spans="1:11" x14ac:dyDescent="0.15">
      <c r="A5" t="s">
        <v>40</v>
      </c>
      <c r="B5" s="22" t="s">
        <v>10</v>
      </c>
      <c r="C5" s="22" t="s">
        <v>9</v>
      </c>
      <c r="D5" s="22" t="s">
        <v>10</v>
      </c>
      <c r="E5" s="22" t="s">
        <v>9</v>
      </c>
      <c r="F5" s="27">
        <v>0.41160000000000002</v>
      </c>
      <c r="G5" s="27">
        <v>0.28089999999999998</v>
      </c>
      <c r="H5">
        <v>-0.1009603</v>
      </c>
      <c r="I5">
        <f>COUNT(G2,G34,G36:G42)</f>
        <v>9</v>
      </c>
    </row>
    <row r="6" spans="1:11" x14ac:dyDescent="0.15">
      <c r="A6" s="20" t="s">
        <v>39</v>
      </c>
      <c r="B6" s="22" t="s">
        <v>10</v>
      </c>
      <c r="C6" s="22" t="s">
        <v>9</v>
      </c>
      <c r="D6" s="22" t="s">
        <v>9</v>
      </c>
      <c r="E6" s="22" t="s">
        <v>10</v>
      </c>
      <c r="F6" s="27">
        <v>0.26919999999999999</v>
      </c>
      <c r="G6" s="27">
        <v>0.46029999999999999</v>
      </c>
      <c r="H6">
        <v>-7.5453140000000002E-2</v>
      </c>
    </row>
    <row r="7" spans="1:11" x14ac:dyDescent="0.15">
      <c r="A7" t="s">
        <v>40</v>
      </c>
      <c r="B7" s="22" t="s">
        <v>9</v>
      </c>
      <c r="C7" s="22" t="s">
        <v>9</v>
      </c>
      <c r="D7" s="22" t="s">
        <v>10</v>
      </c>
      <c r="E7" s="22" t="s">
        <v>10</v>
      </c>
      <c r="F7" s="27">
        <v>0.28670000000000001</v>
      </c>
      <c r="G7" s="27">
        <v>0.44319999999999998</v>
      </c>
      <c r="H7">
        <v>-7.1875480000000005E-2</v>
      </c>
      <c r="J7" s="20" t="s">
        <v>47</v>
      </c>
      <c r="K7">
        <f>COUNT(G3:G33,G35)</f>
        <v>32</v>
      </c>
    </row>
    <row r="8" spans="1:11" x14ac:dyDescent="0.15">
      <c r="A8" s="20" t="s">
        <v>12</v>
      </c>
      <c r="B8" s="20" t="s">
        <v>10</v>
      </c>
      <c r="C8" s="20" t="s">
        <v>9</v>
      </c>
      <c r="D8" s="20" t="s">
        <v>9</v>
      </c>
      <c r="E8" s="20" t="s">
        <v>9</v>
      </c>
      <c r="F8" s="27">
        <v>0.3034</v>
      </c>
      <c r="G8" s="27">
        <v>0.51919999999999999</v>
      </c>
      <c r="H8">
        <v>-5.9919409999999999E-2</v>
      </c>
      <c r="J8" s="20" t="s">
        <v>46</v>
      </c>
      <c r="K8">
        <f>COUNT(G2,G34,G36:G42)</f>
        <v>9</v>
      </c>
    </row>
    <row r="9" spans="1:11" x14ac:dyDescent="0.15">
      <c r="A9" s="20" t="s">
        <v>45</v>
      </c>
      <c r="B9" s="22" t="s">
        <v>9</v>
      </c>
      <c r="C9" s="22" t="s">
        <v>10</v>
      </c>
      <c r="D9" s="22" t="s">
        <v>9</v>
      </c>
      <c r="E9" s="22" t="s">
        <v>9</v>
      </c>
      <c r="F9" s="27">
        <v>0.91200000000000003</v>
      </c>
      <c r="G9" s="27">
        <v>0.77929999999999999</v>
      </c>
      <c r="H9">
        <v>-4.0646540000000002E-2</v>
      </c>
    </row>
    <row r="10" spans="1:11" x14ac:dyDescent="0.15">
      <c r="A10" s="20" t="s">
        <v>45</v>
      </c>
      <c r="B10" s="22" t="s">
        <v>10</v>
      </c>
      <c r="C10" s="22" t="s">
        <v>10</v>
      </c>
      <c r="D10" s="22" t="s">
        <v>9</v>
      </c>
      <c r="E10" s="22" t="s">
        <v>9</v>
      </c>
      <c r="F10" s="27">
        <v>0.36969999999999997</v>
      </c>
      <c r="G10" s="27">
        <v>0.79149999999999998</v>
      </c>
      <c r="H10">
        <v>-3.834999E-2</v>
      </c>
    </row>
    <row r="11" spans="1:11" x14ac:dyDescent="0.15">
      <c r="A11" t="s">
        <v>33</v>
      </c>
      <c r="B11" s="22" t="s">
        <v>10</v>
      </c>
      <c r="C11" s="22" t="s">
        <v>9</v>
      </c>
      <c r="D11" s="22" t="s">
        <v>9</v>
      </c>
      <c r="E11" s="22" t="s">
        <v>9</v>
      </c>
      <c r="F11" s="27">
        <v>0.51719999999999999</v>
      </c>
      <c r="G11" s="27">
        <v>0.7954</v>
      </c>
      <c r="H11">
        <v>-3.7600670000000003E-2</v>
      </c>
      <c r="J11" s="28" t="s">
        <v>50</v>
      </c>
      <c r="K11" s="2"/>
    </row>
    <row r="12" spans="1:11" x14ac:dyDescent="0.15">
      <c r="A12" s="20" t="s">
        <v>39</v>
      </c>
      <c r="B12" s="22" t="s">
        <v>10</v>
      </c>
      <c r="C12" s="22" t="s">
        <v>9</v>
      </c>
      <c r="D12" s="22" t="s">
        <v>10</v>
      </c>
      <c r="E12" s="22" t="s">
        <v>9</v>
      </c>
      <c r="F12" s="27">
        <v>0.26919999999999999</v>
      </c>
      <c r="G12" s="27">
        <v>0.80289999999999995</v>
      </c>
      <c r="H12">
        <v>-2.5536619999999999E-2</v>
      </c>
      <c r="J12" s="22" t="s">
        <v>51</v>
      </c>
      <c r="K12" s="2">
        <v>1</v>
      </c>
    </row>
    <row r="13" spans="1:11" x14ac:dyDescent="0.15">
      <c r="A13" s="20" t="s">
        <v>45</v>
      </c>
      <c r="B13" s="22" t="s">
        <v>9</v>
      </c>
      <c r="C13" s="22" t="s">
        <v>9</v>
      </c>
      <c r="D13" s="22" t="s">
        <v>9</v>
      </c>
      <c r="E13" s="22" t="s">
        <v>10</v>
      </c>
      <c r="F13" s="27">
        <v>0.84750000000000003</v>
      </c>
      <c r="G13" s="27">
        <v>0.86380000000000001</v>
      </c>
      <c r="H13">
        <v>-2.4889100000000001E-2</v>
      </c>
      <c r="J13" s="22" t="s">
        <v>49</v>
      </c>
      <c r="K13" s="2"/>
    </row>
    <row r="14" spans="1:11" x14ac:dyDescent="0.15">
      <c r="A14" s="20" t="s">
        <v>39</v>
      </c>
      <c r="B14" s="22" t="s">
        <v>10</v>
      </c>
      <c r="C14" s="22" t="s">
        <v>9</v>
      </c>
      <c r="D14" s="22" t="s">
        <v>9</v>
      </c>
      <c r="E14" s="22" t="s">
        <v>9</v>
      </c>
      <c r="F14" s="27">
        <v>0.46379999999999999</v>
      </c>
      <c r="G14" s="27">
        <v>0.81640000000000001</v>
      </c>
      <c r="H14">
        <v>-2.3758700000000001E-2</v>
      </c>
      <c r="J14" s="22" t="s">
        <v>53</v>
      </c>
      <c r="K14" s="2">
        <f>COUNT(H34,H36:H37)</f>
        <v>3</v>
      </c>
    </row>
    <row r="15" spans="1:11" x14ac:dyDescent="0.15">
      <c r="A15" t="s">
        <v>40</v>
      </c>
      <c r="B15" s="22" t="s">
        <v>9</v>
      </c>
      <c r="C15" s="22" t="s">
        <v>9</v>
      </c>
      <c r="D15" s="22" t="s">
        <v>10</v>
      </c>
      <c r="E15" s="22" t="s">
        <v>9</v>
      </c>
      <c r="F15" s="27">
        <v>0.83140000000000003</v>
      </c>
      <c r="G15" s="27">
        <v>0.89080000000000004</v>
      </c>
      <c r="H15">
        <v>-1.2883820000000001E-2</v>
      </c>
      <c r="J15" s="22" t="s">
        <v>54</v>
      </c>
      <c r="K15" s="29">
        <f>COUNT(H38:H41)</f>
        <v>4</v>
      </c>
    </row>
    <row r="16" spans="1:11" x14ac:dyDescent="0.15">
      <c r="A16" s="20" t="s">
        <v>45</v>
      </c>
      <c r="B16" s="22" t="s">
        <v>10</v>
      </c>
      <c r="C16" s="22" t="s">
        <v>9</v>
      </c>
      <c r="D16" s="22" t="s">
        <v>9</v>
      </c>
      <c r="E16" s="22" t="s">
        <v>9</v>
      </c>
      <c r="F16" s="27">
        <v>0.46250000000000002</v>
      </c>
      <c r="G16" s="27">
        <v>0.9748</v>
      </c>
      <c r="H16">
        <v>-4.5865560000000003E-3</v>
      </c>
      <c r="J16" s="22" t="s">
        <v>52</v>
      </c>
      <c r="K16" s="29">
        <v>1</v>
      </c>
    </row>
    <row r="17" spans="1:8" x14ac:dyDescent="0.15">
      <c r="A17" s="20" t="s">
        <v>39</v>
      </c>
      <c r="B17" s="22" t="s">
        <v>9</v>
      </c>
      <c r="C17" s="22" t="s">
        <v>9</v>
      </c>
      <c r="D17" s="22" t="s">
        <v>10</v>
      </c>
      <c r="E17" s="22" t="s">
        <v>9</v>
      </c>
      <c r="F17" s="27">
        <v>0.54779999999999995</v>
      </c>
      <c r="G17" s="27">
        <v>0.96960000000000002</v>
      </c>
      <c r="H17">
        <v>-3.896428E-3</v>
      </c>
    </row>
    <row r="18" spans="1:8" x14ac:dyDescent="0.15">
      <c r="A18" t="s">
        <v>36</v>
      </c>
      <c r="B18" s="22" t="s">
        <v>10</v>
      </c>
      <c r="C18" s="22" t="s">
        <v>10</v>
      </c>
      <c r="D18" s="22" t="s">
        <v>9</v>
      </c>
      <c r="E18" s="22" t="s">
        <v>9</v>
      </c>
      <c r="F18" s="27">
        <v>0.37390000000000001</v>
      </c>
      <c r="G18" s="27">
        <v>0.99050000000000005</v>
      </c>
      <c r="H18">
        <v>-1.5045970000000001E-3</v>
      </c>
    </row>
    <row r="19" spans="1:8" x14ac:dyDescent="0.15">
      <c r="A19" s="20" t="s">
        <v>12</v>
      </c>
      <c r="B19" s="22" t="s">
        <v>9</v>
      </c>
      <c r="C19" s="22" t="s">
        <v>10</v>
      </c>
      <c r="D19" s="22" t="s">
        <v>10</v>
      </c>
      <c r="E19" s="22" t="s">
        <v>9</v>
      </c>
      <c r="F19" s="27">
        <v>0.24099999999999999</v>
      </c>
      <c r="G19" s="27">
        <v>0.96919999999999995</v>
      </c>
      <c r="H19">
        <v>3.5922129999999999E-3</v>
      </c>
    </row>
    <row r="20" spans="1:8" x14ac:dyDescent="0.15">
      <c r="A20" t="s">
        <v>40</v>
      </c>
      <c r="B20" s="22" t="s">
        <v>10</v>
      </c>
      <c r="C20" s="22" t="s">
        <v>10</v>
      </c>
      <c r="D20" s="22" t="s">
        <v>10</v>
      </c>
      <c r="E20" s="22" t="s">
        <v>9</v>
      </c>
      <c r="F20" s="27">
        <v>0.28670000000000001</v>
      </c>
      <c r="G20" s="27">
        <v>0.68589999999999995</v>
      </c>
      <c r="H20">
        <v>3.794256E-2</v>
      </c>
    </row>
    <row r="21" spans="1:8" x14ac:dyDescent="0.15">
      <c r="A21" t="s">
        <v>36</v>
      </c>
      <c r="B21" s="22" t="s">
        <v>10</v>
      </c>
      <c r="C21" s="22" t="s">
        <v>9</v>
      </c>
      <c r="D21" s="22" t="s">
        <v>10</v>
      </c>
      <c r="E21" s="22" t="s">
        <v>9</v>
      </c>
      <c r="F21" s="27">
        <v>0.37390000000000001</v>
      </c>
      <c r="G21" s="27">
        <v>0.73799999999999999</v>
      </c>
      <c r="H21">
        <v>4.2290759999999997E-2</v>
      </c>
    </row>
    <row r="22" spans="1:8" x14ac:dyDescent="0.15">
      <c r="A22" t="s">
        <v>36</v>
      </c>
      <c r="B22" s="22" t="s">
        <v>10</v>
      </c>
      <c r="C22" s="22" t="s">
        <v>9</v>
      </c>
      <c r="D22" s="22" t="s">
        <v>9</v>
      </c>
      <c r="E22" s="22" t="s">
        <v>9</v>
      </c>
      <c r="F22" s="27">
        <v>0.60809999999999997</v>
      </c>
      <c r="G22" s="27">
        <v>0.67069999999999996</v>
      </c>
      <c r="H22">
        <v>5.3751199999999999E-2</v>
      </c>
    </row>
    <row r="23" spans="1:8" x14ac:dyDescent="0.15">
      <c r="A23" t="s">
        <v>40</v>
      </c>
      <c r="B23" s="22" t="s">
        <v>9</v>
      </c>
      <c r="C23" s="22" t="s">
        <v>10</v>
      </c>
      <c r="D23" s="22" t="s">
        <v>10</v>
      </c>
      <c r="E23" s="22" t="s">
        <v>10</v>
      </c>
      <c r="F23" s="27">
        <v>0.28670000000000001</v>
      </c>
      <c r="G23" s="27">
        <v>0.52539999999999998</v>
      </c>
      <c r="H23">
        <v>5.9550359999999997E-2</v>
      </c>
    </row>
    <row r="24" spans="1:8" x14ac:dyDescent="0.15">
      <c r="A24" t="s">
        <v>38</v>
      </c>
      <c r="B24" s="22" t="s">
        <v>9</v>
      </c>
      <c r="C24" s="22" t="s">
        <v>9</v>
      </c>
      <c r="D24" s="22" t="s">
        <v>10</v>
      </c>
      <c r="E24" s="22" t="s">
        <v>10</v>
      </c>
      <c r="F24" s="27">
        <v>0.29459999999999997</v>
      </c>
      <c r="G24" s="27">
        <v>0.52410000000000001</v>
      </c>
      <c r="H24">
        <v>6.5463419999999994E-2</v>
      </c>
    </row>
    <row r="25" spans="1:8" x14ac:dyDescent="0.15">
      <c r="A25" s="20" t="s">
        <v>12</v>
      </c>
      <c r="B25" s="20" t="s">
        <v>10</v>
      </c>
      <c r="C25" s="20" t="s">
        <v>9</v>
      </c>
      <c r="D25" s="20" t="s">
        <v>10</v>
      </c>
      <c r="E25" s="20" t="s">
        <v>9</v>
      </c>
      <c r="F25" s="27">
        <v>0.24010000000000001</v>
      </c>
      <c r="G25" s="27">
        <v>0.4597</v>
      </c>
      <c r="H25">
        <v>6.8708179999999994E-2</v>
      </c>
    </row>
    <row r="26" spans="1:8" x14ac:dyDescent="0.15">
      <c r="A26" t="s">
        <v>34</v>
      </c>
      <c r="B26" s="22" t="s">
        <v>10</v>
      </c>
      <c r="C26" s="22" t="s">
        <v>9</v>
      </c>
      <c r="D26" s="22" t="s">
        <v>9</v>
      </c>
      <c r="E26" s="22" t="s">
        <v>9</v>
      </c>
      <c r="F26" s="27">
        <v>8.677E-2</v>
      </c>
      <c r="G26" s="27">
        <v>0.495</v>
      </c>
      <c r="H26">
        <v>7.8927940000000002E-2</v>
      </c>
    </row>
    <row r="27" spans="1:8" x14ac:dyDescent="0.15">
      <c r="A27" t="s">
        <v>35</v>
      </c>
      <c r="B27" s="22" t="s">
        <v>10</v>
      </c>
      <c r="C27" s="22" t="s">
        <v>9</v>
      </c>
      <c r="D27" s="22" t="s">
        <v>10</v>
      </c>
      <c r="E27" s="22" t="s">
        <v>9</v>
      </c>
      <c r="F27" s="27">
        <v>0.35099999999999998</v>
      </c>
      <c r="G27" s="27">
        <v>0.71189999999999998</v>
      </c>
      <c r="H27">
        <v>9.0691330000000001E-2</v>
      </c>
    </row>
    <row r="28" spans="1:8" x14ac:dyDescent="0.15">
      <c r="A28" t="s">
        <v>35</v>
      </c>
      <c r="B28" s="22" t="s">
        <v>9</v>
      </c>
      <c r="C28" s="22" t="s">
        <v>9</v>
      </c>
      <c r="D28" s="22" t="s">
        <v>10</v>
      </c>
      <c r="E28" s="22" t="s">
        <v>9</v>
      </c>
      <c r="F28" s="27">
        <v>0.35099999999999998</v>
      </c>
      <c r="G28" s="27">
        <v>0.68369999999999997</v>
      </c>
      <c r="H28">
        <v>0.1000124</v>
      </c>
    </row>
    <row r="29" spans="1:8" x14ac:dyDescent="0.15">
      <c r="A29" t="s">
        <v>40</v>
      </c>
      <c r="B29" s="22" t="s">
        <v>9</v>
      </c>
      <c r="C29" s="22" t="s">
        <v>10</v>
      </c>
      <c r="D29" s="22" t="s">
        <v>10</v>
      </c>
      <c r="E29" s="22" t="s">
        <v>9</v>
      </c>
      <c r="F29" s="27">
        <v>0.45739999999999997</v>
      </c>
      <c r="G29" s="27">
        <v>0.1951</v>
      </c>
      <c r="H29">
        <v>0.1211728</v>
      </c>
    </row>
    <row r="30" spans="1:8" x14ac:dyDescent="0.15">
      <c r="A30" s="20" t="s">
        <v>12</v>
      </c>
      <c r="B30" s="20" t="s">
        <v>9</v>
      </c>
      <c r="C30" s="20" t="s">
        <v>9</v>
      </c>
      <c r="D30" s="20" t="s">
        <v>10</v>
      </c>
      <c r="E30" s="20" t="s">
        <v>9</v>
      </c>
      <c r="F30" s="27">
        <v>0.2611</v>
      </c>
      <c r="G30" s="27">
        <v>0.1174</v>
      </c>
      <c r="H30">
        <v>0.1449117</v>
      </c>
    </row>
    <row r="31" spans="1:8" x14ac:dyDescent="0.15">
      <c r="A31" s="20" t="s">
        <v>39</v>
      </c>
      <c r="B31" s="22" t="s">
        <v>9</v>
      </c>
      <c r="C31" s="22" t="s">
        <v>9</v>
      </c>
      <c r="D31" s="22" t="s">
        <v>9</v>
      </c>
      <c r="E31" s="22" t="s">
        <v>10</v>
      </c>
      <c r="F31" s="27">
        <v>0.433</v>
      </c>
      <c r="G31" s="27">
        <v>0.15</v>
      </c>
      <c r="H31">
        <v>0.1464992</v>
      </c>
    </row>
    <row r="32" spans="1:8" x14ac:dyDescent="0.15">
      <c r="A32" s="20" t="s">
        <v>42</v>
      </c>
      <c r="B32" s="22" t="s">
        <v>10</v>
      </c>
      <c r="C32" s="22" t="s">
        <v>9</v>
      </c>
      <c r="D32" s="22" t="s">
        <v>10</v>
      </c>
      <c r="E32" s="22" t="s">
        <v>10</v>
      </c>
      <c r="F32" s="27">
        <v>0.30059999999999998</v>
      </c>
      <c r="G32" s="27">
        <v>6.7750000000000005E-2</v>
      </c>
      <c r="H32">
        <v>0.18529860000000001</v>
      </c>
    </row>
    <row r="33" spans="1:8" x14ac:dyDescent="0.15">
      <c r="A33" t="s">
        <v>41</v>
      </c>
      <c r="B33" s="22" t="s">
        <v>9</v>
      </c>
      <c r="C33" s="22" t="s">
        <v>10</v>
      </c>
      <c r="D33" s="22" t="s">
        <v>9</v>
      </c>
      <c r="E33" s="22" t="s">
        <v>9</v>
      </c>
      <c r="F33" s="27">
        <v>0.18410000000000001</v>
      </c>
      <c r="G33" s="27">
        <v>8.0490000000000006E-2</v>
      </c>
      <c r="H33">
        <v>0.21840699999999999</v>
      </c>
    </row>
    <row r="34" spans="1:8" x14ac:dyDescent="0.15">
      <c r="A34" s="20" t="s">
        <v>42</v>
      </c>
      <c r="B34" s="22" t="s">
        <v>10</v>
      </c>
      <c r="C34" s="22" t="s">
        <v>9</v>
      </c>
      <c r="D34" s="22" t="s">
        <v>10</v>
      </c>
      <c r="E34" s="22" t="s">
        <v>9</v>
      </c>
      <c r="F34" s="27">
        <v>0.26229999999999998</v>
      </c>
      <c r="G34" s="27">
        <v>2.622E-2</v>
      </c>
      <c r="H34">
        <v>0.22455820000000001</v>
      </c>
    </row>
    <row r="35" spans="1:8" x14ac:dyDescent="0.15">
      <c r="A35" t="s">
        <v>41</v>
      </c>
      <c r="B35" s="22" t="s">
        <v>9</v>
      </c>
      <c r="C35" s="22" t="s">
        <v>10</v>
      </c>
      <c r="D35" s="22" t="s">
        <v>10</v>
      </c>
      <c r="E35" s="22" t="s">
        <v>9</v>
      </c>
      <c r="F35" s="27">
        <v>0.39939999999999998</v>
      </c>
      <c r="G35" s="27">
        <v>6.905E-2</v>
      </c>
      <c r="H35">
        <v>0.2269573</v>
      </c>
    </row>
    <row r="36" spans="1:8" x14ac:dyDescent="0.15">
      <c r="A36" t="s">
        <v>44</v>
      </c>
      <c r="B36" s="22" t="s">
        <v>10</v>
      </c>
      <c r="C36" s="22" t="s">
        <v>9</v>
      </c>
      <c r="D36" s="22" t="s">
        <v>10</v>
      </c>
      <c r="E36" s="22" t="s">
        <v>9</v>
      </c>
      <c r="F36" s="27">
        <v>0.27400000000000002</v>
      </c>
      <c r="G36" s="27">
        <v>9.4520000000000003E-3</v>
      </c>
      <c r="H36">
        <v>0.2410639</v>
      </c>
    </row>
    <row r="37" spans="1:8" x14ac:dyDescent="0.15">
      <c r="A37" t="s">
        <v>44</v>
      </c>
      <c r="B37" s="22" t="s">
        <v>10</v>
      </c>
      <c r="C37" s="22" t="s">
        <v>10</v>
      </c>
      <c r="D37" s="22" t="s">
        <v>10</v>
      </c>
      <c r="E37" s="22" t="s">
        <v>9</v>
      </c>
      <c r="F37" s="27">
        <v>0.2782</v>
      </c>
      <c r="G37" s="27">
        <v>2.3809999999999999E-3</v>
      </c>
      <c r="H37">
        <v>0.2806477</v>
      </c>
    </row>
    <row r="38" spans="1:8" x14ac:dyDescent="0.15">
      <c r="A38" t="s">
        <v>44</v>
      </c>
      <c r="B38" s="22" t="s">
        <v>9</v>
      </c>
      <c r="C38" s="22" t="s">
        <v>9</v>
      </c>
      <c r="D38" s="22" t="s">
        <v>10</v>
      </c>
      <c r="E38" s="22" t="s">
        <v>9</v>
      </c>
      <c r="F38" s="27">
        <v>0.249</v>
      </c>
      <c r="G38" s="27">
        <v>1.088E-3</v>
      </c>
      <c r="H38">
        <v>0.30082619999999999</v>
      </c>
    </row>
    <row r="39" spans="1:8" x14ac:dyDescent="0.15">
      <c r="A39" t="s">
        <v>44</v>
      </c>
      <c r="B39" s="22" t="s">
        <v>9</v>
      </c>
      <c r="C39" s="22" t="s">
        <v>10</v>
      </c>
      <c r="D39" s="22" t="s">
        <v>10</v>
      </c>
      <c r="E39" s="22" t="s">
        <v>9</v>
      </c>
      <c r="F39" s="27">
        <v>0.40029999999999999</v>
      </c>
      <c r="G39" s="27">
        <v>5.5489999999999999E-4</v>
      </c>
      <c r="H39">
        <v>0.31708330000000001</v>
      </c>
    </row>
    <row r="40" spans="1:8" x14ac:dyDescent="0.15">
      <c r="A40" t="s">
        <v>44</v>
      </c>
      <c r="B40" s="22" t="s">
        <v>9</v>
      </c>
      <c r="C40" s="22" t="s">
        <v>9</v>
      </c>
      <c r="D40" s="22" t="s">
        <v>10</v>
      </c>
      <c r="E40" s="22" t="s">
        <v>10</v>
      </c>
      <c r="F40" s="27">
        <v>0.2782</v>
      </c>
      <c r="G40" s="27">
        <v>4.6289999999999998E-4</v>
      </c>
      <c r="H40">
        <v>0.32131179999999998</v>
      </c>
    </row>
    <row r="41" spans="1:8" x14ac:dyDescent="0.15">
      <c r="A41" t="s">
        <v>44</v>
      </c>
      <c r="B41" s="22" t="s">
        <v>9</v>
      </c>
      <c r="C41" s="22" t="s">
        <v>10</v>
      </c>
      <c r="D41" s="22" t="s">
        <v>10</v>
      </c>
      <c r="E41" s="22" t="s">
        <v>10</v>
      </c>
      <c r="F41" s="27">
        <v>0.2782</v>
      </c>
      <c r="G41" s="27">
        <v>2.075E-4</v>
      </c>
      <c r="H41">
        <v>0.339312</v>
      </c>
    </row>
    <row r="42" spans="1:8" x14ac:dyDescent="0.15">
      <c r="A42" s="20" t="s">
        <v>43</v>
      </c>
      <c r="B42" s="22" t="s">
        <v>9</v>
      </c>
      <c r="C42" s="22" t="s">
        <v>9</v>
      </c>
      <c r="D42" s="22" t="s">
        <v>10</v>
      </c>
      <c r="E42" s="22" t="s">
        <v>10</v>
      </c>
      <c r="F42" s="27">
        <v>0.32569999999999999</v>
      </c>
      <c r="G42" s="18">
        <v>1.1679999999999999E-8</v>
      </c>
      <c r="H42">
        <v>0.57950550000000001</v>
      </c>
    </row>
    <row r="44" spans="1:8" ht="16" x14ac:dyDescent="0.2">
      <c r="A44" s="35" t="s">
        <v>55</v>
      </c>
      <c r="B44" s="20">
        <f>COUNTA(B34,B36:B37)</f>
        <v>3</v>
      </c>
    </row>
    <row r="45" spans="1:8" ht="16" x14ac:dyDescent="0.2">
      <c r="A45" s="35" t="s">
        <v>56</v>
      </c>
      <c r="B45" s="20">
        <v>6</v>
      </c>
    </row>
    <row r="46" spans="1:8" ht="16" x14ac:dyDescent="0.2">
      <c r="A46" s="35" t="s">
        <v>59</v>
      </c>
      <c r="B46" s="20">
        <f>COUNTA(C2,C37,C39,C41)</f>
        <v>4</v>
      </c>
    </row>
    <row r="47" spans="1:8" ht="16" x14ac:dyDescent="0.2">
      <c r="A47" s="35" t="s">
        <v>62</v>
      </c>
      <c r="B47" s="20">
        <v>5</v>
      </c>
    </row>
    <row r="48" spans="1:8" ht="16" x14ac:dyDescent="0.2">
      <c r="A48" s="35" t="s">
        <v>57</v>
      </c>
      <c r="B48" s="20">
        <f>COUNTA(D34,D36:D42)</f>
        <v>8</v>
      </c>
    </row>
    <row r="49" spans="1:2" ht="16" x14ac:dyDescent="0.2">
      <c r="A49" s="35" t="s">
        <v>58</v>
      </c>
      <c r="B49" s="20">
        <v>1</v>
      </c>
    </row>
    <row r="50" spans="1:2" ht="16" x14ac:dyDescent="0.2">
      <c r="A50" s="35" t="s">
        <v>61</v>
      </c>
      <c r="B50" s="20">
        <f>COUNTA(E40:E42)</f>
        <v>3</v>
      </c>
    </row>
    <row r="51" spans="1:2" ht="16" x14ac:dyDescent="0.2">
      <c r="A51" s="35" t="s">
        <v>60</v>
      </c>
      <c r="B51" s="20">
        <v>6</v>
      </c>
    </row>
  </sheetData>
  <autoFilter ref="A1:K42" xr:uid="{B868E2D3-BAEA-DA4A-9C9B-00755893D518}"/>
  <sortState xmlns:xlrd2="http://schemas.microsoft.com/office/spreadsheetml/2017/richdata2" ref="A2:H42">
    <sortCondition ref="H2:H42"/>
  </sortState>
  <conditionalFormatting sqref="B2:E42">
    <cfRule type="containsText" dxfId="29" priority="9" operator="containsText" text="n">
      <formula>NOT(ISERROR(SEARCH("n",B2)))</formula>
    </cfRule>
    <cfRule type="containsText" dxfId="28" priority="10" stopIfTrue="1" operator="containsText" text="y">
      <formula>NOT(ISERROR(SEARCH("y",B2)))</formula>
    </cfRule>
  </conditionalFormatting>
  <conditionalFormatting sqref="H2:H42">
    <cfRule type="cellIs" dxfId="27" priority="1" operator="between">
      <formula>0.5</formula>
      <formula>1</formula>
    </cfRule>
    <cfRule type="cellIs" dxfId="26" priority="2" operator="between">
      <formula>0.3</formula>
      <formula>0.49</formula>
    </cfRule>
    <cfRule type="cellIs" dxfId="25" priority="3" operator="between">
      <formula>0</formula>
      <formula>0.291</formula>
    </cfRule>
    <cfRule type="cellIs" dxfId="24" priority="4" operator="between">
      <formula>-0.29</formula>
      <formula>0</formula>
    </cfRule>
    <cfRule type="cellIs" dxfId="23" priority="5" operator="between">
      <formula>-0.49</formula>
      <formula>-0.3</formula>
    </cfRule>
    <cfRule type="cellIs" dxfId="22" priority="6" operator="between">
      <formula>-1</formula>
      <formula>-0.5</formula>
    </cfRule>
  </conditionalFormatting>
  <conditionalFormatting sqref="F2:G42">
    <cfRule type="cellIs" dxfId="21" priority="7" operator="greaterThan">
      <formula>0.05</formula>
    </cfRule>
    <cfRule type="cellIs" dxfId="20" priority="8" operator="less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1BE0-7C26-D94E-93EB-278165770D6D}">
  <dimension ref="A1:P53"/>
  <sheetViews>
    <sheetView topLeftCell="A41" zoomScale="190" zoomScaleNormal="190" workbookViewId="0">
      <selection activeCell="B54" sqref="B54"/>
    </sheetView>
  </sheetViews>
  <sheetFormatPr baseColWidth="10" defaultRowHeight="13" x14ac:dyDescent="0.15"/>
  <cols>
    <col min="2" max="2" width="10" bestFit="1" customWidth="1"/>
    <col min="6" max="6" width="15.83203125" bestFit="1" customWidth="1"/>
    <col min="7" max="7" width="13.33203125" bestFit="1" customWidth="1"/>
    <col min="8" max="8" width="11.1640625" bestFit="1" customWidth="1"/>
    <col min="9" max="13" width="10.83203125" style="2"/>
    <col min="14" max="14" width="13.33203125" style="2" bestFit="1" customWidth="1"/>
    <col min="15" max="15" width="10.83203125" style="2"/>
  </cols>
  <sheetData>
    <row r="1" spans="1:16" s="1" customFormat="1" ht="15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23"/>
      <c r="J1" s="23"/>
      <c r="K1" s="23"/>
      <c r="L1" s="23"/>
      <c r="M1" s="23"/>
      <c r="N1" s="23"/>
      <c r="O1" s="23"/>
      <c r="P1" s="16"/>
    </row>
    <row r="2" spans="1:16" ht="16" x14ac:dyDescent="0.2">
      <c r="A2" s="20" t="s">
        <v>16</v>
      </c>
      <c r="B2" s="22" t="s">
        <v>9</v>
      </c>
      <c r="C2" s="22" t="s">
        <v>9</v>
      </c>
      <c r="D2" s="22" t="s">
        <v>10</v>
      </c>
      <c r="E2" s="22" t="s">
        <v>9</v>
      </c>
      <c r="F2">
        <v>1.1039999999999999E-3</v>
      </c>
      <c r="G2">
        <v>2.369E-3</v>
      </c>
      <c r="H2">
        <v>-0.18881890000000001</v>
      </c>
      <c r="I2" s="24"/>
      <c r="J2" s="24"/>
      <c r="K2" s="24"/>
      <c r="L2" s="24"/>
      <c r="M2" s="24"/>
      <c r="N2" s="24"/>
      <c r="O2" s="24"/>
    </row>
    <row r="3" spans="1:16" ht="16" x14ac:dyDescent="0.2">
      <c r="A3" s="20" t="s">
        <v>16</v>
      </c>
      <c r="B3" s="22" t="s">
        <v>9</v>
      </c>
      <c r="C3" s="22" t="s">
        <v>10</v>
      </c>
      <c r="D3" s="22" t="s">
        <v>9</v>
      </c>
      <c r="E3" s="22" t="s">
        <v>9</v>
      </c>
      <c r="F3">
        <v>0.88290000000000002</v>
      </c>
      <c r="G3">
        <v>6.1869999999999998E-3</v>
      </c>
      <c r="H3">
        <v>-0.1703527</v>
      </c>
      <c r="I3" s="24">
        <f>COUNT(G3,G31:G43)</f>
        <v>14</v>
      </c>
      <c r="J3" s="24"/>
      <c r="K3" s="24"/>
      <c r="L3" s="24"/>
      <c r="M3" s="24"/>
      <c r="N3" s="24"/>
      <c r="O3" s="24"/>
    </row>
    <row r="4" spans="1:16" ht="16" x14ac:dyDescent="0.2">
      <c r="A4" s="20" t="s">
        <v>17</v>
      </c>
      <c r="B4" s="22" t="s">
        <v>9</v>
      </c>
      <c r="C4" s="22" t="s">
        <v>10</v>
      </c>
      <c r="D4" s="22" t="s">
        <v>9</v>
      </c>
      <c r="E4" s="22" t="s">
        <v>10</v>
      </c>
      <c r="F4">
        <v>0.85850000000000004</v>
      </c>
      <c r="G4">
        <v>0.2082</v>
      </c>
      <c r="H4">
        <v>-8.2047679999999998E-2</v>
      </c>
      <c r="I4" s="24"/>
      <c r="J4" s="20" t="s">
        <v>29</v>
      </c>
      <c r="K4">
        <f>COUNT(F3:F11,F13:F43)</f>
        <v>40</v>
      </c>
      <c r="L4" s="24"/>
      <c r="M4" s="24"/>
      <c r="N4" s="24"/>
      <c r="O4" s="24"/>
    </row>
    <row r="5" spans="1:16" ht="16" x14ac:dyDescent="0.2">
      <c r="A5" t="s">
        <v>18</v>
      </c>
      <c r="B5" s="22" t="s">
        <v>10</v>
      </c>
      <c r="C5" s="22" t="s">
        <v>9</v>
      </c>
      <c r="D5" s="22" t="s">
        <v>9</v>
      </c>
      <c r="E5" s="22" t="s">
        <v>9</v>
      </c>
      <c r="F5">
        <v>0.99919999999999998</v>
      </c>
      <c r="G5">
        <v>0.44140000000000001</v>
      </c>
      <c r="H5">
        <v>-7.9063939999999999E-2</v>
      </c>
      <c r="I5" s="24"/>
      <c r="J5" s="20" t="s">
        <v>28</v>
      </c>
      <c r="K5" s="20">
        <f>COUNT(F2,F10)</f>
        <v>2</v>
      </c>
      <c r="L5" s="24"/>
      <c r="M5" s="24"/>
      <c r="N5" s="24"/>
      <c r="O5" s="24"/>
    </row>
    <row r="6" spans="1:16" ht="16" x14ac:dyDescent="0.2">
      <c r="A6" s="20" t="s">
        <v>17</v>
      </c>
      <c r="B6" s="22" t="s">
        <v>9</v>
      </c>
      <c r="C6" s="22" t="s">
        <v>9</v>
      </c>
      <c r="D6" s="22" t="s">
        <v>9</v>
      </c>
      <c r="E6" s="22" t="s">
        <v>10</v>
      </c>
      <c r="F6">
        <v>0.92259999999999998</v>
      </c>
      <c r="G6">
        <v>0.27979999999999999</v>
      </c>
      <c r="H6">
        <v>-7.0485640000000002E-2</v>
      </c>
      <c r="I6" s="24"/>
      <c r="J6"/>
      <c r="K6"/>
      <c r="L6" s="24"/>
      <c r="M6" s="24"/>
      <c r="N6" s="24"/>
      <c r="O6" s="24"/>
    </row>
    <row r="7" spans="1:16" ht="16" x14ac:dyDescent="0.2">
      <c r="A7" t="s">
        <v>18</v>
      </c>
      <c r="B7" s="22" t="s">
        <v>9</v>
      </c>
      <c r="C7" s="22" t="s">
        <v>9</v>
      </c>
      <c r="D7" s="22" t="s">
        <v>10</v>
      </c>
      <c r="E7" s="22" t="s">
        <v>9</v>
      </c>
      <c r="F7">
        <v>0.1497</v>
      </c>
      <c r="G7">
        <v>0.50170000000000003</v>
      </c>
      <c r="H7">
        <v>-6.9018640000000006E-2</v>
      </c>
      <c r="I7" s="24"/>
      <c r="J7"/>
      <c r="K7"/>
      <c r="L7" s="24"/>
      <c r="M7" s="24"/>
      <c r="N7" s="24"/>
      <c r="O7" s="24"/>
    </row>
    <row r="8" spans="1:16" ht="16" x14ac:dyDescent="0.2">
      <c r="A8" t="s">
        <v>18</v>
      </c>
      <c r="B8" s="22" t="s">
        <v>10</v>
      </c>
      <c r="C8" s="22" t="s">
        <v>9</v>
      </c>
      <c r="D8" s="22" t="s">
        <v>9</v>
      </c>
      <c r="E8" s="22" t="s">
        <v>10</v>
      </c>
      <c r="F8">
        <v>0.4395</v>
      </c>
      <c r="G8">
        <v>0.52059999999999995</v>
      </c>
      <c r="H8">
        <v>-6.6017770000000003E-2</v>
      </c>
      <c r="I8" s="24"/>
      <c r="J8" s="20" t="s">
        <v>47</v>
      </c>
      <c r="K8">
        <f>COUNT(G4:G11,G13:G30)</f>
        <v>26</v>
      </c>
      <c r="L8" s="24"/>
      <c r="M8" s="24"/>
      <c r="N8" s="24"/>
      <c r="O8" s="24"/>
    </row>
    <row r="9" spans="1:16" ht="16" x14ac:dyDescent="0.2">
      <c r="A9" s="20" t="s">
        <v>12</v>
      </c>
      <c r="B9" s="20" t="s">
        <v>9</v>
      </c>
      <c r="C9" s="20" t="s">
        <v>9</v>
      </c>
      <c r="D9" s="20" t="s">
        <v>9</v>
      </c>
      <c r="E9" s="20" t="s">
        <v>10</v>
      </c>
      <c r="F9">
        <v>0.1983</v>
      </c>
      <c r="G9">
        <v>0.18029999999999999</v>
      </c>
      <c r="H9">
        <v>-6.1450200000000003E-2</v>
      </c>
      <c r="I9" s="24"/>
      <c r="J9" s="20" t="s">
        <v>46</v>
      </c>
      <c r="K9">
        <f>COUNT(G3,G31:G43)</f>
        <v>14</v>
      </c>
      <c r="L9" s="24"/>
      <c r="M9" s="24"/>
      <c r="N9" s="24"/>
      <c r="O9" s="24"/>
    </row>
    <row r="10" spans="1:16" ht="16" x14ac:dyDescent="0.2">
      <c r="A10" s="20" t="s">
        <v>12</v>
      </c>
      <c r="B10" s="20" t="s">
        <v>9</v>
      </c>
      <c r="C10" s="20" t="s">
        <v>10</v>
      </c>
      <c r="D10" s="20" t="s">
        <v>9</v>
      </c>
      <c r="E10" s="20" t="s">
        <v>9</v>
      </c>
      <c r="F10">
        <v>0.18859999999999999</v>
      </c>
      <c r="G10">
        <v>0.2404</v>
      </c>
      <c r="H10">
        <v>-5.3856059999999997E-2</v>
      </c>
      <c r="I10" s="24"/>
      <c r="J10"/>
      <c r="K10"/>
      <c r="L10" s="24"/>
      <c r="M10" s="24"/>
      <c r="N10" s="24"/>
      <c r="O10" s="24"/>
    </row>
    <row r="11" spans="1:16" ht="16" x14ac:dyDescent="0.2">
      <c r="A11" s="20" t="s">
        <v>18</v>
      </c>
      <c r="B11" s="22" t="s">
        <v>9</v>
      </c>
      <c r="C11" s="22" t="s">
        <v>9</v>
      </c>
      <c r="D11" s="22" t="s">
        <v>9</v>
      </c>
      <c r="E11" s="22" t="s">
        <v>10</v>
      </c>
      <c r="F11">
        <v>0.47370000000000001</v>
      </c>
      <c r="G11">
        <v>0.63090000000000002</v>
      </c>
      <c r="H11">
        <v>-4.9390219999999999E-2</v>
      </c>
      <c r="I11" s="24"/>
      <c r="J11"/>
      <c r="K11"/>
      <c r="L11" s="24"/>
      <c r="M11" s="24"/>
      <c r="N11" s="24"/>
      <c r="O11" s="24"/>
    </row>
    <row r="12" spans="1:16" ht="16" x14ac:dyDescent="0.2">
      <c r="A12" s="20" t="s">
        <v>8</v>
      </c>
      <c r="B12" s="22" t="s">
        <v>9</v>
      </c>
      <c r="C12" s="22" t="s">
        <v>9</v>
      </c>
      <c r="D12" s="22" t="s">
        <v>9</v>
      </c>
      <c r="E12" s="22" t="s">
        <v>10</v>
      </c>
      <c r="F12">
        <v>4.5580000000000002E-2</v>
      </c>
      <c r="G12">
        <v>0.44890000000000002</v>
      </c>
      <c r="H12">
        <v>-4.0722519999999998E-2</v>
      </c>
      <c r="I12" s="24"/>
      <c r="J12" s="28" t="s">
        <v>50</v>
      </c>
      <c r="L12" s="24"/>
      <c r="M12" s="24"/>
      <c r="N12" s="24"/>
      <c r="O12" s="24"/>
    </row>
    <row r="13" spans="1:16" ht="16" x14ac:dyDescent="0.2">
      <c r="A13" s="20" t="s">
        <v>8</v>
      </c>
      <c r="B13" s="22" t="s">
        <v>9</v>
      </c>
      <c r="C13" s="22" t="s">
        <v>10</v>
      </c>
      <c r="D13" s="22" t="s">
        <v>9</v>
      </c>
      <c r="E13" s="22" t="s">
        <v>9</v>
      </c>
      <c r="F13">
        <v>7.3700000000000002E-2</v>
      </c>
      <c r="G13">
        <v>0.47120000000000001</v>
      </c>
      <c r="H13">
        <v>-3.8745429999999997E-2</v>
      </c>
      <c r="I13" s="24"/>
      <c r="J13" s="22" t="s">
        <v>51</v>
      </c>
      <c r="L13" s="24"/>
      <c r="M13" s="24"/>
      <c r="N13" s="24"/>
      <c r="O13" s="24"/>
    </row>
    <row r="14" spans="1:16" ht="16" x14ac:dyDescent="0.2">
      <c r="A14" s="20" t="s">
        <v>14</v>
      </c>
      <c r="B14" s="22" t="s">
        <v>9</v>
      </c>
      <c r="C14" s="22" t="s">
        <v>10</v>
      </c>
      <c r="D14" s="22" t="s">
        <v>10</v>
      </c>
      <c r="E14" s="22" t="s">
        <v>9</v>
      </c>
      <c r="F14">
        <v>0.35560000000000003</v>
      </c>
      <c r="G14">
        <v>0.91820000000000002</v>
      </c>
      <c r="H14">
        <v>7.9111619999999994E-3</v>
      </c>
      <c r="I14" s="24"/>
      <c r="J14" s="22" t="s">
        <v>49</v>
      </c>
      <c r="K14" s="2">
        <v>1</v>
      </c>
      <c r="L14" s="24"/>
      <c r="M14" s="24"/>
      <c r="N14" s="24"/>
      <c r="O14" s="24"/>
    </row>
    <row r="15" spans="1:16" ht="16" x14ac:dyDescent="0.2">
      <c r="A15" s="20" t="s">
        <v>17</v>
      </c>
      <c r="B15" s="22" t="s">
        <v>10</v>
      </c>
      <c r="C15" s="22" t="s">
        <v>10</v>
      </c>
      <c r="D15" s="22" t="s">
        <v>9</v>
      </c>
      <c r="E15" s="22" t="s">
        <v>10</v>
      </c>
      <c r="F15">
        <v>0.4103</v>
      </c>
      <c r="G15">
        <v>0.6401</v>
      </c>
      <c r="H15">
        <v>3.0524309999999999E-2</v>
      </c>
      <c r="I15" s="24"/>
      <c r="J15" s="22" t="s">
        <v>53</v>
      </c>
      <c r="K15" s="2">
        <f>COUNT(H31:H42)</f>
        <v>12</v>
      </c>
      <c r="L15" s="24"/>
      <c r="M15" s="24"/>
      <c r="N15" s="24"/>
      <c r="O15" s="24"/>
    </row>
    <row r="16" spans="1:16" ht="16" x14ac:dyDescent="0.2">
      <c r="A16" s="20" t="s">
        <v>14</v>
      </c>
      <c r="B16" s="22" t="s">
        <v>9</v>
      </c>
      <c r="C16" s="22" t="s">
        <v>10</v>
      </c>
      <c r="D16" s="22" t="s">
        <v>10</v>
      </c>
      <c r="E16" s="22" t="s">
        <v>10</v>
      </c>
      <c r="F16">
        <v>0.42449999999999999</v>
      </c>
      <c r="G16">
        <v>0.68779999999999997</v>
      </c>
      <c r="H16">
        <v>3.0945319999999998E-2</v>
      </c>
      <c r="I16" s="24"/>
      <c r="J16" s="22" t="s">
        <v>54</v>
      </c>
      <c r="K16" s="29">
        <v>1</v>
      </c>
      <c r="L16" s="24"/>
      <c r="M16" s="24"/>
      <c r="N16" s="24"/>
      <c r="O16" s="24"/>
    </row>
    <row r="17" spans="1:15" ht="16" x14ac:dyDescent="0.2">
      <c r="A17" t="s">
        <v>18</v>
      </c>
      <c r="B17" s="22" t="s">
        <v>9</v>
      </c>
      <c r="C17" s="22" t="s">
        <v>10</v>
      </c>
      <c r="D17" s="22" t="s">
        <v>10</v>
      </c>
      <c r="E17" s="22" t="s">
        <v>10</v>
      </c>
      <c r="F17">
        <v>0.4395</v>
      </c>
      <c r="G17">
        <v>0.69669999999999999</v>
      </c>
      <c r="H17">
        <v>4.0081319999999997E-2</v>
      </c>
      <c r="I17" s="24"/>
      <c r="J17" s="22" t="s">
        <v>52</v>
      </c>
      <c r="K17" s="29"/>
      <c r="L17" s="24"/>
      <c r="M17" s="24"/>
      <c r="N17" s="25"/>
      <c r="O17" s="24"/>
    </row>
    <row r="18" spans="1:15" ht="16" x14ac:dyDescent="0.2">
      <c r="A18" t="s">
        <v>18</v>
      </c>
      <c r="B18" s="22" t="s">
        <v>10</v>
      </c>
      <c r="C18" s="22" t="s">
        <v>10</v>
      </c>
      <c r="D18" s="22" t="s">
        <v>9</v>
      </c>
      <c r="E18" s="22" t="s">
        <v>9</v>
      </c>
      <c r="F18">
        <v>0.217</v>
      </c>
      <c r="G18">
        <v>0.69479999999999997</v>
      </c>
      <c r="H18">
        <v>4.0339949999999999E-2</v>
      </c>
      <c r="I18" s="24"/>
      <c r="J18" s="24"/>
      <c r="K18" s="24"/>
      <c r="L18" s="24"/>
      <c r="M18" s="24"/>
      <c r="N18" s="25"/>
      <c r="O18" s="24"/>
    </row>
    <row r="19" spans="1:15" ht="16" x14ac:dyDescent="0.2">
      <c r="A19" s="20" t="s">
        <v>8</v>
      </c>
      <c r="B19" s="22" t="s">
        <v>9</v>
      </c>
      <c r="C19" s="22" t="s">
        <v>10</v>
      </c>
      <c r="D19" s="22" t="s">
        <v>10</v>
      </c>
      <c r="E19" s="22" t="s">
        <v>10</v>
      </c>
      <c r="F19">
        <v>0.2427</v>
      </c>
      <c r="G19">
        <v>0.41599999999999998</v>
      </c>
      <c r="H19">
        <v>4.3738920000000001E-2</v>
      </c>
      <c r="I19" s="24"/>
      <c r="J19" s="24"/>
      <c r="K19" s="24"/>
      <c r="L19" s="24"/>
      <c r="M19" s="24"/>
      <c r="N19" s="25"/>
      <c r="O19" s="24"/>
    </row>
    <row r="20" spans="1:15" ht="16" x14ac:dyDescent="0.2">
      <c r="A20" s="20" t="s">
        <v>18</v>
      </c>
      <c r="B20" s="22" t="s">
        <v>9</v>
      </c>
      <c r="C20" s="22" t="s">
        <v>10</v>
      </c>
      <c r="D20" s="22" t="s">
        <v>9</v>
      </c>
      <c r="E20" s="22" t="s">
        <v>10</v>
      </c>
      <c r="F20">
        <v>0.2984</v>
      </c>
      <c r="G20">
        <v>0.64729999999999999</v>
      </c>
      <c r="H20">
        <v>4.7037500000000003E-2</v>
      </c>
      <c r="I20" s="24"/>
      <c r="J20" s="24"/>
      <c r="K20" s="24"/>
      <c r="L20" s="24"/>
      <c r="M20" s="24"/>
      <c r="N20" s="24"/>
      <c r="O20" s="24"/>
    </row>
    <row r="21" spans="1:15" ht="16" x14ac:dyDescent="0.2">
      <c r="A21" s="20" t="s">
        <v>14</v>
      </c>
      <c r="B21" s="22" t="s">
        <v>9</v>
      </c>
      <c r="C21" s="22" t="s">
        <v>9</v>
      </c>
      <c r="D21" s="22" t="s">
        <v>10</v>
      </c>
      <c r="E21" s="22" t="s">
        <v>9</v>
      </c>
      <c r="F21">
        <v>0.92859999999999998</v>
      </c>
      <c r="G21">
        <v>0.5353</v>
      </c>
      <c r="H21">
        <v>4.7735060000000003E-2</v>
      </c>
      <c r="I21" s="24"/>
      <c r="J21" s="24"/>
      <c r="K21" s="24"/>
      <c r="L21" s="24"/>
      <c r="M21" s="24"/>
      <c r="N21" s="24"/>
      <c r="O21" s="24"/>
    </row>
    <row r="22" spans="1:15" ht="16" x14ac:dyDescent="0.2">
      <c r="A22" s="20" t="s">
        <v>14</v>
      </c>
      <c r="B22" s="22" t="s">
        <v>10</v>
      </c>
      <c r="C22" s="22" t="s">
        <v>10</v>
      </c>
      <c r="D22" s="22" t="s">
        <v>10</v>
      </c>
      <c r="E22" s="22" t="s">
        <v>9</v>
      </c>
      <c r="F22">
        <v>0.42449999999999999</v>
      </c>
      <c r="G22">
        <v>0.52170000000000005</v>
      </c>
      <c r="H22">
        <v>4.932425E-2</v>
      </c>
      <c r="I22" s="24"/>
      <c r="J22" s="24"/>
      <c r="K22" s="24"/>
      <c r="L22" s="24"/>
      <c r="M22" s="24"/>
      <c r="N22" s="24"/>
      <c r="O22" s="24"/>
    </row>
    <row r="23" spans="1:15" ht="16" x14ac:dyDescent="0.2">
      <c r="A23" s="20" t="s">
        <v>18</v>
      </c>
      <c r="B23" s="22" t="s">
        <v>9</v>
      </c>
      <c r="C23" s="22" t="s">
        <v>10</v>
      </c>
      <c r="D23" s="22" t="s">
        <v>10</v>
      </c>
      <c r="E23" s="22" t="s">
        <v>9</v>
      </c>
      <c r="F23">
        <v>0.4395</v>
      </c>
      <c r="G23">
        <v>0.53879999999999995</v>
      </c>
      <c r="H23">
        <v>6.3154970000000005E-2</v>
      </c>
      <c r="I23" s="24"/>
      <c r="J23" s="24"/>
      <c r="K23" s="24"/>
      <c r="L23" s="24"/>
      <c r="M23" s="24"/>
      <c r="N23" s="24"/>
      <c r="O23" s="24"/>
    </row>
    <row r="24" spans="1:15" ht="16" x14ac:dyDescent="0.2">
      <c r="A24" s="20" t="s">
        <v>8</v>
      </c>
      <c r="B24" s="22" t="s">
        <v>9</v>
      </c>
      <c r="C24" s="22" t="s">
        <v>9</v>
      </c>
      <c r="D24" s="22" t="s">
        <v>10</v>
      </c>
      <c r="E24" s="22" t="s">
        <v>10</v>
      </c>
      <c r="F24">
        <v>0.2427</v>
      </c>
      <c r="G24">
        <v>0.2334</v>
      </c>
      <c r="H24">
        <v>6.4050609999999994E-2</v>
      </c>
      <c r="I24" s="24"/>
      <c r="J24" s="24"/>
      <c r="K24" s="24"/>
      <c r="L24" s="24"/>
      <c r="M24" s="24"/>
      <c r="N24" s="24"/>
      <c r="O24" s="24"/>
    </row>
    <row r="25" spans="1:15" ht="16" x14ac:dyDescent="0.2">
      <c r="A25" s="20" t="s">
        <v>8</v>
      </c>
      <c r="B25" s="22" t="s">
        <v>10</v>
      </c>
      <c r="C25" s="22" t="s">
        <v>9</v>
      </c>
      <c r="D25" s="22" t="s">
        <v>9</v>
      </c>
      <c r="E25" s="22" t="s">
        <v>10</v>
      </c>
      <c r="F25">
        <v>0.19389999999999999</v>
      </c>
      <c r="G25">
        <v>0.1973</v>
      </c>
      <c r="H25">
        <v>6.928289E-2</v>
      </c>
      <c r="I25" s="24"/>
      <c r="J25" s="24"/>
      <c r="K25" s="24"/>
      <c r="L25" s="24"/>
      <c r="M25" s="24"/>
      <c r="N25" s="24"/>
      <c r="O25" s="24"/>
    </row>
    <row r="26" spans="1:15" ht="16" x14ac:dyDescent="0.2">
      <c r="A26" s="20" t="s">
        <v>17</v>
      </c>
      <c r="B26" s="22" t="s">
        <v>10</v>
      </c>
      <c r="C26" s="22" t="s">
        <v>9</v>
      </c>
      <c r="D26" s="22" t="s">
        <v>9</v>
      </c>
      <c r="E26" s="22" t="s">
        <v>10</v>
      </c>
      <c r="F26">
        <v>0.28670000000000001</v>
      </c>
      <c r="G26">
        <v>0.24229999999999999</v>
      </c>
      <c r="H26">
        <v>7.6237700000000005E-2</v>
      </c>
      <c r="I26" s="24"/>
      <c r="J26" s="24"/>
      <c r="K26" s="24"/>
      <c r="L26" s="24"/>
      <c r="M26" s="24"/>
      <c r="N26" s="24"/>
      <c r="O26" s="24"/>
    </row>
    <row r="27" spans="1:15" x14ac:dyDescent="0.15">
      <c r="A27" s="20" t="s">
        <v>18</v>
      </c>
      <c r="B27" s="22" t="s">
        <v>9</v>
      </c>
      <c r="C27" s="22" t="s">
        <v>10</v>
      </c>
      <c r="D27" s="22" t="s">
        <v>9</v>
      </c>
      <c r="E27" s="22" t="s">
        <v>9</v>
      </c>
      <c r="F27">
        <v>0.86250000000000004</v>
      </c>
      <c r="G27">
        <v>0.40479999999999999</v>
      </c>
      <c r="H27">
        <v>8.5540350000000001E-2</v>
      </c>
    </row>
    <row r="28" spans="1:15" x14ac:dyDescent="0.15">
      <c r="A28" s="20" t="s">
        <v>14</v>
      </c>
      <c r="B28" s="22" t="s">
        <v>10</v>
      </c>
      <c r="C28" s="22" t="s">
        <v>9</v>
      </c>
      <c r="D28" s="22" t="s">
        <v>10</v>
      </c>
      <c r="E28" s="22" t="s">
        <v>9</v>
      </c>
      <c r="F28">
        <v>0.42449999999999999</v>
      </c>
      <c r="G28">
        <v>0.252</v>
      </c>
      <c r="H28">
        <v>8.8072239999999996E-2</v>
      </c>
    </row>
    <row r="29" spans="1:15" x14ac:dyDescent="0.15">
      <c r="A29" s="20" t="s">
        <v>14</v>
      </c>
      <c r="B29" s="22" t="s">
        <v>10</v>
      </c>
      <c r="C29" s="22" t="s">
        <v>9</v>
      </c>
      <c r="D29" s="22" t="s">
        <v>10</v>
      </c>
      <c r="E29" s="22" t="s">
        <v>10</v>
      </c>
      <c r="F29">
        <v>0.42449999999999999</v>
      </c>
      <c r="G29">
        <v>0.22509999999999999</v>
      </c>
      <c r="H29">
        <v>9.3255649999999995E-2</v>
      </c>
    </row>
    <row r="30" spans="1:15" x14ac:dyDescent="0.15">
      <c r="A30" s="20" t="s">
        <v>8</v>
      </c>
      <c r="B30" s="22" t="s">
        <v>9</v>
      </c>
      <c r="C30" s="22" t="s">
        <v>10</v>
      </c>
      <c r="D30" s="22" t="s">
        <v>10</v>
      </c>
      <c r="E30" s="22" t="s">
        <v>9</v>
      </c>
      <c r="F30">
        <v>0.3165</v>
      </c>
      <c r="G30">
        <v>7.2510000000000005E-2</v>
      </c>
      <c r="H30">
        <v>9.6394569999999999E-2</v>
      </c>
    </row>
    <row r="31" spans="1:15" x14ac:dyDescent="0.15">
      <c r="A31" s="20" t="s">
        <v>12</v>
      </c>
      <c r="B31" s="20" t="s">
        <v>9</v>
      </c>
      <c r="C31" s="20" t="s">
        <v>9</v>
      </c>
      <c r="D31" s="20" t="s">
        <v>10</v>
      </c>
      <c r="E31" s="20" t="s">
        <v>9</v>
      </c>
      <c r="F31">
        <v>0.35799999999999998</v>
      </c>
      <c r="G31">
        <v>1.685E-2</v>
      </c>
      <c r="H31">
        <v>0.10938630000000001</v>
      </c>
    </row>
    <row r="32" spans="1:15" x14ac:dyDescent="0.15">
      <c r="A32" s="20" t="s">
        <v>8</v>
      </c>
      <c r="B32" s="22" t="s">
        <v>10</v>
      </c>
      <c r="C32" s="22" t="s">
        <v>9</v>
      </c>
      <c r="D32" s="22" t="s">
        <v>9</v>
      </c>
      <c r="E32" s="22" t="s">
        <v>9</v>
      </c>
      <c r="F32">
        <v>0.46289999999999998</v>
      </c>
      <c r="G32">
        <v>3.9109999999999999E-2</v>
      </c>
      <c r="H32">
        <v>0.1106457</v>
      </c>
    </row>
    <row r="33" spans="1:8" x14ac:dyDescent="0.15">
      <c r="A33" s="20" t="s">
        <v>8</v>
      </c>
      <c r="B33" s="22" t="s">
        <v>10</v>
      </c>
      <c r="C33" s="22" t="s">
        <v>10</v>
      </c>
      <c r="D33" s="22" t="s">
        <v>10</v>
      </c>
      <c r="E33" s="22" t="s">
        <v>10</v>
      </c>
      <c r="F33">
        <v>0.2427</v>
      </c>
      <c r="G33">
        <v>3.1660000000000001E-2</v>
      </c>
      <c r="H33">
        <v>0.1152117</v>
      </c>
    </row>
    <row r="34" spans="1:8" x14ac:dyDescent="0.15">
      <c r="A34" s="20" t="s">
        <v>8</v>
      </c>
      <c r="B34" s="22" t="s">
        <v>10</v>
      </c>
      <c r="C34" s="22" t="s">
        <v>9</v>
      </c>
      <c r="D34" s="22" t="s">
        <v>10</v>
      </c>
      <c r="E34" s="22" t="s">
        <v>10</v>
      </c>
      <c r="F34">
        <v>0.2427</v>
      </c>
      <c r="G34">
        <v>1.222E-2</v>
      </c>
      <c r="H34">
        <v>0.13419590000000001</v>
      </c>
    </row>
    <row r="35" spans="1:8" x14ac:dyDescent="0.15">
      <c r="A35" s="20" t="s">
        <v>8</v>
      </c>
      <c r="B35" s="22" t="s">
        <v>9</v>
      </c>
      <c r="C35" s="22" t="s">
        <v>9</v>
      </c>
      <c r="D35" s="22" t="s">
        <v>10</v>
      </c>
      <c r="E35" s="22" t="s">
        <v>9</v>
      </c>
      <c r="F35">
        <v>0.61009999999999998</v>
      </c>
      <c r="G35">
        <v>4.0249999999999999E-3</v>
      </c>
      <c r="H35">
        <v>0.1538137</v>
      </c>
    </row>
    <row r="36" spans="1:8" x14ac:dyDescent="0.15">
      <c r="A36" s="20" t="s">
        <v>16</v>
      </c>
      <c r="B36" s="22" t="s">
        <v>10</v>
      </c>
      <c r="C36" s="22" t="s">
        <v>9</v>
      </c>
      <c r="D36" s="22" t="s">
        <v>10</v>
      </c>
      <c r="E36" s="22" t="s">
        <v>9</v>
      </c>
      <c r="F36">
        <v>0.26889999999999997</v>
      </c>
      <c r="G36">
        <v>6.6759999999999996E-3</v>
      </c>
      <c r="H36">
        <v>0.16881209999999999</v>
      </c>
    </row>
    <row r="37" spans="1:8" x14ac:dyDescent="0.15">
      <c r="A37" s="20" t="s">
        <v>16</v>
      </c>
      <c r="B37" s="22" t="s">
        <v>9</v>
      </c>
      <c r="C37" s="22" t="s">
        <v>9</v>
      </c>
      <c r="D37" s="22" t="s">
        <v>9</v>
      </c>
      <c r="E37" s="22" t="s">
        <v>10</v>
      </c>
      <c r="F37">
        <v>0.2268</v>
      </c>
      <c r="G37">
        <v>6.6759999999999996E-3</v>
      </c>
      <c r="H37">
        <v>0.16881209999999999</v>
      </c>
    </row>
    <row r="38" spans="1:8" x14ac:dyDescent="0.15">
      <c r="A38" s="20" t="s">
        <v>16</v>
      </c>
      <c r="B38" s="22" t="s">
        <v>10</v>
      </c>
      <c r="C38" s="22" t="s">
        <v>9</v>
      </c>
      <c r="D38" s="22" t="s">
        <v>9</v>
      </c>
      <c r="E38" s="22" t="s">
        <v>9</v>
      </c>
      <c r="F38">
        <v>0.7198</v>
      </c>
      <c r="G38">
        <v>1.2290000000000001E-3</v>
      </c>
      <c r="H38">
        <v>0.2005305</v>
      </c>
    </row>
    <row r="39" spans="1:8" x14ac:dyDescent="0.15">
      <c r="A39" s="20" t="s">
        <v>19</v>
      </c>
      <c r="B39" s="22" t="s">
        <v>9</v>
      </c>
      <c r="C39" s="22" t="s">
        <v>9</v>
      </c>
      <c r="D39" s="22" t="s">
        <v>10</v>
      </c>
      <c r="E39" s="22" t="s">
        <v>10</v>
      </c>
      <c r="F39">
        <v>0.3851</v>
      </c>
      <c r="G39" s="18">
        <v>7.5080000000000004E-4</v>
      </c>
      <c r="H39">
        <v>0.2230934</v>
      </c>
    </row>
    <row r="40" spans="1:8" x14ac:dyDescent="0.15">
      <c r="A40" s="20" t="s">
        <v>19</v>
      </c>
      <c r="B40" s="22" t="s">
        <v>10</v>
      </c>
      <c r="C40" s="22" t="s">
        <v>9</v>
      </c>
      <c r="D40" s="22" t="s">
        <v>10</v>
      </c>
      <c r="E40" s="22" t="s">
        <v>10</v>
      </c>
      <c r="F40">
        <v>0.3851</v>
      </c>
      <c r="G40">
        <v>3.0899999999999998E-4</v>
      </c>
      <c r="H40">
        <v>0.23835870000000001</v>
      </c>
    </row>
    <row r="41" spans="1:8" x14ac:dyDescent="0.15">
      <c r="A41" s="20" t="s">
        <v>19</v>
      </c>
      <c r="B41" s="22" t="s">
        <v>9</v>
      </c>
      <c r="C41" s="22" t="s">
        <v>9</v>
      </c>
      <c r="D41" s="22" t="s">
        <v>9</v>
      </c>
      <c r="E41" s="22" t="s">
        <v>10</v>
      </c>
      <c r="F41">
        <v>0.70799999999999996</v>
      </c>
      <c r="G41" s="18">
        <v>2.162E-5</v>
      </c>
      <c r="H41">
        <v>0.27907280000000001</v>
      </c>
    </row>
    <row r="42" spans="1:8" x14ac:dyDescent="0.15">
      <c r="A42" s="20" t="s">
        <v>19</v>
      </c>
      <c r="B42" s="22" t="s">
        <v>9</v>
      </c>
      <c r="C42" s="22" t="s">
        <v>10</v>
      </c>
      <c r="D42" s="22" t="s">
        <v>10</v>
      </c>
      <c r="E42" s="22" t="s">
        <v>10</v>
      </c>
      <c r="F42">
        <v>0.3851</v>
      </c>
      <c r="G42" s="18">
        <v>8.9109999999999999E-6</v>
      </c>
      <c r="H42">
        <v>0.29130990000000001</v>
      </c>
    </row>
    <row r="43" spans="1:8" x14ac:dyDescent="0.15">
      <c r="A43" s="20" t="s">
        <v>19</v>
      </c>
      <c r="B43" s="22" t="s">
        <v>10</v>
      </c>
      <c r="C43" s="22" t="s">
        <v>10</v>
      </c>
      <c r="D43" s="22" t="s">
        <v>10</v>
      </c>
      <c r="E43" s="22" t="s">
        <v>10</v>
      </c>
      <c r="F43">
        <v>0.3851</v>
      </c>
      <c r="G43" s="18">
        <v>1.4300000000000001E-6</v>
      </c>
      <c r="H43">
        <v>0.31492750000000003</v>
      </c>
    </row>
    <row r="46" spans="1:8" ht="16" x14ac:dyDescent="0.2">
      <c r="A46" s="35" t="s">
        <v>55</v>
      </c>
      <c r="B46" s="20">
        <f>COUNTA(B32:B34,B36,B38,B40,B43)</f>
        <v>7</v>
      </c>
    </row>
    <row r="47" spans="1:8" ht="16" x14ac:dyDescent="0.2">
      <c r="A47" s="35" t="s">
        <v>56</v>
      </c>
      <c r="B47" s="20">
        <v>7</v>
      </c>
    </row>
    <row r="48" spans="1:8" ht="16" x14ac:dyDescent="0.2">
      <c r="A48" s="35" t="s">
        <v>59</v>
      </c>
      <c r="B48" s="20">
        <f>COUNTA(C3,C33,C42:C43)</f>
        <v>4</v>
      </c>
    </row>
    <row r="49" spans="1:2" ht="16" x14ac:dyDescent="0.2">
      <c r="A49" s="35" t="s">
        <v>62</v>
      </c>
      <c r="B49" s="20">
        <v>10</v>
      </c>
    </row>
    <row r="50" spans="1:2" ht="16" x14ac:dyDescent="0.2">
      <c r="A50" s="35" t="s">
        <v>57</v>
      </c>
      <c r="B50" s="20">
        <f>COUNTA(D31,D33:D36,D39:D40,D42:D43)</f>
        <v>9</v>
      </c>
    </row>
    <row r="51" spans="1:2" ht="16" x14ac:dyDescent="0.2">
      <c r="A51" s="35" t="s">
        <v>58</v>
      </c>
      <c r="B51" s="20">
        <v>5</v>
      </c>
    </row>
    <row r="52" spans="1:2" ht="16" x14ac:dyDescent="0.2">
      <c r="A52" s="35" t="s">
        <v>61</v>
      </c>
      <c r="B52" s="20">
        <f>COUNTA(E33:E34,E37,E39:E43)</f>
        <v>8</v>
      </c>
    </row>
    <row r="53" spans="1:2" ht="16" x14ac:dyDescent="0.2">
      <c r="A53" s="35" t="s">
        <v>60</v>
      </c>
      <c r="B53" s="20">
        <v>6</v>
      </c>
    </row>
  </sheetData>
  <autoFilter ref="A1:P43" xr:uid="{235A1BE0-7C26-D94E-93EB-278165770D6D}"/>
  <sortState xmlns:xlrd2="http://schemas.microsoft.com/office/spreadsheetml/2017/richdata2" ref="A2:H43">
    <sortCondition ref="H2:H43"/>
  </sortState>
  <conditionalFormatting sqref="B2:E43">
    <cfRule type="containsText" dxfId="19" priority="1" operator="containsText" text="y">
      <formula>NOT(ISERROR(SEARCH(("y"),(B2))))</formula>
    </cfRule>
    <cfRule type="containsText" dxfId="18" priority="2" operator="containsText" text="n">
      <formula>NOT(ISERROR(SEARCH(("n"),(B2))))</formula>
    </cfRule>
  </conditionalFormatting>
  <conditionalFormatting sqref="F2:G43">
    <cfRule type="cellIs" dxfId="17" priority="3" operator="lessThan">
      <formula>0.05</formula>
    </cfRule>
    <cfRule type="cellIs" dxfId="16" priority="4" operator="greaterThan">
      <formula>0.05</formula>
    </cfRule>
  </conditionalFormatting>
  <conditionalFormatting sqref="H2:H43">
    <cfRule type="cellIs" dxfId="15" priority="5" stopIfTrue="1" operator="between">
      <formula>-1</formula>
      <formula>-0.5</formula>
    </cfRule>
    <cfRule type="cellIs" dxfId="14" priority="6" operator="between">
      <formula>-0.49</formula>
      <formula>-0.3</formula>
    </cfRule>
    <cfRule type="cellIs" dxfId="13" priority="7" stopIfTrue="1" operator="between">
      <formula>-0.29</formula>
      <formula>0</formula>
    </cfRule>
    <cfRule type="cellIs" dxfId="12" priority="8" stopIfTrue="1" operator="between">
      <formula>0</formula>
      <formula>0.299</formula>
    </cfRule>
    <cfRule type="cellIs" dxfId="11" priority="9" stopIfTrue="1" operator="between">
      <formula>0.3</formula>
      <formula>0.5</formula>
    </cfRule>
    <cfRule type="cellIs" dxfId="10" priority="10" stopIfTrue="1" operator="between">
      <formula>0.51</formula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E8F9-3C2A-1946-944D-A8D94672F75B}">
  <dimension ref="A1:K54"/>
  <sheetViews>
    <sheetView topLeftCell="A43" zoomScale="150" zoomScaleNormal="150" workbookViewId="0">
      <selection activeCell="B55" sqref="B55"/>
    </sheetView>
  </sheetViews>
  <sheetFormatPr baseColWidth="10" defaultRowHeight="13" x14ac:dyDescent="0.15"/>
  <cols>
    <col min="6" max="6" width="15.83203125" style="27" bestFit="1" customWidth="1"/>
    <col min="7" max="7" width="13.33203125" style="27" bestFit="1" customWidth="1"/>
    <col min="8" max="8" width="11.1640625" bestFit="1" customWidth="1"/>
  </cols>
  <sheetData>
    <row r="1" spans="1:11" ht="19" x14ac:dyDescent="0.25">
      <c r="A1" s="14" t="s">
        <v>31</v>
      </c>
      <c r="B1" s="14" t="s">
        <v>1</v>
      </c>
      <c r="C1" s="14" t="s">
        <v>2</v>
      </c>
      <c r="D1" s="14" t="s">
        <v>3</v>
      </c>
      <c r="E1" s="14" t="s">
        <v>4</v>
      </c>
      <c r="F1" s="26" t="s">
        <v>5</v>
      </c>
      <c r="G1" s="26" t="s">
        <v>6</v>
      </c>
      <c r="H1" s="14" t="s">
        <v>7</v>
      </c>
    </row>
    <row r="2" spans="1:11" x14ac:dyDescent="0.15">
      <c r="A2" t="s">
        <v>34</v>
      </c>
      <c r="B2" s="22" t="s">
        <v>9</v>
      </c>
      <c r="C2" s="22" t="s">
        <v>9</v>
      </c>
      <c r="D2" s="22" t="s">
        <v>10</v>
      </c>
      <c r="E2" s="22" t="s">
        <v>9</v>
      </c>
      <c r="F2" s="27">
        <v>0.99690000000000001</v>
      </c>
      <c r="G2" s="27">
        <v>2.2200000000000001E-2</v>
      </c>
      <c r="H2">
        <v>-0.1517453</v>
      </c>
      <c r="I2">
        <f>COUNT(G2,G15,G18:G33,G35:G44)</f>
        <v>28</v>
      </c>
    </row>
    <row r="3" spans="1:11" x14ac:dyDescent="0.15">
      <c r="A3" t="s">
        <v>34</v>
      </c>
      <c r="B3" s="22" t="s">
        <v>9</v>
      </c>
      <c r="C3" s="22" t="s">
        <v>9</v>
      </c>
      <c r="D3" s="22" t="s">
        <v>9</v>
      </c>
      <c r="E3" s="22" t="s">
        <v>10</v>
      </c>
      <c r="F3" s="18">
        <v>3.9529999999999998E-11</v>
      </c>
      <c r="G3" s="27">
        <v>0.38</v>
      </c>
      <c r="H3">
        <v>-5.8535810000000001E-2</v>
      </c>
    </row>
    <row r="4" spans="1:11" x14ac:dyDescent="0.15">
      <c r="A4" s="20" t="s">
        <v>12</v>
      </c>
      <c r="B4" s="20" t="s">
        <v>9</v>
      </c>
      <c r="C4" s="20" t="s">
        <v>9</v>
      </c>
      <c r="D4" s="20" t="s">
        <v>9</v>
      </c>
      <c r="E4" s="20" t="s">
        <v>10</v>
      </c>
      <c r="F4" s="27">
        <v>0.53110000000000002</v>
      </c>
      <c r="G4" s="27">
        <v>0.34870000000000001</v>
      </c>
      <c r="H4">
        <v>-5.0241479999999998E-2</v>
      </c>
      <c r="J4" s="20" t="s">
        <v>29</v>
      </c>
      <c r="K4">
        <f>COUNT(F2,F4:F33,F35:F44)</f>
        <v>41</v>
      </c>
    </row>
    <row r="5" spans="1:11" x14ac:dyDescent="0.15">
      <c r="A5" s="20" t="s">
        <v>12</v>
      </c>
      <c r="B5" s="20" t="s">
        <v>9</v>
      </c>
      <c r="C5" s="20" t="s">
        <v>10</v>
      </c>
      <c r="D5" s="20" t="s">
        <v>9</v>
      </c>
      <c r="E5" s="20" t="s">
        <v>9</v>
      </c>
      <c r="F5" s="27">
        <v>6.2850000000000003E-2</v>
      </c>
      <c r="G5" s="27">
        <v>0.44750000000000001</v>
      </c>
      <c r="H5">
        <v>-4.0730460000000003E-2</v>
      </c>
      <c r="J5" s="20" t="s">
        <v>28</v>
      </c>
      <c r="K5" s="20">
        <f>COUNT(F3,F34)</f>
        <v>2</v>
      </c>
    </row>
    <row r="6" spans="1:11" x14ac:dyDescent="0.15">
      <c r="A6" s="20" t="s">
        <v>12</v>
      </c>
      <c r="B6" s="22" t="s">
        <v>9</v>
      </c>
      <c r="C6" s="22" t="s">
        <v>9</v>
      </c>
      <c r="D6" s="22" t="s">
        <v>10</v>
      </c>
      <c r="E6" s="22" t="s">
        <v>10</v>
      </c>
      <c r="F6" s="27">
        <v>0.24210000000000001</v>
      </c>
      <c r="G6" s="27">
        <v>0.67210000000000003</v>
      </c>
      <c r="H6">
        <v>2.270405E-2</v>
      </c>
    </row>
    <row r="7" spans="1:11" x14ac:dyDescent="0.15">
      <c r="A7" s="20" t="s">
        <v>45</v>
      </c>
      <c r="B7" s="22" t="s">
        <v>9</v>
      </c>
      <c r="C7" s="22" t="s">
        <v>9</v>
      </c>
      <c r="D7" s="22" t="s">
        <v>10</v>
      </c>
      <c r="E7" s="22" t="s">
        <v>9</v>
      </c>
      <c r="F7" s="27">
        <v>0.49309999999999998</v>
      </c>
      <c r="G7" s="27">
        <v>0.72560000000000002</v>
      </c>
      <c r="H7">
        <v>3.083996E-2</v>
      </c>
    </row>
    <row r="8" spans="1:11" x14ac:dyDescent="0.15">
      <c r="A8" s="20" t="s">
        <v>45</v>
      </c>
      <c r="B8" s="22" t="s">
        <v>10</v>
      </c>
      <c r="C8" s="22" t="s">
        <v>9</v>
      </c>
      <c r="D8" s="22" t="s">
        <v>10</v>
      </c>
      <c r="E8" s="22" t="s">
        <v>9</v>
      </c>
      <c r="F8" s="27">
        <v>0.44280000000000003</v>
      </c>
      <c r="G8" s="27">
        <v>0.72270000000000001</v>
      </c>
      <c r="H8">
        <v>3.1173090000000001E-2</v>
      </c>
      <c r="J8" s="20" t="s">
        <v>47</v>
      </c>
      <c r="K8">
        <f>COUNT(G4:G14,G16:G17)</f>
        <v>13</v>
      </c>
    </row>
    <row r="9" spans="1:11" x14ac:dyDescent="0.15">
      <c r="A9" t="s">
        <v>33</v>
      </c>
      <c r="B9" s="22" t="s">
        <v>10</v>
      </c>
      <c r="C9" s="22" t="s">
        <v>10</v>
      </c>
      <c r="D9" s="22" t="s">
        <v>10</v>
      </c>
      <c r="E9" s="22" t="s">
        <v>9</v>
      </c>
      <c r="F9" s="27">
        <v>0.42449999999999999</v>
      </c>
      <c r="G9" s="27">
        <v>0.55230000000000001</v>
      </c>
      <c r="H9">
        <v>4.5763699999999997E-2</v>
      </c>
      <c r="J9" s="20" t="s">
        <v>46</v>
      </c>
      <c r="K9">
        <f>COUNT(G2,G15,G18:G33,G35:G44)</f>
        <v>28</v>
      </c>
    </row>
    <row r="10" spans="1:11" x14ac:dyDescent="0.15">
      <c r="A10" s="20" t="s">
        <v>45</v>
      </c>
      <c r="B10" s="22" t="s">
        <v>9</v>
      </c>
      <c r="C10" s="22" t="s">
        <v>9</v>
      </c>
      <c r="D10" s="22" t="s">
        <v>10</v>
      </c>
      <c r="E10" s="22" t="s">
        <v>10</v>
      </c>
      <c r="F10" s="27">
        <v>0.44280000000000003</v>
      </c>
      <c r="G10" s="27">
        <v>0.52180000000000004</v>
      </c>
      <c r="H10">
        <v>5.623881E-2</v>
      </c>
    </row>
    <row r="11" spans="1:11" x14ac:dyDescent="0.15">
      <c r="A11" t="s">
        <v>34</v>
      </c>
      <c r="B11" s="22" t="s">
        <v>9</v>
      </c>
      <c r="C11" s="22" t="s">
        <v>10</v>
      </c>
      <c r="D11" s="22" t="s">
        <v>9</v>
      </c>
      <c r="E11" s="22" t="s">
        <v>9</v>
      </c>
      <c r="F11" s="27">
        <v>0.99719999999999998</v>
      </c>
      <c r="G11" s="27">
        <v>0.39379999999999998</v>
      </c>
      <c r="H11">
        <v>5.6864650000000003E-2</v>
      </c>
    </row>
    <row r="12" spans="1:11" x14ac:dyDescent="0.15">
      <c r="A12" t="s">
        <v>33</v>
      </c>
      <c r="B12" s="22" t="s">
        <v>10</v>
      </c>
      <c r="C12" s="22" t="s">
        <v>9</v>
      </c>
      <c r="D12" s="22" t="s">
        <v>10</v>
      </c>
      <c r="E12" s="22" t="s">
        <v>10</v>
      </c>
      <c r="F12" s="27">
        <v>0.42449999999999999</v>
      </c>
      <c r="G12" s="27">
        <v>0.4173</v>
      </c>
      <c r="H12">
        <v>6.2422360000000003E-2</v>
      </c>
      <c r="J12" s="28" t="s">
        <v>50</v>
      </c>
      <c r="K12" s="2"/>
    </row>
    <row r="13" spans="1:11" x14ac:dyDescent="0.15">
      <c r="A13" t="s">
        <v>33</v>
      </c>
      <c r="B13" s="22" t="s">
        <v>10</v>
      </c>
      <c r="C13" s="22" t="s">
        <v>9</v>
      </c>
      <c r="D13" s="22" t="s">
        <v>10</v>
      </c>
      <c r="E13" s="22" t="s">
        <v>9</v>
      </c>
      <c r="F13" s="27">
        <v>0.42449999999999999</v>
      </c>
      <c r="G13" s="27">
        <v>0.41199999999999998</v>
      </c>
      <c r="H13">
        <v>6.3134289999999996E-2</v>
      </c>
      <c r="J13" s="22" t="s">
        <v>51</v>
      </c>
      <c r="K13" s="2"/>
    </row>
    <row r="14" spans="1:11" x14ac:dyDescent="0.15">
      <c r="A14" t="s">
        <v>34</v>
      </c>
      <c r="B14" s="22" t="s">
        <v>10</v>
      </c>
      <c r="C14" s="22" t="s">
        <v>9</v>
      </c>
      <c r="D14" s="22" t="s">
        <v>9</v>
      </c>
      <c r="E14" s="22" t="s">
        <v>9</v>
      </c>
      <c r="F14" s="27">
        <v>0.40620000000000001</v>
      </c>
      <c r="G14" s="27">
        <v>0.2127</v>
      </c>
      <c r="H14">
        <v>8.3019469999999998E-2</v>
      </c>
      <c r="J14" s="22" t="s">
        <v>49</v>
      </c>
      <c r="K14" s="2">
        <v>1</v>
      </c>
    </row>
    <row r="15" spans="1:11" x14ac:dyDescent="0.15">
      <c r="A15" s="20" t="s">
        <v>12</v>
      </c>
      <c r="B15" s="20" t="s">
        <v>9</v>
      </c>
      <c r="C15" s="20" t="s">
        <v>9</v>
      </c>
      <c r="D15" s="20" t="s">
        <v>10</v>
      </c>
      <c r="E15" s="20" t="s">
        <v>9</v>
      </c>
      <c r="F15" s="27">
        <v>0.44280000000000003</v>
      </c>
      <c r="G15" s="27">
        <v>2.7779999999999999E-2</v>
      </c>
      <c r="H15">
        <v>0.1176306</v>
      </c>
      <c r="J15" s="22" t="s">
        <v>53</v>
      </c>
      <c r="K15" s="2">
        <f>COUNT(H15,H18:H30)</f>
        <v>14</v>
      </c>
    </row>
    <row r="16" spans="1:11" x14ac:dyDescent="0.15">
      <c r="A16" t="s">
        <v>41</v>
      </c>
      <c r="B16" s="22" t="s">
        <v>9</v>
      </c>
      <c r="C16" s="22" t="s">
        <v>10</v>
      </c>
      <c r="D16" s="22" t="s">
        <v>10</v>
      </c>
      <c r="E16" s="22" t="s">
        <v>10</v>
      </c>
      <c r="F16" s="27">
        <v>0.42170000000000002</v>
      </c>
      <c r="G16" s="18">
        <v>6.2140000000000001E-2</v>
      </c>
      <c r="H16">
        <v>0.13315379999999999</v>
      </c>
      <c r="J16" s="22" t="s">
        <v>54</v>
      </c>
      <c r="K16" s="29">
        <f>COUNT(H31:H33,H35:H42)</f>
        <v>11</v>
      </c>
    </row>
    <row r="17" spans="1:11" x14ac:dyDescent="0.15">
      <c r="A17" t="s">
        <v>41</v>
      </c>
      <c r="B17" s="22" t="s">
        <v>9</v>
      </c>
      <c r="C17" s="22" t="s">
        <v>10</v>
      </c>
      <c r="D17" s="22" t="s">
        <v>10</v>
      </c>
      <c r="E17" s="22" t="s">
        <v>9</v>
      </c>
      <c r="F17" s="27">
        <v>0.67459999999999998</v>
      </c>
      <c r="G17" s="27">
        <v>5.0880000000000002E-2</v>
      </c>
      <c r="H17">
        <v>0.13931930000000001</v>
      </c>
      <c r="J17" s="22" t="s">
        <v>52</v>
      </c>
      <c r="K17" s="29">
        <f>COUNT(H43:H44)</f>
        <v>2</v>
      </c>
    </row>
    <row r="18" spans="1:11" x14ac:dyDescent="0.15">
      <c r="A18" t="s">
        <v>41</v>
      </c>
      <c r="B18" s="22" t="s">
        <v>10</v>
      </c>
      <c r="C18" s="22" t="s">
        <v>10</v>
      </c>
      <c r="D18" s="22" t="s">
        <v>10</v>
      </c>
      <c r="E18" s="22" t="s">
        <v>9</v>
      </c>
      <c r="F18" s="27">
        <v>0.42170000000000002</v>
      </c>
      <c r="G18" s="27">
        <v>3.6560000000000002E-2</v>
      </c>
      <c r="H18">
        <v>0.1490649</v>
      </c>
    </row>
    <row r="19" spans="1:11" x14ac:dyDescent="0.15">
      <c r="A19" t="s">
        <v>36</v>
      </c>
      <c r="B19" s="22" t="s">
        <v>9</v>
      </c>
      <c r="C19" s="22" t="s">
        <v>9</v>
      </c>
      <c r="D19" s="22" t="s">
        <v>10</v>
      </c>
      <c r="E19" s="22" t="s">
        <v>10</v>
      </c>
      <c r="F19" s="27">
        <v>0.40329999999999999</v>
      </c>
      <c r="G19" s="27">
        <v>3.04E-2</v>
      </c>
      <c r="H19">
        <v>0.1550877</v>
      </c>
    </row>
    <row r="20" spans="1:11" x14ac:dyDescent="0.15">
      <c r="A20" t="s">
        <v>36</v>
      </c>
      <c r="B20" s="22" t="s">
        <v>9</v>
      </c>
      <c r="C20" s="22" t="s">
        <v>9</v>
      </c>
      <c r="D20" s="22" t="s">
        <v>9</v>
      </c>
      <c r="E20" s="22" t="s">
        <v>10</v>
      </c>
      <c r="F20" s="27">
        <v>0.52159999999999995</v>
      </c>
      <c r="G20" s="27">
        <v>9.2309999999999996E-3</v>
      </c>
      <c r="H20">
        <v>0.1859991</v>
      </c>
    </row>
    <row r="21" spans="1:11" x14ac:dyDescent="0.15">
      <c r="A21" t="s">
        <v>41</v>
      </c>
      <c r="B21" s="22" t="s">
        <v>9</v>
      </c>
      <c r="C21" s="22" t="s">
        <v>9</v>
      </c>
      <c r="D21" s="22" t="s">
        <v>10</v>
      </c>
      <c r="E21" s="22" t="s">
        <v>10</v>
      </c>
      <c r="F21" s="27">
        <v>0.45760000000000001</v>
      </c>
      <c r="G21" s="27">
        <v>6.3330000000000001E-3</v>
      </c>
      <c r="H21">
        <v>0.19389200000000001</v>
      </c>
    </row>
    <row r="22" spans="1:11" x14ac:dyDescent="0.15">
      <c r="A22" t="s">
        <v>41</v>
      </c>
      <c r="B22" s="22" t="s">
        <v>10</v>
      </c>
      <c r="C22" s="22" t="s">
        <v>9</v>
      </c>
      <c r="D22" s="22" t="s">
        <v>10</v>
      </c>
      <c r="E22" s="22" t="s">
        <v>9</v>
      </c>
      <c r="F22" s="27">
        <v>0.80389999999999995</v>
      </c>
      <c r="G22" s="27">
        <v>5.9690000000000003E-3</v>
      </c>
      <c r="H22">
        <v>0.19524710000000001</v>
      </c>
    </row>
    <row r="23" spans="1:11" x14ac:dyDescent="0.15">
      <c r="A23" t="s">
        <v>36</v>
      </c>
      <c r="B23" s="22" t="s">
        <v>10</v>
      </c>
      <c r="C23" s="22" t="s">
        <v>9</v>
      </c>
      <c r="D23" s="22" t="s">
        <v>9</v>
      </c>
      <c r="E23" s="22" t="s">
        <v>10</v>
      </c>
      <c r="F23" s="27">
        <v>0.60960000000000003</v>
      </c>
      <c r="G23" s="27">
        <v>6.1830000000000001E-3</v>
      </c>
      <c r="H23">
        <v>0.1954285</v>
      </c>
    </row>
    <row r="24" spans="1:11" x14ac:dyDescent="0.15">
      <c r="A24" t="s">
        <v>41</v>
      </c>
      <c r="B24" s="22" t="s">
        <v>9</v>
      </c>
      <c r="C24" s="22" t="s">
        <v>9</v>
      </c>
      <c r="D24" s="22" t="s">
        <v>10</v>
      </c>
      <c r="E24" s="22" t="s">
        <v>9</v>
      </c>
      <c r="F24" s="27">
        <v>0.99780000000000002</v>
      </c>
      <c r="G24" s="27">
        <v>3.3E-3</v>
      </c>
      <c r="H24">
        <v>0.20836930000000001</v>
      </c>
    </row>
    <row r="25" spans="1:11" x14ac:dyDescent="0.15">
      <c r="A25" t="s">
        <v>36</v>
      </c>
      <c r="B25" s="22" t="s">
        <v>9</v>
      </c>
      <c r="C25" s="22" t="s">
        <v>10</v>
      </c>
      <c r="D25" s="22" t="s">
        <v>9</v>
      </c>
      <c r="E25" s="22" t="s">
        <v>10</v>
      </c>
      <c r="F25" s="27">
        <v>0.378</v>
      </c>
      <c r="G25" s="27">
        <v>6.1689999999999998E-4</v>
      </c>
      <c r="H25">
        <v>0.24307780000000001</v>
      </c>
    </row>
    <row r="26" spans="1:11" x14ac:dyDescent="0.15">
      <c r="A26" t="s">
        <v>36</v>
      </c>
      <c r="B26" s="22" t="s">
        <v>9</v>
      </c>
      <c r="C26" s="22" t="s">
        <v>10</v>
      </c>
      <c r="D26" s="22" t="s">
        <v>10</v>
      </c>
      <c r="E26" s="22" t="s">
        <v>10</v>
      </c>
      <c r="F26" s="27">
        <v>0.40329999999999999</v>
      </c>
      <c r="G26" s="27">
        <v>5.1679999999999999E-4</v>
      </c>
      <c r="H26">
        <v>0.24636820000000001</v>
      </c>
    </row>
    <row r="27" spans="1:11" x14ac:dyDescent="0.15">
      <c r="A27" s="20" t="s">
        <v>39</v>
      </c>
      <c r="B27" s="22" t="s">
        <v>9</v>
      </c>
      <c r="C27" s="22" t="s">
        <v>10</v>
      </c>
      <c r="D27" s="22" t="s">
        <v>10</v>
      </c>
      <c r="E27" s="22" t="s">
        <v>10</v>
      </c>
      <c r="F27" s="27">
        <v>0.25019999999999998</v>
      </c>
      <c r="G27" s="18">
        <v>1.434E-5</v>
      </c>
      <c r="H27">
        <v>0.25743729999999998</v>
      </c>
    </row>
    <row r="28" spans="1:11" x14ac:dyDescent="0.15">
      <c r="A28" s="20" t="s">
        <v>39</v>
      </c>
      <c r="B28" s="22" t="s">
        <v>10</v>
      </c>
      <c r="C28" s="22" t="s">
        <v>10</v>
      </c>
      <c r="D28" s="22" t="s">
        <v>10</v>
      </c>
      <c r="E28" s="22" t="s">
        <v>10</v>
      </c>
      <c r="F28" s="27">
        <v>0.25019999999999998</v>
      </c>
      <c r="G28" s="18">
        <v>1.413E-5</v>
      </c>
      <c r="H28">
        <v>0.25762760000000001</v>
      </c>
    </row>
    <row r="29" spans="1:11" x14ac:dyDescent="0.15">
      <c r="A29" s="20" t="s">
        <v>38</v>
      </c>
      <c r="B29" s="22" t="s">
        <v>9</v>
      </c>
      <c r="C29" s="22" t="s">
        <v>9</v>
      </c>
      <c r="D29" s="22" t="s">
        <v>10</v>
      </c>
      <c r="E29" s="22" t="s">
        <v>10</v>
      </c>
      <c r="F29" s="18">
        <v>0.32500000000000001</v>
      </c>
      <c r="G29" s="18">
        <v>2.052E-6</v>
      </c>
      <c r="H29">
        <v>0.28635939999999999</v>
      </c>
    </row>
    <row r="30" spans="1:11" x14ac:dyDescent="0.15">
      <c r="A30" t="s">
        <v>35</v>
      </c>
      <c r="B30" s="22" t="s">
        <v>9</v>
      </c>
      <c r="C30" s="22" t="s">
        <v>9</v>
      </c>
      <c r="D30" s="22" t="s">
        <v>9</v>
      </c>
      <c r="E30" s="22" t="s">
        <v>10</v>
      </c>
      <c r="F30" s="27">
        <v>0.88039999999999996</v>
      </c>
      <c r="G30" s="27">
        <v>1.9859999999999999E-2</v>
      </c>
      <c r="H30">
        <v>0.29756270000000001</v>
      </c>
    </row>
    <row r="31" spans="1:11" x14ac:dyDescent="0.15">
      <c r="A31" s="20" t="s">
        <v>38</v>
      </c>
      <c r="B31" s="22" t="s">
        <v>9</v>
      </c>
      <c r="C31" s="22" t="s">
        <v>10</v>
      </c>
      <c r="D31" s="22" t="s">
        <v>10</v>
      </c>
      <c r="E31" s="22" t="s">
        <v>10</v>
      </c>
      <c r="F31" s="27">
        <v>0.32500000000000001</v>
      </c>
      <c r="G31" s="18">
        <v>4.7220000000000001E-7</v>
      </c>
      <c r="H31">
        <v>0.30299090000000001</v>
      </c>
    </row>
    <row r="32" spans="1:11" x14ac:dyDescent="0.15">
      <c r="A32" t="s">
        <v>35</v>
      </c>
      <c r="B32" s="22" t="s">
        <v>9</v>
      </c>
      <c r="C32" s="22" t="s">
        <v>9</v>
      </c>
      <c r="D32" s="22" t="s">
        <v>10</v>
      </c>
      <c r="E32" s="22" t="s">
        <v>10</v>
      </c>
      <c r="F32" s="27">
        <v>0.40899999999999997</v>
      </c>
      <c r="G32" s="27">
        <v>9.1409999999999998E-3</v>
      </c>
      <c r="H32">
        <v>0.33113700000000001</v>
      </c>
    </row>
    <row r="33" spans="1:8" x14ac:dyDescent="0.15">
      <c r="A33" t="s">
        <v>42</v>
      </c>
      <c r="B33" s="22" t="s">
        <v>10</v>
      </c>
      <c r="C33" s="22" t="s">
        <v>9</v>
      </c>
      <c r="D33" s="22" t="s">
        <v>9</v>
      </c>
      <c r="E33" s="22" t="s">
        <v>10</v>
      </c>
      <c r="F33" s="27">
        <v>0.22620000000000001</v>
      </c>
      <c r="G33" s="18">
        <v>2.094E-10</v>
      </c>
      <c r="H33">
        <v>0.37365199999999998</v>
      </c>
    </row>
    <row r="34" spans="1:8" x14ac:dyDescent="0.15">
      <c r="A34" t="s">
        <v>42</v>
      </c>
      <c r="B34" s="22" t="s">
        <v>9</v>
      </c>
      <c r="C34" s="22" t="s">
        <v>9</v>
      </c>
      <c r="D34" s="22" t="s">
        <v>9</v>
      </c>
      <c r="E34" s="22" t="s">
        <v>10</v>
      </c>
      <c r="F34" s="18">
        <v>1.6030000000000001E-5</v>
      </c>
      <c r="G34" s="18">
        <v>1.698E-10</v>
      </c>
      <c r="H34">
        <v>0.37540069999999998</v>
      </c>
    </row>
    <row r="35" spans="1:8" x14ac:dyDescent="0.15">
      <c r="A35" t="s">
        <v>40</v>
      </c>
      <c r="B35" s="22" t="s">
        <v>10</v>
      </c>
      <c r="C35" s="22" t="s">
        <v>9</v>
      </c>
      <c r="D35" s="22" t="s">
        <v>10</v>
      </c>
      <c r="E35" s="22" t="s">
        <v>10</v>
      </c>
      <c r="F35" s="27">
        <v>0.29160000000000003</v>
      </c>
      <c r="G35" s="18">
        <v>5.0350000000000003E-13</v>
      </c>
      <c r="H35">
        <v>0.37697059999999999</v>
      </c>
    </row>
    <row r="36" spans="1:8" x14ac:dyDescent="0.15">
      <c r="A36" t="s">
        <v>42</v>
      </c>
      <c r="B36" s="22" t="s">
        <v>9</v>
      </c>
      <c r="C36" s="22" t="s">
        <v>9</v>
      </c>
      <c r="D36" s="22" t="s">
        <v>10</v>
      </c>
      <c r="E36" s="22" t="s">
        <v>10</v>
      </c>
      <c r="F36" s="27">
        <v>0.31659999999999999</v>
      </c>
      <c r="G36" s="18">
        <v>1.404E-10</v>
      </c>
      <c r="H36">
        <v>0.37697890000000001</v>
      </c>
    </row>
    <row r="37" spans="1:8" x14ac:dyDescent="0.15">
      <c r="A37" t="s">
        <v>42</v>
      </c>
      <c r="B37" s="22" t="s">
        <v>9</v>
      </c>
      <c r="C37" s="22" t="s">
        <v>10</v>
      </c>
      <c r="D37" s="22" t="s">
        <v>9</v>
      </c>
      <c r="E37" s="22" t="s">
        <v>10</v>
      </c>
      <c r="F37" s="27">
        <v>7.9670000000000005E-2</v>
      </c>
      <c r="G37" s="18">
        <v>3.0239999999999997E-11</v>
      </c>
      <c r="H37">
        <v>0.3894299</v>
      </c>
    </row>
    <row r="38" spans="1:8" x14ac:dyDescent="0.15">
      <c r="A38" t="s">
        <v>40</v>
      </c>
      <c r="B38" s="22" t="s">
        <v>10</v>
      </c>
      <c r="C38" s="22" t="s">
        <v>10</v>
      </c>
      <c r="D38" s="22" t="s">
        <v>10</v>
      </c>
      <c r="E38" s="22" t="s">
        <v>10</v>
      </c>
      <c r="F38" s="27">
        <v>0.29160000000000003</v>
      </c>
      <c r="G38" s="18">
        <v>7.5110000000000008E-15</v>
      </c>
      <c r="H38">
        <v>0.40334419999999999</v>
      </c>
    </row>
    <row r="39" spans="1:8" x14ac:dyDescent="0.15">
      <c r="A39" s="20" t="s">
        <v>37</v>
      </c>
      <c r="B39" s="22" t="s">
        <v>9</v>
      </c>
      <c r="C39" s="22" t="s">
        <v>9</v>
      </c>
      <c r="D39" s="22" t="s">
        <v>9</v>
      </c>
      <c r="E39" s="22" t="s">
        <v>10</v>
      </c>
      <c r="F39" s="27">
        <v>0.99860000000000004</v>
      </c>
      <c r="G39" s="18">
        <v>8.5279999999999997E-5</v>
      </c>
      <c r="H39">
        <v>0.41308519999999999</v>
      </c>
    </row>
    <row r="40" spans="1:8" x14ac:dyDescent="0.15">
      <c r="A40" s="20" t="s">
        <v>44</v>
      </c>
      <c r="B40" s="22" t="s">
        <v>10</v>
      </c>
      <c r="C40" s="22" t="s">
        <v>10</v>
      </c>
      <c r="D40" s="22" t="s">
        <v>10</v>
      </c>
      <c r="E40" s="22" t="s">
        <v>10</v>
      </c>
      <c r="F40" s="27">
        <v>0.30830000000000002</v>
      </c>
      <c r="G40" s="18">
        <v>1.0379999999999999E-15</v>
      </c>
      <c r="H40">
        <v>0.41333779999999998</v>
      </c>
    </row>
    <row r="41" spans="1:8" x14ac:dyDescent="0.15">
      <c r="A41" s="20" t="s">
        <v>37</v>
      </c>
      <c r="B41" s="22" t="s">
        <v>10</v>
      </c>
      <c r="C41" s="22" t="s">
        <v>9</v>
      </c>
      <c r="D41" s="22" t="s">
        <v>9</v>
      </c>
      <c r="E41" s="22" t="s">
        <v>10</v>
      </c>
      <c r="F41" s="27">
        <v>0.42280000000000001</v>
      </c>
      <c r="G41" s="18">
        <v>4.9530000000000002E-5</v>
      </c>
      <c r="H41">
        <v>0.42533739999999998</v>
      </c>
    </row>
    <row r="42" spans="1:8" x14ac:dyDescent="0.15">
      <c r="A42" s="20" t="s">
        <v>44</v>
      </c>
      <c r="B42" s="22" t="s">
        <v>10</v>
      </c>
      <c r="C42" s="22" t="s">
        <v>9</v>
      </c>
      <c r="D42" s="22" t="s">
        <v>10</v>
      </c>
      <c r="E42" s="22" t="s">
        <v>10</v>
      </c>
      <c r="F42" s="27">
        <v>0.30830000000000002</v>
      </c>
      <c r="G42" s="18">
        <v>2.2E-16</v>
      </c>
      <c r="H42">
        <v>0.43701519999999999</v>
      </c>
    </row>
    <row r="43" spans="1:8" x14ac:dyDescent="0.15">
      <c r="A43" t="s">
        <v>43</v>
      </c>
      <c r="B43" s="22" t="s">
        <v>10</v>
      </c>
      <c r="C43" s="22" t="s">
        <v>10</v>
      </c>
      <c r="D43" s="22" t="s">
        <v>10</v>
      </c>
      <c r="E43" s="22" t="s">
        <v>10</v>
      </c>
      <c r="F43" s="27">
        <v>0.3518</v>
      </c>
      <c r="G43" s="18">
        <v>2.2E-16</v>
      </c>
      <c r="H43">
        <v>0.50024869999999999</v>
      </c>
    </row>
    <row r="44" spans="1:8" x14ac:dyDescent="0.15">
      <c r="A44" t="s">
        <v>43</v>
      </c>
      <c r="B44" s="22" t="s">
        <v>10</v>
      </c>
      <c r="C44" s="22" t="s">
        <v>10</v>
      </c>
      <c r="D44" s="22" t="s">
        <v>10</v>
      </c>
      <c r="E44" s="22" t="s">
        <v>9</v>
      </c>
      <c r="F44" s="27">
        <v>0.3518</v>
      </c>
      <c r="G44" s="18">
        <v>2.2E-16</v>
      </c>
      <c r="H44">
        <v>0.50134449999999997</v>
      </c>
    </row>
    <row r="47" spans="1:8" ht="16" x14ac:dyDescent="0.2">
      <c r="A47" s="35" t="s">
        <v>55</v>
      </c>
      <c r="B47" s="20">
        <f>COUNTA(B18,B22:B23,B28,B33,B35,B38,B40:B44)</f>
        <v>12</v>
      </c>
    </row>
    <row r="48" spans="1:8" ht="16" x14ac:dyDescent="0.2">
      <c r="A48" s="35" t="s">
        <v>56</v>
      </c>
      <c r="B48" s="20">
        <v>16</v>
      </c>
    </row>
    <row r="49" spans="1:2" ht="16" x14ac:dyDescent="0.2">
      <c r="A49" s="35" t="s">
        <v>59</v>
      </c>
      <c r="B49" s="20">
        <f>COUNTA(C18,C25:C28,C31,C37:C38,C40,C43:C44)</f>
        <v>11</v>
      </c>
    </row>
    <row r="50" spans="1:2" ht="16" x14ac:dyDescent="0.2">
      <c r="A50" s="35" t="s">
        <v>62</v>
      </c>
      <c r="B50" s="20">
        <v>17</v>
      </c>
    </row>
    <row r="51" spans="1:2" ht="16" x14ac:dyDescent="0.2">
      <c r="A51" s="35" t="s">
        <v>57</v>
      </c>
      <c r="B51" s="20">
        <f>COUNTA(D2,D15,D18:D19,D21:D22,D24,D26:D29,D31:D32,D35:D36,D38,D40,D42:D44)</f>
        <v>20</v>
      </c>
    </row>
    <row r="52" spans="1:2" ht="16" x14ac:dyDescent="0.2">
      <c r="A52" s="35" t="s">
        <v>58</v>
      </c>
      <c r="B52" s="20">
        <v>8</v>
      </c>
    </row>
    <row r="53" spans="1:2" ht="16" x14ac:dyDescent="0.2">
      <c r="A53" s="35" t="s">
        <v>61</v>
      </c>
      <c r="B53" s="20">
        <f>COUNTA(E19:E21,E23,E25:E33,E35:E43)</f>
        <v>22</v>
      </c>
    </row>
    <row r="54" spans="1:2" ht="16" x14ac:dyDescent="0.2">
      <c r="A54" s="35" t="s">
        <v>60</v>
      </c>
      <c r="B54" s="20">
        <v>6</v>
      </c>
    </row>
  </sheetData>
  <sortState xmlns:xlrd2="http://schemas.microsoft.com/office/spreadsheetml/2017/richdata2" ref="A2:H44">
    <sortCondition ref="H2:H44"/>
  </sortState>
  <conditionalFormatting sqref="B2:E44">
    <cfRule type="containsText" dxfId="9" priority="9" operator="containsText" text="n">
      <formula>NOT(ISERROR(SEARCH("n",B2)))</formula>
    </cfRule>
    <cfRule type="containsText" dxfId="8" priority="10" stopIfTrue="1" operator="containsText" text="y">
      <formula>NOT(ISERROR(SEARCH("y",B2)))</formula>
    </cfRule>
  </conditionalFormatting>
  <conditionalFormatting sqref="H2:H44">
    <cfRule type="cellIs" dxfId="7" priority="1" operator="between">
      <formula>0.5</formula>
      <formula>1</formula>
    </cfRule>
    <cfRule type="cellIs" dxfId="6" priority="2" operator="between">
      <formula>0.3</formula>
      <formula>0.49</formula>
    </cfRule>
    <cfRule type="cellIs" dxfId="5" priority="3" operator="between">
      <formula>0</formula>
      <formula>0.2999</formula>
    </cfRule>
    <cfRule type="cellIs" dxfId="4" priority="4" operator="between">
      <formula>-0.29</formula>
      <formula>0</formula>
    </cfRule>
    <cfRule type="cellIs" dxfId="3" priority="5" operator="between">
      <formula>-0.49</formula>
      <formula>-0.3</formula>
    </cfRule>
    <cfRule type="cellIs" dxfId="2" priority="6" operator="between">
      <formula>-1</formula>
      <formula>-0.5</formula>
    </cfRule>
  </conditionalFormatting>
  <conditionalFormatting sqref="F2:G44">
    <cfRule type="cellIs" dxfId="1" priority="7" operator="greaterThan">
      <formula>0.05</formula>
    </cfRule>
    <cfRule type="cellIs" dxfId="0" priority="8" operator="lessThan">
      <formula>0.05</formula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2761ec8-7198-4440-bea0-e9dd2af28b51}" enabled="1" method="Standard" siteId="{73e15cf5-5dbb-46af-a862-753916269d7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all habitats</vt:lpstr>
      <vt:lpstr>Order all habitats</vt:lpstr>
      <vt:lpstr>Class Wetland</vt:lpstr>
      <vt:lpstr>Order Wetland</vt:lpstr>
      <vt:lpstr>Class Riverine</vt:lpstr>
      <vt:lpstr>Order Riverine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2023-08-23T16:42:18Z</dcterms:created>
  <dcterms:modified xsi:type="dcterms:W3CDTF">2023-09-17T22:32:27Z</dcterms:modified>
</cp:coreProperties>
</file>