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000" yWindow="80" windowWidth="25040" windowHeight="17460" tabRatio="500" activeTab="2"/>
  </bookViews>
  <sheets>
    <sheet name="Lipids + Glucose" sheetId="14" r:id="rId1"/>
    <sheet name="Chow Male + Female Summary" sheetId="2" r:id="rId2"/>
    <sheet name="Western Summary (Male + Female)" sheetId="7" r:id="rId3"/>
    <sheet name="Unstained (HE)" sheetId="3" r:id="rId4"/>
    <sheet name="Necrosis (HE)" sheetId="4" r:id="rId5"/>
    <sheet name="Unstained (Trichrome)" sheetId="5" r:id="rId6"/>
    <sheet name="Fibrous Cap (HE)" sheetId="6" r:id="rId7"/>
    <sheet name="Mac2 SMCA Percent Cels Positive" sheetId="13" r:id="rId8"/>
    <sheet name="Ly6g Percent Area" sheetId="11" r:id="rId9"/>
    <sheet name="CXCL5 Percent Area" sheetId="12" r:id="rId10"/>
    <sheet name="MCP-1 ELISA Chow + Western" sheetId="9" r:id="rId11"/>
    <sheet name="CXCL5 ELISA (Chow + Western)" sheetId="10" r:id="rId12"/>
    <sheet name="TBARS Assay (Chow + Western)" sheetId="15" r:id="rId1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7" l="1"/>
  <c r="I16" i="7"/>
  <c r="I10" i="7"/>
  <c r="I9" i="7"/>
  <c r="N9" i="7"/>
  <c r="J42" i="7"/>
  <c r="J39" i="7"/>
  <c r="I43" i="2"/>
  <c r="I36" i="2"/>
  <c r="L13" i="2"/>
  <c r="H15" i="2"/>
  <c r="H14" i="2"/>
  <c r="G15" i="2"/>
  <c r="G14" i="2"/>
  <c r="L7" i="2"/>
  <c r="H9" i="2"/>
  <c r="H8" i="2"/>
  <c r="G9" i="2"/>
  <c r="G8" i="2"/>
  <c r="L2" i="2"/>
  <c r="K16" i="7"/>
  <c r="H17" i="7"/>
  <c r="H16" i="7"/>
  <c r="K9" i="7"/>
  <c r="H10" i="7"/>
  <c r="H9" i="7"/>
  <c r="K2" i="7"/>
  <c r="I3" i="7"/>
  <c r="H3" i="7"/>
  <c r="H2" i="7"/>
  <c r="F51" i="15"/>
  <c r="D51" i="15"/>
  <c r="C51" i="15"/>
  <c r="F50" i="15"/>
  <c r="D50" i="15"/>
  <c r="C50" i="15"/>
  <c r="F49" i="15"/>
  <c r="D49" i="15"/>
  <c r="C49" i="15"/>
  <c r="F48" i="15"/>
  <c r="D48" i="15"/>
  <c r="C48" i="15"/>
  <c r="F47" i="15"/>
  <c r="D47" i="15"/>
  <c r="C47" i="15"/>
  <c r="F46" i="15"/>
  <c r="D46" i="15"/>
  <c r="C46" i="15"/>
  <c r="F45" i="15"/>
  <c r="D45" i="15"/>
  <c r="C45" i="15"/>
  <c r="F44" i="15"/>
  <c r="D44" i="15"/>
  <c r="C44" i="15"/>
  <c r="F43" i="15"/>
  <c r="D43" i="15"/>
  <c r="C43" i="15"/>
  <c r="F42" i="15"/>
  <c r="D42" i="15"/>
  <c r="C42" i="15"/>
  <c r="F41" i="15"/>
  <c r="D41" i="15"/>
  <c r="C41" i="15"/>
  <c r="F40" i="15"/>
  <c r="D40" i="15"/>
  <c r="C40" i="15"/>
  <c r="F39" i="15"/>
  <c r="D39" i="15"/>
  <c r="C39" i="15"/>
  <c r="F38" i="15"/>
  <c r="D38" i="15"/>
  <c r="C38" i="15"/>
  <c r="F37" i="15"/>
  <c r="D37" i="15"/>
  <c r="C37" i="15"/>
  <c r="F36" i="15"/>
  <c r="D36" i="15"/>
  <c r="C36" i="15"/>
  <c r="F35" i="15"/>
  <c r="D35" i="15"/>
  <c r="C35" i="15"/>
  <c r="F34" i="15"/>
  <c r="D34" i="15"/>
  <c r="C34" i="15"/>
  <c r="F33" i="15"/>
  <c r="D33" i="15"/>
  <c r="C33" i="15"/>
  <c r="F32" i="15"/>
  <c r="D32" i="15"/>
  <c r="C32" i="15"/>
  <c r="F31" i="15"/>
  <c r="D31" i="15"/>
  <c r="C31" i="15"/>
  <c r="F30" i="15"/>
  <c r="D30" i="15"/>
  <c r="C30" i="15"/>
  <c r="F29" i="15"/>
  <c r="D29" i="15"/>
  <c r="C29" i="15"/>
  <c r="F28" i="15"/>
  <c r="D28" i="15"/>
  <c r="C28" i="15"/>
  <c r="F27" i="15"/>
  <c r="D27" i="15"/>
  <c r="C27" i="15"/>
  <c r="F26" i="15"/>
  <c r="D26" i="15"/>
  <c r="C26" i="15"/>
  <c r="F25" i="15"/>
  <c r="D25" i="15"/>
  <c r="C25" i="15"/>
  <c r="F24" i="15"/>
  <c r="D24" i="15"/>
  <c r="C24" i="15"/>
  <c r="F23" i="15"/>
  <c r="D23" i="15"/>
  <c r="C23" i="15"/>
  <c r="F22" i="15"/>
  <c r="D22" i="15"/>
  <c r="C22" i="15"/>
  <c r="F21" i="15"/>
  <c r="D21" i="15"/>
  <c r="C21" i="15"/>
  <c r="F20" i="15"/>
  <c r="D20" i="15"/>
  <c r="C20" i="15"/>
  <c r="F19" i="15"/>
  <c r="D19" i="15"/>
  <c r="C19" i="15"/>
  <c r="N18" i="15"/>
  <c r="M18" i="15"/>
  <c r="F18" i="15"/>
  <c r="D18" i="15"/>
  <c r="C18" i="15"/>
  <c r="O17" i="15"/>
  <c r="N17" i="15"/>
  <c r="M17" i="15"/>
  <c r="F17" i="15"/>
  <c r="D17" i="15"/>
  <c r="C17" i="15"/>
  <c r="N16" i="15"/>
  <c r="M16" i="15"/>
  <c r="F16" i="15"/>
  <c r="D16" i="15"/>
  <c r="C16" i="15"/>
  <c r="F15" i="15"/>
  <c r="O15" i="15"/>
  <c r="N15" i="15"/>
  <c r="M15" i="15"/>
  <c r="D15" i="15"/>
  <c r="C15" i="15"/>
  <c r="Q15" i="14"/>
  <c r="P15" i="14"/>
  <c r="P16" i="14"/>
  <c r="Q16" i="14"/>
  <c r="N15" i="14"/>
  <c r="N16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P10" i="14"/>
  <c r="R10" i="14"/>
  <c r="T10" i="14"/>
  <c r="F33" i="14"/>
  <c r="F34" i="14"/>
  <c r="F35" i="14"/>
  <c r="F36" i="14"/>
  <c r="F37" i="14"/>
  <c r="F38" i="14"/>
  <c r="F39" i="14"/>
  <c r="F40" i="14"/>
  <c r="P11" i="14"/>
  <c r="R11" i="14"/>
  <c r="T11" i="14"/>
  <c r="N11" i="14"/>
  <c r="N10" i="14"/>
  <c r="P5" i="14"/>
  <c r="R5" i="14"/>
  <c r="T5" i="14"/>
  <c r="P6" i="14"/>
  <c r="R6" i="14"/>
  <c r="T6" i="14"/>
  <c r="N6" i="14"/>
  <c r="N5" i="14"/>
  <c r="L29" i="13"/>
  <c r="H29" i="13"/>
  <c r="F29" i="13"/>
  <c r="L28" i="13"/>
  <c r="H28" i="13"/>
  <c r="F28" i="13"/>
  <c r="L42" i="13"/>
  <c r="H42" i="13"/>
  <c r="F42" i="13"/>
  <c r="L41" i="13"/>
  <c r="H41" i="13"/>
  <c r="F41" i="13"/>
  <c r="L40" i="13"/>
  <c r="H40" i="13"/>
  <c r="F40" i="13"/>
  <c r="L39" i="13"/>
  <c r="H39" i="13"/>
  <c r="F39" i="13"/>
  <c r="L38" i="13"/>
  <c r="H38" i="13"/>
  <c r="F38" i="13"/>
  <c r="L37" i="13"/>
  <c r="H37" i="13"/>
  <c r="F37" i="13"/>
  <c r="L36" i="13"/>
  <c r="H36" i="13"/>
  <c r="F36" i="13"/>
  <c r="L35" i="13"/>
  <c r="H35" i="13"/>
  <c r="F35" i="13"/>
  <c r="L27" i="13"/>
  <c r="H27" i="13"/>
  <c r="F27" i="13"/>
  <c r="L26" i="13"/>
  <c r="H26" i="13"/>
  <c r="F26" i="13"/>
  <c r="L25" i="13"/>
  <c r="H25" i="13"/>
  <c r="F25" i="13"/>
  <c r="L24" i="13"/>
  <c r="H24" i="13"/>
  <c r="F24" i="13"/>
  <c r="L34" i="13"/>
  <c r="H34" i="13"/>
  <c r="F34" i="13"/>
  <c r="L33" i="13"/>
  <c r="H33" i="13"/>
  <c r="F33" i="13"/>
  <c r="L32" i="13"/>
  <c r="H32" i="13"/>
  <c r="F32" i="13"/>
  <c r="L23" i="13"/>
  <c r="H23" i="13"/>
  <c r="F23" i="13"/>
  <c r="L30" i="13"/>
  <c r="L31" i="13"/>
  <c r="L21" i="13"/>
  <c r="L22" i="13"/>
  <c r="P23" i="13"/>
  <c r="H22" i="13"/>
  <c r="F22" i="13"/>
  <c r="L3" i="13"/>
  <c r="L4" i="13"/>
  <c r="L16" i="13"/>
  <c r="L5" i="13"/>
  <c r="L6" i="13"/>
  <c r="L7" i="13"/>
  <c r="L8" i="13"/>
  <c r="L9" i="13"/>
  <c r="L10" i="13"/>
  <c r="L11" i="13"/>
  <c r="L12" i="13"/>
  <c r="L13" i="13"/>
  <c r="L17" i="13"/>
  <c r="L18" i="13"/>
  <c r="L14" i="13"/>
  <c r="L15" i="13"/>
  <c r="P22" i="13"/>
  <c r="H21" i="13"/>
  <c r="F21" i="13"/>
  <c r="H31" i="13"/>
  <c r="F31" i="13"/>
  <c r="H30" i="13"/>
  <c r="F30" i="13"/>
  <c r="H15" i="13"/>
  <c r="F15" i="13"/>
  <c r="H14" i="13"/>
  <c r="F14" i="13"/>
  <c r="H18" i="13"/>
  <c r="F18" i="13"/>
  <c r="H17" i="13"/>
  <c r="F17" i="13"/>
  <c r="H13" i="13"/>
  <c r="F13" i="13"/>
  <c r="H12" i="13"/>
  <c r="F12" i="13"/>
  <c r="H11" i="13"/>
  <c r="F11" i="13"/>
  <c r="H10" i="13"/>
  <c r="F10" i="13"/>
  <c r="H9" i="13"/>
  <c r="F9" i="13"/>
  <c r="H8" i="13"/>
  <c r="F8" i="13"/>
  <c r="H7" i="13"/>
  <c r="F7" i="13"/>
  <c r="H6" i="13"/>
  <c r="F6" i="13"/>
  <c r="H3" i="13"/>
  <c r="H4" i="13"/>
  <c r="H16" i="13"/>
  <c r="H5" i="13"/>
  <c r="Q6" i="13"/>
  <c r="F3" i="13"/>
  <c r="F4" i="13"/>
  <c r="F16" i="13"/>
  <c r="F5" i="13"/>
  <c r="P6" i="13"/>
  <c r="Q4" i="13"/>
  <c r="P4" i="13"/>
  <c r="Q3" i="13"/>
  <c r="P3" i="13"/>
  <c r="E23" i="12"/>
  <c r="E22" i="12"/>
  <c r="E21" i="12"/>
  <c r="E20" i="12"/>
  <c r="E19" i="12"/>
  <c r="E18" i="12"/>
  <c r="E17" i="12"/>
  <c r="E12" i="12"/>
  <c r="E11" i="12"/>
  <c r="E10" i="12"/>
  <c r="E9" i="12"/>
  <c r="E8" i="12"/>
  <c r="E7" i="12"/>
  <c r="E6" i="12"/>
  <c r="E5" i="12"/>
  <c r="E2" i="12"/>
  <c r="E3" i="12"/>
  <c r="E4" i="12"/>
  <c r="I4" i="12"/>
  <c r="I3" i="12"/>
  <c r="I2" i="12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2" i="11"/>
  <c r="E3" i="11"/>
  <c r="E4" i="11"/>
  <c r="E5" i="11"/>
  <c r="I5" i="11"/>
  <c r="I4" i="11"/>
  <c r="I3" i="11"/>
  <c r="F46" i="10"/>
  <c r="G46" i="10"/>
  <c r="F45" i="10"/>
  <c r="G45" i="10"/>
  <c r="F44" i="10"/>
  <c r="G44" i="10"/>
  <c r="F43" i="10"/>
  <c r="G43" i="10"/>
  <c r="F42" i="10"/>
  <c r="G42" i="10"/>
  <c r="F41" i="10"/>
  <c r="G41" i="10"/>
  <c r="F40" i="10"/>
  <c r="G40" i="10"/>
  <c r="F39" i="10"/>
  <c r="G39" i="10"/>
  <c r="F38" i="10"/>
  <c r="G38" i="10"/>
  <c r="F37" i="10"/>
  <c r="G37" i="10"/>
  <c r="F36" i="10"/>
  <c r="G36" i="10"/>
  <c r="F35" i="10"/>
  <c r="G35" i="10"/>
  <c r="F34" i="10"/>
  <c r="G34" i="10"/>
  <c r="F33" i="10"/>
  <c r="G33" i="10"/>
  <c r="F32" i="10"/>
  <c r="G32" i="10"/>
  <c r="F31" i="10"/>
  <c r="G31" i="10"/>
  <c r="F30" i="10"/>
  <c r="G30" i="10"/>
  <c r="F29" i="10"/>
  <c r="G29" i="10"/>
  <c r="F28" i="10"/>
  <c r="G28" i="10"/>
  <c r="F27" i="10"/>
  <c r="G27" i="10"/>
  <c r="F26" i="10"/>
  <c r="G26" i="10"/>
  <c r="F25" i="10"/>
  <c r="G25" i="10"/>
  <c r="F24" i="10"/>
  <c r="G24" i="10"/>
  <c r="F23" i="10"/>
  <c r="G23" i="10"/>
  <c r="F22" i="10"/>
  <c r="G22" i="10"/>
  <c r="F21" i="10"/>
  <c r="G21" i="10"/>
  <c r="F20" i="10"/>
  <c r="G20" i="10"/>
  <c r="F19" i="10"/>
  <c r="G19" i="10"/>
  <c r="F18" i="10"/>
  <c r="G18" i="10"/>
  <c r="F17" i="10"/>
  <c r="G17" i="10"/>
  <c r="F16" i="10"/>
  <c r="G16" i="10"/>
  <c r="F15" i="10"/>
  <c r="G15" i="10"/>
  <c r="F14" i="10"/>
  <c r="G14" i="10"/>
  <c r="F13" i="10"/>
  <c r="G13" i="10"/>
  <c r="F12" i="10"/>
  <c r="G12" i="10"/>
  <c r="F11" i="10"/>
  <c r="G11" i="10"/>
  <c r="F10" i="10"/>
  <c r="G10" i="10"/>
  <c r="F9" i="10"/>
  <c r="G9" i="10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I2" i="7"/>
  <c r="H3" i="2"/>
  <c r="H2" i="2"/>
  <c r="G3" i="2"/>
  <c r="X3" i="6"/>
  <c r="W3" i="6"/>
  <c r="V3" i="6"/>
  <c r="U3" i="6"/>
  <c r="I3" i="6"/>
  <c r="H3" i="6"/>
  <c r="X2" i="6"/>
  <c r="W2" i="6"/>
  <c r="V2" i="6"/>
  <c r="U2" i="6"/>
  <c r="I2" i="6"/>
  <c r="H2" i="6"/>
  <c r="F20" i="5"/>
  <c r="F18" i="5"/>
  <c r="F16" i="5"/>
  <c r="F15" i="5"/>
  <c r="F14" i="5"/>
  <c r="F13" i="5"/>
  <c r="F12" i="5"/>
  <c r="F10" i="5"/>
  <c r="F9" i="5"/>
  <c r="F7" i="5"/>
  <c r="F6" i="5"/>
  <c r="F5" i="5"/>
  <c r="M3" i="5"/>
  <c r="F2" i="5"/>
  <c r="F3" i="5"/>
  <c r="L3" i="5"/>
  <c r="J3" i="5"/>
  <c r="I3" i="5"/>
  <c r="E95" i="4"/>
  <c r="J95" i="4"/>
  <c r="E94" i="4"/>
  <c r="J94" i="4"/>
  <c r="E93" i="4"/>
  <c r="J93" i="4"/>
  <c r="E92" i="4"/>
  <c r="J92" i="4"/>
  <c r="E91" i="4"/>
  <c r="J91" i="4"/>
  <c r="E90" i="4"/>
  <c r="J90" i="4"/>
  <c r="E89" i="4"/>
  <c r="J89" i="4"/>
  <c r="E88" i="4"/>
  <c r="J88" i="4"/>
  <c r="E86" i="4"/>
  <c r="J86" i="4"/>
  <c r="E85" i="4"/>
  <c r="J85" i="4"/>
  <c r="E84" i="4"/>
  <c r="J84" i="4"/>
  <c r="E83" i="4"/>
  <c r="J83" i="4"/>
  <c r="E82" i="4"/>
  <c r="J82" i="4"/>
  <c r="E81" i="4"/>
  <c r="J81" i="4"/>
  <c r="E80" i="4"/>
  <c r="J80" i="4"/>
  <c r="E79" i="4"/>
  <c r="J79" i="4"/>
  <c r="E78" i="4"/>
  <c r="J78" i="4"/>
  <c r="E77" i="4"/>
  <c r="J77" i="4"/>
  <c r="E76" i="4"/>
  <c r="J76" i="4"/>
  <c r="E75" i="4"/>
  <c r="J75" i="4"/>
  <c r="E73" i="4"/>
  <c r="J73" i="4"/>
  <c r="E72" i="4"/>
  <c r="J72" i="4"/>
  <c r="E71" i="4"/>
  <c r="J71" i="4"/>
  <c r="E70" i="4"/>
  <c r="J70" i="4"/>
  <c r="E69" i="4"/>
  <c r="J69" i="4"/>
  <c r="E68" i="4"/>
  <c r="J68" i="4"/>
  <c r="E67" i="4"/>
  <c r="J67" i="4"/>
  <c r="E66" i="4"/>
  <c r="J66" i="4"/>
  <c r="E65" i="4"/>
  <c r="J65" i="4"/>
  <c r="E64" i="4"/>
  <c r="J64" i="4"/>
  <c r="E63" i="4"/>
  <c r="J63" i="4"/>
  <c r="E62" i="4"/>
  <c r="J62" i="4"/>
  <c r="E60" i="4"/>
  <c r="J60" i="4"/>
  <c r="E59" i="4"/>
  <c r="J59" i="4"/>
  <c r="E58" i="4"/>
  <c r="J58" i="4"/>
  <c r="E57" i="4"/>
  <c r="J57" i="4"/>
  <c r="E56" i="4"/>
  <c r="J56" i="4"/>
  <c r="E55" i="4"/>
  <c r="J55" i="4"/>
  <c r="E54" i="4"/>
  <c r="J54" i="4"/>
  <c r="E53" i="4"/>
  <c r="J53" i="4"/>
  <c r="E52" i="4"/>
  <c r="J52" i="4"/>
  <c r="E51" i="4"/>
  <c r="J51" i="4"/>
  <c r="E50" i="4"/>
  <c r="J50" i="4"/>
  <c r="E49" i="4"/>
  <c r="J49" i="4"/>
  <c r="E47" i="4"/>
  <c r="J47" i="4"/>
  <c r="E46" i="4"/>
  <c r="J46" i="4"/>
  <c r="E45" i="4"/>
  <c r="J45" i="4"/>
  <c r="E44" i="4"/>
  <c r="J44" i="4"/>
  <c r="E43" i="4"/>
  <c r="J43" i="4"/>
  <c r="E42" i="4"/>
  <c r="J42" i="4"/>
  <c r="E41" i="4"/>
  <c r="J41" i="4"/>
  <c r="E40" i="4"/>
  <c r="J40" i="4"/>
  <c r="E38" i="4"/>
  <c r="J38" i="4"/>
  <c r="E37" i="4"/>
  <c r="J37" i="4"/>
  <c r="E36" i="4"/>
  <c r="J36" i="4"/>
  <c r="E35" i="4"/>
  <c r="J35" i="4"/>
  <c r="E34" i="4"/>
  <c r="J34" i="4"/>
  <c r="E33" i="4"/>
  <c r="J33" i="4"/>
  <c r="E32" i="4"/>
  <c r="J32" i="4"/>
  <c r="E31" i="4"/>
  <c r="J31" i="4"/>
  <c r="E30" i="4"/>
  <c r="J30" i="4"/>
  <c r="E29" i="4"/>
  <c r="J29" i="4"/>
  <c r="E28" i="4"/>
  <c r="J28" i="4"/>
  <c r="E27" i="4"/>
  <c r="J27" i="4"/>
  <c r="E25" i="4"/>
  <c r="J25" i="4"/>
  <c r="E24" i="4"/>
  <c r="J24" i="4"/>
  <c r="E23" i="4"/>
  <c r="J23" i="4"/>
  <c r="E22" i="4"/>
  <c r="J22" i="4"/>
  <c r="E21" i="4"/>
  <c r="J21" i="4"/>
  <c r="E20" i="4"/>
  <c r="J20" i="4"/>
  <c r="E19" i="4"/>
  <c r="J19" i="4"/>
  <c r="E18" i="4"/>
  <c r="J18" i="4"/>
  <c r="E17" i="4"/>
  <c r="J17" i="4"/>
  <c r="E16" i="4"/>
  <c r="J16" i="4"/>
  <c r="E15" i="4"/>
  <c r="J15" i="4"/>
  <c r="E14" i="4"/>
  <c r="J14" i="4"/>
  <c r="E12" i="4"/>
  <c r="J12" i="4"/>
  <c r="E11" i="4"/>
  <c r="J11" i="4"/>
  <c r="E10" i="4"/>
  <c r="J10" i="4"/>
  <c r="E9" i="4"/>
  <c r="J9" i="4"/>
  <c r="E8" i="4"/>
  <c r="J8" i="4"/>
  <c r="E7" i="4"/>
  <c r="J7" i="4"/>
  <c r="E6" i="4"/>
  <c r="J6" i="4"/>
  <c r="E5" i="4"/>
  <c r="J5" i="4"/>
  <c r="E4" i="4"/>
  <c r="J4" i="4"/>
  <c r="Q3" i="4"/>
  <c r="E2" i="4"/>
  <c r="J2" i="4"/>
  <c r="E3" i="4"/>
  <c r="J3" i="4"/>
  <c r="P3" i="4"/>
  <c r="N3" i="4"/>
  <c r="M3" i="4"/>
  <c r="F95" i="3"/>
  <c r="F94" i="3"/>
  <c r="F93" i="3"/>
  <c r="F92" i="3"/>
  <c r="F91" i="3"/>
  <c r="F90" i="3"/>
  <c r="F89" i="3"/>
  <c r="F88" i="3"/>
  <c r="F86" i="3"/>
  <c r="F85" i="3"/>
  <c r="F84" i="3"/>
  <c r="F83" i="3"/>
  <c r="F82" i="3"/>
  <c r="F81" i="3"/>
  <c r="F80" i="3"/>
  <c r="F79" i="3"/>
  <c r="F78" i="3"/>
  <c r="F77" i="3"/>
  <c r="F76" i="3"/>
  <c r="F75" i="3"/>
  <c r="F73" i="3"/>
  <c r="F72" i="3"/>
  <c r="F71" i="3"/>
  <c r="F70" i="3"/>
  <c r="F69" i="3"/>
  <c r="F68" i="3"/>
  <c r="F67" i="3"/>
  <c r="F66" i="3"/>
  <c r="F65" i="3"/>
  <c r="F64" i="3"/>
  <c r="F63" i="3"/>
  <c r="F62" i="3"/>
  <c r="F60" i="3"/>
  <c r="F59" i="3"/>
  <c r="F58" i="3"/>
  <c r="F57" i="3"/>
  <c r="F56" i="3"/>
  <c r="F55" i="3"/>
  <c r="F54" i="3"/>
  <c r="F53" i="3"/>
  <c r="F52" i="3"/>
  <c r="F51" i="3"/>
  <c r="F50" i="3"/>
  <c r="F49" i="3"/>
  <c r="F47" i="3"/>
  <c r="F46" i="3"/>
  <c r="F45" i="3"/>
  <c r="F44" i="3"/>
  <c r="F43" i="3"/>
  <c r="F42" i="3"/>
  <c r="F41" i="3"/>
  <c r="F40" i="3"/>
  <c r="F38" i="3"/>
  <c r="F37" i="3"/>
  <c r="F36" i="3"/>
  <c r="F35" i="3"/>
  <c r="F34" i="3"/>
  <c r="F33" i="3"/>
  <c r="F32" i="3"/>
  <c r="F31" i="3"/>
  <c r="F30" i="3"/>
  <c r="F29" i="3"/>
  <c r="F28" i="3"/>
  <c r="F27" i="3"/>
  <c r="F25" i="3"/>
  <c r="F24" i="3"/>
  <c r="F23" i="3"/>
  <c r="F22" i="3"/>
  <c r="F21" i="3"/>
  <c r="F20" i="3"/>
  <c r="F19" i="3"/>
  <c r="F18" i="3"/>
  <c r="F17" i="3"/>
  <c r="F16" i="3"/>
  <c r="F15" i="3"/>
  <c r="F14" i="3"/>
  <c r="F12" i="3"/>
  <c r="F11" i="3"/>
  <c r="F10" i="3"/>
  <c r="F9" i="3"/>
  <c r="F8" i="3"/>
  <c r="F7" i="3"/>
  <c r="F6" i="3"/>
  <c r="F5" i="3"/>
  <c r="F4" i="3"/>
  <c r="M3" i="3"/>
  <c r="F2" i="3"/>
  <c r="F3" i="3"/>
  <c r="L3" i="3"/>
  <c r="J3" i="3"/>
  <c r="I3" i="3"/>
  <c r="G2" i="2"/>
  <c r="P25" i="13"/>
  <c r="O15" i="14"/>
  <c r="O16" i="14"/>
</calcChain>
</file>

<file path=xl/sharedStrings.xml><?xml version="1.0" encoding="utf-8"?>
<sst xmlns="http://schemas.openxmlformats.org/spreadsheetml/2006/main" count="1840" uniqueCount="333">
  <si>
    <t>Mouse ID</t>
  </si>
  <si>
    <t>Genotype</t>
  </si>
  <si>
    <t>Gender</t>
  </si>
  <si>
    <t>Average</t>
  </si>
  <si>
    <t>SE</t>
  </si>
  <si>
    <t>8025-6</t>
  </si>
  <si>
    <t>Mep1a-/-.Apoe-/-</t>
  </si>
  <si>
    <t>M</t>
  </si>
  <si>
    <t>Mep1a-/-</t>
  </si>
  <si>
    <t>8024-8</t>
  </si>
  <si>
    <t>B6</t>
  </si>
  <si>
    <t>8100-17</t>
  </si>
  <si>
    <t>8100-18</t>
  </si>
  <si>
    <t>8100-19</t>
  </si>
  <si>
    <t>8100-20</t>
  </si>
  <si>
    <t>8100-21</t>
  </si>
  <si>
    <t>8006-3</t>
  </si>
  <si>
    <t>F</t>
  </si>
  <si>
    <t>8006-1</t>
  </si>
  <si>
    <t>8095-RP</t>
  </si>
  <si>
    <t>8100-22</t>
  </si>
  <si>
    <t>8100-23</t>
  </si>
  <si>
    <t>8025-7</t>
  </si>
  <si>
    <t>Mep1a+/+.Apoe-/-</t>
  </si>
  <si>
    <t>8035-9</t>
  </si>
  <si>
    <t>8035-12</t>
  </si>
  <si>
    <t>8035-13</t>
  </si>
  <si>
    <t>7235-1</t>
  </si>
  <si>
    <t>7220-15</t>
  </si>
  <si>
    <t>7219-17</t>
  </si>
  <si>
    <t>7219-18</t>
  </si>
  <si>
    <t>7267-29</t>
  </si>
  <si>
    <t>7275-46</t>
  </si>
  <si>
    <t>7276-52</t>
  </si>
  <si>
    <t>7332-55</t>
  </si>
  <si>
    <t>7187-14</t>
  </si>
  <si>
    <t>7235-19</t>
  </si>
  <si>
    <t>7235-20</t>
  </si>
  <si>
    <t>7249-22</t>
  </si>
  <si>
    <t>7249-23</t>
  </si>
  <si>
    <t>7249-25</t>
  </si>
  <si>
    <t>7270-34</t>
  </si>
  <si>
    <t>7270-36</t>
  </si>
  <si>
    <t>7279-47</t>
  </si>
  <si>
    <t>7279-48</t>
  </si>
  <si>
    <t>7270-40</t>
  </si>
  <si>
    <t>7358-55</t>
  </si>
  <si>
    <t>7358-56</t>
  </si>
  <si>
    <t>7358-57</t>
  </si>
  <si>
    <t>7358-58</t>
  </si>
  <si>
    <t>7358-59</t>
  </si>
  <si>
    <t>Total Lesion Area</t>
  </si>
  <si>
    <t>Mouse</t>
  </si>
  <si>
    <t>Section</t>
  </si>
  <si>
    <t>Lesion Area</t>
  </si>
  <si>
    <t>Nonstained Area</t>
  </si>
  <si>
    <t>Percentage Not Stained</t>
  </si>
  <si>
    <r>
      <t xml:space="preserve">Pixel conversion rate (10x) = </t>
    </r>
    <r>
      <rPr>
        <b/>
        <u/>
        <sz val="12"/>
        <color theme="1"/>
        <rFont val="Calibri"/>
        <scheme val="minor"/>
      </rPr>
      <t>0.6887</t>
    </r>
  </si>
  <si>
    <t>6089-6</t>
  </si>
  <si>
    <t>tolerance = 55</t>
  </si>
  <si>
    <t>color = 200,195,133</t>
  </si>
  <si>
    <t>ttest</t>
  </si>
  <si>
    <t>6237-86</t>
  </si>
  <si>
    <t>6299-59</t>
  </si>
  <si>
    <t>6299-60</t>
  </si>
  <si>
    <t>8220-3</t>
  </si>
  <si>
    <t>8220-7</t>
  </si>
  <si>
    <t>8232-11</t>
  </si>
  <si>
    <t>8323-9</t>
  </si>
  <si>
    <t>Necrotic Area</t>
  </si>
  <si>
    <t>Percentage Necrotic</t>
  </si>
  <si>
    <t>&lt;0.0001</t>
  </si>
  <si>
    <t>+</t>
  </si>
  <si>
    <t>6256-87</t>
  </si>
  <si>
    <t>tolerance = 64</t>
  </si>
  <si>
    <t> &lt;0.0001</t>
  </si>
  <si>
    <t>8323-15</t>
  </si>
  <si>
    <t>Plaque Position</t>
  </si>
  <si>
    <t>Fibrous Cap Thickness</t>
  </si>
  <si>
    <t>Avg</t>
  </si>
  <si>
    <t>Max Fibrous Cap Thickness</t>
  </si>
  <si>
    <t>Min Fibrous Cap Thickness</t>
  </si>
  <si>
    <t>Average Max</t>
  </si>
  <si>
    <t>Average Min</t>
  </si>
  <si>
    <t>SE Max</t>
  </si>
  <si>
    <t>SE Min</t>
  </si>
  <si>
    <t>Outer</t>
  </si>
  <si>
    <t>Middle</t>
  </si>
  <si>
    <t>&lt; 0.0001</t>
  </si>
  <si>
    <t>MouseID</t>
  </si>
  <si>
    <t>Sex</t>
  </si>
  <si>
    <t>Western</t>
  </si>
  <si>
    <t>Ave Max 5</t>
  </si>
  <si>
    <t>12 WK Western</t>
  </si>
  <si>
    <t>8220-8</t>
  </si>
  <si>
    <t>8232-9</t>
  </si>
  <si>
    <t>8232-10</t>
  </si>
  <si>
    <t>8232-15</t>
  </si>
  <si>
    <t>8232-16</t>
  </si>
  <si>
    <t>8220-4</t>
  </si>
  <si>
    <t>8220-5</t>
  </si>
  <si>
    <t>8220-6</t>
  </si>
  <si>
    <t>8232-12</t>
  </si>
  <si>
    <t>8232-13</t>
  </si>
  <si>
    <t>4419-62</t>
  </si>
  <si>
    <t>4419-63</t>
  </si>
  <si>
    <t>4544-107</t>
  </si>
  <si>
    <t>4544-108</t>
  </si>
  <si>
    <t>4544-109</t>
  </si>
  <si>
    <t>4544-110</t>
  </si>
  <si>
    <t>4544-111</t>
  </si>
  <si>
    <t>6561-25</t>
  </si>
  <si>
    <t>6778-39</t>
  </si>
  <si>
    <t>6778-40</t>
  </si>
  <si>
    <t>6778-41</t>
  </si>
  <si>
    <t>5790-6</t>
  </si>
  <si>
    <t>5790-7</t>
  </si>
  <si>
    <t>5790-8</t>
  </si>
  <si>
    <t>5790-9</t>
  </si>
  <si>
    <t>5790-10</t>
  </si>
  <si>
    <t>5818-11</t>
  </si>
  <si>
    <t>5818-12</t>
  </si>
  <si>
    <t>5818-13</t>
  </si>
  <si>
    <t>6089-5</t>
  </si>
  <si>
    <t>6089-8</t>
  </si>
  <si>
    <t>6089-9</t>
  </si>
  <si>
    <t>3065-1</t>
  </si>
  <si>
    <t>3065-2</t>
  </si>
  <si>
    <t>3065-3</t>
  </si>
  <si>
    <t>3065-4</t>
  </si>
  <si>
    <t>6236-186</t>
  </si>
  <si>
    <t>6236-187</t>
  </si>
  <si>
    <t>6236-188</t>
  </si>
  <si>
    <t>6257-89</t>
  </si>
  <si>
    <t>6561-20</t>
  </si>
  <si>
    <t>6561-21</t>
  </si>
  <si>
    <t>Lesion</t>
  </si>
  <si>
    <t>Media</t>
  </si>
  <si>
    <t>Strain</t>
  </si>
  <si>
    <t>DAPI Cell Count</t>
  </si>
  <si>
    <t>Mac2 Positive Cell Count</t>
  </si>
  <si>
    <t>Percent Cells Mac2+</t>
  </si>
  <si>
    <t>SMC-A Positive Cell Count</t>
  </si>
  <si>
    <t>Percent Cells SMC-A+</t>
  </si>
  <si>
    <t>Avg Percent Cells Mac2+</t>
  </si>
  <si>
    <t>Avg Percent Cells SMC-A+</t>
  </si>
  <si>
    <t>SE Percent Cells Mac2+</t>
  </si>
  <si>
    <t>SE Percent Cells SMC-A+</t>
  </si>
  <si>
    <t>Mep1aKO</t>
  </si>
  <si>
    <t>unpaired ttest</t>
  </si>
  <si>
    <t>6565-20_1</t>
  </si>
  <si>
    <t>6565-20_2</t>
  </si>
  <si>
    <t>6565-20_3</t>
  </si>
  <si>
    <t>6256-89_1</t>
  </si>
  <si>
    <t>6256-89_2</t>
  </si>
  <si>
    <t>8232-12_2</t>
  </si>
  <si>
    <t>8220-6_1</t>
  </si>
  <si>
    <t>8220-6_2</t>
  </si>
  <si>
    <t>8232-16_1</t>
  </si>
  <si>
    <t>8232-16_5</t>
  </si>
  <si>
    <t>8232-16_6</t>
  </si>
  <si>
    <t>8232-16_7</t>
  </si>
  <si>
    <t>Sample</t>
  </si>
  <si>
    <t>Concentration</t>
  </si>
  <si>
    <t>Wells</t>
  </si>
  <si>
    <t>BackConcCalc</t>
  </si>
  <si>
    <t>Values</t>
  </si>
  <si>
    <t>St01</t>
  </si>
  <si>
    <t>A1</t>
  </si>
  <si>
    <t>St02</t>
  </si>
  <si>
    <t>B1</t>
  </si>
  <si>
    <t>Chow</t>
  </si>
  <si>
    <t>Outliers</t>
  </si>
  <si>
    <t>Result</t>
  </si>
  <si>
    <t>Real Result</t>
  </si>
  <si>
    <t xml:space="preserve">Mep1aKO </t>
  </si>
  <si>
    <t>D1</t>
  </si>
  <si>
    <t>Mean</t>
  </si>
  <si>
    <t>8006-2</t>
  </si>
  <si>
    <t>E1</t>
  </si>
  <si>
    <t>SD</t>
  </si>
  <si>
    <t>F1</t>
  </si>
  <si>
    <t>SEM</t>
  </si>
  <si>
    <t>G1</t>
  </si>
  <si>
    <t>Ttest</t>
  </si>
  <si>
    <t> 0.2183</t>
  </si>
  <si>
    <t>0.8163 </t>
  </si>
  <si>
    <t>H1</t>
  </si>
  <si>
    <t>A2</t>
  </si>
  <si>
    <t>B2</t>
  </si>
  <si>
    <t>C2</t>
  </si>
  <si>
    <t>7544-48</t>
  </si>
  <si>
    <t>D2</t>
  </si>
  <si>
    <t>7544-49</t>
  </si>
  <si>
    <t>E2</t>
  </si>
  <si>
    <t>7544-50</t>
  </si>
  <si>
    <t>F2</t>
  </si>
  <si>
    <t>7544-51</t>
  </si>
  <si>
    <t>G2</t>
  </si>
  <si>
    <t>7544-52</t>
  </si>
  <si>
    <t>H2</t>
  </si>
  <si>
    <t>7544-53</t>
  </si>
  <si>
    <t>A3</t>
  </si>
  <si>
    <t>7545-54</t>
  </si>
  <si>
    <t>B3</t>
  </si>
  <si>
    <t>7545-55</t>
  </si>
  <si>
    <t>C3</t>
  </si>
  <si>
    <t>7545-56</t>
  </si>
  <si>
    <t>D3</t>
  </si>
  <si>
    <t>7548-58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</si>
  <si>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</si>
  <si>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</si>
  <si>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</si>
  <si>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</si>
  <si>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</si>
  <si>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</si>
  <si>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</si>
  <si>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</si>
  <si>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</si>
  <si>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</si>
  <si>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</si>
  <si>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7465-32</t>
  </si>
  <si>
    <t>H4</t>
  </si>
  <si>
    <t>7465-33</t>
  </si>
  <si>
    <t>A5</t>
  </si>
  <si>
    <t>7465-34</t>
  </si>
  <si>
    <t>B5</t>
  </si>
  <si>
    <t>7465-36</t>
  </si>
  <si>
    <t>C5</t>
  </si>
  <si>
    <t>7475-38</t>
  </si>
  <si>
    <t>D5</t>
  </si>
  <si>
    <t>7475-39</t>
  </si>
  <si>
    <t>E5</t>
  </si>
  <si>
    <t>7498-42</t>
  </si>
  <si>
    <t>F5</t>
  </si>
  <si>
    <t>7502-43</t>
  </si>
  <si>
    <t>G5</t>
  </si>
  <si>
    <t>7498-43</t>
  </si>
  <si>
    <t>H5</t>
  </si>
  <si>
    <t>7502-44</t>
  </si>
  <si>
    <t>A6</t>
  </si>
  <si>
    <t>Diet</t>
  </si>
  <si>
    <t>x = (y-0.0007)/0.0018</t>
  </si>
  <si>
    <t>C1</t>
  </si>
  <si>
    <t>St03</t>
  </si>
  <si>
    <t>St04</t>
  </si>
  <si>
    <t>Real Concentration (pg/ml)</t>
  </si>
  <si>
    <t>7546-58</t>
  </si>
  <si>
    <t>Ly6g Area</t>
  </si>
  <si>
    <t>Percent Ly6g+</t>
  </si>
  <si>
    <r>
      <t xml:space="preserve">Pixel conversion rate (10x) = </t>
    </r>
    <r>
      <rPr>
        <b/>
        <u/>
        <sz val="12"/>
        <color rgb="FF000000"/>
        <rFont val="Calibri"/>
        <scheme val="minor"/>
      </rPr>
      <t>0.6887</t>
    </r>
  </si>
  <si>
    <t>Average Percent Ly6g+</t>
  </si>
  <si>
    <t>SE Ly6g+</t>
  </si>
  <si>
    <t>8232-16_2</t>
  </si>
  <si>
    <t>8232-16_3</t>
  </si>
  <si>
    <t>8232-11_1</t>
  </si>
  <si>
    <t>8232-11_3</t>
  </si>
  <si>
    <t>8232-11_4</t>
  </si>
  <si>
    <t>8232-12_1</t>
  </si>
  <si>
    <t>8232-13_1</t>
  </si>
  <si>
    <t>8232-13_2</t>
  </si>
  <si>
    <t>8232-13_3</t>
  </si>
  <si>
    <t>8232_16_2_1</t>
  </si>
  <si>
    <t>8232_16_2_2</t>
  </si>
  <si>
    <t>8256-89_1</t>
  </si>
  <si>
    <t>8256-89_2</t>
  </si>
  <si>
    <t>8256-89_3</t>
  </si>
  <si>
    <t>6236-186_1</t>
  </si>
  <si>
    <t>6236-186_2</t>
  </si>
  <si>
    <t>8393-9_1</t>
  </si>
  <si>
    <t>8393-9_2</t>
  </si>
  <si>
    <t>7157-9_1</t>
  </si>
  <si>
    <t>7157-9_2</t>
  </si>
  <si>
    <t>CXCL5 Area</t>
  </si>
  <si>
    <t>Percent CXCL5+</t>
  </si>
  <si>
    <t>6237-86_1</t>
  </si>
  <si>
    <t>6237-86_2</t>
  </si>
  <si>
    <t>6237-86_3</t>
  </si>
  <si>
    <t>8232-9_1</t>
  </si>
  <si>
    <t>8232-9_2</t>
  </si>
  <si>
    <t>8232-9_3</t>
  </si>
  <si>
    <t>8232-11_2</t>
  </si>
  <si>
    <t>8232-12_3</t>
  </si>
  <si>
    <t>8232-12_4</t>
  </si>
  <si>
    <t>B6 F vs B6 M</t>
  </si>
  <si>
    <t>Mep1a F vs Mep1a M</t>
  </si>
  <si>
    <t>B6 vs Mep1a</t>
  </si>
  <si>
    <t>8232-8</t>
  </si>
  <si>
    <t>8232-7</t>
  </si>
  <si>
    <t>8232-6</t>
  </si>
  <si>
    <t>8232-5</t>
  </si>
  <si>
    <t>8232-4</t>
  </si>
  <si>
    <t>8232-3</t>
  </si>
  <si>
    <t>8596-45</t>
  </si>
  <si>
    <t>8371-41</t>
  </si>
  <si>
    <t>Total Cholesterol</t>
  </si>
  <si>
    <t>Triglycerides</t>
  </si>
  <si>
    <t>HDL</t>
  </si>
  <si>
    <t>Glucose</t>
  </si>
  <si>
    <t>Non-HDL</t>
  </si>
  <si>
    <t>Aortic Lesions</t>
  </si>
  <si>
    <t>A</t>
  </si>
  <si>
    <t>= BAD STANDARDS!</t>
  </si>
  <si>
    <t>B</t>
  </si>
  <si>
    <t>C</t>
  </si>
  <si>
    <t>D</t>
  </si>
  <si>
    <t>E</t>
  </si>
  <si>
    <t>G</t>
  </si>
  <si>
    <t>H</t>
  </si>
  <si>
    <t>*Standard tubes popped open during incubation, so using old standard ODs from Daniela</t>
  </si>
  <si>
    <t>y = 0.0028x - 0.0848</t>
  </si>
  <si>
    <t>.0028x = y + .0848</t>
  </si>
  <si>
    <t>L</t>
  </si>
  <si>
    <t>N</t>
  </si>
  <si>
    <t>Concentration (uM)</t>
  </si>
  <si>
    <t>Avg MDA (uM)</t>
  </si>
  <si>
    <t>Unpaired Ttest</t>
  </si>
  <si>
    <t>8501-28</t>
  </si>
  <si>
    <t>8501-29</t>
  </si>
  <si>
    <t>8553-37</t>
  </si>
  <si>
    <t>8553-38</t>
  </si>
  <si>
    <t>8514-30</t>
  </si>
  <si>
    <t>8514-31</t>
  </si>
  <si>
    <t>8553-39</t>
  </si>
  <si>
    <t>8553-40</t>
  </si>
  <si>
    <t>8533-36</t>
  </si>
  <si>
    <t>8554-47</t>
  </si>
  <si>
    <t>8554-48</t>
  </si>
  <si>
    <t>8558-41</t>
  </si>
  <si>
    <t>Male</t>
  </si>
  <si>
    <t>Female</t>
  </si>
  <si>
    <t>All</t>
  </si>
  <si>
    <t>Female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</si>
</sst>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1"/>
      <color theme="1"/>
      <name val="Calibri"/>
      <scheme val="minor"/>
    </font>
    <font>
      <sz val="11"/>
      <name val="Calibri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9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0" fillId="0" borderId="0" xfId="0" applyFont="1"/>
    <xf numFmtId="3" fontId="0" fillId="0" borderId="0" xfId="0" applyNumberFormat="1"/>
    <xf numFmtId="0" fontId="3" fillId="0" borderId="0" xfId="2" applyFont="1" applyFill="1" applyBorder="1"/>
    <xf numFmtId="0" fontId="3" fillId="0" borderId="0" xfId="2" applyBorder="1"/>
    <xf numFmtId="0" fontId="1" fillId="0" borderId="0" xfId="1" applyBorder="1"/>
    <xf numFmtId="1" fontId="3" fillId="0" borderId="0" xfId="2" applyNumberFormat="1" applyBorder="1"/>
    <xf numFmtId="0" fontId="1" fillId="0" borderId="0" xfId="4" applyBorder="1"/>
    <xf numFmtId="0" fontId="3" fillId="0" borderId="0" xfId="1" applyFont="1" applyBorder="1"/>
    <xf numFmtId="0" fontId="1" fillId="0" borderId="0" xfId="4" applyFont="1" applyBorder="1"/>
    <xf numFmtId="1" fontId="1" fillId="0" borderId="0" xfId="4" applyNumberFormat="1" applyBorder="1"/>
    <xf numFmtId="0" fontId="4" fillId="0" borderId="0" xfId="4" applyFont="1" applyBorder="1"/>
    <xf numFmtId="1" fontId="4" fillId="0" borderId="0" xfId="4" applyNumberFormat="1" applyFont="1" applyBorder="1"/>
    <xf numFmtId="1" fontId="1" fillId="0" borderId="0" xfId="4" applyNumberFormat="1" applyFont="1" applyBorder="1"/>
    <xf numFmtId="0" fontId="3" fillId="0" borderId="0" xfId="1" applyFont="1" applyFill="1" applyBorder="1"/>
    <xf numFmtId="1" fontId="1" fillId="0" borderId="0" xfId="1" applyNumberFormat="1"/>
    <xf numFmtId="0" fontId="2" fillId="0" borderId="0" xfId="0" applyFont="1"/>
    <xf numFmtId="0" fontId="7" fillId="0" borderId="0" xfId="1" applyFont="1"/>
    <xf numFmtId="0" fontId="8" fillId="0" borderId="0" xfId="1" applyFont="1" applyFill="1"/>
    <xf numFmtId="0" fontId="9" fillId="0" borderId="0" xfId="0" applyFont="1"/>
    <xf numFmtId="0" fontId="1" fillId="2" borderId="1" xfId="1" applyFill="1" applyBorder="1"/>
    <xf numFmtId="0" fontId="1" fillId="0" borderId="2" xfId="1" applyBorder="1"/>
    <xf numFmtId="0" fontId="1" fillId="0" borderId="3" xfId="1" applyBorder="1"/>
    <xf numFmtId="0" fontId="1" fillId="2" borderId="0" xfId="1" applyFill="1"/>
    <xf numFmtId="0" fontId="1" fillId="0" borderId="0" xfId="1" quotePrefix="1"/>
    <xf numFmtId="0" fontId="1" fillId="2" borderId="4" xfId="1" applyFill="1" applyBorder="1"/>
    <xf numFmtId="0" fontId="1" fillId="0" borderId="5" xfId="1" applyBorder="1"/>
    <xf numFmtId="0" fontId="1" fillId="0" borderId="4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1" fillId="0" borderId="0" xfId="1" applyFont="1"/>
    <xf numFmtId="0" fontId="12" fillId="0" borderId="0" xfId="1" applyFont="1"/>
  </cellXfs>
  <cellStyles count="169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  <cellStyle name="Normal 2" xfId="1"/>
    <cellStyle name="Normal 2 2" xfId="3"/>
    <cellStyle name="Normal 4" xfId="2"/>
    <cellStyle name="Normal 5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'Lipids + Glucose'!$M$5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'Lipids + Glucose'!$N$10:$O$10</c:f>
                <c:numCache>
                  <c:formatCode>General</c:formatCode>
                  <c:ptCount val="2"/>
                  <c:pt idx="0">
                    <c:v>4.506678091208398</c:v>
                  </c:pt>
                  <c:pt idx="1">
                    <c:v>1.654772029951894</c:v>
                  </c:pt>
                </c:numCache>
              </c:numRef>
            </c:plus>
            <c:minus>
              <c:numRef>
                <c:f>'Lipids + Glucose'!$N$10:$O$10</c:f>
                <c:numCache>
                  <c:formatCode>General</c:formatCode>
                  <c:ptCount val="2"/>
                  <c:pt idx="0">
                    <c:v>4.506678091208398</c:v>
                  </c:pt>
                  <c:pt idx="1">
                    <c:v>1.654772029951894</c:v>
                  </c:pt>
                </c:numCache>
              </c:numRef>
            </c:minus>
          </c:errBars>
          <c:cat>
            <c:strRef>
              <c:f>'Lipids + Glucose'!$N$4:$O$4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'Lipids + Glucose'!$N$5:$O$5</c:f>
              <c:numCache>
                <c:formatCode>General</c:formatCode>
                <c:ptCount val="2"/>
                <c:pt idx="0">
                  <c:v>23.9018</c:v>
                </c:pt>
                <c:pt idx="1">
                  <c:v>6.4076</c:v>
                </c:pt>
              </c:numCache>
            </c:numRef>
          </c:val>
        </c:ser>
        <c:ser>
          <c:idx val="1"/>
          <c:order val="1"/>
          <c:tx>
            <c:strRef>
              <c:f>'Lipids + Glucose'!$M$6</c:f>
              <c:strCache>
                <c:ptCount val="1"/>
                <c:pt idx="0">
                  <c:v>Mep1a-/-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'Lipids + Glucose'!$N$11:$O$11</c:f>
                <c:numCache>
                  <c:formatCode>General</c:formatCode>
                  <c:ptCount val="2"/>
                  <c:pt idx="0">
                    <c:v>3.425667925487567</c:v>
                  </c:pt>
                  <c:pt idx="1">
                    <c:v>2.270475980445021</c:v>
                  </c:pt>
                </c:numCache>
              </c:numRef>
            </c:plus>
            <c:minus>
              <c:numRef>
                <c:f>'Lipids + Glucose'!$N$11:$O$11</c:f>
                <c:numCache>
                  <c:formatCode>General</c:formatCode>
                  <c:ptCount val="2"/>
                  <c:pt idx="0">
                    <c:v>3.425667925487567</c:v>
                  </c:pt>
                  <c:pt idx="1">
                    <c:v>2.270475980445021</c:v>
                  </c:pt>
                </c:numCache>
              </c:numRef>
            </c:minus>
          </c:errBars>
          <c:cat>
            <c:strRef>
              <c:f>'Lipids + Glucose'!$N$4:$O$4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'Lipids + Glucose'!$N$6:$O$6</c:f>
              <c:numCache>
                <c:formatCode>General</c:formatCode>
                <c:ptCount val="2"/>
                <c:pt idx="0">
                  <c:v>17.19825</c:v>
                </c:pt>
                <c:pt idx="1">
                  <c:v>4.251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301608"/>
        <c:axId val="1973304584"/>
      </c:barChart>
      <c:catAx>
        <c:axId val="197330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304584"/>
        <c:crosses val="autoZero"/>
        <c:auto val="1"/>
        <c:lblAlgn val="ctr"/>
        <c:lblOffset val="100"/>
        <c:noMultiLvlLbl val="0"/>
      </c:catAx>
      <c:valAx>
        <c:axId val="1973304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HDL</a:t>
                </a:r>
                <a:r>
                  <a:rPr lang="en-US" baseline="0"/>
                  <a:t> (mg/dL)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30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'CXCL5 ELISA (Chow + Western)'!$B$3:$B$6</c:f>
              <c:numCache>
                <c:formatCode>General</c:formatCode>
                <c:ptCount val="4"/>
                <c:pt idx="0">
                  <c:v>126.0</c:v>
                </c:pt>
                <c:pt idx="1">
                  <c:v>63.0</c:v>
                </c:pt>
                <c:pt idx="2">
                  <c:v>31.3</c:v>
                </c:pt>
                <c:pt idx="3">
                  <c:v>0.0</c:v>
                </c:pt>
              </c:numCache>
            </c:numRef>
          </c:xVal>
          <c:yVal>
            <c:numRef>
              <c:f>'CXCL5 ELISA (Chow + Western)'!$D$3:$D$6</c:f>
              <c:numCache>
                <c:formatCode>General</c:formatCode>
                <c:ptCount val="4"/>
                <c:pt idx="0">
                  <c:v>0.238</c:v>
                </c:pt>
                <c:pt idx="1">
                  <c:v>0.106</c:v>
                </c:pt>
                <c:pt idx="2">
                  <c:v>0.054</c:v>
                </c:pt>
                <c:pt idx="3">
                  <c:v>0.009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43352"/>
        <c:axId val="1766634504"/>
      </c:scatterChart>
      <c:valAx>
        <c:axId val="176754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634504"/>
        <c:crosses val="autoZero"/>
        <c:crossBetween val="midCat"/>
      </c:valAx>
      <c:valAx>
        <c:axId val="176663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543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'CXCL5 ELISA (Chow + Western)'!$I$26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'CXCL5 ELISA (Chow + Western)'!$N$26:$O$26</c:f>
                <c:numCache>
                  <c:formatCode>General</c:formatCode>
                  <c:ptCount val="2"/>
                  <c:pt idx="0">
                    <c:v>408.705172106</c:v>
                  </c:pt>
                  <c:pt idx="1">
                    <c:v>205.3259478284</c:v>
                  </c:pt>
                </c:numCache>
              </c:numRef>
            </c:plus>
            <c:minus>
              <c:numRef>
                <c:f>'CXCL5 ELISA (Chow + Western)'!$N$26:$O$26</c:f>
                <c:numCache>
                  <c:formatCode>General</c:formatCode>
                  <c:ptCount val="2"/>
                  <c:pt idx="0">
                    <c:v>408.705172106</c:v>
                  </c:pt>
                  <c:pt idx="1">
                    <c:v>205.3259478284</c:v>
                  </c:pt>
                </c:numCache>
              </c:numRef>
            </c:minus>
          </c:errBars>
          <c:cat>
            <c:strRef>
              <c:f>'CXCL5 ELISA (Chow + Western)'!$J$25:$K$25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'CXCL5 ELISA (Chow + Western)'!$J$26:$K$26</c:f>
              <c:numCache>
                <c:formatCode>General</c:formatCode>
                <c:ptCount val="2"/>
                <c:pt idx="0">
                  <c:v>1855.00000008</c:v>
                </c:pt>
                <c:pt idx="1">
                  <c:v>1385.55555551</c:v>
                </c:pt>
              </c:numCache>
            </c:numRef>
          </c:val>
        </c:ser>
        <c:ser>
          <c:idx val="1"/>
          <c:order val="1"/>
          <c:tx>
            <c:strRef>
              <c:f>'CXCL5 ELISA (Chow + Western)'!$I$27</c:f>
              <c:strCache>
                <c:ptCount val="1"/>
                <c:pt idx="0">
                  <c:v>Mep1aKO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'CXCL5 ELISA (Chow + Western)'!$N$27:$O$27</c:f>
                <c:numCache>
                  <c:formatCode>General</c:formatCode>
                  <c:ptCount val="2"/>
                  <c:pt idx="0">
                    <c:v>88.686758647</c:v>
                  </c:pt>
                  <c:pt idx="1">
                    <c:v>184.1814464426</c:v>
                  </c:pt>
                </c:numCache>
              </c:numRef>
            </c:plus>
            <c:minus>
              <c:numRef>
                <c:f>'CXCL5 ELISA (Chow + Western)'!$N$27:$O$27</c:f>
                <c:numCache>
                  <c:formatCode>General</c:formatCode>
                  <c:ptCount val="2"/>
                  <c:pt idx="0">
                    <c:v>88.686758647</c:v>
                  </c:pt>
                  <c:pt idx="1">
                    <c:v>184.1814464426</c:v>
                  </c:pt>
                </c:numCache>
              </c:numRef>
            </c:minus>
          </c:errBars>
          <c:cat>
            <c:strRef>
              <c:f>'CXCL5 ELISA (Chow + Western)'!$J$25:$K$25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'CXCL5 ELISA (Chow + Western)'!$J$27:$K$27</c:f>
              <c:numCache>
                <c:formatCode>General</c:formatCode>
                <c:ptCount val="2"/>
                <c:pt idx="0">
                  <c:v>450.972222225</c:v>
                </c:pt>
                <c:pt idx="1">
                  <c:v>595.555555583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958920"/>
        <c:axId val="1975351512"/>
      </c:barChart>
      <c:catAx>
        <c:axId val="1765958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75351512"/>
        <c:crosses val="autoZero"/>
        <c:auto val="1"/>
        <c:lblAlgn val="ctr"/>
        <c:lblOffset val="100"/>
        <c:noMultiLvlLbl val="0"/>
      </c:catAx>
      <c:valAx>
        <c:axId val="1975351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(pg/mL)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6595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'TBARS Assay (Chow + Western)'!$K$22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rgbClr val="0D0D0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'TBARS Assay (Chow + Western)'!$P$22:$Q$22</c:f>
                <c:numCache>
                  <c:formatCode>General</c:formatCode>
                  <c:ptCount val="2"/>
                  <c:pt idx="0">
                    <c:v>2.60221865916633</c:v>
                  </c:pt>
                  <c:pt idx="1">
                    <c:v>6.235527461337045</c:v>
                  </c:pt>
                </c:numCache>
              </c:numRef>
            </c:plus>
            <c:minus>
              <c:numRef>
                <c:f>'TBARS Assay (Chow + Western)'!$P$22:$Q$22</c:f>
                <c:numCache>
                  <c:formatCode>General</c:formatCode>
                  <c:ptCount val="2"/>
                  <c:pt idx="0">
                    <c:v>2.60221865916633</c:v>
                  </c:pt>
                  <c:pt idx="1">
                    <c:v>6.235527461337045</c:v>
                  </c:pt>
                </c:numCache>
              </c:numRef>
            </c:minus>
          </c:errBars>
          <c:cat>
            <c:strRef>
              <c:f>'TBARS Assay (Chow + Western)'!$L$21:$M$21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'TBARS Assay (Chow + Western)'!$L$22:$M$22</c:f>
              <c:numCache>
                <c:formatCode>General</c:formatCode>
                <c:ptCount val="2"/>
                <c:pt idx="0">
                  <c:v>39.57142857142857</c:v>
                </c:pt>
                <c:pt idx="1">
                  <c:v>76.71428571428572</c:v>
                </c:pt>
              </c:numCache>
            </c:numRef>
          </c:val>
        </c:ser>
        <c:ser>
          <c:idx val="1"/>
          <c:order val="1"/>
          <c:tx>
            <c:strRef>
              <c:f>'TBARS Assay (Chow + Western)'!$K$23</c:f>
              <c:strCache>
                <c:ptCount val="1"/>
                <c:pt idx="0">
                  <c:v>Mep1aKO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'TBARS Assay (Chow + Western)'!$P$23:$Q$23</c:f>
                <c:numCache>
                  <c:formatCode>General</c:formatCode>
                  <c:ptCount val="2"/>
                  <c:pt idx="0">
                    <c:v>0.693043513225893</c:v>
                  </c:pt>
                  <c:pt idx="1">
                    <c:v>3.091206165165234</c:v>
                  </c:pt>
                </c:numCache>
              </c:numRef>
            </c:plus>
            <c:minus>
              <c:numRef>
                <c:f>'TBARS Assay (Chow + Western)'!$P$23:$Q$23</c:f>
                <c:numCache>
                  <c:formatCode>General</c:formatCode>
                  <c:ptCount val="2"/>
                  <c:pt idx="0">
                    <c:v>0.693043513225893</c:v>
                  </c:pt>
                  <c:pt idx="1">
                    <c:v>3.091206165165234</c:v>
                  </c:pt>
                </c:numCache>
              </c:numRef>
            </c:minus>
          </c:errBars>
          <c:cat>
            <c:strRef>
              <c:f>'TBARS Assay (Chow + Western)'!$L$21:$M$21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'TBARS Assay (Chow + Western)'!$L$23:$M$23</c:f>
              <c:numCache>
                <c:formatCode>General</c:formatCode>
                <c:ptCount val="2"/>
                <c:pt idx="0">
                  <c:v>33.1875</c:v>
                </c:pt>
                <c:pt idx="1">
                  <c:v>53.35714285714285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718600"/>
        <c:axId val="1766360088"/>
      </c:barChart>
      <c:catAx>
        <c:axId val="1766718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66360088"/>
        <c:crosses val="autoZero"/>
        <c:auto val="1"/>
        <c:lblAlgn val="ctr"/>
        <c:lblOffset val="100"/>
        <c:noMultiLvlLbl val="0"/>
      </c:catAx>
      <c:valAx>
        <c:axId val="176636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MDA Concentration (uM)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6671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'Lipids + Glucose'!$M$5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'Lipids + Glucose'!$P$10:$Q$10</c:f>
                <c:numCache>
                  <c:formatCode>General</c:formatCode>
                  <c:ptCount val="2"/>
                  <c:pt idx="0">
                    <c:v>31.38294961671946</c:v>
                  </c:pt>
                  <c:pt idx="1">
                    <c:v>58.45650583035597</c:v>
                  </c:pt>
                </c:numCache>
              </c:numRef>
            </c:plus>
            <c:minus>
              <c:numRef>
                <c:f>'Lipids + Glucose'!$P$10:$Q$10</c:f>
                <c:numCache>
                  <c:formatCode>General</c:formatCode>
                  <c:ptCount val="2"/>
                  <c:pt idx="0">
                    <c:v>31.38294961671946</c:v>
                  </c:pt>
                  <c:pt idx="1">
                    <c:v>58.45650583035597</c:v>
                  </c:pt>
                </c:numCache>
              </c:numRef>
            </c:minus>
          </c:errBars>
          <c:cat>
            <c:strRef>
              <c:f>'Lipids + Glucose'!$P$4:$Q$4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'Lipids + Glucose'!$P$5:$Q$5</c:f>
              <c:numCache>
                <c:formatCode>General</c:formatCode>
                <c:ptCount val="2"/>
                <c:pt idx="0">
                  <c:v>351.6133</c:v>
                </c:pt>
                <c:pt idx="1">
                  <c:v>739.9975000000001</c:v>
                </c:pt>
              </c:numCache>
            </c:numRef>
          </c:val>
        </c:ser>
        <c:ser>
          <c:idx val="1"/>
          <c:order val="1"/>
          <c:tx>
            <c:strRef>
              <c:f>'Lipids + Glucose'!$M$6</c:f>
              <c:strCache>
                <c:ptCount val="1"/>
                <c:pt idx="0">
                  <c:v>Mep1a-/-</c:v>
                </c:pt>
              </c:strCache>
            </c:strRef>
          </c:tx>
          <c:spPr>
            <a:solidFill>
              <a:schemeClr val="bg1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'Lipids + Glucose'!$P$11:$Q$11</c:f>
                <c:numCache>
                  <c:formatCode>General</c:formatCode>
                  <c:ptCount val="2"/>
                  <c:pt idx="0">
                    <c:v>20.74022734601252</c:v>
                  </c:pt>
                  <c:pt idx="1">
                    <c:v>91.5190793092773</c:v>
                  </c:pt>
                </c:numCache>
              </c:numRef>
            </c:plus>
            <c:minus>
              <c:numRef>
                <c:f>'Lipids + Glucose'!$P$11:$Q$11</c:f>
                <c:numCache>
                  <c:formatCode>General</c:formatCode>
                  <c:ptCount val="2"/>
                  <c:pt idx="0">
                    <c:v>20.74022734601252</c:v>
                  </c:pt>
                  <c:pt idx="1">
                    <c:v>91.5190793092773</c:v>
                  </c:pt>
                </c:numCache>
              </c:numRef>
            </c:minus>
          </c:errBars>
          <c:cat>
            <c:strRef>
              <c:f>'Lipids + Glucose'!$P$4:$Q$4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'Lipids + Glucose'!$P$6:$Q$6</c:f>
              <c:numCache>
                <c:formatCode>General</c:formatCode>
                <c:ptCount val="2"/>
                <c:pt idx="0">
                  <c:v>290.37275</c:v>
                </c:pt>
                <c:pt idx="1">
                  <c:v>899.0681999999999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144712"/>
        <c:axId val="1769534360"/>
      </c:barChart>
      <c:catAx>
        <c:axId val="175114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534360"/>
        <c:crosses val="autoZero"/>
        <c:auto val="1"/>
        <c:lblAlgn val="ctr"/>
        <c:lblOffset val="100"/>
        <c:noMultiLvlLbl val="0"/>
      </c:catAx>
      <c:valAx>
        <c:axId val="1769534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Non-HDL (mg/dL)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14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'Lipids + Glucose'!$M$5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'Lipids + Glucose'!$R$10:$S$10</c:f>
                <c:numCache>
                  <c:formatCode>General</c:formatCode>
                  <c:ptCount val="2"/>
                  <c:pt idx="0">
                    <c:v>11.80629211625922</c:v>
                  </c:pt>
                  <c:pt idx="1">
                    <c:v>10.41777924106461</c:v>
                  </c:pt>
                </c:numCache>
              </c:numRef>
            </c:plus>
            <c:minus>
              <c:numRef>
                <c:f>'Lipids + Glucose'!$R$10:$S$10</c:f>
                <c:numCache>
                  <c:formatCode>General</c:formatCode>
                  <c:ptCount val="2"/>
                  <c:pt idx="0">
                    <c:v>11.80629211625922</c:v>
                  </c:pt>
                  <c:pt idx="1">
                    <c:v>10.41777924106461</c:v>
                  </c:pt>
                </c:numCache>
              </c:numRef>
            </c:minus>
          </c:errBars>
          <c:cat>
            <c:strRef>
              <c:f>'Lipids + Glucose'!$R$4:$S$4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'Lipids + Glucose'!$R$5:$S$5</c:f>
              <c:numCache>
                <c:formatCode>General</c:formatCode>
                <c:ptCount val="2"/>
                <c:pt idx="0">
                  <c:v>118.4247</c:v>
                </c:pt>
                <c:pt idx="1">
                  <c:v>153.7016</c:v>
                </c:pt>
              </c:numCache>
            </c:numRef>
          </c:val>
        </c:ser>
        <c:ser>
          <c:idx val="1"/>
          <c:order val="1"/>
          <c:tx>
            <c:strRef>
              <c:f>'Lipids + Glucose'!$M$6</c:f>
              <c:strCache>
                <c:ptCount val="1"/>
                <c:pt idx="0">
                  <c:v>Mep1a-/-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'Lipids + Glucose'!$R$11:$S$11</c:f>
                <c:numCache>
                  <c:formatCode>General</c:formatCode>
                  <c:ptCount val="2"/>
                  <c:pt idx="0">
                    <c:v>4.42547635349657</c:v>
                  </c:pt>
                  <c:pt idx="1">
                    <c:v>7.639398099908734</c:v>
                  </c:pt>
                </c:numCache>
              </c:numRef>
            </c:plus>
            <c:minus>
              <c:numRef>
                <c:f>'Lipids + Glucose'!$R$11:$S$11</c:f>
                <c:numCache>
                  <c:formatCode>General</c:formatCode>
                  <c:ptCount val="2"/>
                  <c:pt idx="0">
                    <c:v>4.42547635349657</c:v>
                  </c:pt>
                  <c:pt idx="1">
                    <c:v>7.639398099908734</c:v>
                  </c:pt>
                </c:numCache>
              </c:numRef>
            </c:minus>
          </c:errBars>
          <c:cat>
            <c:strRef>
              <c:f>'Lipids + Glucose'!$R$4:$S$4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'Lipids + Glucose'!$R$6:$S$6</c:f>
              <c:numCache>
                <c:formatCode>General</c:formatCode>
                <c:ptCount val="2"/>
                <c:pt idx="0">
                  <c:v>73.053125</c:v>
                </c:pt>
                <c:pt idx="1">
                  <c:v>146.4628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353064"/>
        <c:axId val="-2023350088"/>
      </c:barChart>
      <c:catAx>
        <c:axId val="-202335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350088"/>
        <c:crosses val="autoZero"/>
        <c:auto val="1"/>
        <c:lblAlgn val="ctr"/>
        <c:lblOffset val="100"/>
        <c:noMultiLvlLbl val="0"/>
      </c:catAx>
      <c:valAx>
        <c:axId val="-202335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Triglycerides (mg/dL)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2335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'Lipids + Glucose'!$M$5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'Lipids + Glucose'!$T$10:$U$10</c:f>
                <c:numCache>
                  <c:formatCode>General</c:formatCode>
                  <c:ptCount val="2"/>
                  <c:pt idx="0">
                    <c:v>13.45151914059912</c:v>
                  </c:pt>
                  <c:pt idx="1">
                    <c:v>17.80943938245295</c:v>
                  </c:pt>
                </c:numCache>
              </c:numRef>
            </c:plus>
            <c:minus>
              <c:numRef>
                <c:f>'Lipids + Glucose'!$T$10:$U$10</c:f>
                <c:numCache>
                  <c:formatCode>General</c:formatCode>
                  <c:ptCount val="2"/>
                  <c:pt idx="0">
                    <c:v>13.45151914059912</c:v>
                  </c:pt>
                  <c:pt idx="1">
                    <c:v>17.80943938245295</c:v>
                  </c:pt>
                </c:numCache>
              </c:numRef>
            </c:minus>
          </c:errBars>
          <c:cat>
            <c:strRef>
              <c:f>'Lipids + Glucose'!$T$4:$U$4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'Lipids + Glucose'!$T$5:$U$5</c:f>
              <c:numCache>
                <c:formatCode>General</c:formatCode>
                <c:ptCount val="2"/>
                <c:pt idx="0">
                  <c:v>91.02631578947368</c:v>
                </c:pt>
                <c:pt idx="1">
                  <c:v>222.0</c:v>
                </c:pt>
              </c:numCache>
            </c:numRef>
          </c:val>
        </c:ser>
        <c:ser>
          <c:idx val="1"/>
          <c:order val="1"/>
          <c:tx>
            <c:strRef>
              <c:f>'Lipids + Glucose'!$M$6</c:f>
              <c:strCache>
                <c:ptCount val="1"/>
                <c:pt idx="0">
                  <c:v>Mep1a-/-</c:v>
                </c:pt>
              </c:strCache>
            </c:strRef>
          </c:tx>
          <c:spPr>
            <a:solidFill>
              <a:schemeClr val="bg1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'Lipids + Glucose'!$T$11:$U$11</c:f>
                <c:numCache>
                  <c:formatCode>General</c:formatCode>
                  <c:ptCount val="2"/>
                  <c:pt idx="0">
                    <c:v>4.73261089217644</c:v>
                  </c:pt>
                  <c:pt idx="1">
                    <c:v>10.37932457234206</c:v>
                  </c:pt>
                </c:numCache>
              </c:numRef>
            </c:plus>
            <c:minus>
              <c:numRef>
                <c:f>'Lipids + Glucose'!$T$11:$U$11</c:f>
                <c:numCache>
                  <c:formatCode>General</c:formatCode>
                  <c:ptCount val="2"/>
                  <c:pt idx="0">
                    <c:v>4.73261089217644</c:v>
                  </c:pt>
                  <c:pt idx="1">
                    <c:v>10.37932457234206</c:v>
                  </c:pt>
                </c:numCache>
              </c:numRef>
            </c:minus>
          </c:errBars>
          <c:cat>
            <c:strRef>
              <c:f>'Lipids + Glucose'!$T$4:$U$4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'Lipids + Glucose'!$T$6:$U$6</c:f>
              <c:numCache>
                <c:formatCode>General</c:formatCode>
                <c:ptCount val="2"/>
                <c:pt idx="0">
                  <c:v>81.75</c:v>
                </c:pt>
                <c:pt idx="1">
                  <c:v>233.7631578947368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359400"/>
        <c:axId val="1973362248"/>
      </c:barChart>
      <c:catAx>
        <c:axId val="197335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362248"/>
        <c:crosses val="autoZero"/>
        <c:auto val="1"/>
        <c:lblAlgn val="ctr"/>
        <c:lblOffset val="100"/>
        <c:noMultiLvlLbl val="0"/>
      </c:catAx>
      <c:valAx>
        <c:axId val="197336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</a:t>
                </a:r>
                <a:r>
                  <a:rPr lang="en-US" baseline="0"/>
                  <a:t> (mg/dL)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35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'Lipids + Glucose'!$Z$5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'Lipids + Glucose'!$AE$5:$AF$5</c:f>
                <c:numCache>
                  <c:formatCode>General</c:formatCode>
                  <c:ptCount val="2"/>
                  <c:pt idx="0">
                    <c:v>60920.64921075652</c:v>
                  </c:pt>
                  <c:pt idx="1">
                    <c:v>22501.38554686626</c:v>
                  </c:pt>
                </c:numCache>
              </c:numRef>
            </c:plus>
            <c:minus>
              <c:numRef>
                <c:f>'Lipids + Glucose'!$AE$5:$AF$5</c:f>
                <c:numCache>
                  <c:formatCode>General</c:formatCode>
                  <c:ptCount val="2"/>
                  <c:pt idx="0">
                    <c:v>60920.64921075652</c:v>
                  </c:pt>
                  <c:pt idx="1">
                    <c:v>22501.38554686626</c:v>
                  </c:pt>
                </c:numCache>
              </c:numRef>
            </c:minus>
          </c:errBars>
          <c:cat>
            <c:strRef>
              <c:f>'Lipids + Glucose'!$AA$4:$AB$4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'Lipids + Glucose'!$AA$5:$AB$5</c:f>
              <c:numCache>
                <c:formatCode>General</c:formatCode>
                <c:ptCount val="2"/>
                <c:pt idx="0">
                  <c:v>295066.7457142856</c:v>
                </c:pt>
                <c:pt idx="1">
                  <c:v>542766.7886829267</c:v>
                </c:pt>
              </c:numCache>
            </c:numRef>
          </c:val>
        </c:ser>
        <c:ser>
          <c:idx val="1"/>
          <c:order val="1"/>
          <c:tx>
            <c:strRef>
              <c:f>'Lipids + Glucose'!$Z$6</c:f>
              <c:strCache>
                <c:ptCount val="1"/>
                <c:pt idx="0">
                  <c:v>Mep1a-/-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'Lipids + Glucose'!$AE$6:$AF$6</c:f>
                <c:numCache>
                  <c:formatCode>General</c:formatCode>
                  <c:ptCount val="2"/>
                  <c:pt idx="0">
                    <c:v>18866.91417569414</c:v>
                  </c:pt>
                  <c:pt idx="1">
                    <c:v>41066.51501983047</c:v>
                  </c:pt>
                </c:numCache>
              </c:numRef>
            </c:plus>
            <c:minus>
              <c:numRef>
                <c:f>'Lipids + Glucose'!$AE$6:$AF$6</c:f>
                <c:numCache>
                  <c:formatCode>General</c:formatCode>
                  <c:ptCount val="2"/>
                  <c:pt idx="0">
                    <c:v>18866.91417569414</c:v>
                  </c:pt>
                  <c:pt idx="1">
                    <c:v>41066.51501983047</c:v>
                  </c:pt>
                </c:numCache>
              </c:numRef>
            </c:minus>
          </c:errBars>
          <c:cat>
            <c:strRef>
              <c:f>'Lipids + Glucose'!$AA$4:$AB$4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'Lipids + Glucose'!$AA$6:$AB$6</c:f>
              <c:numCache>
                <c:formatCode>General</c:formatCode>
                <c:ptCount val="2"/>
                <c:pt idx="0">
                  <c:v>97750.34166666666</c:v>
                </c:pt>
                <c:pt idx="1">
                  <c:v>349066.6873846154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131128"/>
        <c:axId val="-2023146296"/>
      </c:barChart>
      <c:catAx>
        <c:axId val="176913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46296"/>
        <c:crosses val="autoZero"/>
        <c:auto val="1"/>
        <c:lblAlgn val="ctr"/>
        <c:lblOffset val="100"/>
        <c:noMultiLvlLbl val="0"/>
      </c:catAx>
      <c:valAx>
        <c:axId val="-2023146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Aortic</a:t>
                </a:r>
                <a:r>
                  <a:rPr lang="en-US" baseline="0"/>
                  <a:t> Lesion Size (um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13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'Chow Male + Female Summary'!$H$2:$H$3</c:f>
                <c:numCache>
                  <c:formatCode>General</c:formatCode>
                  <c:ptCount val="2"/>
                  <c:pt idx="0">
                    <c:v>60920.64921075652</c:v>
                  </c:pt>
                  <c:pt idx="1">
                    <c:v>18866.91417569414</c:v>
                  </c:pt>
                </c:numCache>
              </c:numRef>
            </c:plus>
            <c:minus>
              <c:numRef>
                <c:f>'Chow Male + Female Summary'!$H$2:$H$3</c:f>
                <c:numCache>
                  <c:formatCode>General</c:formatCode>
                  <c:ptCount val="2"/>
                  <c:pt idx="0">
                    <c:v>60920.64921075652</c:v>
                  </c:pt>
                  <c:pt idx="1">
                    <c:v>18866.91417569414</c:v>
                  </c:pt>
                </c:numCache>
              </c:numRef>
            </c:minus>
          </c:errBars>
          <c:cat>
            <c:strRef>
              <c:f>'Chow Male + Female Summary'!$F$2:$F$3</c:f>
              <c:strCache>
                <c:ptCount val="2"/>
                <c:pt idx="0">
                  <c:v>B6</c:v>
                </c:pt>
                <c:pt idx="1">
                  <c:v>Mep1a-/-</c:v>
                </c:pt>
              </c:strCache>
            </c:strRef>
          </c:cat>
          <c:val>
            <c:numRef>
              <c:f>'Chow Male + Female Summary'!$G$2:$G$3</c:f>
              <c:numCache>
                <c:formatCode>General</c:formatCode>
                <c:ptCount val="2"/>
                <c:pt idx="0">
                  <c:v>295066.7457142856</c:v>
                </c:pt>
                <c:pt idx="1">
                  <c:v>97750.34166666666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942680"/>
        <c:axId val="1978695272"/>
      </c:barChart>
      <c:catAx>
        <c:axId val="17659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695272"/>
        <c:crosses val="autoZero"/>
        <c:auto val="1"/>
        <c:lblAlgn val="ctr"/>
        <c:lblOffset val="100"/>
        <c:noMultiLvlLbl val="0"/>
      </c:catAx>
      <c:valAx>
        <c:axId val="1978695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Aortic</a:t>
                </a:r>
                <a:r>
                  <a:rPr lang="en-US" baseline="0"/>
                  <a:t> Lesion Area (um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9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'Chow Male + Female Summary'!$H$19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00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dPt>
          <c:errBars>
            <c:errBarType val="both"/>
            <c:errValType val="cust"/>
            <c:noEndCap val="0"/>
            <c:plus>
              <c:numRef>
                <c:f>'Chow Male + Female Summary'!$I$20:$I$23</c:f>
                <c:numCache>
                  <c:formatCode>General</c:formatCode>
                  <c:ptCount val="4"/>
                  <c:pt idx="0">
                    <c:v>96474.8640183552</c:v>
                  </c:pt>
                  <c:pt idx="1">
                    <c:v>29931.0728141279</c:v>
                  </c:pt>
                  <c:pt idx="2">
                    <c:v>62322.67996152334</c:v>
                  </c:pt>
                  <c:pt idx="3">
                    <c:v>26468.03479142563</c:v>
                  </c:pt>
                </c:numCache>
              </c:numRef>
            </c:plus>
            <c:minus>
              <c:numRef>
                <c:f>'Chow Male + Female Summary'!$I$20:$I$23</c:f>
                <c:numCache>
                  <c:formatCode>General</c:formatCode>
                  <c:ptCount val="4"/>
                  <c:pt idx="0">
                    <c:v>96474.8640183552</c:v>
                  </c:pt>
                  <c:pt idx="1">
                    <c:v>29931.0728141279</c:v>
                  </c:pt>
                  <c:pt idx="2">
                    <c:v>62322.67996152334</c:v>
                  </c:pt>
                  <c:pt idx="3">
                    <c:v>26468.03479142563</c:v>
                  </c:pt>
                </c:numCache>
              </c:numRef>
            </c:minus>
          </c:errBars>
          <c:cat>
            <c:multiLvlStrRef>
              <c:f>'Chow Male + Female Summary'!$F$20:$G$23</c:f>
              <c:multiLvlStrCache>
                <c:ptCount val="4"/>
                <c:lvl>
                  <c:pt idx="0">
                    <c:v>B6</c:v>
                  </c:pt>
                  <c:pt idx="1">
                    <c:v>Mep1a-/-</c:v>
                  </c:pt>
                  <c:pt idx="2">
                    <c:v>B6</c:v>
                  </c:pt>
                  <c:pt idx="3">
                    <c:v>Mep1a-/-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'Chow Male + Female Summary'!$H$20:$H$23</c:f>
              <c:numCache>
                <c:formatCode>General</c:formatCode>
                <c:ptCount val="4"/>
                <c:pt idx="0">
                  <c:v>334915.630625</c:v>
                </c:pt>
                <c:pt idx="1">
                  <c:v>118134.574</c:v>
                </c:pt>
                <c:pt idx="2">
                  <c:v>241934.8991666667</c:v>
                </c:pt>
                <c:pt idx="3">
                  <c:v>83190.1757142857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289656"/>
        <c:axId val="1767488968"/>
      </c:barChart>
      <c:catAx>
        <c:axId val="176728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488968"/>
        <c:crosses val="autoZero"/>
        <c:auto val="1"/>
        <c:lblAlgn val="ctr"/>
        <c:lblOffset val="100"/>
        <c:noMultiLvlLbl val="0"/>
      </c:catAx>
      <c:valAx>
        <c:axId val="1767488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Aortic Lesion Area (um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28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'Western Summary (Male + Female)'!$I$23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00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dPt>
          <c:errBars>
            <c:errBarType val="both"/>
            <c:errValType val="cust"/>
            <c:noEndCap val="0"/>
            <c:plus>
              <c:numRef>
                <c:f>'Western Summary (Male + Female)'!$J$24:$J$27</c:f>
                <c:numCache>
                  <c:formatCode>General</c:formatCode>
                  <c:ptCount val="4"/>
                  <c:pt idx="0">
                    <c:v>20297.37009246454</c:v>
                  </c:pt>
                  <c:pt idx="1">
                    <c:v>36202.24386217852</c:v>
                  </c:pt>
                  <c:pt idx="2">
                    <c:v>62307.62983343492</c:v>
                  </c:pt>
                  <c:pt idx="3">
                    <c:v>58116.94561393127</c:v>
                  </c:pt>
                </c:numCache>
              </c:numRef>
            </c:plus>
            <c:minus>
              <c:numRef>
                <c:f>'Western Summary (Male + Female)'!$J$24:$J$27</c:f>
                <c:numCache>
                  <c:formatCode>General</c:formatCode>
                  <c:ptCount val="4"/>
                  <c:pt idx="0">
                    <c:v>20297.37009246454</c:v>
                  </c:pt>
                  <c:pt idx="1">
                    <c:v>36202.24386217852</c:v>
                  </c:pt>
                  <c:pt idx="2">
                    <c:v>62307.62983343492</c:v>
                  </c:pt>
                  <c:pt idx="3">
                    <c:v>58116.94561393127</c:v>
                  </c:pt>
                </c:numCache>
              </c:numRef>
            </c:minus>
          </c:errBars>
          <c:cat>
            <c:multiLvlStrRef>
              <c:f>'Western Summary (Male + Female)'!$G$24:$H$27</c:f>
              <c:multiLvlStrCache>
                <c:ptCount val="4"/>
                <c:lvl>
                  <c:pt idx="0">
                    <c:v>B6</c:v>
                  </c:pt>
                  <c:pt idx="1">
                    <c:v>Mep1a-/-</c:v>
                  </c:pt>
                  <c:pt idx="2">
                    <c:v>B6</c:v>
                  </c:pt>
                  <c:pt idx="3">
                    <c:v>Mep1a-/-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'Western Summary (Male + Female)'!$I$24:$I$27</c:f>
              <c:numCache>
                <c:formatCode>General</c:formatCode>
                <c:ptCount val="4"/>
                <c:pt idx="0">
                  <c:v>582893.4169743591</c:v>
                </c:pt>
                <c:pt idx="1">
                  <c:v>434358.2666666667</c:v>
                </c:pt>
                <c:pt idx="2">
                  <c:v>361841.1973333333</c:v>
                </c:pt>
                <c:pt idx="3">
                  <c:v>300736.9188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88248"/>
        <c:axId val="-2022764312"/>
      </c:barChart>
      <c:catAx>
        <c:axId val="1769388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22764312"/>
        <c:crosses val="autoZero"/>
        <c:auto val="1"/>
        <c:lblAlgn val="ctr"/>
        <c:lblOffset val="100"/>
        <c:noMultiLvlLbl val="0"/>
      </c:catAx>
      <c:valAx>
        <c:axId val="-202276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6938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'MCP-1 ELISA Chow + Western'!$L$14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'MCP-1 ELISA Chow + Western'!$Q$14:$R$14</c:f>
                <c:numCache>
                  <c:formatCode>General</c:formatCode>
                  <c:ptCount val="2"/>
                  <c:pt idx="0">
                    <c:v>2.74143</c:v>
                  </c:pt>
                  <c:pt idx="1">
                    <c:v>14.34477</c:v>
                  </c:pt>
                </c:numCache>
              </c:numRef>
            </c:plus>
            <c:minus>
              <c:numRef>
                <c:f>'MCP-1 ELISA Chow + Western'!$Q$14:$R$14</c:f>
                <c:numCache>
                  <c:formatCode>General</c:formatCode>
                  <c:ptCount val="2"/>
                  <c:pt idx="0">
                    <c:v>2.74143</c:v>
                  </c:pt>
                  <c:pt idx="1">
                    <c:v>14.34477</c:v>
                  </c:pt>
                </c:numCache>
              </c:numRef>
            </c:minus>
          </c:errBars>
          <c:cat>
            <c:strRef>
              <c:f>'MCP-1 ELISA Chow + Western'!$M$13:$N$13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'MCP-1 ELISA Chow + Western'!$M$14:$N$14</c:f>
              <c:numCache>
                <c:formatCode>General</c:formatCode>
                <c:ptCount val="2"/>
                <c:pt idx="0">
                  <c:v>14.0864</c:v>
                </c:pt>
                <c:pt idx="1">
                  <c:v>75.648</c:v>
                </c:pt>
              </c:numCache>
            </c:numRef>
          </c:val>
        </c:ser>
        <c:ser>
          <c:idx val="1"/>
          <c:order val="1"/>
          <c:tx>
            <c:strRef>
              <c:f>'MCP-1 ELISA Chow + Western'!$L$15</c:f>
              <c:strCache>
                <c:ptCount val="1"/>
                <c:pt idx="0">
                  <c:v>Mep1aKO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'MCP-1 ELISA Chow + Western'!$Q$15:$R$15</c:f>
                <c:numCache>
                  <c:formatCode>General</c:formatCode>
                  <c:ptCount val="2"/>
                  <c:pt idx="0">
                    <c:v>4.36328</c:v>
                  </c:pt>
                  <c:pt idx="1">
                    <c:v>5.97498</c:v>
                  </c:pt>
                </c:numCache>
              </c:numRef>
            </c:plus>
            <c:minus>
              <c:numRef>
                <c:f>'MCP-1 ELISA Chow + Western'!$Q$15:$R$15</c:f>
                <c:numCache>
                  <c:formatCode>General</c:formatCode>
                  <c:ptCount val="2"/>
                  <c:pt idx="0">
                    <c:v>4.36328</c:v>
                  </c:pt>
                  <c:pt idx="1">
                    <c:v>5.97498</c:v>
                  </c:pt>
                </c:numCache>
              </c:numRef>
            </c:minus>
          </c:errBars>
          <c:cat>
            <c:strRef>
              <c:f>'MCP-1 ELISA Chow + Western'!$M$13:$N$13</c:f>
              <c:strCache>
                <c:ptCount val="2"/>
                <c:pt idx="0">
                  <c:v>Chow</c:v>
                </c:pt>
                <c:pt idx="1">
                  <c:v>Western</c:v>
                </c:pt>
              </c:strCache>
            </c:strRef>
          </c:cat>
          <c:val>
            <c:numRef>
              <c:f>'MCP-1 ELISA Chow + Western'!$M$15:$N$15</c:f>
              <c:numCache>
                <c:formatCode>General</c:formatCode>
                <c:ptCount val="2"/>
                <c:pt idx="0">
                  <c:v>20.36743</c:v>
                </c:pt>
                <c:pt idx="1">
                  <c:v>71.9848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443208"/>
        <c:axId val="1767499656"/>
      </c:barChart>
      <c:catAx>
        <c:axId val="1767443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67499656"/>
        <c:crosses val="autoZero"/>
        <c:auto val="1"/>
        <c:lblAlgn val="ctr"/>
        <c:lblOffset val="100"/>
        <c:noMultiLvlLbl val="0"/>
      </c:catAx>
      <c:valAx>
        <c:axId val="1767499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(pg/mL)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6744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18</xdr:row>
      <xdr:rowOff>184150</xdr:rowOff>
    </xdr:from>
    <xdr:to>
      <xdr:col>16</xdr:col>
      <xdr:colOff>508000</xdr:colOff>
      <xdr:row>33</xdr:row>
      <xdr:rowOff>69850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673100</xdr:colOff>
      <xdr:row>18</xdr:row>
      <xdr:rowOff>158750</xdr:rowOff>
    </xdr:from>
    <xdr:to>
      <xdr:col>22</xdr:col>
      <xdr:colOff>190500</xdr:colOff>
      <xdr:row>33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33</xdr:row>
      <xdr:rowOff>146050</xdr:rowOff>
    </xdr:from>
    <xdr:to>
      <xdr:col>16</xdr:col>
      <xdr:colOff>508000</xdr:colOff>
      <xdr:row>48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647700</xdr:colOff>
      <xdr:row>33</xdr:row>
      <xdr:rowOff>184150</xdr:rowOff>
    </xdr:from>
    <xdr:to>
      <xdr:col>22</xdr:col>
      <xdr:colOff>165100</xdr:colOff>
      <xdr:row>48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762000</xdr:colOff>
      <xdr:row>14</xdr:row>
      <xdr:rowOff>69850</xdr:rowOff>
    </xdr:from>
    <xdr:to>
      <xdr:col>30</xdr:col>
      <xdr:colOff>381000</xdr:colOff>
      <xdr:row>28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9</xdr:row>
      <xdr:rowOff>76200</xdr:rowOff>
    </xdr:from>
    <xdr:to>
      <xdr:col>17</xdr:col>
      <xdr:colOff>812800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29</xdr:row>
      <xdr:rowOff>25400</xdr:rowOff>
    </xdr:from>
    <xdr:to>
      <xdr:col>18</xdr:col>
      <xdr:colOff>63500</xdr:colOff>
      <xdr:row>45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13</xdr:row>
      <xdr:rowOff>12700</xdr:rowOff>
    </xdr:from>
    <xdr:to>
      <xdr:col>19</xdr:col>
      <xdr:colOff>495300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19</xdr:row>
      <xdr:rowOff>12700</xdr:rowOff>
    </xdr:from>
    <xdr:to>
      <xdr:col>19</xdr:col>
      <xdr:colOff>304800</xdr:colOff>
      <xdr:row>40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0</xdr:row>
      <xdr:rowOff>58737</xdr:rowOff>
    </xdr:from>
    <xdr:to>
      <xdr:col>15</xdr:col>
      <xdr:colOff>165100</xdr:colOff>
      <xdr:row>14</xdr:row>
      <xdr:rowOff>134937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28</xdr:row>
      <xdr:rowOff>31750</xdr:rowOff>
    </xdr:from>
    <xdr:to>
      <xdr:col>16</xdr:col>
      <xdr:colOff>203200</xdr:colOff>
      <xdr:row>49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24</xdr:row>
      <xdr:rowOff>12700</xdr:rowOff>
    </xdr:from>
    <xdr:to>
      <xdr:col>18</xdr:col>
      <xdr:colOff>25400</xdr:colOff>
      <xdr:row>50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0"/>
  <sheetViews>
    <sheetView topLeftCell="J2" workbookViewId="0">
      <selection activeCell="X23" sqref="X23"/>
    </sheetView>
  </sheetViews>
  <sheetFormatPr baseColWidth="10" defaultRowHeight="15" x14ac:dyDescent="0"/>
  <cols>
    <col min="4" max="4" width="15.1640625" bestFit="1" customWidth="1"/>
    <col min="18" max="18" width="11.5" bestFit="1" customWidth="1"/>
    <col min="19" max="19" width="11.5" customWidth="1"/>
  </cols>
  <sheetData>
    <row r="2" spans="1:32">
      <c r="A2" t="s">
        <v>162</v>
      </c>
      <c r="B2" t="s">
        <v>138</v>
      </c>
      <c r="C2" t="s">
        <v>241</v>
      </c>
      <c r="D2" t="s">
        <v>295</v>
      </c>
      <c r="E2" t="s">
        <v>297</v>
      </c>
      <c r="F2" t="s">
        <v>299</v>
      </c>
      <c r="G2" t="s">
        <v>296</v>
      </c>
      <c r="H2" t="s">
        <v>298</v>
      </c>
      <c r="AA2" t="s">
        <v>79</v>
      </c>
      <c r="AE2" t="s">
        <v>4</v>
      </c>
    </row>
    <row r="3" spans="1:32">
      <c r="A3" t="s">
        <v>239</v>
      </c>
      <c r="B3" t="s">
        <v>10</v>
      </c>
      <c r="C3" t="s">
        <v>91</v>
      </c>
      <c r="D3">
        <v>678.95100000000002</v>
      </c>
      <c r="E3">
        <v>14.055999999999999</v>
      </c>
      <c r="F3">
        <f t="shared" ref="F3:F40" si="0">D3-E3</f>
        <v>664.89499999999998</v>
      </c>
      <c r="G3">
        <v>118.47</v>
      </c>
      <c r="H3">
        <v>191.81578947368422</v>
      </c>
      <c r="L3" t="s">
        <v>79</v>
      </c>
      <c r="N3" t="s">
        <v>297</v>
      </c>
      <c r="P3" t="s">
        <v>299</v>
      </c>
      <c r="R3" t="s">
        <v>296</v>
      </c>
      <c r="T3" t="s">
        <v>298</v>
      </c>
      <c r="AA3" t="s">
        <v>300</v>
      </c>
    </row>
    <row r="4" spans="1:32">
      <c r="A4" t="s">
        <v>237</v>
      </c>
      <c r="B4" t="s">
        <v>10</v>
      </c>
      <c r="C4" t="s">
        <v>91</v>
      </c>
      <c r="D4">
        <v>851.78100000000006</v>
      </c>
      <c r="E4">
        <v>0.17199999999999999</v>
      </c>
      <c r="F4">
        <f t="shared" si="0"/>
        <v>851.60900000000004</v>
      </c>
      <c r="G4">
        <v>190.37899999999999</v>
      </c>
      <c r="H4">
        <v>278.65789473684208</v>
      </c>
      <c r="N4" t="s">
        <v>171</v>
      </c>
      <c r="O4" t="s">
        <v>91</v>
      </c>
      <c r="P4" t="s">
        <v>171</v>
      </c>
      <c r="Q4" t="s">
        <v>91</v>
      </c>
      <c r="R4" t="s">
        <v>171</v>
      </c>
      <c r="S4" t="s">
        <v>91</v>
      </c>
      <c r="T4" t="s">
        <v>171</v>
      </c>
      <c r="U4" t="s">
        <v>91</v>
      </c>
      <c r="AA4" t="s">
        <v>171</v>
      </c>
      <c r="AB4" t="s">
        <v>91</v>
      </c>
      <c r="AE4" t="s">
        <v>171</v>
      </c>
      <c r="AF4" t="s">
        <v>91</v>
      </c>
    </row>
    <row r="5" spans="1:32">
      <c r="A5" t="s">
        <v>235</v>
      </c>
      <c r="B5" t="s">
        <v>10</v>
      </c>
      <c r="C5" t="s">
        <v>91</v>
      </c>
      <c r="D5">
        <v>899.70299999999997</v>
      </c>
      <c r="E5">
        <v>4.0259999999999998</v>
      </c>
      <c r="F5">
        <f t="shared" si="0"/>
        <v>895.67700000000002</v>
      </c>
      <c r="G5">
        <v>199.45599999999999</v>
      </c>
      <c r="H5">
        <v>275.5</v>
      </c>
      <c r="M5" t="s">
        <v>10</v>
      </c>
      <c r="N5">
        <f>AVERAGE(E23:E32)</f>
        <v>23.901800000000001</v>
      </c>
      <c r="O5">
        <v>6.4076000000000004</v>
      </c>
      <c r="P5">
        <f>AVERAGE(F23:F32)</f>
        <v>351.61330000000004</v>
      </c>
      <c r="Q5">
        <v>739.99750000000006</v>
      </c>
      <c r="R5">
        <f>AVERAGE(G23:G32)</f>
        <v>118.4247</v>
      </c>
      <c r="S5">
        <v>153.70159999999996</v>
      </c>
      <c r="T5">
        <f>AVERAGE(H23:H32)</f>
        <v>91.026315789473685</v>
      </c>
      <c r="U5">
        <v>222</v>
      </c>
      <c r="Z5" t="s">
        <v>10</v>
      </c>
      <c r="AA5">
        <v>295066.74571428564</v>
      </c>
      <c r="AB5">
        <v>542766.7886829268</v>
      </c>
      <c r="AD5" t="s">
        <v>10</v>
      </c>
      <c r="AE5">
        <v>60920.649210756521</v>
      </c>
      <c r="AF5">
        <v>22501.385546866262</v>
      </c>
    </row>
    <row r="6" spans="1:32">
      <c r="A6" t="s">
        <v>233</v>
      </c>
      <c r="B6" t="s">
        <v>10</v>
      </c>
      <c r="C6" t="s">
        <v>91</v>
      </c>
      <c r="D6">
        <v>869.94600000000014</v>
      </c>
      <c r="E6">
        <v>6.0519999999999996</v>
      </c>
      <c r="F6">
        <f t="shared" si="0"/>
        <v>863.89400000000012</v>
      </c>
      <c r="G6">
        <v>157.18100000000001</v>
      </c>
      <c r="H6">
        <v>235.5</v>
      </c>
      <c r="M6" t="s">
        <v>8</v>
      </c>
      <c r="N6">
        <f>AVERAGE(E33:E40)</f>
        <v>17.198249999999998</v>
      </c>
      <c r="O6">
        <v>4.2510000000000003</v>
      </c>
      <c r="P6">
        <f t="shared" ref="P6" si="1">AVERAGE(F33:F40)</f>
        <v>290.37275</v>
      </c>
      <c r="Q6">
        <v>899.06819999999993</v>
      </c>
      <c r="R6">
        <f>AVERAGE(G33:G40)</f>
        <v>73.053124999999994</v>
      </c>
      <c r="S6">
        <v>146.46279999999999</v>
      </c>
      <c r="T6">
        <f>AVERAGE(H33:H40)</f>
        <v>81.75</v>
      </c>
      <c r="U6">
        <v>233.76315789473682</v>
      </c>
      <c r="Z6" t="s">
        <v>8</v>
      </c>
      <c r="AA6">
        <v>97750.34166666666</v>
      </c>
      <c r="AB6">
        <v>349066.68738461542</v>
      </c>
      <c r="AD6" t="s">
        <v>8</v>
      </c>
      <c r="AE6">
        <v>18866.914175694135</v>
      </c>
      <c r="AF6">
        <v>41066.515019830476</v>
      </c>
    </row>
    <row r="7" spans="1:32">
      <c r="A7" t="s">
        <v>231</v>
      </c>
      <c r="B7" t="s">
        <v>10</v>
      </c>
      <c r="C7" t="s">
        <v>91</v>
      </c>
      <c r="D7">
        <v>516.15599999999995</v>
      </c>
      <c r="E7">
        <v>15.488</v>
      </c>
      <c r="F7">
        <f t="shared" si="0"/>
        <v>500.66799999999995</v>
      </c>
      <c r="G7">
        <v>125.879</v>
      </c>
      <c r="H7">
        <v>172.34210526315792</v>
      </c>
    </row>
    <row r="8" spans="1:32">
      <c r="A8" t="s">
        <v>229</v>
      </c>
      <c r="B8" t="s">
        <v>10</v>
      </c>
      <c r="C8" t="s">
        <v>91</v>
      </c>
      <c r="D8">
        <v>802.82100000000014</v>
      </c>
      <c r="E8">
        <v>2.6440000000000001</v>
      </c>
      <c r="F8">
        <f t="shared" si="0"/>
        <v>800.17700000000013</v>
      </c>
      <c r="G8">
        <v>162.541</v>
      </c>
      <c r="H8">
        <v>263.9210526315789</v>
      </c>
      <c r="L8" t="s">
        <v>4</v>
      </c>
      <c r="N8" t="s">
        <v>297</v>
      </c>
      <c r="P8" t="s">
        <v>299</v>
      </c>
      <c r="R8" t="s">
        <v>296</v>
      </c>
      <c r="T8" t="s">
        <v>298</v>
      </c>
    </row>
    <row r="9" spans="1:32">
      <c r="A9" t="s">
        <v>227</v>
      </c>
      <c r="B9" t="s">
        <v>10</v>
      </c>
      <c r="C9" t="s">
        <v>91</v>
      </c>
      <c r="D9">
        <v>589.85400000000004</v>
      </c>
      <c r="E9">
        <v>3.0379999999999998</v>
      </c>
      <c r="F9">
        <f t="shared" si="0"/>
        <v>586.81600000000003</v>
      </c>
      <c r="G9">
        <v>122.87</v>
      </c>
      <c r="H9">
        <v>145.76315789473682</v>
      </c>
      <c r="N9" t="s">
        <v>171</v>
      </c>
      <c r="O9" t="s">
        <v>91</v>
      </c>
      <c r="P9" t="s">
        <v>171</v>
      </c>
      <c r="Q9" t="s">
        <v>91</v>
      </c>
      <c r="R9" t="s">
        <v>171</v>
      </c>
      <c r="S9" t="s">
        <v>91</v>
      </c>
      <c r="T9" t="s">
        <v>171</v>
      </c>
      <c r="U9" t="s">
        <v>91</v>
      </c>
    </row>
    <row r="10" spans="1:32">
      <c r="A10" t="s">
        <v>225</v>
      </c>
      <c r="B10" t="s">
        <v>10</v>
      </c>
      <c r="C10" t="s">
        <v>91</v>
      </c>
      <c r="D10">
        <v>644.35199999999998</v>
      </c>
      <c r="E10">
        <v>6.8920000000000003</v>
      </c>
      <c r="F10">
        <f t="shared" si="0"/>
        <v>637.45999999999992</v>
      </c>
      <c r="G10">
        <v>132.124</v>
      </c>
      <c r="H10">
        <v>198.65789473684211</v>
      </c>
      <c r="M10" t="s">
        <v>10</v>
      </c>
      <c r="N10">
        <f>STDEV(E23:E32)/SQRT(10)</f>
        <v>4.5066780912083981</v>
      </c>
      <c r="O10">
        <v>1.6547720299518942</v>
      </c>
      <c r="P10">
        <f t="shared" ref="P10" si="2">STDEV(F23:F32)/SQRT(10)</f>
        <v>31.382949616719458</v>
      </c>
      <c r="Q10">
        <v>58.456505830355979</v>
      </c>
      <c r="R10">
        <f>STDEV(G23:G32)/SQRT(10)</f>
        <v>11.806292116259218</v>
      </c>
      <c r="S10">
        <v>10.417779241064611</v>
      </c>
      <c r="T10">
        <f>STDEV(H23:H32)/SQRT(10)</f>
        <v>13.451519140599123</v>
      </c>
      <c r="U10">
        <v>17.809439382452954</v>
      </c>
    </row>
    <row r="11" spans="1:32">
      <c r="A11" t="s">
        <v>223</v>
      </c>
      <c r="B11" t="s">
        <v>10</v>
      </c>
      <c r="C11" t="s">
        <v>91</v>
      </c>
      <c r="D11">
        <v>1081.356</v>
      </c>
      <c r="E11">
        <v>10.004</v>
      </c>
      <c r="F11">
        <f t="shared" si="0"/>
        <v>1071.3520000000001</v>
      </c>
      <c r="G11">
        <v>200.06299999999999</v>
      </c>
      <c r="H11">
        <v>302.07894736842104</v>
      </c>
      <c r="M11" t="s">
        <v>8</v>
      </c>
      <c r="N11">
        <f>STDEV(E33:E40)/SQRT(10)</f>
        <v>3.4256679254875673</v>
      </c>
      <c r="O11">
        <v>2.2704759804450205</v>
      </c>
      <c r="P11">
        <f t="shared" ref="P11" si="3">STDEV(F33:F40)/SQRT(10)</f>
        <v>20.740227346012521</v>
      </c>
      <c r="Q11">
        <v>91.519079309277302</v>
      </c>
      <c r="R11">
        <f>STDEV(G33:G40)/SQRT(10)</f>
        <v>4.4254763534965695</v>
      </c>
      <c r="S11">
        <v>7.6393980999087345</v>
      </c>
      <c r="T11">
        <f>STDEV(H33:H40)/SQRT(10)</f>
        <v>4.7326108921764396</v>
      </c>
      <c r="U11">
        <v>10.379324572342064</v>
      </c>
    </row>
    <row r="12" spans="1:32">
      <c r="A12" t="s">
        <v>221</v>
      </c>
      <c r="B12" t="s">
        <v>10</v>
      </c>
      <c r="C12" t="s">
        <v>91</v>
      </c>
      <c r="D12">
        <v>529.13100000000009</v>
      </c>
      <c r="E12">
        <v>1.704</v>
      </c>
      <c r="F12">
        <f t="shared" si="0"/>
        <v>527.42700000000013</v>
      </c>
      <c r="G12">
        <v>128.053</v>
      </c>
      <c r="H12">
        <v>155.76315789473685</v>
      </c>
    </row>
    <row r="13" spans="1:32">
      <c r="A13" t="s">
        <v>102</v>
      </c>
      <c r="B13" t="s">
        <v>8</v>
      </c>
      <c r="C13" t="s">
        <v>91</v>
      </c>
      <c r="D13">
        <v>718.74299999999994</v>
      </c>
      <c r="E13">
        <v>2.544</v>
      </c>
      <c r="F13">
        <f t="shared" si="0"/>
        <v>716.19899999999996</v>
      </c>
      <c r="G13">
        <v>162.642</v>
      </c>
      <c r="H13">
        <v>219.9736842105263</v>
      </c>
    </row>
    <row r="14" spans="1:32">
      <c r="A14" t="s">
        <v>67</v>
      </c>
      <c r="B14" t="s">
        <v>8</v>
      </c>
      <c r="C14" t="s">
        <v>91</v>
      </c>
      <c r="D14">
        <v>516.67499999999995</v>
      </c>
      <c r="E14">
        <v>0</v>
      </c>
      <c r="F14">
        <f t="shared" si="0"/>
        <v>516.67499999999995</v>
      </c>
      <c r="G14">
        <v>97.787999999999997</v>
      </c>
      <c r="H14">
        <v>155.5</v>
      </c>
      <c r="L14" t="s">
        <v>184</v>
      </c>
      <c r="N14" t="s">
        <v>297</v>
      </c>
      <c r="O14" t="s">
        <v>299</v>
      </c>
      <c r="P14" t="s">
        <v>296</v>
      </c>
      <c r="Q14" t="s">
        <v>298</v>
      </c>
    </row>
    <row r="15" spans="1:32">
      <c r="A15" t="s">
        <v>96</v>
      </c>
      <c r="B15" t="s">
        <v>8</v>
      </c>
      <c r="C15" t="s">
        <v>91</v>
      </c>
      <c r="D15">
        <v>613.72799999999995</v>
      </c>
      <c r="E15">
        <v>0.91400000000000003</v>
      </c>
      <c r="F15">
        <f t="shared" si="0"/>
        <v>612.81399999999996</v>
      </c>
      <c r="G15">
        <v>177.58500000000001</v>
      </c>
      <c r="H15">
        <v>236.81578947368422</v>
      </c>
      <c r="M15" t="s">
        <v>171</v>
      </c>
      <c r="N15">
        <f>TTEST(E23:E32,E33:E40,2,3)</f>
        <v>0.27374821842413732</v>
      </c>
      <c r="O15">
        <f>TTEST(F23:F32,F33:F40,2,3)</f>
        <v>0.13666428574874179</v>
      </c>
      <c r="P15">
        <f>TTEST(G23:G32,G33:G40,2,3)</f>
        <v>4.0561600217993371E-3</v>
      </c>
      <c r="Q15">
        <f>TTEST(H23:H32,H33:H40,2,3)</f>
        <v>0.53346871899358006</v>
      </c>
    </row>
    <row r="16" spans="1:32">
      <c r="A16" t="s">
        <v>95</v>
      </c>
      <c r="B16" t="s">
        <v>8</v>
      </c>
      <c r="C16" t="s">
        <v>91</v>
      </c>
      <c r="D16">
        <v>739.84800000000007</v>
      </c>
      <c r="E16">
        <v>0</v>
      </c>
      <c r="F16">
        <f t="shared" si="0"/>
        <v>739.84800000000007</v>
      </c>
      <c r="G16">
        <v>141.60599999999999</v>
      </c>
      <c r="H16">
        <v>247.60526315789474</v>
      </c>
      <c r="M16" t="s">
        <v>91</v>
      </c>
      <c r="N16">
        <f>TTEST(E3:E12,E13:E22,2,3)</f>
        <v>0.4535934640466841</v>
      </c>
      <c r="O16">
        <f>TTEST(F3:F12,F13:F22,2,3)</f>
        <v>0.16322530520084741</v>
      </c>
      <c r="P16">
        <f>TTEST(G3:G12,G13:G22,2,3)</f>
        <v>0.58277359403410645</v>
      </c>
      <c r="Q16">
        <f>TTEST(H3:H12,H13:H22,2,3)</f>
        <v>0.57697871186655303</v>
      </c>
    </row>
    <row r="17" spans="1:8">
      <c r="A17" t="s">
        <v>287</v>
      </c>
      <c r="B17" t="s">
        <v>8</v>
      </c>
      <c r="C17" t="s">
        <v>91</v>
      </c>
      <c r="D17">
        <v>1053.5039999999999</v>
      </c>
      <c r="E17">
        <v>5.31</v>
      </c>
      <c r="F17">
        <f t="shared" si="0"/>
        <v>1048.194</v>
      </c>
      <c r="G17">
        <v>173.464</v>
      </c>
      <c r="H17">
        <v>274.4473684210526</v>
      </c>
    </row>
    <row r="18" spans="1:8">
      <c r="A18" t="s">
        <v>288</v>
      </c>
      <c r="B18" t="s">
        <v>8</v>
      </c>
      <c r="C18" t="s">
        <v>91</v>
      </c>
      <c r="D18">
        <v>770.12400000000002</v>
      </c>
      <c r="E18">
        <v>4.2240000000000002</v>
      </c>
      <c r="F18">
        <f t="shared" si="0"/>
        <v>765.9</v>
      </c>
      <c r="G18">
        <v>148.18</v>
      </c>
      <c r="H18">
        <v>233.13157894736844</v>
      </c>
    </row>
    <row r="19" spans="1:8">
      <c r="A19" t="s">
        <v>289</v>
      </c>
      <c r="B19" t="s">
        <v>8</v>
      </c>
      <c r="C19" t="s">
        <v>91</v>
      </c>
      <c r="D19">
        <v>1236.54</v>
      </c>
      <c r="E19">
        <v>3.976</v>
      </c>
      <c r="F19">
        <f t="shared" si="0"/>
        <v>1232.5639999999999</v>
      </c>
      <c r="G19">
        <v>154.24799999999999</v>
      </c>
      <c r="H19">
        <v>263.9210526315789</v>
      </c>
    </row>
    <row r="20" spans="1:8">
      <c r="A20" t="s">
        <v>290</v>
      </c>
      <c r="B20" t="s">
        <v>8</v>
      </c>
      <c r="C20" t="s">
        <v>91</v>
      </c>
      <c r="D20">
        <v>1148.31</v>
      </c>
      <c r="E20">
        <v>0</v>
      </c>
      <c r="F20">
        <f t="shared" si="0"/>
        <v>1148.31</v>
      </c>
      <c r="G20">
        <v>121.30200000000001</v>
      </c>
      <c r="H20">
        <v>217.34210526315789</v>
      </c>
    </row>
    <row r="21" spans="1:8">
      <c r="A21" t="s">
        <v>291</v>
      </c>
      <c r="B21" t="s">
        <v>8</v>
      </c>
      <c r="C21" t="s">
        <v>91</v>
      </c>
      <c r="D21">
        <v>1397.0880000000002</v>
      </c>
      <c r="E21">
        <v>1.6060000000000001</v>
      </c>
      <c r="F21">
        <f t="shared" si="0"/>
        <v>1395.4820000000002</v>
      </c>
      <c r="G21">
        <v>134.14699999999999</v>
      </c>
      <c r="H21">
        <v>236.81578947368422</v>
      </c>
    </row>
    <row r="22" spans="1:8">
      <c r="A22" t="s">
        <v>292</v>
      </c>
      <c r="B22" t="s">
        <v>8</v>
      </c>
      <c r="C22" t="s">
        <v>91</v>
      </c>
      <c r="D22">
        <v>838.63199999999995</v>
      </c>
      <c r="E22">
        <v>23.936</v>
      </c>
      <c r="F22">
        <f t="shared" si="0"/>
        <v>814.69599999999991</v>
      </c>
      <c r="G22">
        <v>153.666</v>
      </c>
      <c r="H22">
        <v>252.07894736842104</v>
      </c>
    </row>
    <row r="23" spans="1:8">
      <c r="A23" t="s">
        <v>293</v>
      </c>
      <c r="B23" t="s">
        <v>10</v>
      </c>
      <c r="C23" t="s">
        <v>171</v>
      </c>
      <c r="D23">
        <v>348.91899999999998</v>
      </c>
      <c r="E23">
        <v>16.378</v>
      </c>
      <c r="F23">
        <f t="shared" si="0"/>
        <v>332.541</v>
      </c>
      <c r="G23">
        <v>123.55200000000001</v>
      </c>
      <c r="H23">
        <v>38.131578947368425</v>
      </c>
    </row>
    <row r="24" spans="1:8">
      <c r="A24" t="s">
        <v>207</v>
      </c>
      <c r="B24" t="s">
        <v>10</v>
      </c>
      <c r="C24" t="s">
        <v>171</v>
      </c>
      <c r="D24">
        <v>356.762</v>
      </c>
      <c r="E24">
        <v>36.93</v>
      </c>
      <c r="F24">
        <f t="shared" si="0"/>
        <v>319.83199999999999</v>
      </c>
      <c r="G24">
        <v>118.748</v>
      </c>
      <c r="H24">
        <v>93.131578947368425</v>
      </c>
    </row>
    <row r="25" spans="1:8">
      <c r="A25" t="s">
        <v>205</v>
      </c>
      <c r="B25" t="s">
        <v>10</v>
      </c>
      <c r="C25" t="s">
        <v>171</v>
      </c>
      <c r="D25">
        <v>311.83800000000002</v>
      </c>
      <c r="E25">
        <v>36.731999999999999</v>
      </c>
      <c r="F25">
        <f t="shared" si="0"/>
        <v>275.10599999999999</v>
      </c>
      <c r="G25">
        <v>83.046999999999997</v>
      </c>
      <c r="H25">
        <v>64.973684210526315</v>
      </c>
    </row>
    <row r="26" spans="1:8">
      <c r="A26" t="s">
        <v>203</v>
      </c>
      <c r="B26" t="s">
        <v>10</v>
      </c>
      <c r="C26" t="s">
        <v>171</v>
      </c>
      <c r="D26">
        <v>590.89300000000003</v>
      </c>
      <c r="E26">
        <v>11.683999999999999</v>
      </c>
      <c r="F26">
        <f t="shared" si="0"/>
        <v>579.20900000000006</v>
      </c>
      <c r="G26">
        <v>183.072</v>
      </c>
      <c r="H26">
        <v>194.97368421052633</v>
      </c>
    </row>
    <row r="27" spans="1:8">
      <c r="A27" t="s">
        <v>201</v>
      </c>
      <c r="B27" t="s">
        <v>10</v>
      </c>
      <c r="C27" t="s">
        <v>171</v>
      </c>
      <c r="D27">
        <v>319.39299999999997</v>
      </c>
      <c r="E27">
        <v>39.746000000000002</v>
      </c>
      <c r="F27">
        <f t="shared" si="0"/>
        <v>279.64699999999999</v>
      </c>
      <c r="G27">
        <v>138.59700000000001</v>
      </c>
      <c r="H27">
        <v>89.973684210526315</v>
      </c>
    </row>
    <row r="28" spans="1:8">
      <c r="A28" t="s">
        <v>199</v>
      </c>
      <c r="B28" t="s">
        <v>10</v>
      </c>
      <c r="C28" t="s">
        <v>171</v>
      </c>
      <c r="D28">
        <v>336.63499999999999</v>
      </c>
      <c r="E28">
        <v>29.222000000000001</v>
      </c>
      <c r="F28">
        <f t="shared" si="0"/>
        <v>307.41300000000001</v>
      </c>
      <c r="G28">
        <v>122.238</v>
      </c>
      <c r="H28">
        <v>78.39473684210526</v>
      </c>
    </row>
    <row r="29" spans="1:8">
      <c r="A29" t="s">
        <v>197</v>
      </c>
      <c r="B29" t="s">
        <v>10</v>
      </c>
      <c r="C29" t="s">
        <v>171</v>
      </c>
      <c r="D29">
        <v>388.017</v>
      </c>
      <c r="E29">
        <v>15.488</v>
      </c>
      <c r="F29">
        <f t="shared" si="0"/>
        <v>372.529</v>
      </c>
      <c r="G29">
        <v>88.760999999999996</v>
      </c>
      <c r="H29">
        <v>106.02631578947368</v>
      </c>
    </row>
    <row r="30" spans="1:8">
      <c r="A30" t="s">
        <v>294</v>
      </c>
      <c r="B30" t="s">
        <v>10</v>
      </c>
      <c r="C30" t="s">
        <v>171</v>
      </c>
      <c r="D30">
        <v>416.678</v>
      </c>
      <c r="E30">
        <v>2.6440000000000001</v>
      </c>
      <c r="F30">
        <f t="shared" si="0"/>
        <v>414.03399999999999</v>
      </c>
      <c r="G30">
        <v>56.22</v>
      </c>
      <c r="H30">
        <v>55.763157894736842</v>
      </c>
    </row>
    <row r="31" spans="1:8">
      <c r="A31" t="s">
        <v>193</v>
      </c>
      <c r="B31" t="s">
        <v>10</v>
      </c>
      <c r="C31" t="s">
        <v>171</v>
      </c>
      <c r="D31">
        <v>269.45299999999997</v>
      </c>
      <c r="E31">
        <v>40.634</v>
      </c>
      <c r="F31">
        <f t="shared" si="0"/>
        <v>228.81899999999996</v>
      </c>
      <c r="G31">
        <v>161.15</v>
      </c>
      <c r="H31">
        <v>81.289473684210535</v>
      </c>
    </row>
    <row r="32" spans="1:8">
      <c r="A32" t="s">
        <v>191</v>
      </c>
      <c r="B32" t="s">
        <v>10</v>
      </c>
      <c r="C32" t="s">
        <v>171</v>
      </c>
      <c r="D32">
        <v>416.56299999999999</v>
      </c>
      <c r="E32">
        <v>9.56</v>
      </c>
      <c r="F32">
        <f t="shared" si="0"/>
        <v>407.00299999999999</v>
      </c>
      <c r="G32">
        <v>108.86199999999999</v>
      </c>
      <c r="H32">
        <v>107.60526315789474</v>
      </c>
    </row>
    <row r="33" spans="1:8">
      <c r="A33" t="s">
        <v>21</v>
      </c>
      <c r="B33" t="s">
        <v>8</v>
      </c>
      <c r="C33" t="s">
        <v>171</v>
      </c>
      <c r="D33">
        <v>292.63499999999999</v>
      </c>
      <c r="E33">
        <v>9.1639999999999997</v>
      </c>
      <c r="F33">
        <f t="shared" si="0"/>
        <v>283.471</v>
      </c>
      <c r="G33">
        <v>72.704999999999998</v>
      </c>
      <c r="H33">
        <v>60.5</v>
      </c>
    </row>
    <row r="34" spans="1:8">
      <c r="A34" t="s">
        <v>20</v>
      </c>
      <c r="B34" t="s">
        <v>8</v>
      </c>
      <c r="C34" t="s">
        <v>171</v>
      </c>
      <c r="D34">
        <v>292.69299999999998</v>
      </c>
      <c r="E34">
        <v>9.1639999999999997</v>
      </c>
      <c r="F34">
        <f t="shared" si="0"/>
        <v>283.529</v>
      </c>
      <c r="G34">
        <v>69.899000000000001</v>
      </c>
      <c r="H34">
        <v>64.184210526315795</v>
      </c>
    </row>
    <row r="35" spans="1:8">
      <c r="A35" t="s">
        <v>12</v>
      </c>
      <c r="B35" t="s">
        <v>8</v>
      </c>
      <c r="C35" t="s">
        <v>171</v>
      </c>
      <c r="D35">
        <v>459.75599999999997</v>
      </c>
      <c r="E35">
        <v>35.99</v>
      </c>
      <c r="F35">
        <f t="shared" si="0"/>
        <v>423.76599999999996</v>
      </c>
      <c r="G35">
        <v>55.841000000000001</v>
      </c>
      <c r="H35">
        <v>85.5</v>
      </c>
    </row>
    <row r="36" spans="1:8">
      <c r="A36" t="s">
        <v>9</v>
      </c>
      <c r="B36" t="s">
        <v>8</v>
      </c>
      <c r="C36" t="s">
        <v>171</v>
      </c>
      <c r="D36">
        <v>368.92899999999997</v>
      </c>
      <c r="E36">
        <v>27.74</v>
      </c>
      <c r="F36">
        <f t="shared" si="0"/>
        <v>341.18899999999996</v>
      </c>
      <c r="G36">
        <v>96.271000000000001</v>
      </c>
      <c r="H36">
        <v>107.86842105263158</v>
      </c>
    </row>
    <row r="37" spans="1:8">
      <c r="A37" t="s">
        <v>5</v>
      </c>
      <c r="B37" t="s">
        <v>8</v>
      </c>
      <c r="C37" t="s">
        <v>171</v>
      </c>
      <c r="D37">
        <v>311.089</v>
      </c>
      <c r="E37">
        <v>22.404</v>
      </c>
      <c r="F37">
        <f t="shared" si="0"/>
        <v>288.685</v>
      </c>
      <c r="G37">
        <v>90.986000000000004</v>
      </c>
      <c r="H37">
        <v>90.5</v>
      </c>
    </row>
    <row r="38" spans="1:8">
      <c r="A38" t="s">
        <v>16</v>
      </c>
      <c r="B38" t="s">
        <v>8</v>
      </c>
      <c r="C38" t="s">
        <v>171</v>
      </c>
      <c r="D38">
        <v>242.34899999999999</v>
      </c>
      <c r="E38">
        <v>4.2240000000000002</v>
      </c>
      <c r="F38">
        <f t="shared" si="0"/>
        <v>238.125</v>
      </c>
      <c r="G38">
        <v>60.164000000000001</v>
      </c>
      <c r="H38">
        <v>80.236842105263165</v>
      </c>
    </row>
    <row r="39" spans="1:8">
      <c r="A39" t="s">
        <v>178</v>
      </c>
      <c r="B39" t="s">
        <v>8</v>
      </c>
      <c r="C39" t="s">
        <v>171</v>
      </c>
      <c r="D39">
        <v>241.83</v>
      </c>
      <c r="E39">
        <v>17.414000000000001</v>
      </c>
      <c r="F39">
        <f t="shared" si="0"/>
        <v>224.416</v>
      </c>
      <c r="G39">
        <v>67.117999999999995</v>
      </c>
      <c r="H39">
        <v>78.65789473684211</v>
      </c>
    </row>
    <row r="40" spans="1:8">
      <c r="A40" t="s">
        <v>18</v>
      </c>
      <c r="B40" t="s">
        <v>8</v>
      </c>
      <c r="C40" t="s">
        <v>171</v>
      </c>
      <c r="D40">
        <v>251.28700000000001</v>
      </c>
      <c r="E40">
        <v>11.486000000000001</v>
      </c>
      <c r="F40">
        <f t="shared" si="0"/>
        <v>239.80100000000002</v>
      </c>
      <c r="G40">
        <v>71.441000000000003</v>
      </c>
      <c r="H40">
        <v>86.552631578947356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6" sqref="H16"/>
    </sheetView>
  </sheetViews>
  <sheetFormatPr baseColWidth="10" defaultRowHeight="15" x14ac:dyDescent="0"/>
  <cols>
    <col min="5" max="5" width="14" bestFit="1" customWidth="1"/>
  </cols>
  <sheetData>
    <row r="1" spans="1:9">
      <c r="A1" t="s">
        <v>89</v>
      </c>
      <c r="B1" t="s">
        <v>138</v>
      </c>
      <c r="C1" t="s">
        <v>54</v>
      </c>
      <c r="D1" t="s">
        <v>273</v>
      </c>
      <c r="E1" t="s">
        <v>274</v>
      </c>
      <c r="I1" t="s">
        <v>251</v>
      </c>
    </row>
    <row r="2" spans="1:9">
      <c r="A2" t="s">
        <v>99</v>
      </c>
      <c r="B2" s="20" t="s">
        <v>8</v>
      </c>
      <c r="C2">
        <v>97231.179000000004</v>
      </c>
      <c r="D2">
        <v>24515.067999999999</v>
      </c>
      <c r="E2">
        <f>D2/C2*100</f>
        <v>25.213175703649544</v>
      </c>
      <c r="H2" t="s">
        <v>10</v>
      </c>
      <c r="I2">
        <f>AVERAGE(E14:E24)</f>
        <v>17.823666071136021</v>
      </c>
    </row>
    <row r="3" spans="1:9">
      <c r="A3" t="s">
        <v>255</v>
      </c>
      <c r="B3" s="20" t="s">
        <v>8</v>
      </c>
      <c r="C3">
        <v>102768.72100000001</v>
      </c>
      <c r="D3">
        <v>19502.581999999999</v>
      </c>
      <c r="E3">
        <f>D3/C3*100</f>
        <v>18.977157456304237</v>
      </c>
      <c r="H3" t="s">
        <v>8</v>
      </c>
      <c r="I3">
        <f>AVERAGE(E1:E12)</f>
        <v>13.221987257169831</v>
      </c>
    </row>
    <row r="4" spans="1:9">
      <c r="A4" t="s">
        <v>256</v>
      </c>
      <c r="B4" s="20" t="s">
        <v>8</v>
      </c>
      <c r="C4">
        <v>106495.83100000001</v>
      </c>
      <c r="D4">
        <v>22894.831999999999</v>
      </c>
      <c r="E4">
        <f t="shared" ref="E4:E12" si="0">D4/C4*100</f>
        <v>21.498336399666197</v>
      </c>
      <c r="H4" t="s">
        <v>61</v>
      </c>
      <c r="I4">
        <f>TTEST(E1:E12,E14:E24,2,3)</f>
        <v>0.4862090673474404</v>
      </c>
    </row>
    <row r="5" spans="1:9">
      <c r="A5" t="s">
        <v>257</v>
      </c>
      <c r="B5" s="20" t="s">
        <v>8</v>
      </c>
      <c r="C5">
        <v>105507.374</v>
      </c>
      <c r="D5">
        <v>26220.687000000002</v>
      </c>
      <c r="E5">
        <f t="shared" si="0"/>
        <v>24.851994705128387</v>
      </c>
    </row>
    <row r="6" spans="1:9">
      <c r="A6" t="s">
        <v>258</v>
      </c>
      <c r="B6" s="20" t="s">
        <v>8</v>
      </c>
      <c r="C6">
        <v>109102.626</v>
      </c>
      <c r="D6">
        <v>7918.0929999999998</v>
      </c>
      <c r="E6">
        <f t="shared" si="0"/>
        <v>7.257472427840554</v>
      </c>
    </row>
    <row r="7" spans="1:9">
      <c r="A7" t="s">
        <v>155</v>
      </c>
      <c r="B7" s="20" t="s">
        <v>8</v>
      </c>
      <c r="C7">
        <v>225289.61199999999</v>
      </c>
      <c r="D7">
        <v>5806</v>
      </c>
      <c r="E7">
        <f t="shared" si="0"/>
        <v>2.5771272578693067</v>
      </c>
    </row>
    <row r="8" spans="1:9">
      <c r="A8" t="s">
        <v>259</v>
      </c>
      <c r="B8" s="20" t="s">
        <v>8</v>
      </c>
      <c r="C8">
        <v>107543.103</v>
      </c>
      <c r="D8">
        <v>3786.3980000000001</v>
      </c>
      <c r="E8">
        <f t="shared" si="0"/>
        <v>3.5208189966398873</v>
      </c>
    </row>
    <row r="9" spans="1:9">
      <c r="A9" t="s">
        <v>260</v>
      </c>
      <c r="B9" s="20" t="s">
        <v>8</v>
      </c>
      <c r="C9">
        <v>126780.548</v>
      </c>
      <c r="D9">
        <v>9845.6790000000001</v>
      </c>
      <c r="E9">
        <f t="shared" si="0"/>
        <v>7.7659224189502636</v>
      </c>
    </row>
    <row r="10" spans="1:9">
      <c r="A10" t="s">
        <v>261</v>
      </c>
      <c r="B10" s="20" t="s">
        <v>8</v>
      </c>
      <c r="C10">
        <v>91963.517999999996</v>
      </c>
      <c r="D10">
        <v>4448.0569999999998</v>
      </c>
      <c r="E10">
        <f t="shared" si="0"/>
        <v>4.8367625518632291</v>
      </c>
    </row>
    <row r="11" spans="1:9">
      <c r="A11" t="s">
        <v>262</v>
      </c>
      <c r="B11" s="20" t="s">
        <v>8</v>
      </c>
      <c r="C11">
        <v>111432.42600000001</v>
      </c>
      <c r="D11">
        <v>22287.718000000001</v>
      </c>
      <c r="E11">
        <f t="shared" si="0"/>
        <v>20.001106320704174</v>
      </c>
    </row>
    <row r="12" spans="1:9">
      <c r="A12" t="s">
        <v>263</v>
      </c>
      <c r="B12" s="20" t="s">
        <v>8</v>
      </c>
      <c r="C12">
        <v>114975.504</v>
      </c>
      <c r="D12">
        <v>10281.093000000001</v>
      </c>
      <c r="E12">
        <f t="shared" si="0"/>
        <v>8.9419855902523384</v>
      </c>
    </row>
    <row r="17" spans="1:5">
      <c r="A17" t="s">
        <v>62</v>
      </c>
      <c r="B17" t="s">
        <v>10</v>
      </c>
      <c r="C17">
        <v>78413.97</v>
      </c>
      <c r="D17">
        <v>4482.2079999999996</v>
      </c>
      <c r="E17">
        <f t="shared" ref="E17:E23" si="1">D17/C17*100</f>
        <v>5.7160834988969436</v>
      </c>
    </row>
    <row r="18" spans="1:5">
      <c r="A18" t="s">
        <v>267</v>
      </c>
      <c r="B18" t="s">
        <v>10</v>
      </c>
      <c r="C18">
        <v>109094.56299999999</v>
      </c>
      <c r="D18">
        <v>13621.168</v>
      </c>
      <c r="E18">
        <f t="shared" si="1"/>
        <v>12.48565247014189</v>
      </c>
    </row>
    <row r="19" spans="1:5">
      <c r="A19" t="s">
        <v>268</v>
      </c>
      <c r="B19" t="s">
        <v>10</v>
      </c>
      <c r="C19">
        <v>81657.760999999999</v>
      </c>
      <c r="D19">
        <v>15791.126</v>
      </c>
      <c r="E19">
        <f t="shared" si="1"/>
        <v>19.33818146201682</v>
      </c>
    </row>
    <row r="20" spans="1:5">
      <c r="A20" t="s">
        <v>269</v>
      </c>
      <c r="B20" t="s">
        <v>10</v>
      </c>
      <c r="C20">
        <v>96471.812999999995</v>
      </c>
      <c r="D20">
        <v>29049.922999999999</v>
      </c>
      <c r="E20">
        <f t="shared" si="1"/>
        <v>30.112342762750817</v>
      </c>
    </row>
    <row r="21" spans="1:5">
      <c r="A21" t="s">
        <v>270</v>
      </c>
      <c r="B21" t="s">
        <v>10</v>
      </c>
      <c r="C21">
        <v>105273</v>
      </c>
      <c r="D21">
        <v>47767.525999999998</v>
      </c>
      <c r="E21">
        <f t="shared" si="1"/>
        <v>45.374907146181833</v>
      </c>
    </row>
    <row r="22" spans="1:5">
      <c r="A22" t="s">
        <v>271</v>
      </c>
      <c r="B22" t="s">
        <v>10</v>
      </c>
      <c r="C22">
        <v>111528.71</v>
      </c>
      <c r="D22">
        <v>8610.5820000000003</v>
      </c>
      <c r="E22">
        <f t="shared" si="1"/>
        <v>7.7205071232331113</v>
      </c>
    </row>
    <row r="23" spans="1:5">
      <c r="A23" t="s">
        <v>272</v>
      </c>
      <c r="B23" t="s">
        <v>10</v>
      </c>
      <c r="C23">
        <v>126037.78200000001</v>
      </c>
      <c r="D23">
        <v>5064.183</v>
      </c>
      <c r="E23">
        <f t="shared" si="1"/>
        <v>4.0179880347307284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J16" sqref="J16"/>
    </sheetView>
  </sheetViews>
  <sheetFormatPr baseColWidth="10" defaultColWidth="8.83203125" defaultRowHeight="14" x14ac:dyDescent="0"/>
  <cols>
    <col min="1" max="1" width="8.83203125" style="1"/>
    <col min="2" max="2" width="15.33203125" style="1" bestFit="1" customWidth="1"/>
    <col min="3" max="16384" width="8.83203125" style="1"/>
  </cols>
  <sheetData>
    <row r="1" spans="1:19">
      <c r="A1" s="1" t="s">
        <v>162</v>
      </c>
      <c r="B1" s="1" t="s">
        <v>163</v>
      </c>
      <c r="C1" s="1" t="s">
        <v>164</v>
      </c>
      <c r="D1" s="1" t="s">
        <v>165</v>
      </c>
      <c r="E1" s="1" t="s">
        <v>166</v>
      </c>
    </row>
    <row r="2" spans="1:19">
      <c r="A2" s="1" t="s">
        <v>167</v>
      </c>
      <c r="B2" s="1">
        <v>125</v>
      </c>
      <c r="C2" s="1" t="s">
        <v>168</v>
      </c>
      <c r="D2" s="1">
        <v>125</v>
      </c>
      <c r="E2" s="1">
        <v>0.29199999999999998</v>
      </c>
    </row>
    <row r="3" spans="1:19">
      <c r="A3" s="1" t="s">
        <v>169</v>
      </c>
      <c r="B3" s="1">
        <v>31.3</v>
      </c>
      <c r="C3" s="1" t="s">
        <v>170</v>
      </c>
      <c r="D3" s="1">
        <v>31.3</v>
      </c>
      <c r="E3" s="1">
        <v>8.6999999999999994E-2</v>
      </c>
    </row>
    <row r="4" spans="1:19">
      <c r="J4" s="18" t="s">
        <v>171</v>
      </c>
      <c r="O4" s="18" t="s">
        <v>91</v>
      </c>
    </row>
    <row r="5" spans="1:19">
      <c r="A5" s="1" t="s">
        <v>162</v>
      </c>
      <c r="B5" s="1" t="s">
        <v>138</v>
      </c>
      <c r="C5" s="1" t="s">
        <v>241</v>
      </c>
      <c r="D5" s="1" t="s">
        <v>164</v>
      </c>
      <c r="E5" s="1" t="s">
        <v>166</v>
      </c>
      <c r="F5" s="1" t="s">
        <v>172</v>
      </c>
      <c r="G5" s="1" t="s">
        <v>173</v>
      </c>
      <c r="H5" s="1" t="s">
        <v>174</v>
      </c>
      <c r="M5" s="1" t="s">
        <v>175</v>
      </c>
      <c r="N5" s="1" t="s">
        <v>10</v>
      </c>
      <c r="R5" s="1" t="s">
        <v>148</v>
      </c>
      <c r="S5" s="1" t="s">
        <v>10</v>
      </c>
    </row>
    <row r="6" spans="1:19">
      <c r="A6" s="1" t="s">
        <v>18</v>
      </c>
      <c r="B6" s="1" t="s">
        <v>6</v>
      </c>
      <c r="C6" s="1" t="s">
        <v>171</v>
      </c>
      <c r="D6" s="1" t="s">
        <v>176</v>
      </c>
      <c r="E6" s="1">
        <v>3.5999999999999997E-2</v>
      </c>
      <c r="G6" s="1">
        <v>6.3689999999999998</v>
      </c>
      <c r="H6" s="1">
        <f t="shared" ref="H6:H42" si="0">G6*4</f>
        <v>25.475999999999999</v>
      </c>
      <c r="L6" s="19" t="s">
        <v>177</v>
      </c>
      <c r="M6" s="19">
        <v>20.367429999999999</v>
      </c>
      <c r="N6" s="19">
        <v>14.086399999999999</v>
      </c>
      <c r="Q6" s="1" t="s">
        <v>177</v>
      </c>
      <c r="R6" s="1">
        <v>71.984800000000007</v>
      </c>
      <c r="S6" s="1">
        <v>75.647999999999996</v>
      </c>
    </row>
    <row r="7" spans="1:19">
      <c r="A7" s="1" t="s">
        <v>178</v>
      </c>
      <c r="B7" s="1" t="s">
        <v>6</v>
      </c>
      <c r="C7" s="1" t="s">
        <v>171</v>
      </c>
      <c r="D7" s="1" t="s">
        <v>179</v>
      </c>
      <c r="E7" s="1">
        <v>3.5999999999999997E-2</v>
      </c>
      <c r="G7" s="1">
        <v>6.2830000000000004</v>
      </c>
      <c r="H7" s="1">
        <f t="shared" si="0"/>
        <v>25.132000000000001</v>
      </c>
      <c r="L7" s="19" t="s">
        <v>180</v>
      </c>
      <c r="M7" s="19">
        <v>11.54415</v>
      </c>
      <c r="N7" s="19">
        <v>8.6691699999999994</v>
      </c>
      <c r="Q7" s="1" t="s">
        <v>180</v>
      </c>
      <c r="R7" s="1">
        <v>18.894549999999999</v>
      </c>
      <c r="S7" s="1">
        <v>45.362139999999997</v>
      </c>
    </row>
    <row r="8" spans="1:19">
      <c r="A8" s="1" t="s">
        <v>16</v>
      </c>
      <c r="B8" s="1" t="s">
        <v>6</v>
      </c>
      <c r="C8" s="1" t="s">
        <v>171</v>
      </c>
      <c r="D8" s="1" t="s">
        <v>181</v>
      </c>
      <c r="E8" s="1">
        <v>4.4999999999999998E-2</v>
      </c>
      <c r="G8" s="1">
        <v>10.233000000000001</v>
      </c>
      <c r="H8" s="1">
        <f t="shared" si="0"/>
        <v>40.932000000000002</v>
      </c>
      <c r="L8" s="19" t="s">
        <v>182</v>
      </c>
      <c r="M8" s="19">
        <v>4.3632799999999996</v>
      </c>
      <c r="N8" s="19">
        <v>2.7414299999999998</v>
      </c>
      <c r="Q8" s="1" t="s">
        <v>182</v>
      </c>
      <c r="R8" s="1">
        <v>5.9749800000000004</v>
      </c>
      <c r="S8" s="1">
        <v>14.34477</v>
      </c>
    </row>
    <row r="9" spans="1:19">
      <c r="A9" s="1" t="s">
        <v>5</v>
      </c>
      <c r="B9" s="1" t="s">
        <v>6</v>
      </c>
      <c r="C9" s="1" t="s">
        <v>171</v>
      </c>
      <c r="D9" s="1" t="s">
        <v>183</v>
      </c>
      <c r="E9" s="1">
        <v>2.5999999999999999E-2</v>
      </c>
      <c r="G9" s="1">
        <v>1.9850000000000001</v>
      </c>
      <c r="H9" s="1">
        <f t="shared" si="0"/>
        <v>7.94</v>
      </c>
      <c r="L9" s="19" t="s">
        <v>184</v>
      </c>
      <c r="M9" s="19" t="s">
        <v>185</v>
      </c>
      <c r="N9" s="19"/>
      <c r="Q9" s="1" t="s">
        <v>184</v>
      </c>
      <c r="R9" s="1" t="s">
        <v>186</v>
      </c>
    </row>
    <row r="10" spans="1:19">
      <c r="A10" s="1" t="s">
        <v>9</v>
      </c>
      <c r="B10" s="1" t="s">
        <v>6</v>
      </c>
      <c r="C10" s="1" t="s">
        <v>171</v>
      </c>
      <c r="D10" s="1" t="s">
        <v>187</v>
      </c>
      <c r="E10" s="1">
        <v>2.8000000000000001E-2</v>
      </c>
      <c r="G10" s="1">
        <v>2.766</v>
      </c>
      <c r="H10" s="1">
        <f t="shared" si="0"/>
        <v>11.064</v>
      </c>
    </row>
    <row r="11" spans="1:19">
      <c r="A11" s="1" t="s">
        <v>20</v>
      </c>
      <c r="B11" s="1" t="s">
        <v>6</v>
      </c>
      <c r="C11" s="1" t="s">
        <v>171</v>
      </c>
      <c r="D11" s="1" t="s">
        <v>189</v>
      </c>
      <c r="E11" s="1">
        <v>3.3000000000000002E-2</v>
      </c>
      <c r="G11" s="1">
        <v>5.2409999999999997</v>
      </c>
      <c r="H11" s="1">
        <f t="shared" si="0"/>
        <v>20.963999999999999</v>
      </c>
    </row>
    <row r="12" spans="1:19">
      <c r="A12" s="1" t="s">
        <v>21</v>
      </c>
      <c r="B12" s="1" t="s">
        <v>6</v>
      </c>
      <c r="C12" s="1" t="s">
        <v>171</v>
      </c>
      <c r="D12" s="1" t="s">
        <v>190</v>
      </c>
      <c r="E12" s="1">
        <v>2.8000000000000001E-2</v>
      </c>
      <c r="G12" s="1">
        <v>2.766</v>
      </c>
      <c r="H12" s="1">
        <f t="shared" si="0"/>
        <v>11.064</v>
      </c>
      <c r="M12" s="1" t="s">
        <v>79</v>
      </c>
      <c r="Q12" s="1" t="s">
        <v>4</v>
      </c>
    </row>
    <row r="13" spans="1:19">
      <c r="A13" s="1" t="s">
        <v>191</v>
      </c>
      <c r="B13" s="1" t="s">
        <v>23</v>
      </c>
      <c r="C13" s="1" t="s">
        <v>171</v>
      </c>
      <c r="D13" s="1" t="s">
        <v>192</v>
      </c>
      <c r="E13" s="1">
        <v>3.5000000000000003E-2</v>
      </c>
      <c r="G13" s="1">
        <v>6.0659999999999998</v>
      </c>
      <c r="H13" s="1">
        <f t="shared" si="0"/>
        <v>24.263999999999999</v>
      </c>
      <c r="M13" s="1" t="s">
        <v>171</v>
      </c>
      <c r="N13" s="1" t="s">
        <v>91</v>
      </c>
      <c r="Q13" s="1" t="s">
        <v>171</v>
      </c>
      <c r="R13" s="1" t="s">
        <v>91</v>
      </c>
    </row>
    <row r="14" spans="1:19">
      <c r="A14" s="1" t="s">
        <v>193</v>
      </c>
      <c r="B14" s="1" t="s">
        <v>23</v>
      </c>
      <c r="C14" s="1" t="s">
        <v>171</v>
      </c>
      <c r="D14" s="1" t="s">
        <v>194</v>
      </c>
      <c r="E14" s="1">
        <v>2.4E-2</v>
      </c>
      <c r="G14" s="1">
        <v>1.333</v>
      </c>
      <c r="H14" s="1">
        <f t="shared" si="0"/>
        <v>5.3319999999999999</v>
      </c>
      <c r="L14" s="1" t="s">
        <v>10</v>
      </c>
      <c r="M14" s="19">
        <v>14.086399999999999</v>
      </c>
      <c r="N14" s="1">
        <v>75.647999999999996</v>
      </c>
      <c r="P14" s="1" t="s">
        <v>10</v>
      </c>
      <c r="Q14" s="19">
        <v>2.7414299999999998</v>
      </c>
      <c r="R14" s="1">
        <v>14.34477</v>
      </c>
    </row>
    <row r="15" spans="1:19">
      <c r="A15" s="1" t="s">
        <v>195</v>
      </c>
      <c r="B15" s="1" t="s">
        <v>23</v>
      </c>
      <c r="C15" s="1" t="s">
        <v>171</v>
      </c>
      <c r="D15" s="1" t="s">
        <v>196</v>
      </c>
      <c r="E15" s="1">
        <v>3.7999999999999999E-2</v>
      </c>
      <c r="G15" s="1">
        <v>7.3250000000000002</v>
      </c>
      <c r="H15" s="1">
        <f t="shared" si="0"/>
        <v>29.3</v>
      </c>
      <c r="L15" s="1" t="s">
        <v>148</v>
      </c>
      <c r="M15" s="19">
        <v>20.367429999999999</v>
      </c>
      <c r="N15" s="1">
        <v>71.984800000000007</v>
      </c>
      <c r="P15" s="1" t="s">
        <v>148</v>
      </c>
      <c r="Q15" s="19">
        <v>4.3632799999999996</v>
      </c>
      <c r="R15" s="1">
        <v>5.9749800000000004</v>
      </c>
    </row>
    <row r="16" spans="1:19">
      <c r="A16" s="1" t="s">
        <v>197</v>
      </c>
      <c r="B16" s="1" t="s">
        <v>23</v>
      </c>
      <c r="C16" s="1" t="s">
        <v>171</v>
      </c>
      <c r="D16" s="1" t="s">
        <v>198</v>
      </c>
      <c r="E16" s="1">
        <v>2.8000000000000001E-2</v>
      </c>
      <c r="G16" s="1">
        <v>2.766</v>
      </c>
      <c r="H16" s="1">
        <f t="shared" si="0"/>
        <v>11.064</v>
      </c>
    </row>
    <row r="17" spans="1:8">
      <c r="A17" s="1" t="s">
        <v>199</v>
      </c>
      <c r="B17" s="1" t="s">
        <v>23</v>
      </c>
      <c r="C17" s="1" t="s">
        <v>171</v>
      </c>
      <c r="D17" s="1" t="s">
        <v>200</v>
      </c>
      <c r="E17" s="1">
        <v>2.4E-2</v>
      </c>
      <c r="G17" s="1">
        <v>1.1160000000000001</v>
      </c>
      <c r="H17" s="1">
        <f t="shared" si="0"/>
        <v>4.4640000000000004</v>
      </c>
    </row>
    <row r="18" spans="1:8">
      <c r="A18" s="1" t="s">
        <v>201</v>
      </c>
      <c r="B18" s="1" t="s">
        <v>23</v>
      </c>
      <c r="C18" s="1" t="s">
        <v>171</v>
      </c>
      <c r="D18" s="1" t="s">
        <v>202</v>
      </c>
      <c r="E18" s="1">
        <v>2.8000000000000001E-2</v>
      </c>
      <c r="G18" s="1">
        <v>2.7229999999999999</v>
      </c>
      <c r="H18" s="1">
        <f t="shared" si="0"/>
        <v>10.891999999999999</v>
      </c>
    </row>
    <row r="19" spans="1:8">
      <c r="A19" s="1" t="s">
        <v>203</v>
      </c>
      <c r="B19" s="1" t="s">
        <v>23</v>
      </c>
      <c r="C19" s="1" t="s">
        <v>171</v>
      </c>
      <c r="D19" s="1" t="s">
        <v>204</v>
      </c>
      <c r="E19" s="1">
        <v>3.2000000000000001E-2</v>
      </c>
      <c r="G19" s="1">
        <v>4.8070000000000004</v>
      </c>
      <c r="H19" s="1">
        <f t="shared" si="0"/>
        <v>19.228000000000002</v>
      </c>
    </row>
    <row r="20" spans="1:8">
      <c r="A20" s="1" t="s">
        <v>205</v>
      </c>
      <c r="B20" s="1" t="s">
        <v>23</v>
      </c>
      <c r="C20" s="1" t="s">
        <v>171</v>
      </c>
      <c r="D20" s="1" t="s">
        <v>206</v>
      </c>
      <c r="E20" s="1">
        <v>0.03</v>
      </c>
      <c r="G20" s="1">
        <v>3.895</v>
      </c>
      <c r="H20" s="1">
        <f t="shared" si="0"/>
        <v>15.58</v>
      </c>
    </row>
    <row r="21" spans="1:8">
      <c r="A21" s="1" t="s">
        <v>207</v>
      </c>
      <c r="B21" s="1" t="s">
        <v>23</v>
      </c>
      <c r="C21" s="1" t="s">
        <v>171</v>
      </c>
      <c r="D21" s="1" t="s">
        <v>208</v>
      </c>
      <c r="E21" s="1">
        <v>2.3E-2</v>
      </c>
      <c r="G21" s="1">
        <v>0.85599999999999998</v>
      </c>
      <c r="H21" s="1">
        <f t="shared" si="0"/>
        <v>3.4239999999999999</v>
      </c>
    </row>
    <row r="22" spans="1:8">
      <c r="A22" s="1" t="s">
        <v>209</v>
      </c>
      <c r="B22" s="1" t="s">
        <v>23</v>
      </c>
      <c r="C22" s="1" t="s">
        <v>171</v>
      </c>
      <c r="D22" s="1" t="s">
        <v>210</v>
      </c>
      <c r="E22" s="1">
        <v>3.1E-2</v>
      </c>
      <c r="G22" s="1">
        <v>4.3289999999999997</v>
      </c>
      <c r="H22" s="1">
        <f t="shared" si="0"/>
        <v>17.315999999999999</v>
      </c>
    </row>
    <row r="23" spans="1:8">
      <c r="A23" s="1" t="s">
        <v>65</v>
      </c>
      <c r="B23" s="1" t="s">
        <v>6</v>
      </c>
      <c r="C23" s="1" t="s">
        <v>91</v>
      </c>
      <c r="D23" s="1" t="s">
        <v>211</v>
      </c>
      <c r="E23" s="1">
        <v>6.0999999999999999E-2</v>
      </c>
      <c r="G23" s="1">
        <v>17.18</v>
      </c>
      <c r="H23" s="1">
        <f t="shared" si="0"/>
        <v>68.72</v>
      </c>
    </row>
    <row r="24" spans="1:8">
      <c r="A24" s="1" t="s">
        <v>99</v>
      </c>
      <c r="B24" s="1" t="s">
        <v>6</v>
      </c>
      <c r="C24" s="1" t="s">
        <v>91</v>
      </c>
      <c r="D24" s="1" t="s">
        <v>212</v>
      </c>
      <c r="E24" s="1">
        <v>5.6000000000000001E-2</v>
      </c>
      <c r="G24" s="1">
        <v>15.009</v>
      </c>
      <c r="H24" s="1">
        <f t="shared" si="0"/>
        <v>60.036000000000001</v>
      </c>
    </row>
    <row r="25" spans="1:8">
      <c r="A25" s="1" t="s">
        <v>100</v>
      </c>
      <c r="B25" s="1" t="s">
        <v>6</v>
      </c>
      <c r="C25" s="1" t="s">
        <v>91</v>
      </c>
      <c r="D25" s="1" t="s">
        <v>213</v>
      </c>
      <c r="E25" s="1">
        <v>8.7999999999999995E-2</v>
      </c>
      <c r="G25" s="1">
        <v>28.989000000000001</v>
      </c>
      <c r="H25" s="1">
        <f t="shared" si="0"/>
        <v>115.956</v>
      </c>
    </row>
    <row r="26" spans="1:8">
      <c r="A26" s="1" t="s">
        <v>101</v>
      </c>
      <c r="B26" s="1" t="s">
        <v>6</v>
      </c>
      <c r="C26" s="1" t="s">
        <v>91</v>
      </c>
      <c r="D26" s="1" t="s">
        <v>214</v>
      </c>
      <c r="E26" s="1">
        <v>4.9000000000000002E-2</v>
      </c>
      <c r="G26" s="1">
        <v>11.84</v>
      </c>
      <c r="H26" s="1">
        <f t="shared" si="0"/>
        <v>47.36</v>
      </c>
    </row>
    <row r="27" spans="1:8">
      <c r="A27" s="1" t="s">
        <v>66</v>
      </c>
      <c r="B27" s="1" t="s">
        <v>6</v>
      </c>
      <c r="C27" s="1" t="s">
        <v>91</v>
      </c>
      <c r="D27" s="1" t="s">
        <v>215</v>
      </c>
      <c r="E27" s="1">
        <v>5.6000000000000001E-2</v>
      </c>
      <c r="G27" s="1">
        <v>14.835000000000001</v>
      </c>
      <c r="H27" s="1">
        <f t="shared" si="0"/>
        <v>59.34</v>
      </c>
    </row>
    <row r="28" spans="1:8">
      <c r="A28" s="1" t="s">
        <v>94</v>
      </c>
      <c r="B28" s="1" t="s">
        <v>6</v>
      </c>
      <c r="C28" s="1" t="s">
        <v>91</v>
      </c>
      <c r="D28" s="1" t="s">
        <v>216</v>
      </c>
      <c r="E28" s="1">
        <v>5.5E-2</v>
      </c>
      <c r="G28" s="1">
        <v>14.749000000000001</v>
      </c>
      <c r="H28" s="1">
        <f t="shared" si="0"/>
        <v>58.996000000000002</v>
      </c>
    </row>
    <row r="29" spans="1:8">
      <c r="A29" s="1" t="s">
        <v>95</v>
      </c>
      <c r="B29" s="1" t="s">
        <v>6</v>
      </c>
      <c r="C29" s="1" t="s">
        <v>91</v>
      </c>
      <c r="D29" s="1" t="s">
        <v>217</v>
      </c>
      <c r="E29" s="1">
        <v>7.0000000000000007E-2</v>
      </c>
      <c r="G29" s="1">
        <v>21.044</v>
      </c>
      <c r="H29" s="1">
        <f t="shared" si="0"/>
        <v>84.176000000000002</v>
      </c>
    </row>
    <row r="30" spans="1:8">
      <c r="A30" s="1" t="s">
        <v>96</v>
      </c>
      <c r="B30" s="1" t="s">
        <v>6</v>
      </c>
      <c r="C30" s="1" t="s">
        <v>91</v>
      </c>
      <c r="D30" s="1" t="s">
        <v>218</v>
      </c>
      <c r="E30" s="1">
        <v>6.5000000000000002E-2</v>
      </c>
      <c r="G30" s="1">
        <v>18.829999999999998</v>
      </c>
      <c r="H30" s="1">
        <f t="shared" si="0"/>
        <v>75.319999999999993</v>
      </c>
    </row>
    <row r="31" spans="1:8">
      <c r="A31" s="1" t="s">
        <v>67</v>
      </c>
      <c r="B31" s="1" t="s">
        <v>6</v>
      </c>
      <c r="C31" s="1" t="s">
        <v>91</v>
      </c>
      <c r="D31" s="1" t="s">
        <v>219</v>
      </c>
      <c r="E31" s="1">
        <v>6.6000000000000003E-2</v>
      </c>
      <c r="G31" s="1">
        <v>19.393999999999998</v>
      </c>
      <c r="H31" s="1">
        <f t="shared" si="0"/>
        <v>77.575999999999993</v>
      </c>
    </row>
    <row r="32" spans="1:8">
      <c r="A32" s="1" t="s">
        <v>102</v>
      </c>
      <c r="B32" s="1" t="s">
        <v>6</v>
      </c>
      <c r="C32" s="1" t="s">
        <v>91</v>
      </c>
      <c r="D32" s="1" t="s">
        <v>220</v>
      </c>
      <c r="E32" s="1">
        <v>6.3E-2</v>
      </c>
      <c r="G32" s="1">
        <v>18.091999999999999</v>
      </c>
      <c r="H32" s="1">
        <f t="shared" si="0"/>
        <v>72.367999999999995</v>
      </c>
    </row>
    <row r="33" spans="1:8">
      <c r="A33" s="1" t="s">
        <v>221</v>
      </c>
      <c r="B33" s="1" t="s">
        <v>23</v>
      </c>
      <c r="C33" s="1" t="s">
        <v>91</v>
      </c>
      <c r="D33" s="1" t="s">
        <v>222</v>
      </c>
      <c r="E33" s="1">
        <v>0.122</v>
      </c>
      <c r="G33" s="1">
        <v>43.576000000000001</v>
      </c>
      <c r="H33" s="1">
        <f t="shared" si="0"/>
        <v>174.304</v>
      </c>
    </row>
    <row r="34" spans="1:8">
      <c r="A34" s="1" t="s">
        <v>223</v>
      </c>
      <c r="B34" s="1" t="s">
        <v>23</v>
      </c>
      <c r="C34" s="1" t="s">
        <v>91</v>
      </c>
      <c r="D34" s="1" t="s">
        <v>224</v>
      </c>
      <c r="E34" s="1">
        <v>4.2999999999999997E-2</v>
      </c>
      <c r="G34" s="1">
        <v>9.4949999999999992</v>
      </c>
      <c r="H34" s="1">
        <f t="shared" si="0"/>
        <v>37.979999999999997</v>
      </c>
    </row>
    <row r="35" spans="1:8">
      <c r="A35" s="1" t="s">
        <v>225</v>
      </c>
      <c r="B35" s="1" t="s">
        <v>23</v>
      </c>
      <c r="C35" s="1" t="s">
        <v>91</v>
      </c>
      <c r="D35" s="1" t="s">
        <v>226</v>
      </c>
      <c r="E35" s="1">
        <v>6.6000000000000003E-2</v>
      </c>
      <c r="G35" s="1">
        <v>19.263999999999999</v>
      </c>
      <c r="H35" s="1">
        <f t="shared" si="0"/>
        <v>77.055999999999997</v>
      </c>
    </row>
    <row r="36" spans="1:8">
      <c r="A36" s="1" t="s">
        <v>227</v>
      </c>
      <c r="B36" s="1" t="s">
        <v>23</v>
      </c>
      <c r="C36" s="1" t="s">
        <v>91</v>
      </c>
      <c r="D36" s="1" t="s">
        <v>228</v>
      </c>
      <c r="E36" s="1">
        <v>4.2000000000000003E-2</v>
      </c>
      <c r="G36" s="1">
        <v>8.9309999999999992</v>
      </c>
      <c r="H36" s="1">
        <f t="shared" si="0"/>
        <v>35.723999999999997</v>
      </c>
    </row>
    <row r="37" spans="1:8">
      <c r="A37" s="1" t="s">
        <v>229</v>
      </c>
      <c r="B37" s="1" t="s">
        <v>23</v>
      </c>
      <c r="C37" s="1" t="s">
        <v>91</v>
      </c>
      <c r="D37" s="1" t="s">
        <v>230</v>
      </c>
      <c r="E37" s="1">
        <v>7.0999999999999994E-2</v>
      </c>
      <c r="G37" s="1">
        <v>21.738</v>
      </c>
      <c r="H37" s="1">
        <f t="shared" si="0"/>
        <v>86.951999999999998</v>
      </c>
    </row>
    <row r="38" spans="1:8">
      <c r="A38" s="1" t="s">
        <v>231</v>
      </c>
      <c r="B38" s="1" t="s">
        <v>23</v>
      </c>
      <c r="C38" s="1" t="s">
        <v>91</v>
      </c>
      <c r="D38" s="1" t="s">
        <v>232</v>
      </c>
      <c r="E38" s="1">
        <v>5.0999999999999997E-2</v>
      </c>
      <c r="G38" s="1">
        <v>12.837999999999999</v>
      </c>
      <c r="H38" s="1">
        <f t="shared" si="0"/>
        <v>51.351999999999997</v>
      </c>
    </row>
    <row r="39" spans="1:8">
      <c r="A39" s="1" t="s">
        <v>233</v>
      </c>
      <c r="B39" s="1" t="s">
        <v>23</v>
      </c>
      <c r="C39" s="1" t="s">
        <v>91</v>
      </c>
      <c r="D39" s="1" t="s">
        <v>234</v>
      </c>
      <c r="E39" s="1">
        <v>5.6000000000000001E-2</v>
      </c>
      <c r="G39" s="1">
        <v>15.183</v>
      </c>
      <c r="H39" s="1">
        <f t="shared" si="0"/>
        <v>60.731999999999999</v>
      </c>
    </row>
    <row r="40" spans="1:8">
      <c r="A40" s="1" t="s">
        <v>235</v>
      </c>
      <c r="B40" s="1" t="s">
        <v>23</v>
      </c>
      <c r="C40" s="1" t="s">
        <v>91</v>
      </c>
      <c r="D40" s="1" t="s">
        <v>236</v>
      </c>
      <c r="E40" s="1">
        <v>3.9E-2</v>
      </c>
      <c r="G40" s="1">
        <v>7.8019999999999996</v>
      </c>
      <c r="H40" s="1">
        <f t="shared" si="0"/>
        <v>31.207999999999998</v>
      </c>
    </row>
    <row r="41" spans="1:8">
      <c r="A41" s="1" t="s">
        <v>237</v>
      </c>
      <c r="B41" s="1" t="s">
        <v>23</v>
      </c>
      <c r="C41" s="1" t="s">
        <v>91</v>
      </c>
      <c r="D41" s="1" t="s">
        <v>238</v>
      </c>
      <c r="E41" s="1">
        <v>6.3E-2</v>
      </c>
      <c r="G41" s="1">
        <v>18.047999999999998</v>
      </c>
      <c r="H41" s="1">
        <f t="shared" si="0"/>
        <v>72.191999999999993</v>
      </c>
    </row>
    <row r="42" spans="1:8">
      <c r="A42" s="1" t="s">
        <v>239</v>
      </c>
      <c r="B42" s="1" t="s">
        <v>23</v>
      </c>
      <c r="C42" s="1" t="s">
        <v>91</v>
      </c>
      <c r="D42" s="1" t="s">
        <v>240</v>
      </c>
      <c r="E42" s="1">
        <v>9.6000000000000002E-2</v>
      </c>
      <c r="G42" s="1">
        <v>32.244999999999997</v>
      </c>
      <c r="H42" s="1">
        <f t="shared" si="0"/>
        <v>128.97999999999999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8.83203125" style="1"/>
    <col min="2" max="2" width="15.33203125" style="1" bestFit="1" customWidth="1"/>
    <col min="3" max="3" width="8.83203125" style="1"/>
    <col min="4" max="4" width="13.6640625" style="1" bestFit="1" customWidth="1"/>
    <col min="5" max="5" width="7.1640625" style="1" bestFit="1" customWidth="1"/>
    <col min="6" max="6" width="12.1640625" style="1" bestFit="1" customWidth="1"/>
    <col min="7" max="7" width="21.5" style="1" bestFit="1" customWidth="1"/>
    <col min="8" max="16384" width="8.83203125" style="1"/>
  </cols>
  <sheetData>
    <row r="2" spans="1:17">
      <c r="A2" s="1" t="s">
        <v>162</v>
      </c>
      <c r="B2" s="1" t="s">
        <v>163</v>
      </c>
      <c r="C2" s="1" t="s">
        <v>164</v>
      </c>
      <c r="D2" s="1" t="s">
        <v>166</v>
      </c>
      <c r="Q2" s="1" t="s">
        <v>242</v>
      </c>
    </row>
    <row r="3" spans="1:17">
      <c r="A3" s="1" t="s">
        <v>167</v>
      </c>
      <c r="B3" s="1">
        <v>126</v>
      </c>
      <c r="C3" s="1" t="s">
        <v>243</v>
      </c>
      <c r="D3" s="1">
        <v>0.23799999999999999</v>
      </c>
    </row>
    <row r="4" spans="1:17">
      <c r="A4" s="1" t="s">
        <v>169</v>
      </c>
      <c r="B4" s="1">
        <v>63</v>
      </c>
      <c r="C4" s="1" t="s">
        <v>176</v>
      </c>
      <c r="D4" s="1">
        <v>0.106</v>
      </c>
    </row>
    <row r="5" spans="1:17">
      <c r="A5" s="1" t="s">
        <v>244</v>
      </c>
      <c r="B5" s="1">
        <v>31.3</v>
      </c>
      <c r="C5" s="1" t="s">
        <v>179</v>
      </c>
      <c r="D5" s="1">
        <v>5.3999999999999999E-2</v>
      </c>
    </row>
    <row r="6" spans="1:17">
      <c r="A6" s="1" t="s">
        <v>245</v>
      </c>
      <c r="B6" s="1">
        <v>0</v>
      </c>
      <c r="C6" s="1" t="s">
        <v>181</v>
      </c>
      <c r="D6" s="1">
        <v>8.9999999999999993E-3</v>
      </c>
    </row>
    <row r="8" spans="1:17">
      <c r="A8" s="1" t="s">
        <v>162</v>
      </c>
      <c r="B8" s="1" t="s">
        <v>138</v>
      </c>
      <c r="C8" s="1" t="s">
        <v>241</v>
      </c>
      <c r="D8" s="1" t="s">
        <v>164</v>
      </c>
      <c r="E8" s="1" t="s">
        <v>166</v>
      </c>
      <c r="F8" s="1" t="s">
        <v>163</v>
      </c>
      <c r="G8" s="1" t="s">
        <v>246</v>
      </c>
    </row>
    <row r="9" spans="1:17">
      <c r="A9" s="1" t="s">
        <v>18</v>
      </c>
      <c r="B9" s="1" t="s">
        <v>6</v>
      </c>
      <c r="C9" s="1" t="s">
        <v>171</v>
      </c>
      <c r="D9" s="1" t="s">
        <v>179</v>
      </c>
      <c r="E9" s="1">
        <v>9.0999999999999998E-2</v>
      </c>
      <c r="F9" s="1">
        <f t="shared" ref="F9:F46" si="0">(E9-0.0007)/0.0018</f>
        <v>50.166666666666664</v>
      </c>
      <c r="G9" s="1">
        <f t="shared" ref="G9:G46" si="1">F9*10</f>
        <v>501.66666666666663</v>
      </c>
    </row>
    <row r="10" spans="1:17">
      <c r="A10" s="1" t="s">
        <v>178</v>
      </c>
      <c r="B10" s="1" t="s">
        <v>6</v>
      </c>
      <c r="C10" s="1" t="s">
        <v>171</v>
      </c>
      <c r="D10" s="1" t="s">
        <v>181</v>
      </c>
      <c r="E10" s="1">
        <v>0.11700000000000001</v>
      </c>
      <c r="F10" s="1">
        <f t="shared" si="0"/>
        <v>64.611111111111114</v>
      </c>
      <c r="G10" s="1">
        <f t="shared" si="1"/>
        <v>646.11111111111109</v>
      </c>
    </row>
    <row r="11" spans="1:17">
      <c r="A11" s="1" t="s">
        <v>16</v>
      </c>
      <c r="B11" s="1" t="s">
        <v>6</v>
      </c>
      <c r="C11" s="1" t="s">
        <v>171</v>
      </c>
      <c r="D11" s="1" t="s">
        <v>183</v>
      </c>
      <c r="E11" s="1">
        <v>0.127</v>
      </c>
      <c r="F11" s="1">
        <f t="shared" si="0"/>
        <v>70.166666666666671</v>
      </c>
      <c r="G11" s="1">
        <f t="shared" si="1"/>
        <v>701.66666666666674</v>
      </c>
    </row>
    <row r="12" spans="1:17">
      <c r="A12" s="1" t="s">
        <v>5</v>
      </c>
      <c r="B12" s="1" t="s">
        <v>6</v>
      </c>
      <c r="C12" s="1" t="s">
        <v>171</v>
      </c>
      <c r="D12" s="1" t="s">
        <v>187</v>
      </c>
      <c r="E12" s="1">
        <v>3.7999999999999999E-2</v>
      </c>
      <c r="F12" s="1">
        <f t="shared" si="0"/>
        <v>20.722222222222221</v>
      </c>
      <c r="G12" s="1">
        <f t="shared" si="1"/>
        <v>207.22222222222223</v>
      </c>
    </row>
    <row r="13" spans="1:17">
      <c r="A13" s="1" t="s">
        <v>9</v>
      </c>
      <c r="B13" s="1" t="s">
        <v>6</v>
      </c>
      <c r="C13" s="1" t="s">
        <v>171</v>
      </c>
      <c r="D13" s="1" t="s">
        <v>188</v>
      </c>
      <c r="E13" s="1">
        <v>4.8000000000000001E-2</v>
      </c>
      <c r="F13" s="1">
        <f t="shared" si="0"/>
        <v>26.277777777777779</v>
      </c>
      <c r="G13" s="1">
        <f t="shared" si="1"/>
        <v>262.77777777777777</v>
      </c>
    </row>
    <row r="14" spans="1:17">
      <c r="A14" s="1" t="s">
        <v>12</v>
      </c>
      <c r="B14" s="1" t="s">
        <v>6</v>
      </c>
      <c r="C14" s="1" t="s">
        <v>171</v>
      </c>
      <c r="D14" s="1" t="s">
        <v>189</v>
      </c>
      <c r="E14" s="1">
        <v>2.8000000000000001E-2</v>
      </c>
      <c r="F14" s="1">
        <f t="shared" si="0"/>
        <v>15.166666666666668</v>
      </c>
      <c r="G14" s="1">
        <f t="shared" si="1"/>
        <v>151.66666666666669</v>
      </c>
    </row>
    <row r="15" spans="1:17">
      <c r="A15" s="1" t="s">
        <v>20</v>
      </c>
      <c r="B15" s="1" t="s">
        <v>6</v>
      </c>
      <c r="C15" s="1" t="s">
        <v>171</v>
      </c>
      <c r="D15" s="1" t="s">
        <v>190</v>
      </c>
      <c r="E15" s="1">
        <v>5.8000000000000003E-2</v>
      </c>
      <c r="F15" s="1">
        <f t="shared" si="0"/>
        <v>31.833333333333336</v>
      </c>
      <c r="G15" s="1">
        <f t="shared" si="1"/>
        <v>318.33333333333337</v>
      </c>
    </row>
    <row r="16" spans="1:17">
      <c r="A16" s="1" t="s">
        <v>21</v>
      </c>
      <c r="B16" s="1" t="s">
        <v>6</v>
      </c>
      <c r="C16" s="1" t="s">
        <v>171</v>
      </c>
      <c r="D16" s="1" t="s">
        <v>192</v>
      </c>
      <c r="E16" s="1">
        <v>0.14799999999999999</v>
      </c>
      <c r="F16" s="1">
        <f t="shared" si="0"/>
        <v>81.833333333333329</v>
      </c>
      <c r="G16" s="1">
        <f t="shared" si="1"/>
        <v>818.33333333333326</v>
      </c>
    </row>
    <row r="17" spans="1:15">
      <c r="A17" s="1" t="s">
        <v>191</v>
      </c>
      <c r="B17" s="1" t="s">
        <v>23</v>
      </c>
      <c r="C17" s="1" t="s">
        <v>171</v>
      </c>
      <c r="D17" s="1" t="s">
        <v>194</v>
      </c>
      <c r="E17" s="1">
        <v>0.128</v>
      </c>
      <c r="F17" s="1">
        <f t="shared" si="0"/>
        <v>70.722222222222229</v>
      </c>
      <c r="G17" s="1">
        <f t="shared" si="1"/>
        <v>707.22222222222229</v>
      </c>
      <c r="I17" s="18"/>
      <c r="J17" s="18" t="s">
        <v>171</v>
      </c>
      <c r="L17" s="18" t="s">
        <v>91</v>
      </c>
    </row>
    <row r="18" spans="1:15">
      <c r="A18" s="1" t="s">
        <v>193</v>
      </c>
      <c r="B18" s="1" t="s">
        <v>23</v>
      </c>
      <c r="C18" s="1" t="s">
        <v>171</v>
      </c>
      <c r="D18" s="1" t="s">
        <v>196</v>
      </c>
      <c r="E18" s="1">
        <v>0.129</v>
      </c>
      <c r="F18" s="1">
        <f t="shared" si="0"/>
        <v>71.277777777777771</v>
      </c>
      <c r="G18" s="1">
        <f t="shared" si="1"/>
        <v>712.77777777777771</v>
      </c>
      <c r="J18" s="1" t="s">
        <v>148</v>
      </c>
      <c r="K18" s="1" t="s">
        <v>10</v>
      </c>
      <c r="L18" s="1" t="s">
        <v>148</v>
      </c>
      <c r="M18" s="1" t="s">
        <v>10</v>
      </c>
    </row>
    <row r="19" spans="1:15">
      <c r="A19" s="1" t="s">
        <v>195</v>
      </c>
      <c r="B19" s="1" t="s">
        <v>23</v>
      </c>
      <c r="C19" s="1" t="s">
        <v>171</v>
      </c>
      <c r="D19" s="1" t="s">
        <v>198</v>
      </c>
      <c r="E19" s="1">
        <v>0.46</v>
      </c>
      <c r="F19" s="1">
        <f t="shared" si="0"/>
        <v>255.16666666666669</v>
      </c>
      <c r="G19" s="1">
        <f t="shared" si="1"/>
        <v>2551.666666666667</v>
      </c>
      <c r="I19" s="1" t="s">
        <v>177</v>
      </c>
      <c r="J19" s="1">
        <v>450.972222225</v>
      </c>
      <c r="K19" s="1">
        <v>1855.0000000800001</v>
      </c>
      <c r="L19" s="1">
        <v>595.555555583</v>
      </c>
      <c r="M19" s="1">
        <v>1385.55555551</v>
      </c>
    </row>
    <row r="20" spans="1:15">
      <c r="A20" s="1" t="s">
        <v>197</v>
      </c>
      <c r="B20" s="1" t="s">
        <v>23</v>
      </c>
      <c r="C20" s="1" t="s">
        <v>171</v>
      </c>
      <c r="D20" s="1" t="s">
        <v>200</v>
      </c>
      <c r="E20" s="1">
        <v>0.153</v>
      </c>
      <c r="F20" s="1">
        <f t="shared" si="0"/>
        <v>84.611111111111114</v>
      </c>
      <c r="G20" s="1">
        <f t="shared" si="1"/>
        <v>846.11111111111109</v>
      </c>
      <c r="I20" s="1" t="s">
        <v>180</v>
      </c>
      <c r="J20" s="1">
        <v>250.844033763</v>
      </c>
      <c r="K20" s="1">
        <v>1292.439235347</v>
      </c>
      <c r="L20" s="1">
        <v>582.43287350289995</v>
      </c>
      <c r="M20" s="1">
        <v>649.29765787079998</v>
      </c>
    </row>
    <row r="21" spans="1:15">
      <c r="A21" s="1" t="s">
        <v>199</v>
      </c>
      <c r="B21" s="1" t="s">
        <v>23</v>
      </c>
      <c r="C21" s="1" t="s">
        <v>171</v>
      </c>
      <c r="D21" s="1" t="s">
        <v>202</v>
      </c>
      <c r="E21" s="1">
        <v>0.14499999999999999</v>
      </c>
      <c r="F21" s="1">
        <f t="shared" si="0"/>
        <v>80.166666666666657</v>
      </c>
      <c r="G21" s="1">
        <f t="shared" si="1"/>
        <v>801.66666666666652</v>
      </c>
      <c r="I21" s="1" t="s">
        <v>182</v>
      </c>
      <c r="J21" s="1">
        <v>88.686758647000005</v>
      </c>
      <c r="K21" s="1">
        <v>408.70517210600002</v>
      </c>
      <c r="L21" s="1">
        <v>184.18144644259999</v>
      </c>
      <c r="M21" s="1">
        <v>205.32594782839999</v>
      </c>
    </row>
    <row r="22" spans="1:15">
      <c r="A22" s="1" t="s">
        <v>201</v>
      </c>
      <c r="B22" s="1" t="s">
        <v>23</v>
      </c>
      <c r="C22" s="1" t="s">
        <v>171</v>
      </c>
      <c r="D22" s="1" t="s">
        <v>204</v>
      </c>
      <c r="E22" s="1">
        <v>0.26400000000000001</v>
      </c>
      <c r="F22" s="1">
        <f t="shared" si="0"/>
        <v>146.2777777777778</v>
      </c>
      <c r="G22" s="1">
        <f t="shared" si="1"/>
        <v>1462.7777777777781</v>
      </c>
      <c r="I22" s="1" t="s">
        <v>184</v>
      </c>
      <c r="J22" s="1">
        <v>8.3000000000000001E-3</v>
      </c>
      <c r="L22" s="1">
        <v>1.03E-2</v>
      </c>
    </row>
    <row r="23" spans="1:15">
      <c r="A23" s="1" t="s">
        <v>203</v>
      </c>
      <c r="B23" s="1" t="s">
        <v>23</v>
      </c>
      <c r="C23" s="1" t="s">
        <v>171</v>
      </c>
      <c r="D23" s="1" t="s">
        <v>206</v>
      </c>
      <c r="E23" s="1">
        <v>0.151</v>
      </c>
      <c r="F23" s="1">
        <f t="shared" si="0"/>
        <v>83.5</v>
      </c>
      <c r="G23" s="1">
        <f t="shared" si="1"/>
        <v>835</v>
      </c>
    </row>
    <row r="24" spans="1:15">
      <c r="A24" s="1" t="s">
        <v>205</v>
      </c>
      <c r="B24" s="1" t="s">
        <v>23</v>
      </c>
      <c r="C24" s="1" t="s">
        <v>171</v>
      </c>
      <c r="D24" s="1" t="s">
        <v>208</v>
      </c>
      <c r="E24" s="1">
        <v>0.65200000000000002</v>
      </c>
      <c r="F24" s="1">
        <f t="shared" si="0"/>
        <v>361.83333333333331</v>
      </c>
      <c r="G24" s="1">
        <f t="shared" si="1"/>
        <v>3618.333333333333</v>
      </c>
      <c r="J24" s="1" t="s">
        <v>79</v>
      </c>
      <c r="M24" s="1" t="s">
        <v>4</v>
      </c>
    </row>
    <row r="25" spans="1:15">
      <c r="A25" s="1" t="s">
        <v>207</v>
      </c>
      <c r="B25" s="1" t="s">
        <v>23</v>
      </c>
      <c r="C25" s="1" t="s">
        <v>171</v>
      </c>
      <c r="D25" s="1" t="s">
        <v>210</v>
      </c>
      <c r="E25" s="1">
        <v>0.65600000000000003</v>
      </c>
      <c r="F25" s="1">
        <f t="shared" si="0"/>
        <v>364.05555555555554</v>
      </c>
      <c r="G25" s="1">
        <f t="shared" si="1"/>
        <v>3640.5555555555557</v>
      </c>
      <c r="J25" s="1" t="s">
        <v>171</v>
      </c>
      <c r="K25" s="1" t="s">
        <v>91</v>
      </c>
      <c r="N25" s="1" t="s">
        <v>171</v>
      </c>
      <c r="O25" s="1" t="s">
        <v>91</v>
      </c>
    </row>
    <row r="26" spans="1:15">
      <c r="A26" s="1" t="s">
        <v>247</v>
      </c>
      <c r="B26" s="1" t="s">
        <v>23</v>
      </c>
      <c r="C26" s="1" t="s">
        <v>171</v>
      </c>
      <c r="D26" s="1" t="s">
        <v>211</v>
      </c>
      <c r="E26" s="1">
        <v>0.60799999999999998</v>
      </c>
      <c r="F26" s="1">
        <f t="shared" si="0"/>
        <v>337.38888888888886</v>
      </c>
      <c r="G26" s="1">
        <f t="shared" si="1"/>
        <v>3373.8888888888887</v>
      </c>
      <c r="I26" s="1" t="s">
        <v>10</v>
      </c>
      <c r="J26" s="1">
        <v>1855.0000000800001</v>
      </c>
      <c r="K26" s="1">
        <v>1385.55555551</v>
      </c>
      <c r="M26" s="1" t="s">
        <v>10</v>
      </c>
      <c r="N26" s="1">
        <v>408.70517210600002</v>
      </c>
      <c r="O26" s="1">
        <v>205.32594782839999</v>
      </c>
    </row>
    <row r="27" spans="1:15">
      <c r="A27" s="1" t="s">
        <v>65</v>
      </c>
      <c r="B27" s="1" t="s">
        <v>6</v>
      </c>
      <c r="C27" s="1" t="s">
        <v>91</v>
      </c>
      <c r="D27" s="1" t="s">
        <v>212</v>
      </c>
      <c r="E27" s="1">
        <v>8.4000000000000005E-2</v>
      </c>
      <c r="F27" s="1">
        <f t="shared" si="0"/>
        <v>46.277777777777779</v>
      </c>
      <c r="G27" s="1">
        <f t="shared" si="1"/>
        <v>462.77777777777777</v>
      </c>
      <c r="I27" s="1" t="s">
        <v>148</v>
      </c>
      <c r="J27" s="1">
        <v>450.972222225</v>
      </c>
      <c r="K27" s="1">
        <v>595.555555583</v>
      </c>
      <c r="M27" s="1" t="s">
        <v>148</v>
      </c>
      <c r="N27" s="1">
        <v>88.686758647000005</v>
      </c>
      <c r="O27" s="1">
        <v>184.18144644259999</v>
      </c>
    </row>
    <row r="28" spans="1:15">
      <c r="A28" s="1" t="s">
        <v>99</v>
      </c>
      <c r="B28" s="1" t="s">
        <v>6</v>
      </c>
      <c r="C28" s="1" t="s">
        <v>91</v>
      </c>
      <c r="D28" s="1" t="s">
        <v>213</v>
      </c>
      <c r="E28" s="1">
        <v>7.3999999999999996E-2</v>
      </c>
      <c r="F28" s="1">
        <f t="shared" si="0"/>
        <v>40.722222222222214</v>
      </c>
      <c r="G28" s="1">
        <f t="shared" si="1"/>
        <v>407.22222222222217</v>
      </c>
    </row>
    <row r="29" spans="1:15">
      <c r="A29" s="1" t="s">
        <v>100</v>
      </c>
      <c r="B29" s="1" t="s">
        <v>6</v>
      </c>
      <c r="C29" s="1" t="s">
        <v>91</v>
      </c>
      <c r="D29" s="1" t="s">
        <v>214</v>
      </c>
      <c r="E29" s="1">
        <v>4.2999999999999997E-2</v>
      </c>
      <c r="F29" s="1">
        <f t="shared" si="0"/>
        <v>23.5</v>
      </c>
      <c r="G29" s="1">
        <f t="shared" si="1"/>
        <v>235</v>
      </c>
    </row>
    <row r="30" spans="1:15">
      <c r="A30" s="1" t="s">
        <v>101</v>
      </c>
      <c r="B30" s="1" t="s">
        <v>6</v>
      </c>
      <c r="C30" s="1" t="s">
        <v>91</v>
      </c>
      <c r="D30" s="1" t="s">
        <v>215</v>
      </c>
      <c r="E30" s="1">
        <v>6.2E-2</v>
      </c>
      <c r="F30" s="1">
        <f t="shared" si="0"/>
        <v>34.055555555555557</v>
      </c>
      <c r="G30" s="1">
        <f t="shared" si="1"/>
        <v>340.55555555555554</v>
      </c>
    </row>
    <row r="31" spans="1:15">
      <c r="A31" s="1" t="s">
        <v>66</v>
      </c>
      <c r="B31" s="1" t="s">
        <v>6</v>
      </c>
      <c r="C31" s="1" t="s">
        <v>91</v>
      </c>
      <c r="D31" s="1" t="s">
        <v>216</v>
      </c>
      <c r="E31" s="1">
        <v>0.217</v>
      </c>
      <c r="F31" s="1">
        <f t="shared" si="0"/>
        <v>120.16666666666667</v>
      </c>
      <c r="G31" s="1">
        <f t="shared" si="1"/>
        <v>1201.6666666666667</v>
      </c>
    </row>
    <row r="32" spans="1:15">
      <c r="A32" s="1" t="s">
        <v>94</v>
      </c>
      <c r="B32" s="1" t="s">
        <v>6</v>
      </c>
      <c r="C32" s="1" t="s">
        <v>91</v>
      </c>
      <c r="D32" s="1" t="s">
        <v>217</v>
      </c>
      <c r="E32" s="1">
        <v>1.2999999999999999E-2</v>
      </c>
      <c r="F32" s="1">
        <f t="shared" si="0"/>
        <v>6.8333333333333339</v>
      </c>
      <c r="G32" s="1">
        <f t="shared" si="1"/>
        <v>68.333333333333343</v>
      </c>
    </row>
    <row r="33" spans="1:7">
      <c r="A33" s="1" t="s">
        <v>95</v>
      </c>
      <c r="B33" s="1" t="s">
        <v>6</v>
      </c>
      <c r="C33" s="1" t="s">
        <v>91</v>
      </c>
      <c r="D33" s="1" t="s">
        <v>218</v>
      </c>
      <c r="E33" s="1">
        <v>0.12</v>
      </c>
      <c r="F33" s="1">
        <f t="shared" si="0"/>
        <v>66.277777777777771</v>
      </c>
      <c r="G33" s="1">
        <f t="shared" si="1"/>
        <v>662.77777777777771</v>
      </c>
    </row>
    <row r="34" spans="1:7">
      <c r="A34" s="1" t="s">
        <v>96</v>
      </c>
      <c r="B34" s="1" t="s">
        <v>6</v>
      </c>
      <c r="C34" s="1" t="s">
        <v>91</v>
      </c>
      <c r="D34" s="1" t="s">
        <v>219</v>
      </c>
      <c r="E34" s="1">
        <v>6.4000000000000001E-2</v>
      </c>
      <c r="F34" s="1">
        <f t="shared" si="0"/>
        <v>35.166666666666664</v>
      </c>
      <c r="G34" s="1">
        <f t="shared" si="1"/>
        <v>351.66666666666663</v>
      </c>
    </row>
    <row r="35" spans="1:7">
      <c r="A35" s="1" t="s">
        <v>67</v>
      </c>
      <c r="B35" s="1" t="s">
        <v>6</v>
      </c>
      <c r="C35" s="1" t="s">
        <v>91</v>
      </c>
      <c r="D35" s="1" t="s">
        <v>220</v>
      </c>
      <c r="E35" s="1">
        <v>0.36</v>
      </c>
      <c r="F35" s="1">
        <f t="shared" si="0"/>
        <v>199.61111111111111</v>
      </c>
      <c r="G35" s="1">
        <f t="shared" si="1"/>
        <v>1996.1111111111111</v>
      </c>
    </row>
    <row r="36" spans="1:7">
      <c r="A36" s="1" t="s">
        <v>102</v>
      </c>
      <c r="B36" s="1" t="s">
        <v>6</v>
      </c>
      <c r="C36" s="1" t="s">
        <v>91</v>
      </c>
      <c r="D36" s="1" t="s">
        <v>222</v>
      </c>
      <c r="E36" s="1">
        <v>4.2000000000000003E-2</v>
      </c>
      <c r="F36" s="1">
        <f t="shared" si="0"/>
        <v>22.944444444444446</v>
      </c>
      <c r="G36" s="1">
        <f t="shared" si="1"/>
        <v>229.44444444444446</v>
      </c>
    </row>
    <row r="37" spans="1:7">
      <c r="A37" s="1" t="s">
        <v>221</v>
      </c>
      <c r="B37" s="1" t="s">
        <v>23</v>
      </c>
      <c r="C37" s="1" t="s">
        <v>91</v>
      </c>
      <c r="D37" s="1" t="s">
        <v>224</v>
      </c>
      <c r="E37" s="1">
        <v>0.23400000000000001</v>
      </c>
      <c r="F37" s="1">
        <f t="shared" si="0"/>
        <v>129.61111111111111</v>
      </c>
      <c r="G37" s="1">
        <f t="shared" si="1"/>
        <v>1296.1111111111111</v>
      </c>
    </row>
    <row r="38" spans="1:7">
      <c r="A38" s="1" t="s">
        <v>223</v>
      </c>
      <c r="B38" s="1" t="s">
        <v>23</v>
      </c>
      <c r="C38" s="1" t="s">
        <v>91</v>
      </c>
      <c r="D38" s="1" t="s">
        <v>226</v>
      </c>
      <c r="E38" s="1">
        <v>0.14799999999999999</v>
      </c>
      <c r="F38" s="1">
        <f t="shared" si="0"/>
        <v>81.833333333333329</v>
      </c>
      <c r="G38" s="1">
        <f t="shared" si="1"/>
        <v>818.33333333333326</v>
      </c>
    </row>
    <row r="39" spans="1:7">
      <c r="A39" s="1" t="s">
        <v>225</v>
      </c>
      <c r="B39" s="1" t="s">
        <v>23</v>
      </c>
      <c r="C39" s="1" t="s">
        <v>91</v>
      </c>
      <c r="D39" s="1" t="s">
        <v>228</v>
      </c>
      <c r="E39" s="1">
        <v>0.33200000000000002</v>
      </c>
      <c r="F39" s="1">
        <f t="shared" si="0"/>
        <v>184.05555555555557</v>
      </c>
      <c r="G39" s="1">
        <f t="shared" si="1"/>
        <v>1840.5555555555557</v>
      </c>
    </row>
    <row r="40" spans="1:7">
      <c r="A40" s="1" t="s">
        <v>227</v>
      </c>
      <c r="B40" s="1" t="s">
        <v>23</v>
      </c>
      <c r="C40" s="1" t="s">
        <v>91</v>
      </c>
      <c r="D40" s="1" t="s">
        <v>230</v>
      </c>
      <c r="E40" s="1">
        <v>0.27400000000000002</v>
      </c>
      <c r="F40" s="1">
        <f t="shared" si="0"/>
        <v>151.83333333333337</v>
      </c>
      <c r="G40" s="1">
        <f t="shared" si="1"/>
        <v>1518.3333333333337</v>
      </c>
    </row>
    <row r="41" spans="1:7">
      <c r="A41" s="1" t="s">
        <v>229</v>
      </c>
      <c r="B41" s="1" t="s">
        <v>23</v>
      </c>
      <c r="C41" s="1" t="s">
        <v>91</v>
      </c>
      <c r="D41" s="1" t="s">
        <v>232</v>
      </c>
      <c r="E41" s="1">
        <v>0.156</v>
      </c>
      <c r="F41" s="1">
        <f t="shared" si="0"/>
        <v>86.277777777777771</v>
      </c>
      <c r="G41" s="1">
        <f t="shared" si="1"/>
        <v>862.77777777777771</v>
      </c>
    </row>
    <row r="42" spans="1:7">
      <c r="A42" s="1" t="s">
        <v>231</v>
      </c>
      <c r="B42" s="1" t="s">
        <v>23</v>
      </c>
      <c r="C42" s="1" t="s">
        <v>91</v>
      </c>
      <c r="D42" s="1" t="s">
        <v>234</v>
      </c>
      <c r="E42" s="1">
        <v>0.40300000000000002</v>
      </c>
      <c r="F42" s="1">
        <f t="shared" si="0"/>
        <v>223.50000000000003</v>
      </c>
      <c r="G42" s="1">
        <f t="shared" si="1"/>
        <v>2235.0000000000005</v>
      </c>
    </row>
    <row r="43" spans="1:7">
      <c r="A43" s="1" t="s">
        <v>233</v>
      </c>
      <c r="B43" s="1" t="s">
        <v>23</v>
      </c>
      <c r="C43" s="1" t="s">
        <v>91</v>
      </c>
      <c r="D43" s="1" t="s">
        <v>236</v>
      </c>
      <c r="E43" s="1">
        <v>0.106</v>
      </c>
      <c r="F43" s="1">
        <f t="shared" si="0"/>
        <v>58.5</v>
      </c>
      <c r="G43" s="1">
        <f t="shared" si="1"/>
        <v>585</v>
      </c>
    </row>
    <row r="44" spans="1:7">
      <c r="A44" s="1" t="s">
        <v>235</v>
      </c>
      <c r="B44" s="1" t="s">
        <v>23</v>
      </c>
      <c r="C44" s="1" t="s">
        <v>91</v>
      </c>
      <c r="D44" s="1" t="s">
        <v>238</v>
      </c>
      <c r="E44" s="1">
        <v>0.19</v>
      </c>
      <c r="F44" s="1">
        <f t="shared" si="0"/>
        <v>105.16666666666667</v>
      </c>
      <c r="G44" s="1">
        <f t="shared" si="1"/>
        <v>1051.6666666666667</v>
      </c>
    </row>
    <row r="45" spans="1:7">
      <c r="A45" s="1" t="s">
        <v>237</v>
      </c>
      <c r="B45" s="1" t="s">
        <v>23</v>
      </c>
      <c r="C45" s="1" t="s">
        <v>91</v>
      </c>
      <c r="D45" s="1" t="s">
        <v>240</v>
      </c>
      <c r="E45" s="1">
        <v>0.19500000000000001</v>
      </c>
      <c r="F45" s="1">
        <f t="shared" si="0"/>
        <v>107.94444444444444</v>
      </c>
      <c r="G45" s="1">
        <f t="shared" si="1"/>
        <v>1079.4444444444443</v>
      </c>
    </row>
    <row r="46" spans="1:7">
      <c r="A46" s="1" t="s">
        <v>239</v>
      </c>
      <c r="B46" s="1" t="s">
        <v>23</v>
      </c>
      <c r="C46" s="1" t="s">
        <v>91</v>
      </c>
      <c r="D46" s="1" t="s">
        <v>10</v>
      </c>
      <c r="E46" s="1">
        <v>0.46300000000000002</v>
      </c>
      <c r="F46" s="1">
        <f t="shared" si="0"/>
        <v>256.83333333333337</v>
      </c>
      <c r="G46" s="1">
        <f t="shared" si="1"/>
        <v>2568.3333333333339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S51"/>
  <sheetViews>
    <sheetView topLeftCell="A14" workbookViewId="0">
      <selection activeCell="I24" sqref="I24"/>
    </sheetView>
  </sheetViews>
  <sheetFormatPr baseColWidth="10" defaultColWidth="8.83203125" defaultRowHeight="14" x14ac:dyDescent="0"/>
  <cols>
    <col min="1" max="5" width="8.83203125" style="1"/>
    <col min="6" max="6" width="16" style="1" bestFit="1" customWidth="1"/>
    <col min="7" max="10" width="8.83203125" style="1"/>
    <col min="11" max="11" width="8.83203125" style="1" customWidth="1"/>
    <col min="12" max="12" width="8.83203125" style="1"/>
    <col min="13" max="13" width="12.33203125" style="1" bestFit="1" customWidth="1"/>
    <col min="14" max="16384" width="8.83203125" style="1"/>
  </cols>
  <sheetData>
    <row r="2" spans="1:19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</row>
    <row r="3" spans="1:19">
      <c r="C3" s="1" t="s">
        <v>301</v>
      </c>
      <c r="D3" s="21">
        <v>0.16700000000000001</v>
      </c>
      <c r="E3" s="22">
        <v>1.23E-2</v>
      </c>
      <c r="F3" s="22">
        <v>1.1900000000000001E-2</v>
      </c>
      <c r="G3" s="22">
        <v>4.41E-2</v>
      </c>
      <c r="H3" s="22">
        <v>5.3699999999999998E-2</v>
      </c>
      <c r="I3" s="22">
        <v>0.1308</v>
      </c>
      <c r="J3" s="22"/>
      <c r="K3" s="22"/>
      <c r="L3" s="22"/>
      <c r="M3" s="22"/>
      <c r="N3" s="22"/>
      <c r="O3" s="23"/>
      <c r="R3" s="24"/>
      <c r="S3" s="25" t="s">
        <v>302</v>
      </c>
    </row>
    <row r="4" spans="1:19">
      <c r="C4" s="1" t="s">
        <v>303</v>
      </c>
      <c r="D4" s="26">
        <v>0.1605</v>
      </c>
      <c r="E4" s="6">
        <v>9.9000000000000008E-3</v>
      </c>
      <c r="F4" s="6">
        <v>1.7999999999999999E-2</v>
      </c>
      <c r="G4" s="6">
        <v>3.8399999999999997E-2</v>
      </c>
      <c r="H4" s="6">
        <v>8.0100000000000005E-2</v>
      </c>
      <c r="I4" s="6">
        <v>0.12759999999999999</v>
      </c>
      <c r="J4" s="6"/>
      <c r="K4" s="6"/>
      <c r="L4" s="6"/>
      <c r="M4" s="6"/>
      <c r="N4" s="6"/>
      <c r="O4" s="27"/>
    </row>
    <row r="5" spans="1:19">
      <c r="C5" s="1" t="s">
        <v>304</v>
      </c>
      <c r="D5" s="26">
        <v>3.5999999999999997E-2</v>
      </c>
      <c r="E5" s="6">
        <v>1.61E-2</v>
      </c>
      <c r="F5" s="6">
        <v>7.0900000000000005E-2</v>
      </c>
      <c r="G5" s="6">
        <v>0.1067</v>
      </c>
      <c r="H5" s="6">
        <v>0.23810000000000001</v>
      </c>
      <c r="I5" s="6"/>
      <c r="J5" s="6"/>
      <c r="K5" s="6"/>
      <c r="L5" s="6"/>
      <c r="M5" s="6"/>
      <c r="N5" s="6"/>
      <c r="O5" s="27"/>
    </row>
    <row r="6" spans="1:19">
      <c r="C6" s="1" t="s">
        <v>305</v>
      </c>
      <c r="D6" s="26">
        <v>0</v>
      </c>
      <c r="E6" s="6">
        <v>1.14E-2</v>
      </c>
      <c r="F6" s="6">
        <v>6.7000000000000002E-3</v>
      </c>
      <c r="G6" s="6">
        <v>5.74E-2</v>
      </c>
      <c r="H6" s="6">
        <v>9.1300000000000006E-2</v>
      </c>
      <c r="I6" s="6"/>
      <c r="J6" s="6"/>
      <c r="K6" s="6"/>
      <c r="L6" s="6"/>
      <c r="M6" s="6"/>
      <c r="N6" s="6"/>
      <c r="O6" s="27"/>
    </row>
    <row r="7" spans="1:19">
      <c r="C7" s="1" t="s">
        <v>306</v>
      </c>
      <c r="D7" s="28">
        <v>4.8999999999999998E-3</v>
      </c>
      <c r="E7" s="6">
        <v>1.0699999999999999E-2</v>
      </c>
      <c r="F7" s="6">
        <v>1.52E-2</v>
      </c>
      <c r="G7" s="6">
        <v>8.8300000000000003E-2</v>
      </c>
      <c r="H7" s="6">
        <v>0.1613</v>
      </c>
      <c r="I7" s="6"/>
      <c r="J7" s="6"/>
      <c r="K7" s="6"/>
      <c r="L7" s="6"/>
      <c r="M7" s="6"/>
      <c r="N7" s="6"/>
      <c r="O7" s="27"/>
    </row>
    <row r="8" spans="1:19">
      <c r="C8" s="1" t="s">
        <v>17</v>
      </c>
      <c r="D8" s="28">
        <v>-2E-3</v>
      </c>
      <c r="E8" s="6">
        <v>4.4999999999999997E-3</v>
      </c>
      <c r="F8" s="6">
        <v>3.2500000000000001E-2</v>
      </c>
      <c r="G8" s="6">
        <v>4.5400000000000003E-2</v>
      </c>
      <c r="H8" s="6">
        <v>9.6600000000000005E-2</v>
      </c>
      <c r="I8" s="6"/>
      <c r="J8" s="6"/>
      <c r="K8" s="6"/>
      <c r="L8" s="6"/>
      <c r="M8" s="6"/>
      <c r="N8" s="6"/>
      <c r="O8" s="27"/>
    </row>
    <row r="9" spans="1:19">
      <c r="C9" s="1" t="s">
        <v>307</v>
      </c>
      <c r="D9" s="28">
        <v>8.0999999999999996E-3</v>
      </c>
      <c r="E9" s="6">
        <v>6.1499999999999999E-2</v>
      </c>
      <c r="F9" s="6">
        <v>0.10879999999999999</v>
      </c>
      <c r="G9" s="6">
        <v>4.7500000000000001E-2</v>
      </c>
      <c r="H9" s="6">
        <v>0.1143</v>
      </c>
      <c r="I9" s="6"/>
      <c r="J9" s="6"/>
      <c r="K9" s="6"/>
      <c r="L9" s="6"/>
      <c r="M9" s="6"/>
      <c r="N9" s="6"/>
      <c r="O9" s="27"/>
    </row>
    <row r="10" spans="1:19">
      <c r="C10" s="1" t="s">
        <v>308</v>
      </c>
      <c r="D10" s="29">
        <v>5.1000000000000004E-3</v>
      </c>
      <c r="E10" s="30">
        <v>2.5999999999999999E-2</v>
      </c>
      <c r="F10" s="30">
        <v>4.0800000000000003E-2</v>
      </c>
      <c r="G10" s="30">
        <v>6.8699999999999997E-2</v>
      </c>
      <c r="H10" s="30">
        <v>0.15559999999999999</v>
      </c>
      <c r="I10" s="30"/>
      <c r="J10" s="30"/>
      <c r="K10" s="30"/>
      <c r="L10" s="30"/>
      <c r="M10" s="30"/>
      <c r="N10" s="30"/>
      <c r="O10" s="31"/>
    </row>
    <row r="12" spans="1:19">
      <c r="A12" s="1" t="s">
        <v>309</v>
      </c>
      <c r="K12" s="1" t="s">
        <v>310</v>
      </c>
      <c r="N12" s="1" t="s">
        <v>311</v>
      </c>
    </row>
    <row r="14" spans="1:19">
      <c r="A14" s="1" t="s">
        <v>162</v>
      </c>
      <c r="B14" s="1" t="s">
        <v>164</v>
      </c>
      <c r="C14" s="1" t="s">
        <v>312</v>
      </c>
      <c r="D14" s="1" t="s">
        <v>313</v>
      </c>
      <c r="E14" s="1" t="s">
        <v>166</v>
      </c>
      <c r="F14" s="1" t="s">
        <v>314</v>
      </c>
      <c r="G14" s="1" t="s">
        <v>1</v>
      </c>
      <c r="H14" s="1" t="s">
        <v>241</v>
      </c>
      <c r="K14" s="1" t="s">
        <v>1</v>
      </c>
      <c r="L14" s="1" t="s">
        <v>241</v>
      </c>
      <c r="M14" s="1" t="s">
        <v>315</v>
      </c>
      <c r="N14" s="1" t="s">
        <v>4</v>
      </c>
      <c r="O14" s="1" t="s">
        <v>316</v>
      </c>
    </row>
    <row r="15" spans="1:19">
      <c r="A15" s="1" t="s">
        <v>18</v>
      </c>
      <c r="B15" s="1" t="s">
        <v>179</v>
      </c>
      <c r="C15" s="1" t="str">
        <f t="shared" ref="C15:C51" si="0">LEFT(B15,1)</f>
        <v>E</v>
      </c>
      <c r="D15" s="1" t="str">
        <f t="shared" ref="D15:D51" si="1">RIGHT(B15,1)</f>
        <v>1</v>
      </c>
      <c r="E15" s="1">
        <v>5.0000000000000001E-3</v>
      </c>
      <c r="F15" s="1">
        <f t="shared" ref="F15:F51" si="2">(E15+0.0848)/0.0028</f>
        <v>32.071428571428577</v>
      </c>
      <c r="G15" s="1" t="s">
        <v>8</v>
      </c>
      <c r="H15" s="1" t="s">
        <v>171</v>
      </c>
      <c r="K15" s="1" t="s">
        <v>8</v>
      </c>
      <c r="L15" s="1" t="s">
        <v>171</v>
      </c>
      <c r="M15" s="1">
        <f>AVERAGE(F15:F22)</f>
        <v>33.1875</v>
      </c>
      <c r="N15" s="1">
        <f>STDEV(F15:F22)/SQRT(8)</f>
        <v>0.6930435132258933</v>
      </c>
      <c r="O15" s="1">
        <f>TTEST(F15:F22,F23:F32,2,3)</f>
        <v>3.8649868176503746E-2</v>
      </c>
    </row>
    <row r="16" spans="1:19">
      <c r="A16" s="1" t="s">
        <v>178</v>
      </c>
      <c r="B16" s="1" t="s">
        <v>181</v>
      </c>
      <c r="C16" s="1" t="str">
        <f t="shared" si="0"/>
        <v>F</v>
      </c>
      <c r="D16" s="1" t="str">
        <f t="shared" si="1"/>
        <v>1</v>
      </c>
      <c r="E16" s="1">
        <v>-2E-3</v>
      </c>
      <c r="F16" s="1">
        <f t="shared" si="2"/>
        <v>29.571428571428573</v>
      </c>
      <c r="G16" s="1" t="s">
        <v>8</v>
      </c>
      <c r="H16" s="1" t="s">
        <v>171</v>
      </c>
      <c r="K16" s="1" t="s">
        <v>10</v>
      </c>
      <c r="L16" s="1" t="s">
        <v>171</v>
      </c>
      <c r="M16" s="1">
        <f>AVERAGE(F23:F32)</f>
        <v>39.571428571428569</v>
      </c>
      <c r="N16" s="1">
        <f>STDEV(F23:F32)/SQRT(10)</f>
        <v>2.6022186591663297</v>
      </c>
    </row>
    <row r="17" spans="1:17">
      <c r="A17" s="1" t="s">
        <v>16</v>
      </c>
      <c r="B17" s="1" t="s">
        <v>183</v>
      </c>
      <c r="C17" s="1" t="str">
        <f t="shared" si="0"/>
        <v>G</v>
      </c>
      <c r="D17" s="1" t="str">
        <f t="shared" si="1"/>
        <v>1</v>
      </c>
      <c r="E17" s="1">
        <v>8.0000000000000002E-3</v>
      </c>
      <c r="F17" s="1">
        <f t="shared" si="2"/>
        <v>33.142857142857139</v>
      </c>
      <c r="G17" s="1" t="s">
        <v>8</v>
      </c>
      <c r="H17" s="1" t="s">
        <v>171</v>
      </c>
      <c r="K17" s="1" t="s">
        <v>8</v>
      </c>
      <c r="L17" s="1" t="s">
        <v>91</v>
      </c>
      <c r="M17" s="1">
        <f>AVERAGE(F33:F42)</f>
        <v>53.357142857142854</v>
      </c>
      <c r="N17" s="1">
        <f>STDEV(F33:F42)/SQRT(10)</f>
        <v>3.0912061651652345</v>
      </c>
      <c r="O17" s="1">
        <f>TTEST(F33:F42,F43:F51,2,3)</f>
        <v>5.853063731165533E-3</v>
      </c>
    </row>
    <row r="18" spans="1:17">
      <c r="A18" s="1" t="s">
        <v>5</v>
      </c>
      <c r="B18" s="1" t="s">
        <v>187</v>
      </c>
      <c r="C18" s="1" t="str">
        <f t="shared" si="0"/>
        <v>H</v>
      </c>
      <c r="D18" s="1" t="str">
        <f t="shared" si="1"/>
        <v>1</v>
      </c>
      <c r="E18" s="1">
        <v>5.0000000000000001E-3</v>
      </c>
      <c r="F18" s="1">
        <f t="shared" si="2"/>
        <v>32.071428571428577</v>
      </c>
      <c r="G18" s="1" t="s">
        <v>8</v>
      </c>
      <c r="H18" s="1" t="s">
        <v>171</v>
      </c>
      <c r="K18" s="1" t="s">
        <v>10</v>
      </c>
      <c r="L18" s="1" t="s">
        <v>91</v>
      </c>
      <c r="M18" s="1">
        <f>AVERAGE(F43:F51)</f>
        <v>76.714285714285722</v>
      </c>
      <c r="N18" s="1">
        <f>STDEV(F43:F51)/SQRT(9)</f>
        <v>6.2355274613370453</v>
      </c>
    </row>
    <row r="19" spans="1:17">
      <c r="A19" s="1" t="s">
        <v>9</v>
      </c>
      <c r="B19" s="1" t="s">
        <v>188</v>
      </c>
      <c r="C19" s="1" t="str">
        <f t="shared" si="0"/>
        <v>A</v>
      </c>
      <c r="D19" s="1" t="str">
        <f t="shared" si="1"/>
        <v>2</v>
      </c>
      <c r="E19" s="1">
        <v>1.2E-2</v>
      </c>
      <c r="F19" s="1">
        <f t="shared" si="2"/>
        <v>34.571428571428569</v>
      </c>
      <c r="G19" s="1" t="s">
        <v>8</v>
      </c>
      <c r="H19" s="1" t="s">
        <v>171</v>
      </c>
    </row>
    <row r="20" spans="1:17">
      <c r="A20" s="1" t="s">
        <v>12</v>
      </c>
      <c r="B20" s="1" t="s">
        <v>189</v>
      </c>
      <c r="C20" s="1" t="str">
        <f t="shared" si="0"/>
        <v>B</v>
      </c>
      <c r="D20" s="1" t="str">
        <f t="shared" si="1"/>
        <v>2</v>
      </c>
      <c r="E20" s="1">
        <v>0.01</v>
      </c>
      <c r="F20" s="1">
        <f t="shared" si="2"/>
        <v>33.857142857142854</v>
      </c>
      <c r="G20" s="1" t="s">
        <v>8</v>
      </c>
      <c r="H20" s="1" t="s">
        <v>171</v>
      </c>
      <c r="L20" s="1" t="s">
        <v>79</v>
      </c>
      <c r="P20" s="32" t="s">
        <v>4</v>
      </c>
    </row>
    <row r="21" spans="1:17">
      <c r="A21" s="1" t="s">
        <v>20</v>
      </c>
      <c r="B21" s="1" t="s">
        <v>190</v>
      </c>
      <c r="C21" s="1" t="str">
        <f t="shared" si="0"/>
        <v>C</v>
      </c>
      <c r="D21" s="1" t="str">
        <f t="shared" si="1"/>
        <v>2</v>
      </c>
      <c r="E21" s="1">
        <v>1.6E-2</v>
      </c>
      <c r="F21" s="1">
        <f t="shared" si="2"/>
        <v>36</v>
      </c>
      <c r="G21" s="1" t="s">
        <v>8</v>
      </c>
      <c r="H21" s="1" t="s">
        <v>171</v>
      </c>
      <c r="L21" s="1" t="s">
        <v>171</v>
      </c>
      <c r="M21" s="1" t="s">
        <v>91</v>
      </c>
      <c r="P21" s="1" t="s">
        <v>171</v>
      </c>
      <c r="Q21" s="1" t="s">
        <v>91</v>
      </c>
    </row>
    <row r="22" spans="1:17">
      <c r="A22" s="1" t="s">
        <v>21</v>
      </c>
      <c r="B22" s="1" t="s">
        <v>192</v>
      </c>
      <c r="C22" s="1" t="str">
        <f t="shared" si="0"/>
        <v>D</v>
      </c>
      <c r="D22" s="1" t="str">
        <f t="shared" si="1"/>
        <v>2</v>
      </c>
      <c r="E22" s="1">
        <v>1.0999999999999999E-2</v>
      </c>
      <c r="F22" s="1">
        <f t="shared" si="2"/>
        <v>34.214285714285715</v>
      </c>
      <c r="G22" s="1" t="s">
        <v>8</v>
      </c>
      <c r="H22" s="1" t="s">
        <v>171</v>
      </c>
      <c r="K22" s="1" t="s">
        <v>10</v>
      </c>
      <c r="L22" s="1">
        <v>39.571428571428569</v>
      </c>
      <c r="M22" s="1">
        <v>76.714285714285722</v>
      </c>
      <c r="O22" s="1" t="s">
        <v>10</v>
      </c>
      <c r="P22" s="1">
        <v>2.6022186591663297</v>
      </c>
      <c r="Q22" s="1">
        <v>6.2355274613370453</v>
      </c>
    </row>
    <row r="23" spans="1:17">
      <c r="A23" s="1" t="s">
        <v>191</v>
      </c>
      <c r="B23" s="1" t="s">
        <v>194</v>
      </c>
      <c r="C23" s="1" t="str">
        <f t="shared" si="0"/>
        <v>E</v>
      </c>
      <c r="D23" s="1" t="str">
        <f t="shared" si="1"/>
        <v>2</v>
      </c>
      <c r="E23" s="1">
        <v>1.0999999999999999E-2</v>
      </c>
      <c r="F23" s="1">
        <f t="shared" si="2"/>
        <v>34.214285714285715</v>
      </c>
      <c r="G23" s="1" t="s">
        <v>10</v>
      </c>
      <c r="H23" s="1" t="s">
        <v>171</v>
      </c>
      <c r="K23" s="1" t="s">
        <v>148</v>
      </c>
      <c r="L23" s="1">
        <v>33.1875</v>
      </c>
      <c r="M23" s="1">
        <v>53.357142857142854</v>
      </c>
      <c r="O23" s="1" t="s">
        <v>148</v>
      </c>
      <c r="P23" s="1">
        <v>0.6930435132258933</v>
      </c>
      <c r="Q23" s="1">
        <v>3.0912061651652345</v>
      </c>
    </row>
    <row r="24" spans="1:17">
      <c r="A24" s="1" t="s">
        <v>193</v>
      </c>
      <c r="B24" s="1" t="s">
        <v>196</v>
      </c>
      <c r="C24" s="1" t="str">
        <f t="shared" si="0"/>
        <v>F</v>
      </c>
      <c r="D24" s="1" t="str">
        <f t="shared" si="1"/>
        <v>2</v>
      </c>
      <c r="E24" s="1">
        <v>5.0000000000000001E-3</v>
      </c>
      <c r="F24" s="1">
        <f t="shared" si="2"/>
        <v>32.071428571428577</v>
      </c>
      <c r="G24" s="1" t="s">
        <v>10</v>
      </c>
      <c r="H24" s="1" t="s">
        <v>171</v>
      </c>
    </row>
    <row r="25" spans="1:17">
      <c r="A25" s="1" t="s">
        <v>195</v>
      </c>
      <c r="B25" s="1" t="s">
        <v>198</v>
      </c>
      <c r="C25" s="1" t="str">
        <f t="shared" si="0"/>
        <v>G</v>
      </c>
      <c r="D25" s="1" t="str">
        <f t="shared" si="1"/>
        <v>2</v>
      </c>
      <c r="E25" s="1">
        <v>6.2E-2</v>
      </c>
      <c r="F25" s="1">
        <f t="shared" si="2"/>
        <v>52.428571428571423</v>
      </c>
      <c r="G25" s="1" t="s">
        <v>10</v>
      </c>
      <c r="H25" s="1" t="s">
        <v>171</v>
      </c>
    </row>
    <row r="26" spans="1:17">
      <c r="A26" s="1" t="s">
        <v>197</v>
      </c>
      <c r="B26" s="1" t="s">
        <v>200</v>
      </c>
      <c r="C26" s="1" t="str">
        <f t="shared" si="0"/>
        <v>H</v>
      </c>
      <c r="D26" s="1" t="str">
        <f t="shared" si="1"/>
        <v>2</v>
      </c>
      <c r="E26" s="1">
        <v>2.5999999999999999E-2</v>
      </c>
      <c r="F26" s="1">
        <f t="shared" si="2"/>
        <v>39.571428571428569</v>
      </c>
      <c r="G26" s="1" t="s">
        <v>10</v>
      </c>
      <c r="H26" s="1" t="s">
        <v>171</v>
      </c>
    </row>
    <row r="27" spans="1:17">
      <c r="A27" s="1" t="s">
        <v>199</v>
      </c>
      <c r="B27" s="1" t="s">
        <v>202</v>
      </c>
      <c r="C27" s="1" t="str">
        <f t="shared" si="0"/>
        <v>A</v>
      </c>
      <c r="D27" s="1" t="str">
        <f t="shared" si="1"/>
        <v>3</v>
      </c>
      <c r="E27" s="1">
        <v>1.2E-2</v>
      </c>
      <c r="F27" s="1">
        <f t="shared" si="2"/>
        <v>34.571428571428569</v>
      </c>
      <c r="G27" s="1" t="s">
        <v>10</v>
      </c>
      <c r="H27" s="1" t="s">
        <v>171</v>
      </c>
    </row>
    <row r="28" spans="1:17">
      <c r="A28" s="1" t="s">
        <v>201</v>
      </c>
      <c r="B28" s="1" t="s">
        <v>204</v>
      </c>
      <c r="C28" s="1" t="str">
        <f t="shared" si="0"/>
        <v>B</v>
      </c>
      <c r="D28" s="1" t="str">
        <f t="shared" si="1"/>
        <v>3</v>
      </c>
      <c r="E28" s="1">
        <v>1.7999999999999999E-2</v>
      </c>
      <c r="F28" s="1">
        <f t="shared" si="2"/>
        <v>36.714285714285715</v>
      </c>
      <c r="G28" s="1" t="s">
        <v>10</v>
      </c>
      <c r="H28" s="1" t="s">
        <v>171</v>
      </c>
    </row>
    <row r="29" spans="1:17">
      <c r="A29" s="1" t="s">
        <v>203</v>
      </c>
      <c r="B29" s="1" t="s">
        <v>206</v>
      </c>
      <c r="C29" s="1" t="str">
        <f t="shared" si="0"/>
        <v>C</v>
      </c>
      <c r="D29" s="1" t="str">
        <f t="shared" si="1"/>
        <v>3</v>
      </c>
      <c r="E29" s="1">
        <v>7.0999999999999994E-2</v>
      </c>
      <c r="F29" s="1">
        <f t="shared" si="2"/>
        <v>55.642857142857139</v>
      </c>
      <c r="G29" s="1" t="s">
        <v>10</v>
      </c>
      <c r="H29" s="1" t="s">
        <v>171</v>
      </c>
    </row>
    <row r="30" spans="1:17">
      <c r="A30" s="1" t="s">
        <v>205</v>
      </c>
      <c r="B30" s="1" t="s">
        <v>208</v>
      </c>
      <c r="C30" s="1" t="str">
        <f t="shared" si="0"/>
        <v>D</v>
      </c>
      <c r="D30" s="1" t="str">
        <f t="shared" si="1"/>
        <v>3</v>
      </c>
      <c r="E30" s="1">
        <v>7.0000000000000001E-3</v>
      </c>
      <c r="F30" s="1">
        <f t="shared" si="2"/>
        <v>32.785714285714292</v>
      </c>
      <c r="G30" s="1" t="s">
        <v>10</v>
      </c>
      <c r="H30" s="1" t="s">
        <v>171</v>
      </c>
    </row>
    <row r="31" spans="1:17">
      <c r="A31" s="1" t="s">
        <v>207</v>
      </c>
      <c r="B31" s="1" t="s">
        <v>210</v>
      </c>
      <c r="C31" s="1" t="str">
        <f t="shared" si="0"/>
        <v>E</v>
      </c>
      <c r="D31" s="1" t="str">
        <f t="shared" si="1"/>
        <v>3</v>
      </c>
      <c r="E31" s="1">
        <v>1.4999999999999999E-2</v>
      </c>
      <c r="F31" s="1">
        <f t="shared" si="2"/>
        <v>35.642857142857146</v>
      </c>
      <c r="G31" s="1" t="s">
        <v>10</v>
      </c>
      <c r="H31" s="1" t="s">
        <v>171</v>
      </c>
    </row>
    <row r="32" spans="1:17">
      <c r="A32" s="1" t="s">
        <v>247</v>
      </c>
      <c r="B32" s="1" t="s">
        <v>211</v>
      </c>
      <c r="C32" s="1" t="str">
        <f t="shared" si="0"/>
        <v>F</v>
      </c>
      <c r="D32" s="1" t="str">
        <f t="shared" si="1"/>
        <v>3</v>
      </c>
      <c r="E32" s="1">
        <v>3.3000000000000002E-2</v>
      </c>
      <c r="F32" s="1">
        <f t="shared" si="2"/>
        <v>42.071428571428569</v>
      </c>
      <c r="G32" s="1" t="s">
        <v>10</v>
      </c>
      <c r="H32" s="1" t="s">
        <v>171</v>
      </c>
    </row>
    <row r="33" spans="1:8">
      <c r="A33" s="1" t="s">
        <v>65</v>
      </c>
      <c r="B33" s="1" t="s">
        <v>212</v>
      </c>
      <c r="C33" s="1" t="str">
        <f t="shared" si="0"/>
        <v>G</v>
      </c>
      <c r="D33" s="1" t="str">
        <f t="shared" si="1"/>
        <v>3</v>
      </c>
      <c r="E33" s="1">
        <v>0.109</v>
      </c>
      <c r="F33" s="1">
        <f t="shared" si="2"/>
        <v>69.214285714285708</v>
      </c>
      <c r="G33" s="1" t="s">
        <v>8</v>
      </c>
      <c r="H33" s="1" t="s">
        <v>91</v>
      </c>
    </row>
    <row r="34" spans="1:8">
      <c r="A34" s="1" t="s">
        <v>99</v>
      </c>
      <c r="B34" s="1" t="s">
        <v>213</v>
      </c>
      <c r="C34" s="1" t="str">
        <f t="shared" si="0"/>
        <v>H</v>
      </c>
      <c r="D34" s="1" t="str">
        <f t="shared" si="1"/>
        <v>3</v>
      </c>
      <c r="E34" s="1">
        <v>4.1000000000000002E-2</v>
      </c>
      <c r="F34" s="1">
        <f t="shared" si="2"/>
        <v>44.928571428571431</v>
      </c>
      <c r="G34" s="1" t="s">
        <v>8</v>
      </c>
      <c r="H34" s="1" t="s">
        <v>91</v>
      </c>
    </row>
    <row r="35" spans="1:8">
      <c r="A35" s="1" t="s">
        <v>100</v>
      </c>
      <c r="B35" s="1" t="s">
        <v>214</v>
      </c>
      <c r="C35" s="1" t="str">
        <f t="shared" si="0"/>
        <v>A</v>
      </c>
      <c r="D35" s="1" t="str">
        <f t="shared" si="1"/>
        <v>4</v>
      </c>
      <c r="E35" s="1">
        <v>4.3999999999999997E-2</v>
      </c>
      <c r="F35" s="1">
        <f t="shared" si="2"/>
        <v>46</v>
      </c>
      <c r="G35" s="1" t="s">
        <v>8</v>
      </c>
      <c r="H35" s="1" t="s">
        <v>91</v>
      </c>
    </row>
    <row r="36" spans="1:8">
      <c r="A36" s="1" t="s">
        <v>101</v>
      </c>
      <c r="B36" s="1" t="s">
        <v>215</v>
      </c>
      <c r="C36" s="1" t="str">
        <f t="shared" si="0"/>
        <v>B</v>
      </c>
      <c r="D36" s="1" t="str">
        <f t="shared" si="1"/>
        <v>4</v>
      </c>
      <c r="E36" s="1">
        <v>3.7999999999999999E-2</v>
      </c>
      <c r="F36" s="1">
        <f t="shared" si="2"/>
        <v>43.857142857142854</v>
      </c>
      <c r="G36" s="1" t="s">
        <v>8</v>
      </c>
      <c r="H36" s="1" t="s">
        <v>91</v>
      </c>
    </row>
    <row r="37" spans="1:8">
      <c r="A37" s="1" t="s">
        <v>66</v>
      </c>
      <c r="B37" s="1" t="s">
        <v>216</v>
      </c>
      <c r="C37" s="1" t="str">
        <f t="shared" si="0"/>
        <v>C</v>
      </c>
      <c r="D37" s="1" t="str">
        <f t="shared" si="1"/>
        <v>4</v>
      </c>
      <c r="E37" s="1">
        <v>0.107</v>
      </c>
      <c r="F37" s="1">
        <f t="shared" si="2"/>
        <v>68.5</v>
      </c>
      <c r="G37" s="1" t="s">
        <v>8</v>
      </c>
      <c r="H37" s="1" t="s">
        <v>91</v>
      </c>
    </row>
    <row r="38" spans="1:8">
      <c r="A38" s="1" t="s">
        <v>94</v>
      </c>
      <c r="B38" s="1" t="s">
        <v>217</v>
      </c>
      <c r="C38" s="1" t="str">
        <f t="shared" si="0"/>
        <v>D</v>
      </c>
      <c r="D38" s="1" t="str">
        <f t="shared" si="1"/>
        <v>4</v>
      </c>
      <c r="E38" s="1">
        <v>5.7000000000000002E-2</v>
      </c>
      <c r="F38" s="1">
        <f t="shared" si="2"/>
        <v>50.642857142857146</v>
      </c>
      <c r="G38" s="1" t="s">
        <v>8</v>
      </c>
      <c r="H38" s="1" t="s">
        <v>91</v>
      </c>
    </row>
    <row r="39" spans="1:8">
      <c r="A39" s="1" t="s">
        <v>95</v>
      </c>
      <c r="B39" s="1" t="s">
        <v>218</v>
      </c>
      <c r="C39" s="1" t="str">
        <f t="shared" si="0"/>
        <v>E</v>
      </c>
      <c r="D39" s="1" t="str">
        <f t="shared" si="1"/>
        <v>4</v>
      </c>
      <c r="E39" s="1">
        <v>8.7999999999999995E-2</v>
      </c>
      <c r="F39" s="1">
        <f t="shared" si="2"/>
        <v>61.714285714285715</v>
      </c>
      <c r="G39" s="1" t="s">
        <v>8</v>
      </c>
      <c r="H39" s="1" t="s">
        <v>91</v>
      </c>
    </row>
    <row r="40" spans="1:8">
      <c r="A40" s="1" t="s">
        <v>96</v>
      </c>
      <c r="B40" s="1" t="s">
        <v>219</v>
      </c>
      <c r="C40" s="1" t="str">
        <f t="shared" si="0"/>
        <v>F</v>
      </c>
      <c r="D40" s="1" t="str">
        <f t="shared" si="1"/>
        <v>4</v>
      </c>
      <c r="E40" s="1">
        <v>4.4999999999999998E-2</v>
      </c>
      <c r="F40" s="1">
        <f t="shared" si="2"/>
        <v>46.357142857142854</v>
      </c>
      <c r="G40" s="1" t="s">
        <v>8</v>
      </c>
      <c r="H40" s="1" t="s">
        <v>91</v>
      </c>
    </row>
    <row r="41" spans="1:8">
      <c r="A41" s="1" t="s">
        <v>67</v>
      </c>
      <c r="B41" s="1" t="s">
        <v>220</v>
      </c>
      <c r="C41" s="1" t="str">
        <f t="shared" si="0"/>
        <v>G</v>
      </c>
      <c r="D41" s="1" t="str">
        <f t="shared" si="1"/>
        <v>4</v>
      </c>
      <c r="E41" s="1">
        <v>4.8000000000000001E-2</v>
      </c>
      <c r="F41" s="1">
        <f t="shared" si="2"/>
        <v>47.428571428571431</v>
      </c>
      <c r="G41" s="1" t="s">
        <v>8</v>
      </c>
      <c r="H41" s="1" t="s">
        <v>91</v>
      </c>
    </row>
    <row r="42" spans="1:8">
      <c r="A42" s="1" t="s">
        <v>102</v>
      </c>
      <c r="B42" s="1" t="s">
        <v>222</v>
      </c>
      <c r="C42" s="1" t="str">
        <f t="shared" si="0"/>
        <v>H</v>
      </c>
      <c r="D42" s="1" t="str">
        <f t="shared" si="1"/>
        <v>4</v>
      </c>
      <c r="E42" s="1">
        <v>6.9000000000000006E-2</v>
      </c>
      <c r="F42" s="1">
        <f t="shared" si="2"/>
        <v>54.928571428571423</v>
      </c>
      <c r="G42" s="1" t="s">
        <v>8</v>
      </c>
      <c r="H42" s="1" t="s">
        <v>91</v>
      </c>
    </row>
    <row r="43" spans="1:8">
      <c r="A43" s="1" t="s">
        <v>221</v>
      </c>
      <c r="B43" s="1" t="s">
        <v>224</v>
      </c>
      <c r="C43" s="1" t="str">
        <f t="shared" si="0"/>
        <v>A</v>
      </c>
      <c r="D43" s="1" t="str">
        <f t="shared" si="1"/>
        <v>5</v>
      </c>
      <c r="E43" s="1">
        <v>5.3999999999999999E-2</v>
      </c>
      <c r="F43" s="1">
        <f t="shared" si="2"/>
        <v>49.571428571428577</v>
      </c>
      <c r="G43" s="1" t="s">
        <v>10</v>
      </c>
      <c r="H43" s="1" t="s">
        <v>91</v>
      </c>
    </row>
    <row r="44" spans="1:8">
      <c r="A44" s="1" t="s">
        <v>225</v>
      </c>
      <c r="B44" s="1" t="s">
        <v>228</v>
      </c>
      <c r="C44" s="1" t="str">
        <f t="shared" si="0"/>
        <v>C</v>
      </c>
      <c r="D44" s="1" t="str">
        <f t="shared" si="1"/>
        <v>5</v>
      </c>
      <c r="E44" s="1">
        <v>0.23799999999999999</v>
      </c>
      <c r="F44" s="1">
        <f t="shared" si="2"/>
        <v>115.28571428571428</v>
      </c>
      <c r="G44" s="1" t="s">
        <v>10</v>
      </c>
      <c r="H44" s="1" t="s">
        <v>91</v>
      </c>
    </row>
    <row r="45" spans="1:8">
      <c r="A45" s="1" t="s">
        <v>227</v>
      </c>
      <c r="B45" s="1" t="s">
        <v>230</v>
      </c>
      <c r="C45" s="1" t="str">
        <f t="shared" si="0"/>
        <v>D</v>
      </c>
      <c r="D45" s="1" t="str">
        <f t="shared" si="1"/>
        <v>5</v>
      </c>
      <c r="E45" s="1">
        <v>9.0999999999999998E-2</v>
      </c>
      <c r="F45" s="1">
        <f t="shared" si="2"/>
        <v>62.785714285714292</v>
      </c>
      <c r="G45" s="1" t="s">
        <v>10</v>
      </c>
      <c r="H45" s="1" t="s">
        <v>91</v>
      </c>
    </row>
    <row r="46" spans="1:8">
      <c r="A46" s="1" t="s">
        <v>229</v>
      </c>
      <c r="B46" s="1" t="s">
        <v>232</v>
      </c>
      <c r="C46" s="1" t="str">
        <f t="shared" si="0"/>
        <v>E</v>
      </c>
      <c r="D46" s="1" t="str">
        <f t="shared" si="1"/>
        <v>5</v>
      </c>
      <c r="E46" s="1">
        <v>0.161</v>
      </c>
      <c r="F46" s="1">
        <f t="shared" si="2"/>
        <v>87.785714285714292</v>
      </c>
      <c r="G46" s="1" t="s">
        <v>10</v>
      </c>
      <c r="H46" s="1" t="s">
        <v>91</v>
      </c>
    </row>
    <row r="47" spans="1:8">
      <c r="A47" s="1" t="s">
        <v>231</v>
      </c>
      <c r="B47" s="1" t="s">
        <v>234</v>
      </c>
      <c r="C47" s="1" t="str">
        <f t="shared" si="0"/>
        <v>F</v>
      </c>
      <c r="D47" s="1" t="str">
        <f t="shared" si="1"/>
        <v>5</v>
      </c>
      <c r="E47" s="1">
        <v>9.7000000000000003E-2</v>
      </c>
      <c r="F47" s="1">
        <f t="shared" si="2"/>
        <v>64.928571428571431</v>
      </c>
      <c r="G47" s="1" t="s">
        <v>10</v>
      </c>
      <c r="H47" s="1" t="s">
        <v>91</v>
      </c>
    </row>
    <row r="48" spans="1:8">
      <c r="A48" s="1" t="s">
        <v>233</v>
      </c>
      <c r="B48" s="1" t="s">
        <v>236</v>
      </c>
      <c r="C48" s="1" t="str">
        <f t="shared" si="0"/>
        <v>G</v>
      </c>
      <c r="D48" s="1" t="str">
        <f t="shared" si="1"/>
        <v>5</v>
      </c>
      <c r="E48" s="1">
        <v>0.114</v>
      </c>
      <c r="F48" s="1">
        <f t="shared" si="2"/>
        <v>71</v>
      </c>
      <c r="G48" s="1" t="s">
        <v>10</v>
      </c>
      <c r="H48" s="1" t="s">
        <v>91</v>
      </c>
    </row>
    <row r="49" spans="1:8">
      <c r="A49" s="1" t="s">
        <v>235</v>
      </c>
      <c r="B49" s="1" t="s">
        <v>238</v>
      </c>
      <c r="C49" s="1" t="str">
        <f t="shared" si="0"/>
        <v>H</v>
      </c>
      <c r="D49" s="1" t="str">
        <f t="shared" si="1"/>
        <v>5</v>
      </c>
      <c r="E49" s="1">
        <v>0.156</v>
      </c>
      <c r="F49" s="1">
        <f t="shared" si="2"/>
        <v>86</v>
      </c>
      <c r="G49" s="1" t="s">
        <v>10</v>
      </c>
      <c r="H49" s="1" t="s">
        <v>91</v>
      </c>
    </row>
    <row r="50" spans="1:8">
      <c r="A50" s="1" t="s">
        <v>237</v>
      </c>
      <c r="B50" s="1" t="s">
        <v>240</v>
      </c>
      <c r="C50" s="1" t="str">
        <f t="shared" si="0"/>
        <v>A</v>
      </c>
      <c r="D50" s="1" t="str">
        <f t="shared" si="1"/>
        <v>6</v>
      </c>
      <c r="E50" s="1">
        <v>0.13100000000000001</v>
      </c>
      <c r="F50" s="1">
        <f t="shared" si="2"/>
        <v>77.071428571428569</v>
      </c>
      <c r="G50" s="1" t="s">
        <v>10</v>
      </c>
      <c r="H50" s="1" t="s">
        <v>91</v>
      </c>
    </row>
    <row r="51" spans="1:8">
      <c r="A51" s="1" t="s">
        <v>239</v>
      </c>
      <c r="B51" s="1" t="s">
        <v>10</v>
      </c>
      <c r="C51" s="1" t="str">
        <f t="shared" si="0"/>
        <v>B</v>
      </c>
      <c r="D51" s="1" t="str">
        <f t="shared" si="1"/>
        <v>6</v>
      </c>
      <c r="E51" s="1">
        <v>0.128</v>
      </c>
      <c r="F51" s="1">
        <f t="shared" si="2"/>
        <v>76</v>
      </c>
      <c r="G51" s="1" t="s">
        <v>10</v>
      </c>
      <c r="H51" s="1" t="s">
        <v>91</v>
      </c>
    </row>
  </sheetData>
  <pageMargins left="0.7" right="0.7" top="0.75" bottom="0.75" header="0.3" footer="0.3"/>
  <pageSetup scale="4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I44" sqref="I44"/>
    </sheetView>
  </sheetViews>
  <sheetFormatPr baseColWidth="10" defaultRowHeight="14" x14ac:dyDescent="0"/>
  <cols>
    <col min="1" max="1" width="10.83203125" style="1"/>
    <col min="2" max="2" width="15.33203125" style="1" bestFit="1" customWidth="1"/>
    <col min="3" max="3" width="10.83203125" style="1"/>
    <col min="4" max="4" width="14.1640625" style="1" bestFit="1" customWidth="1"/>
    <col min="5" max="16384" width="10.832031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51</v>
      </c>
      <c r="G1" s="1" t="s">
        <v>3</v>
      </c>
      <c r="H1" s="1" t="s">
        <v>4</v>
      </c>
      <c r="L1" s="1" t="s">
        <v>286</v>
      </c>
    </row>
    <row r="2" spans="1:14">
      <c r="A2" s="1" t="s">
        <v>5</v>
      </c>
      <c r="B2" s="1" t="s">
        <v>6</v>
      </c>
      <c r="C2" s="1" t="s">
        <v>7</v>
      </c>
      <c r="D2" s="1">
        <v>46866.850000000006</v>
      </c>
      <c r="F2" s="1" t="s">
        <v>10</v>
      </c>
      <c r="G2" s="1">
        <f>AVERAGE(D16:D43)</f>
        <v>295066.74571428564</v>
      </c>
      <c r="H2" s="1">
        <f>STDEV(D16:D43)/SQRT(28)</f>
        <v>60920.649210756521</v>
      </c>
      <c r="K2" s="1" t="s">
        <v>61</v>
      </c>
      <c r="L2" s="1">
        <f>TTEST(D2:D13,D16:D43,2,3)</f>
        <v>4.1966935693096468E-3</v>
      </c>
    </row>
    <row r="3" spans="1:14">
      <c r="A3" s="1" t="s">
        <v>9</v>
      </c>
      <c r="B3" s="1" t="s">
        <v>6</v>
      </c>
      <c r="C3" s="1" t="s">
        <v>7</v>
      </c>
      <c r="D3" s="1">
        <v>18265.11</v>
      </c>
      <c r="F3" s="1" t="s">
        <v>8</v>
      </c>
      <c r="G3" s="1">
        <f>AVERAGE(D2:D13)</f>
        <v>97750.34166666666</v>
      </c>
      <c r="H3" s="1">
        <f>STDEV(D2:D13)/SQRT(13)</f>
        <v>18866.914175694135</v>
      </c>
    </row>
    <row r="4" spans="1:14">
      <c r="A4" s="1" t="s">
        <v>11</v>
      </c>
      <c r="B4" s="1" t="s">
        <v>6</v>
      </c>
      <c r="C4" s="1" t="s">
        <v>7</v>
      </c>
      <c r="D4" s="1">
        <v>43261.979999999996</v>
      </c>
    </row>
    <row r="5" spans="1:14">
      <c r="A5" s="1" t="s">
        <v>12</v>
      </c>
      <c r="B5" s="1" t="s">
        <v>6</v>
      </c>
      <c r="C5" s="1" t="s">
        <v>7</v>
      </c>
      <c r="D5" s="1">
        <v>131259.15999999997</v>
      </c>
    </row>
    <row r="6" spans="1:14">
      <c r="A6" s="1" t="s">
        <v>13</v>
      </c>
      <c r="B6" s="1" t="s">
        <v>6</v>
      </c>
      <c r="C6" s="1" t="s">
        <v>7</v>
      </c>
      <c r="D6" s="1">
        <v>114965.82</v>
      </c>
      <c r="F6" s="33" t="s">
        <v>330</v>
      </c>
    </row>
    <row r="7" spans="1:14">
      <c r="A7" s="1" t="s">
        <v>14</v>
      </c>
      <c r="B7" s="1" t="s">
        <v>6</v>
      </c>
      <c r="C7" s="1" t="s">
        <v>7</v>
      </c>
      <c r="D7" s="1">
        <v>206304.40000000002</v>
      </c>
      <c r="G7" s="1" t="s">
        <v>3</v>
      </c>
      <c r="H7" s="1" t="s">
        <v>4</v>
      </c>
      <c r="K7" s="1" t="s">
        <v>61</v>
      </c>
      <c r="L7" s="1">
        <f>TTEST(D9:D13,D28:D43,2,3)</f>
        <v>4.6224367753737845E-2</v>
      </c>
    </row>
    <row r="8" spans="1:14">
      <c r="A8" s="1" t="s">
        <v>15</v>
      </c>
      <c r="B8" s="1" t="s">
        <v>6</v>
      </c>
      <c r="C8" s="1" t="s">
        <v>7</v>
      </c>
      <c r="D8" s="1">
        <v>21407.909999999996</v>
      </c>
      <c r="F8" s="1" t="s">
        <v>10</v>
      </c>
      <c r="G8" s="1">
        <f>AVERAGE(D28:D43)</f>
        <v>334915.63062499999</v>
      </c>
      <c r="H8" s="1">
        <f>STDEV(D28:D43)/SQRT(16)</f>
        <v>96474.864018355191</v>
      </c>
      <c r="N8" s="1" t="s">
        <v>331</v>
      </c>
    </row>
    <row r="9" spans="1:14">
      <c r="A9" s="1" t="s">
        <v>16</v>
      </c>
      <c r="B9" s="1" t="s">
        <v>6</v>
      </c>
      <c r="C9" s="1" t="s">
        <v>17</v>
      </c>
      <c r="D9" s="1">
        <v>236965.08</v>
      </c>
      <c r="F9" s="1" t="s">
        <v>8</v>
      </c>
      <c r="G9" s="1">
        <f>AVERAGE(D9:D13)</f>
        <v>118134.57399999999</v>
      </c>
      <c r="H9" s="1">
        <f>STDEV(D9:D13)/SQRT(5)</f>
        <v>29931.072814127903</v>
      </c>
    </row>
    <row r="10" spans="1:14">
      <c r="A10" s="1" t="s">
        <v>18</v>
      </c>
      <c r="B10" s="1" t="s">
        <v>6</v>
      </c>
      <c r="C10" s="1" t="s">
        <v>17</v>
      </c>
      <c r="D10" s="1">
        <v>89359.95</v>
      </c>
    </row>
    <row r="11" spans="1:14">
      <c r="A11" s="1" t="s">
        <v>19</v>
      </c>
      <c r="B11" s="1" t="s">
        <v>6</v>
      </c>
      <c r="C11" s="1" t="s">
        <v>17</v>
      </c>
      <c r="D11" s="1">
        <v>94965.86</v>
      </c>
    </row>
    <row r="12" spans="1:14">
      <c r="A12" s="1" t="s">
        <v>20</v>
      </c>
      <c r="B12" s="1" t="s">
        <v>6</v>
      </c>
      <c r="C12" s="1" t="s">
        <v>17</v>
      </c>
      <c r="D12" s="1">
        <v>74817.33</v>
      </c>
      <c r="F12" s="33" t="s">
        <v>329</v>
      </c>
    </row>
    <row r="13" spans="1:14">
      <c r="A13" s="1" t="s">
        <v>21</v>
      </c>
      <c r="B13" s="1" t="s">
        <v>6</v>
      </c>
      <c r="C13" s="1" t="s">
        <v>17</v>
      </c>
      <c r="D13" s="1">
        <v>94564.650000000009</v>
      </c>
      <c r="G13" s="1" t="s">
        <v>3</v>
      </c>
      <c r="H13" s="1" t="s">
        <v>4</v>
      </c>
      <c r="K13" s="1" t="s">
        <v>61</v>
      </c>
      <c r="L13" s="1">
        <f>TTEST(D2:D8,D16:D27,2,3)</f>
        <v>3.379840472807432E-2</v>
      </c>
    </row>
    <row r="14" spans="1:14">
      <c r="F14" s="1" t="s">
        <v>10</v>
      </c>
      <c r="G14" s="1">
        <f>AVERAGE(D16:D27)</f>
        <v>241934.89916666667</v>
      </c>
      <c r="H14" s="1">
        <f>STDEV(D16:D27)/SQRT(12)</f>
        <v>62322.679961523339</v>
      </c>
    </row>
    <row r="15" spans="1:14">
      <c r="F15" s="1" t="s">
        <v>8</v>
      </c>
      <c r="G15" s="1">
        <f>AVERAGE(D2:D8)</f>
        <v>83190.175714285724</v>
      </c>
      <c r="H15" s="1">
        <f>STDEV(D2:D8)/SQRT(7)</f>
        <v>26468.034791425634</v>
      </c>
    </row>
    <row r="16" spans="1:14">
      <c r="A16" s="1" t="s">
        <v>22</v>
      </c>
      <c r="B16" s="1" t="s">
        <v>23</v>
      </c>
      <c r="C16" s="1" t="s">
        <v>7</v>
      </c>
      <c r="D16" s="1">
        <v>13169.14</v>
      </c>
    </row>
    <row r="17" spans="1:14">
      <c r="A17" s="1" t="s">
        <v>24</v>
      </c>
      <c r="B17" s="1" t="s">
        <v>23</v>
      </c>
      <c r="C17" s="1" t="s">
        <v>7</v>
      </c>
      <c r="D17" s="1">
        <v>79779.890000000014</v>
      </c>
    </row>
    <row r="18" spans="1:14">
      <c r="A18" s="1" t="s">
        <v>25</v>
      </c>
      <c r="B18" s="1" t="s">
        <v>23</v>
      </c>
      <c r="C18" s="1" t="s">
        <v>7</v>
      </c>
      <c r="D18" s="1">
        <v>387573.27999999997</v>
      </c>
    </row>
    <row r="19" spans="1:14">
      <c r="A19" s="1" t="s">
        <v>26</v>
      </c>
      <c r="B19" s="1" t="s">
        <v>23</v>
      </c>
      <c r="C19" s="1" t="s">
        <v>7</v>
      </c>
      <c r="D19" s="1">
        <v>267681.96000000002</v>
      </c>
      <c r="H19" s="1" t="s">
        <v>3</v>
      </c>
      <c r="I19" s="1" t="s">
        <v>4</v>
      </c>
    </row>
    <row r="20" spans="1:14">
      <c r="A20" s="1" t="s">
        <v>27</v>
      </c>
      <c r="B20" s="1" t="s">
        <v>23</v>
      </c>
      <c r="C20" s="1" t="s">
        <v>7</v>
      </c>
      <c r="D20" s="1">
        <v>2678.83</v>
      </c>
      <c r="F20" s="1" t="s">
        <v>330</v>
      </c>
      <c r="G20" s="1" t="s">
        <v>10</v>
      </c>
      <c r="H20" s="1">
        <v>334915.63062499999</v>
      </c>
      <c r="I20" s="1">
        <v>96474.864018355191</v>
      </c>
    </row>
    <row r="21" spans="1:14">
      <c r="A21" s="1" t="s">
        <v>28</v>
      </c>
      <c r="B21" s="1" t="s">
        <v>23</v>
      </c>
      <c r="C21" s="1" t="s">
        <v>7</v>
      </c>
      <c r="D21" s="1">
        <v>6267.5599999999995</v>
      </c>
      <c r="G21" s="1" t="s">
        <v>8</v>
      </c>
      <c r="H21" s="1">
        <v>118134.57399999999</v>
      </c>
      <c r="I21" s="1">
        <v>29931.072814127903</v>
      </c>
    </row>
    <row r="22" spans="1:14">
      <c r="A22" s="1" t="s">
        <v>29</v>
      </c>
      <c r="B22" s="1" t="s">
        <v>23</v>
      </c>
      <c r="C22" s="1" t="s">
        <v>7</v>
      </c>
      <c r="D22" s="1">
        <v>413763.91999999993</v>
      </c>
      <c r="F22" s="1" t="s">
        <v>329</v>
      </c>
      <c r="G22" s="1" t="s">
        <v>10</v>
      </c>
      <c r="H22" s="1">
        <v>241934.89916666667</v>
      </c>
      <c r="I22" s="1">
        <v>62322.679961523339</v>
      </c>
    </row>
    <row r="23" spans="1:14">
      <c r="A23" s="1" t="s">
        <v>30</v>
      </c>
      <c r="B23" s="1" t="s">
        <v>23</v>
      </c>
      <c r="C23" s="1" t="s">
        <v>7</v>
      </c>
      <c r="D23" s="1">
        <v>582629.81999999983</v>
      </c>
      <c r="G23" s="1" t="s">
        <v>8</v>
      </c>
      <c r="H23" s="1">
        <v>83190.175714285724</v>
      </c>
      <c r="I23" s="1">
        <v>26468.034791425634</v>
      </c>
    </row>
    <row r="24" spans="1:14">
      <c r="A24" s="1" t="s">
        <v>31</v>
      </c>
      <c r="B24" s="1" t="s">
        <v>23</v>
      </c>
      <c r="C24" s="1" t="s">
        <v>7</v>
      </c>
      <c r="D24" s="1">
        <v>70378.37000000001</v>
      </c>
    </row>
    <row r="25" spans="1:14">
      <c r="A25" s="1" t="s">
        <v>32</v>
      </c>
      <c r="B25" s="1" t="s">
        <v>23</v>
      </c>
      <c r="C25" s="1" t="s">
        <v>7</v>
      </c>
      <c r="D25" s="1">
        <v>243722.85</v>
      </c>
    </row>
    <row r="26" spans="1:14">
      <c r="A26" s="1" t="s">
        <v>33</v>
      </c>
      <c r="B26" s="1" t="s">
        <v>23</v>
      </c>
      <c r="C26" s="1" t="s">
        <v>7</v>
      </c>
      <c r="D26" s="1">
        <v>594617.89999999979</v>
      </c>
    </row>
    <row r="27" spans="1:14">
      <c r="A27" s="1" t="s">
        <v>34</v>
      </c>
      <c r="B27" s="1" t="s">
        <v>23</v>
      </c>
      <c r="C27" s="1" t="s">
        <v>7</v>
      </c>
      <c r="D27" s="1">
        <v>240955.27000000005</v>
      </c>
    </row>
    <row r="28" spans="1:14">
      <c r="A28" s="1" t="s">
        <v>35</v>
      </c>
      <c r="B28" s="1" t="s">
        <v>23</v>
      </c>
      <c r="C28" s="1" t="s">
        <v>17</v>
      </c>
      <c r="D28" s="1">
        <v>25297.129999999994</v>
      </c>
      <c r="N28" s="1" t="s">
        <v>332</v>
      </c>
    </row>
    <row r="29" spans="1:14">
      <c r="A29" s="1" t="s">
        <v>36</v>
      </c>
      <c r="B29" s="1" t="s">
        <v>23</v>
      </c>
      <c r="C29" s="1" t="s">
        <v>17</v>
      </c>
      <c r="D29" s="1">
        <v>171587.05</v>
      </c>
    </row>
    <row r="30" spans="1:14">
      <c r="A30" s="1" t="s">
        <v>37</v>
      </c>
      <c r="B30" s="1" t="s">
        <v>23</v>
      </c>
      <c r="C30" s="1" t="s">
        <v>17</v>
      </c>
      <c r="D30" s="1">
        <v>61177.779999999992</v>
      </c>
    </row>
    <row r="31" spans="1:14">
      <c r="A31" s="1" t="s">
        <v>38</v>
      </c>
      <c r="B31" s="1" t="s">
        <v>23</v>
      </c>
      <c r="C31" s="1" t="s">
        <v>17</v>
      </c>
      <c r="D31" s="1">
        <v>435003.69999999995</v>
      </c>
    </row>
    <row r="32" spans="1:14">
      <c r="A32" s="1" t="s">
        <v>39</v>
      </c>
      <c r="B32" s="1" t="s">
        <v>23</v>
      </c>
      <c r="C32" s="1" t="s">
        <v>17</v>
      </c>
      <c r="D32" s="1">
        <v>233417.20000000004</v>
      </c>
    </row>
    <row r="33" spans="1:9">
      <c r="A33" s="1" t="s">
        <v>40</v>
      </c>
      <c r="B33" s="1" t="s">
        <v>23</v>
      </c>
      <c r="C33" s="1" t="s">
        <v>17</v>
      </c>
      <c r="D33" s="1">
        <v>141110.22999999998</v>
      </c>
    </row>
    <row r="34" spans="1:9">
      <c r="A34" s="1" t="s">
        <v>41</v>
      </c>
      <c r="B34" s="1" t="s">
        <v>23</v>
      </c>
      <c r="C34" s="1" t="s">
        <v>17</v>
      </c>
      <c r="D34" s="1">
        <v>1563167.99</v>
      </c>
    </row>
    <row r="35" spans="1:9">
      <c r="A35" s="1" t="s">
        <v>42</v>
      </c>
      <c r="B35" s="1" t="s">
        <v>23</v>
      </c>
      <c r="C35" s="1" t="s">
        <v>17</v>
      </c>
      <c r="D35" s="1">
        <v>580220.35</v>
      </c>
      <c r="I35" s="1" t="s">
        <v>284</v>
      </c>
    </row>
    <row r="36" spans="1:9">
      <c r="A36" s="1" t="s">
        <v>43</v>
      </c>
      <c r="B36" s="1" t="s">
        <v>23</v>
      </c>
      <c r="C36" s="1" t="s">
        <v>17</v>
      </c>
      <c r="D36" s="1">
        <v>824568.63000000012</v>
      </c>
      <c r="H36" s="1" t="s">
        <v>61</v>
      </c>
      <c r="I36" s="1">
        <f>TTEST(D16:D27,D28:D43,2,3)</f>
        <v>0.42603760990649375</v>
      </c>
    </row>
    <row r="37" spans="1:9">
      <c r="A37" s="1" t="s">
        <v>44</v>
      </c>
      <c r="B37" s="1" t="s">
        <v>23</v>
      </c>
      <c r="C37" s="1" t="s">
        <v>17</v>
      </c>
      <c r="D37" s="1">
        <v>174539.51999999993</v>
      </c>
    </row>
    <row r="38" spans="1:9">
      <c r="A38" s="1" t="s">
        <v>45</v>
      </c>
      <c r="B38" s="1" t="s">
        <v>23</v>
      </c>
      <c r="C38" s="1" t="s">
        <v>17</v>
      </c>
      <c r="D38" s="1">
        <v>195416.76000000007</v>
      </c>
    </row>
    <row r="39" spans="1:9">
      <c r="A39" s="1" t="s">
        <v>46</v>
      </c>
      <c r="B39" s="1" t="s">
        <v>23</v>
      </c>
      <c r="C39" s="1" t="s">
        <v>17</v>
      </c>
      <c r="D39" s="1">
        <v>133167.41999999998</v>
      </c>
    </row>
    <row r="40" spans="1:9">
      <c r="A40" s="1" t="s">
        <v>47</v>
      </c>
      <c r="B40" s="1" t="s">
        <v>23</v>
      </c>
      <c r="C40" s="1" t="s">
        <v>17</v>
      </c>
      <c r="D40" s="1">
        <v>251284.2999999999</v>
      </c>
    </row>
    <row r="41" spans="1:9">
      <c r="A41" s="1" t="s">
        <v>48</v>
      </c>
      <c r="B41" s="1" t="s">
        <v>23</v>
      </c>
      <c r="C41" s="1" t="s">
        <v>17</v>
      </c>
      <c r="D41" s="1">
        <v>239798.05000000002</v>
      </c>
    </row>
    <row r="42" spans="1:9">
      <c r="A42" s="1" t="s">
        <v>49</v>
      </c>
      <c r="B42" s="1" t="s">
        <v>23</v>
      </c>
      <c r="C42" s="1" t="s">
        <v>17</v>
      </c>
      <c r="D42" s="1">
        <v>234595.93999999997</v>
      </c>
      <c r="I42" s="1" t="s">
        <v>285</v>
      </c>
    </row>
    <row r="43" spans="1:9">
      <c r="A43" s="1" t="s">
        <v>50</v>
      </c>
      <c r="B43" s="1" t="s">
        <v>23</v>
      </c>
      <c r="C43" s="1" t="s">
        <v>17</v>
      </c>
      <c r="D43" s="1">
        <v>94298.039999999979</v>
      </c>
      <c r="H43" s="1" t="s">
        <v>61</v>
      </c>
      <c r="I43" s="1">
        <f>TTEST(D2:D8,D9:D13,2,3)</f>
        <v>0.40447541375418805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selection activeCell="N4" sqref="N4"/>
    </sheetView>
  </sheetViews>
  <sheetFormatPr baseColWidth="10" defaultColWidth="8.83203125" defaultRowHeight="14" x14ac:dyDescent="0"/>
  <cols>
    <col min="1" max="2" width="8.83203125" style="1"/>
    <col min="3" max="3" width="15.33203125" style="1" bestFit="1" customWidth="1"/>
    <col min="4" max="5" width="13" style="1" bestFit="1" customWidth="1"/>
    <col min="6" max="10" width="8.83203125" style="1"/>
    <col min="11" max="11" width="12.1640625" style="1" bestFit="1" customWidth="1"/>
    <col min="12" max="16384" width="8.83203125" style="1"/>
  </cols>
  <sheetData>
    <row r="1" spans="1:14">
      <c r="A1" s="1" t="s">
        <v>89</v>
      </c>
      <c r="B1" s="1" t="s">
        <v>90</v>
      </c>
      <c r="C1" s="1" t="s">
        <v>1</v>
      </c>
      <c r="D1" s="1" t="s">
        <v>91</v>
      </c>
      <c r="E1" s="1" t="s">
        <v>92</v>
      </c>
      <c r="H1" s="1" t="s">
        <v>3</v>
      </c>
      <c r="I1" s="1" t="s">
        <v>4</v>
      </c>
    </row>
    <row r="2" spans="1:14">
      <c r="A2" s="1" t="s">
        <v>65</v>
      </c>
      <c r="B2" s="1" t="s">
        <v>17</v>
      </c>
      <c r="C2" s="1" t="s">
        <v>6</v>
      </c>
      <c r="D2" s="4" t="s">
        <v>93</v>
      </c>
      <c r="E2" s="1">
        <v>440701.72199999995</v>
      </c>
      <c r="G2" s="1" t="s">
        <v>10</v>
      </c>
      <c r="H2" s="16">
        <f>AVERAGE(E24:E68)</f>
        <v>553419.78768888884</v>
      </c>
      <c r="I2" s="1">
        <f>STDEV(E24:E68)/SQRT(40)</f>
        <v>22849.359007375344</v>
      </c>
      <c r="J2" s="1" t="s">
        <v>61</v>
      </c>
      <c r="K2" s="1">
        <f>TTEST(E2:E21,E24:E68,2,3)</f>
        <v>4.2450635173713031E-4</v>
      </c>
    </row>
    <row r="3" spans="1:14">
      <c r="A3" s="1" t="s">
        <v>66</v>
      </c>
      <c r="B3" s="1" t="s">
        <v>17</v>
      </c>
      <c r="C3" s="1" t="s">
        <v>6</v>
      </c>
      <c r="D3" s="4" t="s">
        <v>93</v>
      </c>
      <c r="E3" s="1">
        <v>508376.13</v>
      </c>
      <c r="G3" s="1" t="s">
        <v>8</v>
      </c>
      <c r="H3" s="1">
        <f>AVERAGE(E2:E21)</f>
        <v>400952.92969999998</v>
      </c>
      <c r="I3" s="1">
        <f>STDEV(E2:E21)/SQRT(13)</f>
        <v>40728.840479421262</v>
      </c>
    </row>
    <row r="4" spans="1:14">
      <c r="A4" s="1" t="s">
        <v>94</v>
      </c>
      <c r="B4" s="1" t="s">
        <v>17</v>
      </c>
      <c r="C4" s="1" t="s">
        <v>6</v>
      </c>
      <c r="D4" s="4" t="s">
        <v>93</v>
      </c>
      <c r="E4" s="1">
        <v>364755.73800000001</v>
      </c>
    </row>
    <row r="5" spans="1:14">
      <c r="A5" s="1" t="s">
        <v>95</v>
      </c>
      <c r="B5" s="1" t="s">
        <v>17</v>
      </c>
      <c r="C5" s="1" t="s">
        <v>6</v>
      </c>
      <c r="D5" s="4" t="s">
        <v>93</v>
      </c>
      <c r="E5" s="1">
        <v>365987.71799999999</v>
      </c>
    </row>
    <row r="6" spans="1:14">
      <c r="A6" s="1" t="s">
        <v>96</v>
      </c>
      <c r="B6" s="1" t="s">
        <v>17</v>
      </c>
      <c r="C6" s="1" t="s">
        <v>6</v>
      </c>
      <c r="D6" s="4" t="s">
        <v>93</v>
      </c>
      <c r="E6" s="1">
        <v>154684.016</v>
      </c>
      <c r="G6" s="33" t="s">
        <v>330</v>
      </c>
    </row>
    <row r="7" spans="1:14">
      <c r="A7" s="1" t="s">
        <v>97</v>
      </c>
      <c r="B7" s="1" t="s">
        <v>17</v>
      </c>
      <c r="C7" s="1" t="s">
        <v>6</v>
      </c>
      <c r="D7" s="4" t="s">
        <v>93</v>
      </c>
      <c r="E7" s="1">
        <v>202900.46599999996</v>
      </c>
    </row>
    <row r="8" spans="1:14">
      <c r="A8" s="1" t="s">
        <v>98</v>
      </c>
      <c r="B8" s="1" t="s">
        <v>17</v>
      </c>
      <c r="C8" s="1" t="s">
        <v>6</v>
      </c>
      <c r="D8" s="4" t="s">
        <v>93</v>
      </c>
      <c r="E8" s="1">
        <v>347052.35200000001</v>
      </c>
      <c r="H8" s="1" t="s">
        <v>3</v>
      </c>
      <c r="I8" s="1" t="s">
        <v>4</v>
      </c>
    </row>
    <row r="9" spans="1:14">
      <c r="A9" s="1" t="s">
        <v>317</v>
      </c>
      <c r="B9" s="1" t="s">
        <v>17</v>
      </c>
      <c r="C9" s="1" t="s">
        <v>6</v>
      </c>
      <c r="D9" s="4" t="s">
        <v>93</v>
      </c>
      <c r="E9" s="1">
        <v>560282.51600000006</v>
      </c>
      <c r="G9" s="1" t="s">
        <v>10</v>
      </c>
      <c r="H9" s="16">
        <f>AVERAGE(E24:E62)</f>
        <v>582893.41697435908</v>
      </c>
      <c r="I9" s="1">
        <f>STDEV(E24:E62)/SQRT(39)</f>
        <v>20297.370092464542</v>
      </c>
      <c r="J9" s="1" t="s">
        <v>61</v>
      </c>
      <c r="K9" s="1">
        <f>TTEST(E2:E16,E24:E62,2,3)</f>
        <v>1.5643016530367446E-3</v>
      </c>
      <c r="N9" s="1">
        <f>100-(H10/H9*100)</f>
        <v>25.482385970096885</v>
      </c>
    </row>
    <row r="10" spans="1:14">
      <c r="A10" s="1" t="s">
        <v>318</v>
      </c>
      <c r="B10" s="1" t="s">
        <v>17</v>
      </c>
      <c r="C10" s="1" t="s">
        <v>6</v>
      </c>
      <c r="D10" s="4" t="s">
        <v>93</v>
      </c>
      <c r="E10" s="1">
        <v>600687.42999999993</v>
      </c>
      <c r="G10" s="1" t="s">
        <v>8</v>
      </c>
      <c r="H10" s="1">
        <f>AVERAGE(E2:E16)</f>
        <v>434358.26666666666</v>
      </c>
      <c r="I10" s="1">
        <f>STDEV(E2:E16)/SQRT(15)</f>
        <v>36202.243862178526</v>
      </c>
    </row>
    <row r="11" spans="1:14">
      <c r="A11" s="1" t="s">
        <v>319</v>
      </c>
      <c r="B11" s="1" t="s">
        <v>17</v>
      </c>
      <c r="C11" s="1" t="s">
        <v>6</v>
      </c>
      <c r="D11" s="4" t="s">
        <v>93</v>
      </c>
      <c r="E11" s="1">
        <v>447073.2</v>
      </c>
    </row>
    <row r="12" spans="1:14">
      <c r="A12" s="1" t="s">
        <v>320</v>
      </c>
      <c r="B12" s="1" t="s">
        <v>17</v>
      </c>
      <c r="C12" s="1" t="s">
        <v>6</v>
      </c>
      <c r="D12" s="4" t="s">
        <v>93</v>
      </c>
      <c r="E12" s="1">
        <v>423241.174</v>
      </c>
    </row>
    <row r="13" spans="1:14">
      <c r="A13" s="1" t="s">
        <v>321</v>
      </c>
      <c r="B13" s="1" t="s">
        <v>17</v>
      </c>
      <c r="C13" s="1" t="s">
        <v>6</v>
      </c>
      <c r="D13" s="4" t="s">
        <v>93</v>
      </c>
      <c r="E13" s="1">
        <v>488671.25200000004</v>
      </c>
      <c r="G13" s="33" t="s">
        <v>329</v>
      </c>
    </row>
    <row r="14" spans="1:14">
      <c r="A14" s="1" t="s">
        <v>322</v>
      </c>
      <c r="B14" s="1" t="s">
        <v>17</v>
      </c>
      <c r="C14" s="1" t="s">
        <v>6</v>
      </c>
      <c r="D14" s="4" t="s">
        <v>93</v>
      </c>
      <c r="E14" s="1">
        <v>418578.158</v>
      </c>
    </row>
    <row r="15" spans="1:14">
      <c r="A15" s="1" t="s">
        <v>323</v>
      </c>
      <c r="B15" s="1" t="s">
        <v>17</v>
      </c>
      <c r="C15" s="1" t="s">
        <v>6</v>
      </c>
      <c r="D15" s="4" t="s">
        <v>93</v>
      </c>
      <c r="E15" s="1">
        <v>492775.20599999995</v>
      </c>
      <c r="H15" s="1" t="s">
        <v>3</v>
      </c>
      <c r="I15" s="1" t="s">
        <v>4</v>
      </c>
    </row>
    <row r="16" spans="1:14">
      <c r="A16" s="1" t="s">
        <v>324</v>
      </c>
      <c r="B16" s="1" t="s">
        <v>17</v>
      </c>
      <c r="C16" s="1" t="s">
        <v>6</v>
      </c>
      <c r="D16" s="4" t="s">
        <v>93</v>
      </c>
      <c r="E16" s="1">
        <v>699606.92200000002</v>
      </c>
      <c r="G16" s="1" t="s">
        <v>10</v>
      </c>
      <c r="H16" s="16">
        <f>AVERAGE(E63:E68)</f>
        <v>361841.19733333332</v>
      </c>
      <c r="I16" s="1">
        <f>STDEV(E31:E69)/SQRT(6)</f>
        <v>62307.629833434919</v>
      </c>
      <c r="J16" s="1" t="s">
        <v>61</v>
      </c>
      <c r="K16" s="1">
        <f>TTEST(E17:E21,E63:E69,2,3)</f>
        <v>0.42181546974054851</v>
      </c>
    </row>
    <row r="17" spans="1:10">
      <c r="A17" s="1" t="s">
        <v>99</v>
      </c>
      <c r="B17" s="1" t="s">
        <v>7</v>
      </c>
      <c r="C17" s="1" t="s">
        <v>6</v>
      </c>
      <c r="D17" s="4" t="s">
        <v>93</v>
      </c>
      <c r="E17" s="1">
        <v>326532.39</v>
      </c>
      <c r="G17" s="1" t="s">
        <v>8</v>
      </c>
      <c r="H17" s="1">
        <f>AVERAGE(E17:E21)</f>
        <v>300736.91879999998</v>
      </c>
      <c r="I17" s="1">
        <f>STDEV(E17:E21)/SQRT(5)</f>
        <v>58116.945613931268</v>
      </c>
    </row>
    <row r="18" spans="1:10">
      <c r="A18" s="1" t="s">
        <v>100</v>
      </c>
      <c r="B18" s="1" t="s">
        <v>7</v>
      </c>
      <c r="C18" s="1" t="s">
        <v>6</v>
      </c>
      <c r="D18" s="4" t="s">
        <v>93</v>
      </c>
      <c r="E18" s="1">
        <v>124032.552</v>
      </c>
    </row>
    <row r="19" spans="1:10">
      <c r="A19" s="1" t="s">
        <v>101</v>
      </c>
      <c r="B19" s="1" t="s">
        <v>7</v>
      </c>
      <c r="C19" s="1" t="s">
        <v>6</v>
      </c>
      <c r="D19" s="4" t="s">
        <v>93</v>
      </c>
      <c r="E19" s="1">
        <v>247142.25400000002</v>
      </c>
    </row>
    <row r="20" spans="1:10">
      <c r="A20" s="1" t="s">
        <v>102</v>
      </c>
      <c r="B20" s="1" t="s">
        <v>7</v>
      </c>
      <c r="C20" s="1" t="s">
        <v>6</v>
      </c>
      <c r="D20" s="4" t="s">
        <v>93</v>
      </c>
      <c r="E20" s="1">
        <v>325922.14800000004</v>
      </c>
    </row>
    <row r="21" spans="1:10">
      <c r="A21" s="1" t="s">
        <v>103</v>
      </c>
      <c r="B21" s="1" t="s">
        <v>7</v>
      </c>
      <c r="C21" s="1" t="s">
        <v>6</v>
      </c>
      <c r="D21" s="4" t="s">
        <v>93</v>
      </c>
      <c r="E21" s="1">
        <v>480055.25000000012</v>
      </c>
    </row>
    <row r="23" spans="1:10">
      <c r="I23" s="1" t="s">
        <v>3</v>
      </c>
      <c r="J23" s="1" t="s">
        <v>4</v>
      </c>
    </row>
    <row r="24" spans="1:10">
      <c r="A24" s="5" t="s">
        <v>104</v>
      </c>
      <c r="B24" s="5" t="s">
        <v>17</v>
      </c>
      <c r="C24" s="6" t="s">
        <v>23</v>
      </c>
      <c r="D24" s="4" t="s">
        <v>93</v>
      </c>
      <c r="E24" s="7">
        <v>563333.03999999992</v>
      </c>
      <c r="G24" s="1" t="s">
        <v>330</v>
      </c>
      <c r="H24" s="1" t="s">
        <v>10</v>
      </c>
      <c r="I24" s="1">
        <v>582893.41697435908</v>
      </c>
      <c r="J24" s="1">
        <v>20297.370092464542</v>
      </c>
    </row>
    <row r="25" spans="1:10">
      <c r="A25" s="5" t="s">
        <v>105</v>
      </c>
      <c r="B25" s="5" t="s">
        <v>17</v>
      </c>
      <c r="C25" s="6" t="s">
        <v>23</v>
      </c>
      <c r="D25" s="4" t="s">
        <v>93</v>
      </c>
      <c r="E25" s="7">
        <v>650435.85400000005</v>
      </c>
      <c r="H25" s="1" t="s">
        <v>8</v>
      </c>
      <c r="I25" s="1">
        <v>434358.26666666666</v>
      </c>
      <c r="J25" s="1">
        <v>36202.243862178526</v>
      </c>
    </row>
    <row r="26" spans="1:10">
      <c r="A26" s="5" t="s">
        <v>106</v>
      </c>
      <c r="B26" s="5" t="s">
        <v>17</v>
      </c>
      <c r="C26" s="6" t="s">
        <v>23</v>
      </c>
      <c r="D26" s="4" t="s">
        <v>93</v>
      </c>
      <c r="E26" s="7">
        <v>534565.728</v>
      </c>
      <c r="G26" s="1" t="s">
        <v>329</v>
      </c>
      <c r="H26" s="1" t="s">
        <v>10</v>
      </c>
      <c r="I26" s="1">
        <v>361841.19733333332</v>
      </c>
      <c r="J26" s="1">
        <v>62307.629833434919</v>
      </c>
    </row>
    <row r="27" spans="1:10">
      <c r="A27" s="5" t="s">
        <v>107</v>
      </c>
      <c r="B27" s="5" t="s">
        <v>17</v>
      </c>
      <c r="C27" s="6" t="s">
        <v>23</v>
      </c>
      <c r="D27" s="4" t="s">
        <v>93</v>
      </c>
      <c r="E27" s="7">
        <v>587150.34000000008</v>
      </c>
      <c r="H27" s="1" t="s">
        <v>8</v>
      </c>
      <c r="I27" s="1">
        <v>300736.91879999998</v>
      </c>
      <c r="J27" s="1">
        <v>58116.945613931268</v>
      </c>
    </row>
    <row r="28" spans="1:10">
      <c r="A28" s="5" t="s">
        <v>108</v>
      </c>
      <c r="B28" s="5" t="s">
        <v>17</v>
      </c>
      <c r="C28" s="6" t="s">
        <v>23</v>
      </c>
      <c r="D28" s="4" t="s">
        <v>93</v>
      </c>
      <c r="E28" s="7">
        <v>758529.59199999995</v>
      </c>
    </row>
    <row r="29" spans="1:10">
      <c r="A29" s="5" t="s">
        <v>109</v>
      </c>
      <c r="B29" s="5" t="s">
        <v>17</v>
      </c>
      <c r="C29" s="6" t="s">
        <v>23</v>
      </c>
      <c r="D29" s="4" t="s">
        <v>93</v>
      </c>
      <c r="E29" s="7">
        <v>567807.78399999999</v>
      </c>
    </row>
    <row r="30" spans="1:10">
      <c r="A30" s="5" t="s">
        <v>110</v>
      </c>
      <c r="B30" s="5" t="s">
        <v>17</v>
      </c>
      <c r="C30" s="6" t="s">
        <v>23</v>
      </c>
      <c r="D30" s="4" t="s">
        <v>93</v>
      </c>
      <c r="E30" s="7">
        <v>517472.81599999999</v>
      </c>
    </row>
    <row r="31" spans="1:10">
      <c r="A31" s="8" t="s">
        <v>63</v>
      </c>
      <c r="B31" s="9" t="s">
        <v>17</v>
      </c>
      <c r="C31" s="6" t="s">
        <v>23</v>
      </c>
      <c r="D31" s="10" t="s">
        <v>93</v>
      </c>
      <c r="E31" s="11">
        <v>538522.6</v>
      </c>
    </row>
    <row r="32" spans="1:10">
      <c r="A32" s="8" t="s">
        <v>64</v>
      </c>
      <c r="B32" s="9" t="s">
        <v>17</v>
      </c>
      <c r="C32" s="6" t="s">
        <v>23</v>
      </c>
      <c r="D32" s="10" t="s">
        <v>93</v>
      </c>
      <c r="E32" s="11">
        <v>636529.91199999989</v>
      </c>
    </row>
    <row r="33" spans="1:10">
      <c r="A33" s="8" t="s">
        <v>111</v>
      </c>
      <c r="B33" s="9" t="s">
        <v>17</v>
      </c>
      <c r="C33" s="6" t="s">
        <v>23</v>
      </c>
      <c r="D33" s="10" t="s">
        <v>93</v>
      </c>
      <c r="E33" s="11">
        <v>763115.95199999993</v>
      </c>
    </row>
    <row r="34" spans="1:10">
      <c r="A34" s="8" t="s">
        <v>112</v>
      </c>
      <c r="B34" s="9" t="s">
        <v>17</v>
      </c>
      <c r="C34" s="6" t="s">
        <v>23</v>
      </c>
      <c r="D34" s="10" t="s">
        <v>93</v>
      </c>
      <c r="E34" s="11">
        <v>567504.23800000013</v>
      </c>
    </row>
    <row r="35" spans="1:10">
      <c r="A35" s="8" t="s">
        <v>113</v>
      </c>
      <c r="B35" s="9" t="s">
        <v>17</v>
      </c>
      <c r="C35" s="6" t="s">
        <v>23</v>
      </c>
      <c r="D35" s="10" t="s">
        <v>93</v>
      </c>
      <c r="E35" s="11">
        <v>864858.75800000003</v>
      </c>
    </row>
    <row r="36" spans="1:10">
      <c r="A36" s="8" t="s">
        <v>114</v>
      </c>
      <c r="B36" s="9" t="s">
        <v>17</v>
      </c>
      <c r="C36" s="6" t="s">
        <v>23</v>
      </c>
      <c r="D36" s="10" t="s">
        <v>93</v>
      </c>
      <c r="E36" s="11">
        <v>665719.73599999992</v>
      </c>
    </row>
    <row r="37" spans="1:10">
      <c r="A37" s="12" t="s">
        <v>62</v>
      </c>
      <c r="B37" s="9" t="s">
        <v>17</v>
      </c>
      <c r="C37" s="6" t="s">
        <v>23</v>
      </c>
      <c r="D37" s="10" t="s">
        <v>93</v>
      </c>
      <c r="E37" s="13">
        <v>611713.03399999999</v>
      </c>
    </row>
    <row r="38" spans="1:10">
      <c r="A38" s="8" t="s">
        <v>73</v>
      </c>
      <c r="B38" s="9" t="s">
        <v>17</v>
      </c>
      <c r="C38" s="6" t="s">
        <v>23</v>
      </c>
      <c r="D38" s="10" t="s">
        <v>93</v>
      </c>
      <c r="E38" s="11">
        <v>626372.33400000003</v>
      </c>
      <c r="J38" s="1" t="s">
        <v>285</v>
      </c>
    </row>
    <row r="39" spans="1:10">
      <c r="A39" s="10" t="s">
        <v>115</v>
      </c>
      <c r="B39" s="6" t="s">
        <v>17</v>
      </c>
      <c r="C39" s="6" t="s">
        <v>23</v>
      </c>
      <c r="D39" s="10" t="s">
        <v>93</v>
      </c>
      <c r="E39" s="14">
        <v>557846.76</v>
      </c>
      <c r="I39" s="1" t="s">
        <v>61</v>
      </c>
      <c r="J39" s="1">
        <f>TTEST(E2:E16,E17:E21,2,3)</f>
        <v>8.9784360556374634E-2</v>
      </c>
    </row>
    <row r="40" spans="1:10">
      <c r="A40" s="10" t="s">
        <v>116</v>
      </c>
      <c r="B40" s="6" t="s">
        <v>17</v>
      </c>
      <c r="C40" s="6" t="s">
        <v>23</v>
      </c>
      <c r="D40" s="10" t="s">
        <v>93</v>
      </c>
      <c r="E40" s="14">
        <v>430061.53599999996</v>
      </c>
    </row>
    <row r="41" spans="1:10">
      <c r="A41" s="10" t="s">
        <v>117</v>
      </c>
      <c r="B41" s="6" t="s">
        <v>17</v>
      </c>
      <c r="C41" s="6" t="s">
        <v>23</v>
      </c>
      <c r="D41" s="10" t="s">
        <v>93</v>
      </c>
      <c r="E41" s="14">
        <v>512194.728</v>
      </c>
      <c r="J41" s="1" t="s">
        <v>284</v>
      </c>
    </row>
    <row r="42" spans="1:10">
      <c r="A42" s="10" t="s">
        <v>118</v>
      </c>
      <c r="B42" s="6" t="s">
        <v>17</v>
      </c>
      <c r="C42" s="6" t="s">
        <v>23</v>
      </c>
      <c r="D42" s="10" t="s">
        <v>93</v>
      </c>
      <c r="E42" s="14">
        <v>375093.90199999994</v>
      </c>
      <c r="I42" s="1" t="s">
        <v>61</v>
      </c>
      <c r="J42" s="1">
        <f>TTEST(E24:E62,E63:E68,2,3)</f>
        <v>1.8615795418093441E-3</v>
      </c>
    </row>
    <row r="43" spans="1:10">
      <c r="A43" s="10" t="s">
        <v>119</v>
      </c>
      <c r="B43" s="6" t="s">
        <v>17</v>
      </c>
      <c r="C43" s="6" t="s">
        <v>23</v>
      </c>
      <c r="D43" s="10" t="s">
        <v>93</v>
      </c>
      <c r="E43" s="14">
        <v>597969.28600000008</v>
      </c>
    </row>
    <row r="44" spans="1:10">
      <c r="A44" s="10" t="s">
        <v>120</v>
      </c>
      <c r="B44" s="6" t="s">
        <v>17</v>
      </c>
      <c r="C44" s="6" t="s">
        <v>23</v>
      </c>
      <c r="D44" s="10" t="s">
        <v>93</v>
      </c>
      <c r="E44" s="14">
        <v>676918.26199999987</v>
      </c>
    </row>
    <row r="45" spans="1:10">
      <c r="A45" s="10" t="s">
        <v>121</v>
      </c>
      <c r="B45" s="6" t="s">
        <v>17</v>
      </c>
      <c r="C45" s="6" t="s">
        <v>23</v>
      </c>
      <c r="D45" s="10" t="s">
        <v>93</v>
      </c>
      <c r="E45" s="14">
        <v>792351.77200000011</v>
      </c>
    </row>
    <row r="46" spans="1:10">
      <c r="A46" s="10" t="s">
        <v>122</v>
      </c>
      <c r="B46" s="6" t="s">
        <v>17</v>
      </c>
      <c r="C46" s="6" t="s">
        <v>23</v>
      </c>
      <c r="D46" s="10" t="s">
        <v>93</v>
      </c>
      <c r="E46" s="14">
        <v>605233.01199999999</v>
      </c>
    </row>
    <row r="47" spans="1:10">
      <c r="A47" s="10" t="s">
        <v>123</v>
      </c>
      <c r="B47" s="6" t="s">
        <v>17</v>
      </c>
      <c r="C47" s="6" t="s">
        <v>23</v>
      </c>
      <c r="D47" s="10" t="s">
        <v>93</v>
      </c>
      <c r="E47" s="14">
        <v>606912.96400000004</v>
      </c>
    </row>
    <row r="48" spans="1:10">
      <c r="A48" s="10" t="s">
        <v>58</v>
      </c>
      <c r="B48" s="6" t="s">
        <v>17</v>
      </c>
      <c r="C48" s="6" t="s">
        <v>23</v>
      </c>
      <c r="D48" s="10" t="s">
        <v>93</v>
      </c>
      <c r="E48" s="14">
        <v>704897.57799999998</v>
      </c>
    </row>
    <row r="49" spans="1:5">
      <c r="A49" s="10" t="s">
        <v>124</v>
      </c>
      <c r="B49" s="6" t="s">
        <v>17</v>
      </c>
      <c r="C49" s="6" t="s">
        <v>23</v>
      </c>
      <c r="D49" s="10" t="s">
        <v>93</v>
      </c>
      <c r="E49" s="14">
        <v>564206.28200000001</v>
      </c>
    </row>
    <row r="50" spans="1:5">
      <c r="A50" s="10" t="s">
        <v>125</v>
      </c>
      <c r="B50" s="6" t="s">
        <v>17</v>
      </c>
      <c r="C50" s="6" t="s">
        <v>23</v>
      </c>
      <c r="D50" s="10" t="s">
        <v>93</v>
      </c>
      <c r="E50" s="14">
        <v>397073.35200000001</v>
      </c>
    </row>
    <row r="51" spans="1:5">
      <c r="A51" s="6" t="s">
        <v>126</v>
      </c>
      <c r="B51" s="6" t="s">
        <v>17</v>
      </c>
      <c r="C51" s="6" t="s">
        <v>23</v>
      </c>
      <c r="D51" s="15" t="s">
        <v>93</v>
      </c>
      <c r="E51" s="6">
        <v>578000</v>
      </c>
    </row>
    <row r="52" spans="1:5">
      <c r="A52" s="6" t="s">
        <v>127</v>
      </c>
      <c r="B52" s="6" t="s">
        <v>17</v>
      </c>
      <c r="C52" s="6" t="s">
        <v>23</v>
      </c>
      <c r="D52" s="15" t="s">
        <v>93</v>
      </c>
      <c r="E52" s="6">
        <v>532000</v>
      </c>
    </row>
    <row r="53" spans="1:5">
      <c r="A53" s="6" t="s">
        <v>128</v>
      </c>
      <c r="B53" s="6" t="s">
        <v>17</v>
      </c>
      <c r="C53" s="6" t="s">
        <v>23</v>
      </c>
      <c r="D53" s="15" t="s">
        <v>93</v>
      </c>
      <c r="E53" s="6">
        <v>497000</v>
      </c>
    </row>
    <row r="54" spans="1:5">
      <c r="A54" s="6" t="s">
        <v>129</v>
      </c>
      <c r="B54" s="6" t="s">
        <v>17</v>
      </c>
      <c r="C54" s="6" t="s">
        <v>23</v>
      </c>
      <c r="D54" s="15" t="s">
        <v>93</v>
      </c>
      <c r="E54" s="6">
        <v>297000</v>
      </c>
    </row>
    <row r="55" spans="1:5">
      <c r="A55" s="6" t="s">
        <v>126</v>
      </c>
      <c r="B55" s="6" t="s">
        <v>17</v>
      </c>
      <c r="C55" s="6" t="s">
        <v>23</v>
      </c>
      <c r="D55" s="15" t="s">
        <v>93</v>
      </c>
      <c r="E55" s="6">
        <v>578000</v>
      </c>
    </row>
    <row r="56" spans="1:5">
      <c r="A56" s="6" t="s">
        <v>127</v>
      </c>
      <c r="B56" s="6" t="s">
        <v>17</v>
      </c>
      <c r="C56" s="6" t="s">
        <v>23</v>
      </c>
      <c r="D56" s="15" t="s">
        <v>93</v>
      </c>
      <c r="E56" s="6">
        <v>532000</v>
      </c>
    </row>
    <row r="57" spans="1:5">
      <c r="A57" s="6" t="s">
        <v>128</v>
      </c>
      <c r="B57" s="6" t="s">
        <v>17</v>
      </c>
      <c r="C57" s="6" t="s">
        <v>23</v>
      </c>
      <c r="D57" s="15" t="s">
        <v>93</v>
      </c>
      <c r="E57" s="6">
        <v>497000</v>
      </c>
    </row>
    <row r="58" spans="1:5">
      <c r="A58" s="6" t="s">
        <v>129</v>
      </c>
      <c r="B58" s="6" t="s">
        <v>17</v>
      </c>
      <c r="C58" s="6" t="s">
        <v>23</v>
      </c>
      <c r="D58" s="15" t="s">
        <v>93</v>
      </c>
      <c r="E58" s="6">
        <v>297000</v>
      </c>
    </row>
    <row r="59" spans="1:5">
      <c r="A59" s="6" t="s">
        <v>325</v>
      </c>
      <c r="B59" s="6" t="s">
        <v>17</v>
      </c>
      <c r="C59" s="6" t="s">
        <v>23</v>
      </c>
      <c r="D59" s="15" t="s">
        <v>93</v>
      </c>
      <c r="E59" s="6">
        <v>551206.68999999994</v>
      </c>
    </row>
    <row r="60" spans="1:5">
      <c r="A60" s="6" t="s">
        <v>326</v>
      </c>
      <c r="B60" s="6" t="s">
        <v>17</v>
      </c>
      <c r="C60" s="6" t="s">
        <v>23</v>
      </c>
      <c r="D60" s="15" t="s">
        <v>93</v>
      </c>
      <c r="E60" s="6">
        <v>823461.63199999998</v>
      </c>
    </row>
    <row r="61" spans="1:5">
      <c r="A61" s="6" t="s">
        <v>327</v>
      </c>
      <c r="B61" s="6" t="s">
        <v>17</v>
      </c>
      <c r="C61" s="6" t="s">
        <v>23</v>
      </c>
      <c r="D61" s="15" t="s">
        <v>93</v>
      </c>
      <c r="E61" s="6">
        <v>545878.92999999993</v>
      </c>
    </row>
    <row r="62" spans="1:5">
      <c r="A62" s="6" t="s">
        <v>328</v>
      </c>
      <c r="B62" s="6" t="s">
        <v>17</v>
      </c>
      <c r="C62" s="6" t="s">
        <v>23</v>
      </c>
      <c r="D62" s="15" t="s">
        <v>93</v>
      </c>
      <c r="E62" s="6">
        <v>729904.85800000001</v>
      </c>
    </row>
    <row r="63" spans="1:5">
      <c r="A63" s="8" t="s">
        <v>130</v>
      </c>
      <c r="B63" s="9" t="s">
        <v>7</v>
      </c>
      <c r="C63" s="6" t="s">
        <v>23</v>
      </c>
      <c r="D63" s="4" t="s">
        <v>93</v>
      </c>
      <c r="E63" s="11">
        <v>380935.85600000003</v>
      </c>
    </row>
    <row r="64" spans="1:5">
      <c r="A64" s="8" t="s">
        <v>131</v>
      </c>
      <c r="B64" s="9" t="s">
        <v>7</v>
      </c>
      <c r="C64" s="6" t="s">
        <v>23</v>
      </c>
      <c r="D64" s="4" t="s">
        <v>93</v>
      </c>
      <c r="E64" s="11">
        <v>432696.28600000002</v>
      </c>
    </row>
    <row r="65" spans="1:5">
      <c r="A65" s="8" t="s">
        <v>132</v>
      </c>
      <c r="B65" s="8" t="s">
        <v>7</v>
      </c>
      <c r="C65" s="6" t="s">
        <v>23</v>
      </c>
      <c r="D65" s="4" t="s">
        <v>93</v>
      </c>
      <c r="E65" s="11">
        <v>228221.84399999998</v>
      </c>
    </row>
    <row r="66" spans="1:5">
      <c r="A66" s="8" t="s">
        <v>133</v>
      </c>
      <c r="B66" s="8" t="s">
        <v>7</v>
      </c>
      <c r="C66" s="6" t="s">
        <v>23</v>
      </c>
      <c r="D66" s="4" t="s">
        <v>93</v>
      </c>
      <c r="E66" s="11">
        <v>517650.65</v>
      </c>
    </row>
    <row r="67" spans="1:5">
      <c r="A67" s="8" t="s">
        <v>134</v>
      </c>
      <c r="B67" s="8" t="s">
        <v>7</v>
      </c>
      <c r="C67" s="6" t="s">
        <v>23</v>
      </c>
      <c r="D67" s="4" t="s">
        <v>93</v>
      </c>
      <c r="E67" s="11">
        <v>291138.80199999997</v>
      </c>
    </row>
    <row r="68" spans="1:5">
      <c r="A68" s="8" t="s">
        <v>135</v>
      </c>
      <c r="B68" s="8" t="s">
        <v>7</v>
      </c>
      <c r="C68" s="6" t="s">
        <v>23</v>
      </c>
      <c r="D68" s="4" t="s">
        <v>93</v>
      </c>
      <c r="E68" s="11">
        <v>320403.74599999998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J7" sqref="J7"/>
    </sheetView>
  </sheetViews>
  <sheetFormatPr baseColWidth="10" defaultRowHeight="15" x14ac:dyDescent="0"/>
  <cols>
    <col min="4" max="4" width="10.6640625" bestFit="1" customWidth="1"/>
    <col min="5" max="5" width="14.83203125" bestFit="1" customWidth="1"/>
    <col min="6" max="6" width="17.6640625" bestFit="1" customWidth="1"/>
    <col min="8" max="8" width="20.5" bestFit="1" customWidth="1"/>
  </cols>
  <sheetData>
    <row r="1" spans="1:16">
      <c r="A1" t="s">
        <v>52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I1" t="s">
        <v>3</v>
      </c>
      <c r="L1" t="s">
        <v>4</v>
      </c>
      <c r="P1" t="s">
        <v>57</v>
      </c>
    </row>
    <row r="2" spans="1:16">
      <c r="A2" t="s">
        <v>58</v>
      </c>
      <c r="B2" t="s">
        <v>10</v>
      </c>
      <c r="C2">
        <v>1</v>
      </c>
      <c r="D2">
        <v>342141.85200000001</v>
      </c>
      <c r="E2">
        <v>136869</v>
      </c>
      <c r="F2">
        <f t="shared" ref="F2:F65" si="0">E2/D2*100</f>
        <v>40.003583075244478</v>
      </c>
      <c r="I2" t="s">
        <v>10</v>
      </c>
      <c r="J2" t="s">
        <v>8</v>
      </c>
      <c r="L2" t="s">
        <v>10</v>
      </c>
      <c r="M2" t="s">
        <v>8</v>
      </c>
    </row>
    <row r="3" spans="1:16">
      <c r="D3">
        <v>711174.10499999998</v>
      </c>
      <c r="E3">
        <v>185959.44399999999</v>
      </c>
      <c r="F3">
        <f t="shared" si="0"/>
        <v>26.148230467418383</v>
      </c>
      <c r="H3" t="s">
        <v>56</v>
      </c>
      <c r="I3">
        <f>AVERAGE(F2:F47)</f>
        <v>33.627547148543265</v>
      </c>
      <c r="J3">
        <f>AVERAGE(F49:F95)</f>
        <v>35.454003821063054</v>
      </c>
      <c r="L3">
        <f>STDEV(F2:F47)/SQRT(43)</f>
        <v>1.2468513355884585</v>
      </c>
      <c r="M3">
        <f>STDEV(F49:F95)/SQRT(44)</f>
        <v>1.2068572625772449</v>
      </c>
      <c r="P3" t="s">
        <v>59</v>
      </c>
    </row>
    <row r="4" spans="1:16">
      <c r="D4">
        <v>253258.48800000001</v>
      </c>
      <c r="E4">
        <v>72807.653000000006</v>
      </c>
      <c r="F4">
        <f t="shared" si="0"/>
        <v>28.748356501283386</v>
      </c>
      <c r="P4" t="s">
        <v>60</v>
      </c>
    </row>
    <row r="5" spans="1:16">
      <c r="C5">
        <v>2</v>
      </c>
      <c r="D5">
        <v>287264.92700000003</v>
      </c>
      <c r="E5">
        <v>106364</v>
      </c>
      <c r="F5">
        <f t="shared" si="0"/>
        <v>37.026448411504127</v>
      </c>
    </row>
    <row r="6" spans="1:16">
      <c r="D6">
        <v>692085.11699999997</v>
      </c>
      <c r="E6">
        <v>221182.48199999999</v>
      </c>
      <c r="F6">
        <f t="shared" si="0"/>
        <v>31.958855430783668</v>
      </c>
      <c r="H6" t="s">
        <v>61</v>
      </c>
      <c r="I6">
        <v>0.2954</v>
      </c>
    </row>
    <row r="7" spans="1:16">
      <c r="C7">
        <v>3</v>
      </c>
      <c r="D7">
        <v>276673</v>
      </c>
      <c r="E7">
        <v>87153</v>
      </c>
      <c r="F7">
        <f t="shared" si="0"/>
        <v>31.50036324469681</v>
      </c>
    </row>
    <row r="8" spans="1:16">
      <c r="D8">
        <v>275536.24599999998</v>
      </c>
      <c r="E8">
        <v>61297.154000000002</v>
      </c>
      <c r="F8">
        <f t="shared" si="0"/>
        <v>22.246493842410846</v>
      </c>
    </row>
    <row r="9" spans="1:16">
      <c r="D9">
        <v>710220.74600000004</v>
      </c>
      <c r="E9">
        <v>171796.617</v>
      </c>
      <c r="F9">
        <f t="shared" si="0"/>
        <v>24.189185963317382</v>
      </c>
    </row>
    <row r="10" spans="1:16">
      <c r="C10">
        <v>4</v>
      </c>
      <c r="D10">
        <v>261615.315</v>
      </c>
      <c r="E10">
        <v>89320.676000000007</v>
      </c>
      <c r="F10">
        <f t="shared" si="0"/>
        <v>34.141990502352662</v>
      </c>
    </row>
    <row r="11" spans="1:16">
      <c r="D11">
        <v>728507.679</v>
      </c>
      <c r="E11">
        <v>227010.30100000001</v>
      </c>
      <c r="F11">
        <f t="shared" si="0"/>
        <v>31.161003177291146</v>
      </c>
    </row>
    <row r="12" spans="1:16">
      <c r="D12">
        <v>265457.68199999997</v>
      </c>
      <c r="E12">
        <v>108432.90399999999</v>
      </c>
      <c r="F12">
        <f t="shared" si="0"/>
        <v>40.847529136489634</v>
      </c>
    </row>
    <row r="14" spans="1:16">
      <c r="A14" t="s">
        <v>62</v>
      </c>
      <c r="B14" t="s">
        <v>10</v>
      </c>
      <c r="C14">
        <v>1</v>
      </c>
      <c r="D14">
        <v>459065.81199999998</v>
      </c>
      <c r="E14">
        <v>74979.508000000002</v>
      </c>
      <c r="F14">
        <f t="shared" si="0"/>
        <v>16.333062937825567</v>
      </c>
    </row>
    <row r="15" spans="1:16">
      <c r="D15">
        <v>301061.11499999999</v>
      </c>
      <c r="E15">
        <v>117045.383</v>
      </c>
      <c r="F15">
        <f t="shared" si="0"/>
        <v>38.877615596421343</v>
      </c>
    </row>
    <row r="16" spans="1:16">
      <c r="D16">
        <v>402736.08299999998</v>
      </c>
      <c r="E16">
        <v>139147.17300000001</v>
      </c>
      <c r="F16">
        <f t="shared" si="0"/>
        <v>34.550460928031626</v>
      </c>
    </row>
    <row r="17" spans="1:6">
      <c r="C17">
        <v>2</v>
      </c>
      <c r="D17">
        <v>216134.42499999999</v>
      </c>
      <c r="E17">
        <v>90739.33</v>
      </c>
      <c r="F17">
        <f t="shared" si="0"/>
        <v>41.982821570418508</v>
      </c>
    </row>
    <row r="18" spans="1:6">
      <c r="D18">
        <v>244296.91899999999</v>
      </c>
      <c r="E18">
        <v>45920.099000000002</v>
      </c>
      <c r="F18">
        <f t="shared" si="0"/>
        <v>18.79683918567962</v>
      </c>
    </row>
    <row r="19" spans="1:6">
      <c r="D19">
        <v>268687.717</v>
      </c>
      <c r="E19">
        <v>108981.678</v>
      </c>
      <c r="F19">
        <f t="shared" si="0"/>
        <v>40.560722022138435</v>
      </c>
    </row>
    <row r="20" spans="1:6">
      <c r="C20">
        <v>3</v>
      </c>
      <c r="D20">
        <v>373575.17099999997</v>
      </c>
      <c r="E20">
        <v>79573.653000000006</v>
      </c>
      <c r="F20">
        <f t="shared" si="0"/>
        <v>21.300573265346912</v>
      </c>
    </row>
    <row r="21" spans="1:6">
      <c r="D21">
        <v>281506.35700000002</v>
      </c>
      <c r="E21">
        <v>91846.364000000001</v>
      </c>
      <c r="F21">
        <f t="shared" si="0"/>
        <v>32.626745974336913</v>
      </c>
    </row>
    <row r="22" spans="1:6">
      <c r="D22">
        <v>370436.67700000003</v>
      </c>
      <c r="E22">
        <v>121884.74400000001</v>
      </c>
      <c r="F22">
        <f t="shared" si="0"/>
        <v>32.902990326738085</v>
      </c>
    </row>
    <row r="23" spans="1:6">
      <c r="C23">
        <v>4</v>
      </c>
      <c r="D23">
        <v>468584.69300000003</v>
      </c>
      <c r="E23">
        <v>119529.33199999999</v>
      </c>
      <c r="F23">
        <f t="shared" si="0"/>
        <v>25.508586555557844</v>
      </c>
    </row>
    <row r="24" spans="1:6">
      <c r="D24">
        <v>322186.77899999998</v>
      </c>
      <c r="E24">
        <v>102250.77800000001</v>
      </c>
      <c r="F24">
        <f t="shared" si="0"/>
        <v>31.736490962591613</v>
      </c>
    </row>
    <row r="25" spans="1:6">
      <c r="D25">
        <v>382132.63099999999</v>
      </c>
      <c r="E25">
        <v>171128.31700000001</v>
      </c>
      <c r="F25">
        <f t="shared" si="0"/>
        <v>44.782440209875716</v>
      </c>
    </row>
    <row r="27" spans="1:6">
      <c r="A27" t="s">
        <v>63</v>
      </c>
      <c r="B27" t="s">
        <v>10</v>
      </c>
      <c r="C27">
        <v>1</v>
      </c>
      <c r="D27">
        <v>348497.57500000001</v>
      </c>
      <c r="E27">
        <v>149040.75700000001</v>
      </c>
      <c r="F27">
        <f t="shared" si="0"/>
        <v>42.766655406425713</v>
      </c>
    </row>
    <row r="28" spans="1:6">
      <c r="D28">
        <v>162313.783</v>
      </c>
      <c r="E28">
        <v>57692.415999999997</v>
      </c>
      <c r="F28">
        <f t="shared" si="0"/>
        <v>35.543756626016162</v>
      </c>
    </row>
    <row r="29" spans="1:6">
      <c r="D29">
        <v>503328.20600000001</v>
      </c>
      <c r="E29">
        <v>141919.027</v>
      </c>
      <c r="F29">
        <f t="shared" si="0"/>
        <v>28.196120405777535</v>
      </c>
    </row>
    <row r="30" spans="1:6">
      <c r="C30">
        <v>2</v>
      </c>
      <c r="D30">
        <v>177809.89</v>
      </c>
      <c r="E30">
        <v>60875.02</v>
      </c>
      <c r="F30">
        <f t="shared" si="0"/>
        <v>34.236014655877682</v>
      </c>
    </row>
    <row r="31" spans="1:6">
      <c r="D31">
        <v>549771.94099999999</v>
      </c>
      <c r="E31">
        <v>150247.39600000001</v>
      </c>
      <c r="F31">
        <f t="shared" si="0"/>
        <v>27.329040424782246</v>
      </c>
    </row>
    <row r="32" spans="1:6">
      <c r="D32">
        <v>337812.37199999997</v>
      </c>
      <c r="E32">
        <v>145160.92000000001</v>
      </c>
      <c r="F32">
        <f t="shared" si="0"/>
        <v>42.97087141615998</v>
      </c>
    </row>
    <row r="33" spans="1:6">
      <c r="C33">
        <v>3</v>
      </c>
      <c r="D33">
        <v>173267.36600000001</v>
      </c>
      <c r="E33">
        <v>74308.362999999998</v>
      </c>
      <c r="F33">
        <f t="shared" si="0"/>
        <v>42.886531212115266</v>
      </c>
    </row>
    <row r="34" spans="1:6">
      <c r="D34">
        <v>542768.31299999997</v>
      </c>
      <c r="E34">
        <v>163943.50399999999</v>
      </c>
      <c r="F34">
        <f t="shared" si="0"/>
        <v>30.205061731376347</v>
      </c>
    </row>
    <row r="35" spans="1:6">
      <c r="D35">
        <v>331386.451</v>
      </c>
      <c r="E35">
        <v>154147.628</v>
      </c>
      <c r="F35">
        <f t="shared" si="0"/>
        <v>46.515971770976236</v>
      </c>
    </row>
    <row r="36" spans="1:6">
      <c r="C36">
        <v>4</v>
      </c>
      <c r="D36">
        <v>178395.185</v>
      </c>
      <c r="E36">
        <v>65209.243999999999</v>
      </c>
      <c r="F36">
        <f t="shared" si="0"/>
        <v>36.553253385174045</v>
      </c>
    </row>
    <row r="37" spans="1:6">
      <c r="D37">
        <v>532392.83299999998</v>
      </c>
      <c r="E37">
        <v>116593.368</v>
      </c>
      <c r="F37">
        <f t="shared" si="0"/>
        <v>21.899875575522636</v>
      </c>
    </row>
    <row r="38" spans="1:6">
      <c r="D38">
        <v>326849.22399999999</v>
      </c>
      <c r="E38">
        <v>107712.431</v>
      </c>
      <c r="F38">
        <f t="shared" si="0"/>
        <v>32.954776420090262</v>
      </c>
    </row>
    <row r="40" spans="1:6">
      <c r="A40" t="s">
        <v>64</v>
      </c>
      <c r="B40" s="2" t="s">
        <v>10</v>
      </c>
      <c r="C40">
        <v>1</v>
      </c>
      <c r="D40">
        <v>416769.89799999999</v>
      </c>
      <c r="E40">
        <v>137024.64600000001</v>
      </c>
      <c r="F40">
        <f t="shared" si="0"/>
        <v>32.877769401666342</v>
      </c>
    </row>
    <row r="41" spans="1:6">
      <c r="D41">
        <v>462985.49099999998</v>
      </c>
      <c r="E41">
        <v>249417.54500000001</v>
      </c>
      <c r="F41">
        <f t="shared" si="0"/>
        <v>53.871568299318483</v>
      </c>
    </row>
    <row r="42" spans="1:6">
      <c r="C42">
        <v>2</v>
      </c>
      <c r="D42">
        <v>426456.68400000001</v>
      </c>
      <c r="E42">
        <v>123578.97100000001</v>
      </c>
      <c r="F42">
        <f t="shared" si="0"/>
        <v>28.978082801019013</v>
      </c>
    </row>
    <row r="43" spans="1:6">
      <c r="D43">
        <v>476067.84600000002</v>
      </c>
      <c r="E43">
        <v>217493.31700000001</v>
      </c>
      <c r="F43">
        <f t="shared" si="0"/>
        <v>45.685361619654522</v>
      </c>
    </row>
    <row r="44" spans="1:6">
      <c r="C44">
        <v>3</v>
      </c>
      <c r="D44">
        <v>427939.84499999997</v>
      </c>
      <c r="E44">
        <v>114365.07</v>
      </c>
      <c r="F44">
        <f t="shared" si="0"/>
        <v>26.724566860559573</v>
      </c>
    </row>
    <row r="45" spans="1:6">
      <c r="D45">
        <v>522234.11099999998</v>
      </c>
      <c r="E45">
        <v>204737.76</v>
      </c>
      <c r="F45">
        <f t="shared" si="0"/>
        <v>39.204210465677534</v>
      </c>
    </row>
    <row r="46" spans="1:6">
      <c r="C46">
        <v>4</v>
      </c>
      <c r="D46">
        <v>384894.52399999998</v>
      </c>
      <c r="E46">
        <v>109791.795</v>
      </c>
      <c r="F46">
        <f t="shared" si="0"/>
        <v>28.525164208363744</v>
      </c>
    </row>
    <row r="47" spans="1:6">
      <c r="D47">
        <v>527691.65300000005</v>
      </c>
      <c r="E47">
        <v>211754.66800000001</v>
      </c>
      <c r="F47">
        <f t="shared" si="0"/>
        <v>40.128485413052381</v>
      </c>
    </row>
    <row r="49" spans="1:6">
      <c r="A49" t="s">
        <v>65</v>
      </c>
      <c r="B49" t="s">
        <v>8</v>
      </c>
      <c r="C49">
        <v>1</v>
      </c>
      <c r="D49">
        <v>207529.06099999999</v>
      </c>
      <c r="E49">
        <v>73153.423999999999</v>
      </c>
      <c r="F49">
        <f t="shared" si="0"/>
        <v>35.249725338467172</v>
      </c>
    </row>
    <row r="50" spans="1:6">
      <c r="D50">
        <v>414818.12199999997</v>
      </c>
      <c r="E50">
        <v>91234.506999999998</v>
      </c>
      <c r="F50">
        <f t="shared" si="0"/>
        <v>21.993857587542909</v>
      </c>
    </row>
    <row r="51" spans="1:6">
      <c r="D51">
        <v>273445.49800000002</v>
      </c>
      <c r="E51">
        <v>107506.58100000001</v>
      </c>
      <c r="F51">
        <f t="shared" si="0"/>
        <v>39.315542507121471</v>
      </c>
    </row>
    <row r="52" spans="1:6">
      <c r="C52">
        <v>2</v>
      </c>
      <c r="D52">
        <v>191442.44099999999</v>
      </c>
      <c r="E52">
        <v>79972.544999999998</v>
      </c>
      <c r="F52">
        <f t="shared" si="0"/>
        <v>41.773675984417693</v>
      </c>
    </row>
    <row r="53" spans="1:6">
      <c r="D53">
        <v>357260.41</v>
      </c>
      <c r="E53">
        <v>104197.811</v>
      </c>
      <c r="F53">
        <f t="shared" si="0"/>
        <v>29.165787219468285</v>
      </c>
    </row>
    <row r="54" spans="1:6">
      <c r="D54">
        <v>260296.266</v>
      </c>
      <c r="E54">
        <v>117647.754</v>
      </c>
      <c r="F54">
        <f t="shared" si="0"/>
        <v>45.197634145086049</v>
      </c>
    </row>
    <row r="55" spans="1:6">
      <c r="C55">
        <v>3</v>
      </c>
      <c r="D55">
        <v>186908.06</v>
      </c>
      <c r="E55">
        <v>69136.986000000004</v>
      </c>
      <c r="F55">
        <f t="shared" si="0"/>
        <v>36.98983660736728</v>
      </c>
    </row>
    <row r="56" spans="1:6">
      <c r="D56">
        <v>355839.85800000001</v>
      </c>
      <c r="E56">
        <v>90538.222999999998</v>
      </c>
      <c r="F56">
        <f t="shared" si="0"/>
        <v>25.443530555815364</v>
      </c>
    </row>
    <row r="57" spans="1:6">
      <c r="D57">
        <v>249094.06700000001</v>
      </c>
      <c r="E57">
        <v>118767.12</v>
      </c>
      <c r="F57">
        <f t="shared" si="0"/>
        <v>47.679626187162455</v>
      </c>
    </row>
    <row r="58" spans="1:6">
      <c r="C58">
        <v>4</v>
      </c>
      <c r="D58">
        <v>186608.772</v>
      </c>
      <c r="E58">
        <v>58666.644</v>
      </c>
      <c r="F58">
        <f t="shared" si="0"/>
        <v>31.438309877522801</v>
      </c>
    </row>
    <row r="59" spans="1:6">
      <c r="D59">
        <v>388450.40899999999</v>
      </c>
      <c r="E59">
        <v>104928.24400000001</v>
      </c>
      <c r="F59">
        <f t="shared" si="0"/>
        <v>27.012005025331305</v>
      </c>
    </row>
    <row r="60" spans="1:6">
      <c r="D60">
        <v>248078.57399999999</v>
      </c>
      <c r="E60">
        <v>95653.157999999996</v>
      </c>
      <c r="F60">
        <f t="shared" si="0"/>
        <v>38.557605543153436</v>
      </c>
    </row>
    <row r="62" spans="1:6">
      <c r="A62" t="s">
        <v>66</v>
      </c>
      <c r="B62" t="s">
        <v>8</v>
      </c>
      <c r="C62">
        <v>1</v>
      </c>
      <c r="D62">
        <v>260578.47899999999</v>
      </c>
      <c r="E62">
        <v>57552.495000000003</v>
      </c>
      <c r="F62">
        <f t="shared" si="0"/>
        <v>22.086434467214772</v>
      </c>
    </row>
    <row r="63" spans="1:6">
      <c r="D63">
        <v>423741.27299999999</v>
      </c>
      <c r="E63">
        <v>125322.052</v>
      </c>
      <c r="F63">
        <f t="shared" si="0"/>
        <v>29.57513463646011</v>
      </c>
    </row>
    <row r="64" spans="1:6">
      <c r="D64">
        <v>100748.645</v>
      </c>
      <c r="E64">
        <v>29116.799999999999</v>
      </c>
      <c r="F64">
        <f t="shared" si="0"/>
        <v>28.900438313587244</v>
      </c>
    </row>
    <row r="65" spans="1:6">
      <c r="C65">
        <v>2</v>
      </c>
      <c r="D65">
        <v>420212.424</v>
      </c>
      <c r="E65">
        <v>158560.58600000001</v>
      </c>
      <c r="F65">
        <f t="shared" si="0"/>
        <v>37.733435982368768</v>
      </c>
    </row>
    <row r="66" spans="1:6">
      <c r="D66">
        <v>228192.75</v>
      </c>
      <c r="E66">
        <v>62235.334999999999</v>
      </c>
      <c r="F66">
        <f t="shared" ref="F66:F95" si="1">E66/D66*100</f>
        <v>27.273142989862738</v>
      </c>
    </row>
    <row r="67" spans="1:6">
      <c r="D67">
        <v>101646.51</v>
      </c>
      <c r="E67">
        <v>24670.166000000001</v>
      </c>
      <c r="F67">
        <f t="shared" si="1"/>
        <v>24.270548983924783</v>
      </c>
    </row>
    <row r="68" spans="1:6">
      <c r="C68">
        <v>3</v>
      </c>
      <c r="D68">
        <v>364238.89899999998</v>
      </c>
      <c r="E68">
        <v>151421.78099999999</v>
      </c>
      <c r="F68">
        <f t="shared" si="1"/>
        <v>41.57210594906833</v>
      </c>
    </row>
    <row r="69" spans="1:6">
      <c r="D69">
        <v>215080.514</v>
      </c>
      <c r="E69">
        <v>62090.671000000002</v>
      </c>
      <c r="F69">
        <f t="shared" si="1"/>
        <v>28.868571050560167</v>
      </c>
    </row>
    <row r="70" spans="1:6">
      <c r="D70">
        <v>107086.344</v>
      </c>
      <c r="E70">
        <v>27713.797999999999</v>
      </c>
      <c r="F70">
        <f t="shared" si="1"/>
        <v>25.879861955134075</v>
      </c>
    </row>
    <row r="71" spans="1:6">
      <c r="C71">
        <v>4</v>
      </c>
      <c r="D71">
        <v>438148.84299999999</v>
      </c>
      <c r="E71">
        <v>138274.44699999999</v>
      </c>
      <c r="F71">
        <f t="shared" si="1"/>
        <v>31.558784008930949</v>
      </c>
    </row>
    <row r="72" spans="1:6">
      <c r="D72">
        <v>233771.08300000001</v>
      </c>
      <c r="E72">
        <v>64229.324000000001</v>
      </c>
      <c r="F72">
        <f t="shared" si="1"/>
        <v>27.47530754263563</v>
      </c>
    </row>
    <row r="73" spans="1:6">
      <c r="D73">
        <v>92933.952000000005</v>
      </c>
      <c r="E73">
        <v>23932.143</v>
      </c>
      <c r="F73">
        <f t="shared" si="1"/>
        <v>25.751775841836576</v>
      </c>
    </row>
    <row r="75" spans="1:6">
      <c r="A75" t="s">
        <v>67</v>
      </c>
      <c r="B75" t="s">
        <v>8</v>
      </c>
      <c r="C75">
        <v>1</v>
      </c>
      <c r="D75">
        <v>342871.81199999998</v>
      </c>
      <c r="E75">
        <v>157978.611</v>
      </c>
      <c r="F75">
        <f t="shared" si="1"/>
        <v>46.075123550838882</v>
      </c>
    </row>
    <row r="76" spans="1:6">
      <c r="D76">
        <v>180757.712</v>
      </c>
      <c r="E76">
        <v>78053.971000000005</v>
      </c>
      <c r="F76">
        <f t="shared" si="1"/>
        <v>43.18154403282113</v>
      </c>
    </row>
    <row r="77" spans="1:6">
      <c r="D77">
        <v>453643.527</v>
      </c>
      <c r="E77">
        <v>151202.65100000001</v>
      </c>
      <c r="F77">
        <f t="shared" si="1"/>
        <v>33.330719386634165</v>
      </c>
    </row>
    <row r="78" spans="1:6">
      <c r="C78">
        <v>2</v>
      </c>
      <c r="D78">
        <v>348386.11300000001</v>
      </c>
      <c r="E78">
        <v>170994.08799999999</v>
      </c>
      <c r="F78">
        <f t="shared" si="1"/>
        <v>49.081774967304739</v>
      </c>
    </row>
    <row r="79" spans="1:6">
      <c r="D79">
        <v>435564.34100000001</v>
      </c>
      <c r="E79">
        <v>133518.08900000001</v>
      </c>
      <c r="F79">
        <f t="shared" si="1"/>
        <v>30.654044978397348</v>
      </c>
    </row>
    <row r="80" spans="1:6">
      <c r="D80">
        <v>193239.59299999999</v>
      </c>
      <c r="E80">
        <v>73376.347999999998</v>
      </c>
      <c r="F80">
        <f t="shared" si="1"/>
        <v>37.971694548125036</v>
      </c>
    </row>
    <row r="81" spans="1:6">
      <c r="C81">
        <v>3</v>
      </c>
      <c r="D81">
        <v>361528.23</v>
      </c>
      <c r="E81">
        <v>146866.53</v>
      </c>
      <c r="F81">
        <f t="shared" si="1"/>
        <v>40.623806887777484</v>
      </c>
    </row>
    <row r="82" spans="1:6">
      <c r="D82">
        <v>467025.17</v>
      </c>
      <c r="E82">
        <v>175054.16200000001</v>
      </c>
      <c r="F82">
        <f t="shared" si="1"/>
        <v>37.482811044209889</v>
      </c>
    </row>
    <row r="83" spans="1:6">
      <c r="D83">
        <v>203137.92000000001</v>
      </c>
      <c r="E83">
        <v>103476.863</v>
      </c>
      <c r="F83">
        <f t="shared" si="1"/>
        <v>50.939215583186041</v>
      </c>
    </row>
    <row r="84" spans="1:6">
      <c r="C84">
        <v>4</v>
      </c>
      <c r="D84">
        <v>401953.94900000002</v>
      </c>
      <c r="E84">
        <v>150853.08600000001</v>
      </c>
      <c r="F84">
        <f t="shared" si="1"/>
        <v>37.529942515877607</v>
      </c>
    </row>
    <row r="85" spans="1:6">
      <c r="D85">
        <v>400155.84899999999</v>
      </c>
      <c r="E85">
        <v>121950.19899999999</v>
      </c>
      <c r="F85">
        <f t="shared" si="1"/>
        <v>30.475675741028592</v>
      </c>
    </row>
    <row r="86" spans="1:6">
      <c r="D86">
        <v>155836.163</v>
      </c>
      <c r="E86">
        <v>79973.967999999993</v>
      </c>
      <c r="F86">
        <f t="shared" si="1"/>
        <v>51.319261499014189</v>
      </c>
    </row>
    <row r="88" spans="1:6">
      <c r="A88" t="s">
        <v>68</v>
      </c>
      <c r="B88" t="s">
        <v>8</v>
      </c>
      <c r="C88">
        <v>1</v>
      </c>
      <c r="D88">
        <v>353363.02399999998</v>
      </c>
      <c r="E88">
        <v>163940.65900000001</v>
      </c>
      <c r="F88">
        <f t="shared" si="1"/>
        <v>46.39440118669576</v>
      </c>
    </row>
    <row r="89" spans="1:6">
      <c r="D89">
        <v>75975.554000000004</v>
      </c>
      <c r="E89">
        <v>29947.788</v>
      </c>
      <c r="F89">
        <f t="shared" si="1"/>
        <v>39.417663213090883</v>
      </c>
    </row>
    <row r="90" spans="1:6">
      <c r="C90">
        <v>2</v>
      </c>
      <c r="D90">
        <v>325671.99200000003</v>
      </c>
      <c r="E90">
        <v>118493.91899999999</v>
      </c>
      <c r="F90">
        <f t="shared" si="1"/>
        <v>36.384436460842473</v>
      </c>
    </row>
    <row r="91" spans="1:6">
      <c r="D91">
        <v>91078.933999999994</v>
      </c>
      <c r="E91">
        <v>26757.119999999999</v>
      </c>
      <c r="F91">
        <f t="shared" si="1"/>
        <v>29.377945947413043</v>
      </c>
    </row>
    <row r="92" spans="1:6">
      <c r="C92">
        <v>3</v>
      </c>
      <c r="D92">
        <v>303772.25699999998</v>
      </c>
      <c r="E92">
        <v>113393.68799999999</v>
      </c>
      <c r="F92">
        <f t="shared" si="1"/>
        <v>37.328520095895392</v>
      </c>
    </row>
    <row r="93" spans="1:6">
      <c r="D93">
        <v>75689.547000000006</v>
      </c>
      <c r="E93">
        <v>27975.616000000002</v>
      </c>
      <c r="F93">
        <f t="shared" si="1"/>
        <v>36.961003347001139</v>
      </c>
    </row>
    <row r="94" spans="1:6">
      <c r="D94">
        <v>296164.83600000001</v>
      </c>
      <c r="E94">
        <v>132318.565</v>
      </c>
      <c r="F94">
        <f t="shared" si="1"/>
        <v>44.677338061835265</v>
      </c>
    </row>
    <row r="95" spans="1:6">
      <c r="D95">
        <v>71509.947</v>
      </c>
      <c r="E95">
        <v>21457.68</v>
      </c>
      <c r="F95">
        <f t="shared" si="1"/>
        <v>30.00656677874478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>
      <selection activeCell="L11" sqref="L11"/>
    </sheetView>
  </sheetViews>
  <sheetFormatPr baseColWidth="10" defaultRowHeight="15" x14ac:dyDescent="0"/>
  <cols>
    <col min="4" max="4" width="10.6640625" bestFit="1" customWidth="1"/>
    <col min="5" max="5" width="14.83203125" bestFit="1" customWidth="1"/>
    <col min="6" max="9" width="14.83203125" customWidth="1"/>
    <col min="10" max="10" width="17.6640625" bestFit="1" customWidth="1"/>
    <col min="12" max="12" width="20.5" bestFit="1" customWidth="1"/>
  </cols>
  <sheetData>
    <row r="1" spans="1:20">
      <c r="A1" t="s">
        <v>52</v>
      </c>
      <c r="B1" t="s">
        <v>1</v>
      </c>
      <c r="C1" t="s">
        <v>53</v>
      </c>
      <c r="D1" t="s">
        <v>54</v>
      </c>
      <c r="E1" t="s">
        <v>69</v>
      </c>
      <c r="J1" t="s">
        <v>70</v>
      </c>
      <c r="M1" t="s">
        <v>3</v>
      </c>
      <c r="P1" t="s">
        <v>4</v>
      </c>
      <c r="T1" t="s">
        <v>57</v>
      </c>
    </row>
    <row r="2" spans="1:20">
      <c r="A2" t="s">
        <v>58</v>
      </c>
      <c r="B2" t="s">
        <v>10</v>
      </c>
      <c r="C2">
        <v>1</v>
      </c>
      <c r="D2">
        <v>342141.85200000001</v>
      </c>
      <c r="E2">
        <f>SUM(F2:I2)</f>
        <v>0</v>
      </c>
      <c r="F2">
        <v>0</v>
      </c>
      <c r="J2">
        <f t="shared" ref="J2:J65" si="0">E2/D2*100</f>
        <v>0</v>
      </c>
      <c r="M2" t="s">
        <v>10</v>
      </c>
      <c r="N2" t="s">
        <v>8</v>
      </c>
      <c r="P2" t="s">
        <v>10</v>
      </c>
      <c r="Q2" t="s">
        <v>8</v>
      </c>
    </row>
    <row r="3" spans="1:20">
      <c r="D3">
        <v>711174.10499999998</v>
      </c>
      <c r="E3">
        <f>SUM(F3:I3)</f>
        <v>324194.99800000002</v>
      </c>
      <c r="F3">
        <v>282252.44300000003</v>
      </c>
      <c r="G3">
        <v>41942.555</v>
      </c>
      <c r="J3">
        <f t="shared" si="0"/>
        <v>45.585883361149662</v>
      </c>
      <c r="L3" t="s">
        <v>70</v>
      </c>
      <c r="M3">
        <f>AVERAGE(J2:J47)</f>
        <v>25.520089772507127</v>
      </c>
      <c r="N3">
        <f>AVERAGE(J49:J95)</f>
        <v>9.2568276047792395</v>
      </c>
      <c r="P3">
        <f>STDEV(J2:J47)/SQRT(43)</f>
        <v>2.1848927406764349</v>
      </c>
      <c r="Q3">
        <f>STDEV(J49:J95)/SQRT(44)</f>
        <v>1.1675339485011833</v>
      </c>
      <c r="T3" t="s">
        <v>59</v>
      </c>
    </row>
    <row r="4" spans="1:20">
      <c r="D4">
        <v>253258.48800000001</v>
      </c>
      <c r="E4">
        <f t="shared" ref="E4:E67" si="1">SUM(F4:I4)</f>
        <v>73105.468999999997</v>
      </c>
      <c r="F4">
        <v>64496.834000000003</v>
      </c>
      <c r="G4">
        <v>8608.6350000000002</v>
      </c>
      <c r="J4">
        <f t="shared" si="0"/>
        <v>28.865950190778992</v>
      </c>
      <c r="T4" t="s">
        <v>60</v>
      </c>
    </row>
    <row r="5" spans="1:20">
      <c r="C5">
        <v>2</v>
      </c>
      <c r="D5">
        <v>287264.92700000003</v>
      </c>
      <c r="E5">
        <f t="shared" si="1"/>
        <v>0</v>
      </c>
      <c r="F5">
        <v>0</v>
      </c>
      <c r="J5">
        <f t="shared" si="0"/>
        <v>0</v>
      </c>
    </row>
    <row r="6" spans="1:20">
      <c r="D6">
        <v>692085.11699999997</v>
      </c>
      <c r="E6">
        <f t="shared" si="1"/>
        <v>342317.34600000002</v>
      </c>
      <c r="F6">
        <v>280202.96000000002</v>
      </c>
      <c r="G6">
        <v>62114.385999999999</v>
      </c>
      <c r="J6">
        <f t="shared" si="0"/>
        <v>49.461740700891283</v>
      </c>
      <c r="L6" t="s">
        <v>61</v>
      </c>
      <c r="M6" t="s">
        <v>71</v>
      </c>
    </row>
    <row r="7" spans="1:20">
      <c r="C7">
        <v>3</v>
      </c>
      <c r="D7">
        <v>276673</v>
      </c>
      <c r="E7">
        <f t="shared" si="1"/>
        <v>85444.138999999996</v>
      </c>
      <c r="F7">
        <v>85444.138999999996</v>
      </c>
      <c r="J7">
        <f t="shared" si="0"/>
        <v>30.882716781182118</v>
      </c>
    </row>
    <row r="8" spans="1:20">
      <c r="D8">
        <v>275536.24599999998</v>
      </c>
      <c r="E8">
        <f t="shared" si="1"/>
        <v>0</v>
      </c>
      <c r="F8">
        <v>0</v>
      </c>
      <c r="J8">
        <f t="shared" si="0"/>
        <v>0</v>
      </c>
    </row>
    <row r="9" spans="1:20">
      <c r="D9">
        <v>710220.74600000004</v>
      </c>
      <c r="E9">
        <f t="shared" si="1"/>
        <v>328944.71499999997</v>
      </c>
      <c r="F9">
        <v>308194.70199999999</v>
      </c>
      <c r="G9">
        <v>20750.012999999999</v>
      </c>
      <c r="J9">
        <f t="shared" si="0"/>
        <v>46.315841497539125</v>
      </c>
    </row>
    <row r="10" spans="1:20">
      <c r="C10">
        <v>4</v>
      </c>
      <c r="D10">
        <v>261615.315</v>
      </c>
      <c r="E10">
        <f t="shared" si="1"/>
        <v>0</v>
      </c>
      <c r="F10">
        <v>0</v>
      </c>
      <c r="J10">
        <f t="shared" si="0"/>
        <v>0</v>
      </c>
    </row>
    <row r="11" spans="1:20">
      <c r="D11">
        <v>728507.679</v>
      </c>
      <c r="E11">
        <f t="shared" si="1"/>
        <v>390138.94500000001</v>
      </c>
      <c r="F11">
        <v>390138.94500000001</v>
      </c>
      <c r="J11">
        <f t="shared" si="0"/>
        <v>53.553168517802263</v>
      </c>
    </row>
    <row r="12" spans="1:20">
      <c r="D12">
        <v>265457.68199999997</v>
      </c>
      <c r="E12">
        <f t="shared" si="1"/>
        <v>84962.736999999994</v>
      </c>
      <c r="F12">
        <v>84962.736999999994</v>
      </c>
      <c r="J12">
        <f t="shared" si="0"/>
        <v>32.006132337130857</v>
      </c>
    </row>
    <row r="14" spans="1:20">
      <c r="A14" t="s">
        <v>62</v>
      </c>
      <c r="B14" t="s">
        <v>10</v>
      </c>
      <c r="C14">
        <v>1</v>
      </c>
      <c r="D14">
        <v>459065.81199999998</v>
      </c>
      <c r="E14">
        <f t="shared" si="1"/>
        <v>85860.126000000004</v>
      </c>
      <c r="F14">
        <v>67101.732000000004</v>
      </c>
      <c r="G14">
        <v>12588.6</v>
      </c>
      <c r="H14">
        <v>6169.7939999999999</v>
      </c>
      <c r="J14">
        <f t="shared" si="0"/>
        <v>18.703228111441245</v>
      </c>
    </row>
    <row r="15" spans="1:20">
      <c r="D15">
        <v>301061.11499999999</v>
      </c>
      <c r="E15">
        <f t="shared" si="1"/>
        <v>22749.9</v>
      </c>
      <c r="F15">
        <v>22749.9</v>
      </c>
      <c r="J15">
        <f t="shared" si="0"/>
        <v>7.5565720269122103</v>
      </c>
    </row>
    <row r="16" spans="1:20">
      <c r="D16">
        <v>402736.08299999998</v>
      </c>
      <c r="E16">
        <f t="shared" si="1"/>
        <v>139424.64300000001</v>
      </c>
      <c r="F16">
        <v>139424.64300000001</v>
      </c>
      <c r="J16">
        <f t="shared" si="0"/>
        <v>34.619357163485155</v>
      </c>
    </row>
    <row r="17" spans="1:10">
      <c r="C17">
        <v>2</v>
      </c>
      <c r="D17">
        <v>216134.42499999999</v>
      </c>
      <c r="E17">
        <f t="shared" si="1"/>
        <v>22032.541000000001</v>
      </c>
      <c r="F17">
        <v>22032.541000000001</v>
      </c>
      <c r="J17">
        <f t="shared" si="0"/>
        <v>10.193906408014366</v>
      </c>
    </row>
    <row r="18" spans="1:10">
      <c r="D18">
        <v>244296.91899999999</v>
      </c>
      <c r="E18">
        <f t="shared" si="1"/>
        <v>61636.758000000002</v>
      </c>
      <c r="F18">
        <v>53150.445</v>
      </c>
      <c r="G18">
        <v>8486.3130000000001</v>
      </c>
      <c r="J18">
        <f t="shared" si="0"/>
        <v>25.230264160638065</v>
      </c>
    </row>
    <row r="19" spans="1:10">
      <c r="D19">
        <v>268687.717</v>
      </c>
      <c r="E19">
        <f t="shared" si="1"/>
        <v>63692.482000000004</v>
      </c>
      <c r="F19" s="3">
        <v>45732.273000000001</v>
      </c>
      <c r="G19">
        <v>4855.5619999999999</v>
      </c>
      <c r="H19">
        <v>13104.647000000001</v>
      </c>
      <c r="J19">
        <f t="shared" si="0"/>
        <v>23.705021841396643</v>
      </c>
    </row>
    <row r="20" spans="1:10">
      <c r="C20">
        <v>3</v>
      </c>
      <c r="D20">
        <v>373575.17099999997</v>
      </c>
      <c r="E20">
        <f t="shared" si="1"/>
        <v>89836.248999999996</v>
      </c>
      <c r="F20">
        <v>27526.447</v>
      </c>
      <c r="G20">
        <v>23541.788</v>
      </c>
      <c r="H20">
        <v>28016.406999999999</v>
      </c>
      <c r="I20">
        <v>10751.607</v>
      </c>
      <c r="J20">
        <f t="shared" si="0"/>
        <v>24.047703373734119</v>
      </c>
    </row>
    <row r="21" spans="1:10">
      <c r="D21">
        <v>281506.35700000002</v>
      </c>
      <c r="E21">
        <f t="shared" si="1"/>
        <v>88486.368999999992</v>
      </c>
      <c r="F21">
        <v>49731.635999999999</v>
      </c>
      <c r="G21">
        <v>36835.21</v>
      </c>
      <c r="H21">
        <v>1919.5229999999999</v>
      </c>
      <c r="J21">
        <f t="shared" si="0"/>
        <v>31.433169020762108</v>
      </c>
    </row>
    <row r="22" spans="1:10">
      <c r="D22">
        <v>370436.67700000003</v>
      </c>
      <c r="E22">
        <f t="shared" si="1"/>
        <v>86716.618000000002</v>
      </c>
      <c r="F22">
        <v>79285.273000000001</v>
      </c>
      <c r="G22">
        <v>7431.3450000000003</v>
      </c>
      <c r="J22">
        <f t="shared" si="0"/>
        <v>23.409295942906862</v>
      </c>
    </row>
    <row r="23" spans="1:10">
      <c r="C23">
        <v>4</v>
      </c>
      <c r="D23">
        <v>468584.69300000003</v>
      </c>
      <c r="E23">
        <f t="shared" si="1"/>
        <v>136345.43700000001</v>
      </c>
      <c r="F23">
        <v>33281.696000000004</v>
      </c>
      <c r="G23">
        <v>58310.438999999998</v>
      </c>
      <c r="H23">
        <v>37206.591999999997</v>
      </c>
      <c r="I23">
        <v>7546.71</v>
      </c>
      <c r="J23">
        <f t="shared" si="0"/>
        <v>29.097287862111195</v>
      </c>
    </row>
    <row r="24" spans="1:10">
      <c r="D24">
        <v>322186.77899999998</v>
      </c>
      <c r="E24">
        <f t="shared" si="1"/>
        <v>99347.156000000003</v>
      </c>
      <c r="F24">
        <v>21160.289000000001</v>
      </c>
      <c r="G24">
        <v>36980.347999999998</v>
      </c>
      <c r="H24">
        <v>11981.102000000001</v>
      </c>
      <c r="I24">
        <v>29225.417000000001</v>
      </c>
      <c r="J24">
        <f t="shared" si="0"/>
        <v>30.835267762492517</v>
      </c>
    </row>
    <row r="25" spans="1:10">
      <c r="D25">
        <v>382132.63099999999</v>
      </c>
      <c r="E25">
        <f t="shared" si="1"/>
        <v>104831.012</v>
      </c>
      <c r="F25">
        <v>90985.495999999999</v>
      </c>
      <c r="G25">
        <v>13845.516</v>
      </c>
      <c r="J25">
        <f t="shared" si="0"/>
        <v>27.433148466193142</v>
      </c>
    </row>
    <row r="27" spans="1:10">
      <c r="A27" t="s">
        <v>63</v>
      </c>
      <c r="B27" t="s">
        <v>10</v>
      </c>
      <c r="C27">
        <v>1</v>
      </c>
      <c r="D27">
        <v>348497.57500000001</v>
      </c>
      <c r="E27">
        <f t="shared" si="1"/>
        <v>102075.75800000002</v>
      </c>
      <c r="F27">
        <v>91632.926000000007</v>
      </c>
      <c r="G27">
        <v>4000.7849999999999</v>
      </c>
      <c r="H27">
        <v>6442.0469999999996</v>
      </c>
      <c r="J27">
        <f t="shared" si="0"/>
        <v>29.290234802925102</v>
      </c>
    </row>
    <row r="28" spans="1:10">
      <c r="D28">
        <v>162313.783</v>
      </c>
      <c r="E28">
        <f t="shared" si="1"/>
        <v>20441.061000000002</v>
      </c>
      <c r="F28">
        <v>13987.808000000001</v>
      </c>
      <c r="G28">
        <v>2751.933</v>
      </c>
      <c r="H28">
        <v>3701.32</v>
      </c>
      <c r="J28">
        <f t="shared" si="0"/>
        <v>12.593546045316437</v>
      </c>
    </row>
    <row r="29" spans="1:10">
      <c r="D29">
        <v>503328.20600000001</v>
      </c>
      <c r="E29">
        <f t="shared" si="1"/>
        <v>194434.37400000001</v>
      </c>
      <c r="F29">
        <v>182959.448</v>
      </c>
      <c r="G29">
        <v>7108.924</v>
      </c>
      <c r="H29">
        <v>4366.0020000000004</v>
      </c>
      <c r="J29">
        <f t="shared" si="0"/>
        <v>38.629739339503658</v>
      </c>
    </row>
    <row r="30" spans="1:10">
      <c r="C30">
        <v>2</v>
      </c>
      <c r="D30">
        <v>177809.89</v>
      </c>
      <c r="E30">
        <f t="shared" si="1"/>
        <v>17694.502</v>
      </c>
      <c r="F30">
        <v>11717.297</v>
      </c>
      <c r="G30">
        <v>2939.759</v>
      </c>
      <c r="H30">
        <v>3037.4459999999999</v>
      </c>
      <c r="J30">
        <f t="shared" si="0"/>
        <v>9.9513598484313786</v>
      </c>
    </row>
    <row r="31" spans="1:10">
      <c r="D31">
        <v>549771.94099999999</v>
      </c>
      <c r="E31">
        <f t="shared" si="1"/>
        <v>270491.98499999999</v>
      </c>
      <c r="F31">
        <v>256189.236</v>
      </c>
      <c r="G31">
        <v>8842.9930000000004</v>
      </c>
      <c r="H31">
        <v>5459.7560000000003</v>
      </c>
      <c r="J31">
        <f t="shared" si="0"/>
        <v>49.200762139295861</v>
      </c>
    </row>
    <row r="32" spans="1:10">
      <c r="D32">
        <v>337812.37199999997</v>
      </c>
      <c r="E32">
        <f t="shared" si="1"/>
        <v>97647.148000000001</v>
      </c>
      <c r="F32">
        <v>81540.607000000004</v>
      </c>
      <c r="G32">
        <v>8867.6569999999992</v>
      </c>
      <c r="H32">
        <v>7238.884</v>
      </c>
      <c r="J32">
        <f t="shared" si="0"/>
        <v>28.905734689906502</v>
      </c>
    </row>
    <row r="33" spans="1:10">
      <c r="C33">
        <v>3</v>
      </c>
      <c r="D33">
        <v>173267.36600000001</v>
      </c>
      <c r="E33">
        <f t="shared" si="1"/>
        <v>37404.379000000001</v>
      </c>
      <c r="F33">
        <v>14993.815000000001</v>
      </c>
      <c r="G33">
        <v>22410.563999999998</v>
      </c>
      <c r="J33">
        <f t="shared" si="0"/>
        <v>21.587665273332544</v>
      </c>
    </row>
    <row r="34" spans="1:10">
      <c r="D34">
        <v>542768.31299999997</v>
      </c>
      <c r="E34">
        <f t="shared" si="1"/>
        <v>248036.36</v>
      </c>
      <c r="F34">
        <v>237625.78099999999</v>
      </c>
      <c r="G34">
        <v>7779.12</v>
      </c>
      <c r="H34">
        <v>2631.4589999999998</v>
      </c>
      <c r="J34">
        <f t="shared" si="0"/>
        <v>45.698386228379547</v>
      </c>
    </row>
    <row r="35" spans="1:10">
      <c r="D35">
        <v>331386.451</v>
      </c>
      <c r="E35">
        <f t="shared" si="1"/>
        <v>114563.80500000001</v>
      </c>
      <c r="F35">
        <v>101066.431</v>
      </c>
      <c r="G35">
        <v>6992.2439999999997</v>
      </c>
      <c r="H35">
        <v>6505.13</v>
      </c>
      <c r="J35">
        <f t="shared" si="0"/>
        <v>34.571058851165887</v>
      </c>
    </row>
    <row r="36" spans="1:10">
      <c r="C36">
        <v>4</v>
      </c>
      <c r="D36">
        <v>178395.185</v>
      </c>
      <c r="E36">
        <f t="shared" si="1"/>
        <v>30222.411</v>
      </c>
      <c r="F36">
        <v>17103.535</v>
      </c>
      <c r="G36">
        <v>13118.876</v>
      </c>
      <c r="J36">
        <f t="shared" si="0"/>
        <v>16.941270584180845</v>
      </c>
    </row>
    <row r="37" spans="1:10">
      <c r="D37">
        <v>532392.83299999998</v>
      </c>
      <c r="E37">
        <f t="shared" si="1"/>
        <v>214788.815</v>
      </c>
      <c r="F37">
        <v>211459.649</v>
      </c>
      <c r="G37">
        <v>3329.1660000000002</v>
      </c>
      <c r="J37">
        <f t="shared" si="0"/>
        <v>40.344047043172729</v>
      </c>
    </row>
    <row r="38" spans="1:10">
      <c r="D38">
        <v>326849.22399999999</v>
      </c>
      <c r="E38">
        <f t="shared" si="1"/>
        <v>91979.17</v>
      </c>
      <c r="F38">
        <v>82740.604999999996</v>
      </c>
      <c r="G38">
        <v>9238.5650000000005</v>
      </c>
      <c r="J38">
        <f t="shared" si="0"/>
        <v>28.141162115777274</v>
      </c>
    </row>
    <row r="40" spans="1:10">
      <c r="A40" t="s">
        <v>64</v>
      </c>
      <c r="B40" s="2" t="s">
        <v>10</v>
      </c>
      <c r="C40">
        <v>1</v>
      </c>
      <c r="D40">
        <v>416769.89799999999</v>
      </c>
      <c r="E40">
        <f t="shared" si="1"/>
        <v>67379.686000000002</v>
      </c>
      <c r="F40">
        <v>36430.635000000002</v>
      </c>
      <c r="G40">
        <v>30949.050999999999</v>
      </c>
      <c r="J40">
        <f t="shared" si="0"/>
        <v>16.167119152161032</v>
      </c>
    </row>
    <row r="41" spans="1:10">
      <c r="D41">
        <v>462985.49099999998</v>
      </c>
      <c r="E41">
        <f t="shared" si="1"/>
        <v>160857.658</v>
      </c>
      <c r="F41">
        <v>44305.080999999998</v>
      </c>
      <c r="G41">
        <v>116552.577</v>
      </c>
      <c r="J41">
        <f t="shared" si="0"/>
        <v>34.743563486744335</v>
      </c>
    </row>
    <row r="42" spans="1:10">
      <c r="C42">
        <v>2</v>
      </c>
      <c r="D42">
        <v>426456.68400000001</v>
      </c>
      <c r="E42">
        <f t="shared" si="1"/>
        <v>160718.68599999999</v>
      </c>
      <c r="F42">
        <v>61169.091</v>
      </c>
      <c r="G42">
        <v>99549.595000000001</v>
      </c>
      <c r="J42">
        <f t="shared" si="0"/>
        <v>37.686989565392764</v>
      </c>
    </row>
    <row r="43" spans="1:10">
      <c r="D43">
        <v>476067.84600000002</v>
      </c>
      <c r="E43">
        <f t="shared" si="1"/>
        <v>124095.967</v>
      </c>
      <c r="F43">
        <v>124095.967</v>
      </c>
      <c r="J43">
        <f t="shared" si="0"/>
        <v>26.066865897933379</v>
      </c>
    </row>
    <row r="44" spans="1:10">
      <c r="C44">
        <v>3</v>
      </c>
      <c r="D44">
        <v>427939.84499999997</v>
      </c>
      <c r="E44">
        <f t="shared" si="1"/>
        <v>76296.186000000002</v>
      </c>
      <c r="F44">
        <v>27972.77</v>
      </c>
      <c r="G44">
        <v>35685.012999999999</v>
      </c>
      <c r="H44">
        <v>12638.403</v>
      </c>
      <c r="J44">
        <f t="shared" si="0"/>
        <v>17.828717491824115</v>
      </c>
    </row>
    <row r="45" spans="1:10">
      <c r="D45">
        <v>522234.11099999998</v>
      </c>
      <c r="E45">
        <f t="shared" si="1"/>
        <v>57574.313000000002</v>
      </c>
      <c r="F45">
        <v>57574.313000000002</v>
      </c>
      <c r="J45">
        <f t="shared" si="0"/>
        <v>11.024617463182141</v>
      </c>
    </row>
    <row r="46" spans="1:10">
      <c r="C46">
        <v>4</v>
      </c>
      <c r="D46">
        <v>384894.52399999998</v>
      </c>
      <c r="E46">
        <f t="shared" si="1"/>
        <v>69869.331999999995</v>
      </c>
      <c r="F46">
        <v>22224.65</v>
      </c>
      <c r="G46">
        <v>47644.682000000001</v>
      </c>
      <c r="J46">
        <f t="shared" si="0"/>
        <v>18.152851662810356</v>
      </c>
    </row>
    <row r="47" spans="1:10">
      <c r="D47">
        <v>527691.65300000005</v>
      </c>
      <c r="E47">
        <f t="shared" si="1"/>
        <v>36423.985000000001</v>
      </c>
      <c r="F47">
        <v>36423.985000000001</v>
      </c>
      <c r="J47">
        <f t="shared" si="0"/>
        <v>6.9025130098087795</v>
      </c>
    </row>
    <row r="49" spans="1:10">
      <c r="A49" t="s">
        <v>65</v>
      </c>
      <c r="B49" t="s">
        <v>8</v>
      </c>
      <c r="C49">
        <v>1</v>
      </c>
      <c r="D49">
        <v>207529.06099999999</v>
      </c>
      <c r="E49">
        <f t="shared" si="1"/>
        <v>0</v>
      </c>
      <c r="J49">
        <f t="shared" si="0"/>
        <v>0</v>
      </c>
    </row>
    <row r="50" spans="1:10">
      <c r="D50">
        <v>414818.12199999997</v>
      </c>
      <c r="E50">
        <f t="shared" si="1"/>
        <v>34433.79</v>
      </c>
      <c r="F50">
        <v>14565.514999999999</v>
      </c>
      <c r="G50">
        <v>2588.7710000000002</v>
      </c>
      <c r="H50">
        <v>12215.795</v>
      </c>
      <c r="I50">
        <v>5063.7089999999998</v>
      </c>
      <c r="J50">
        <f t="shared" si="0"/>
        <v>8.3009367657278972</v>
      </c>
    </row>
    <row r="51" spans="1:10">
      <c r="D51">
        <v>273445.49800000002</v>
      </c>
      <c r="E51">
        <f t="shared" si="1"/>
        <v>9004.7309999999998</v>
      </c>
      <c r="F51">
        <v>9004.7309999999998</v>
      </c>
      <c r="J51">
        <f t="shared" si="0"/>
        <v>3.2930624442023175</v>
      </c>
    </row>
    <row r="52" spans="1:10">
      <c r="C52">
        <v>2</v>
      </c>
      <c r="D52">
        <v>191442.44099999999</v>
      </c>
      <c r="E52">
        <f t="shared" si="1"/>
        <v>7403.4690000000001</v>
      </c>
      <c r="F52">
        <v>7403.4690000000001</v>
      </c>
      <c r="J52">
        <f t="shared" si="0"/>
        <v>3.8672036155243132</v>
      </c>
    </row>
    <row r="53" spans="1:10">
      <c r="D53">
        <v>357260.41</v>
      </c>
      <c r="E53">
        <f t="shared" si="1"/>
        <v>27603.759000000002</v>
      </c>
      <c r="F53">
        <v>11015.322</v>
      </c>
      <c r="G53">
        <v>8344.0210000000006</v>
      </c>
      <c r="H53">
        <v>3080.6280000000002</v>
      </c>
      <c r="I53">
        <v>5163.7879999999996</v>
      </c>
      <c r="J53">
        <f t="shared" si="0"/>
        <v>7.7265093548988544</v>
      </c>
    </row>
    <row r="54" spans="1:10">
      <c r="D54">
        <v>260296.266</v>
      </c>
      <c r="E54">
        <f t="shared" si="1"/>
        <v>12342.435000000001</v>
      </c>
      <c r="F54">
        <v>8082.2030000000004</v>
      </c>
      <c r="G54">
        <v>4260.232</v>
      </c>
      <c r="J54">
        <f t="shared" si="0"/>
        <v>4.741687304880509</v>
      </c>
    </row>
    <row r="55" spans="1:10">
      <c r="C55">
        <v>3</v>
      </c>
      <c r="D55">
        <v>186908.06</v>
      </c>
      <c r="E55">
        <f t="shared" si="1"/>
        <v>0</v>
      </c>
      <c r="J55">
        <f t="shared" si="0"/>
        <v>0</v>
      </c>
    </row>
    <row r="56" spans="1:10">
      <c r="D56">
        <v>355839.85800000001</v>
      </c>
      <c r="E56">
        <f t="shared" si="1"/>
        <v>23337.937999999998</v>
      </c>
      <c r="F56">
        <v>5522.3639999999996</v>
      </c>
      <c r="G56">
        <v>9505.7029999999995</v>
      </c>
      <c r="H56">
        <v>5828.7669999999998</v>
      </c>
      <c r="I56">
        <v>2481.1039999999998</v>
      </c>
      <c r="J56">
        <f t="shared" si="0"/>
        <v>6.558550841148322</v>
      </c>
    </row>
    <row r="57" spans="1:10">
      <c r="D57">
        <v>249094.06700000001</v>
      </c>
      <c r="E57">
        <f t="shared" si="1"/>
        <v>5055.6959999999999</v>
      </c>
      <c r="F57">
        <v>5055.6959999999999</v>
      </c>
      <c r="J57">
        <f t="shared" si="0"/>
        <v>2.0296332469452194</v>
      </c>
    </row>
    <row r="58" spans="1:10">
      <c r="C58">
        <v>4</v>
      </c>
      <c r="D58">
        <v>186608.772</v>
      </c>
      <c r="E58">
        <f t="shared" si="1"/>
        <v>0</v>
      </c>
      <c r="J58">
        <f t="shared" si="0"/>
        <v>0</v>
      </c>
    </row>
    <row r="59" spans="1:10">
      <c r="D59">
        <v>388450.40899999999</v>
      </c>
      <c r="E59">
        <f t="shared" si="1"/>
        <v>44061.287000000004</v>
      </c>
      <c r="F59">
        <v>24361.866000000002</v>
      </c>
      <c r="G59">
        <v>3112.8809999999999</v>
      </c>
      <c r="H59">
        <v>9507.4979999999996</v>
      </c>
      <c r="I59">
        <v>7079.0420000000004</v>
      </c>
      <c r="J59">
        <f t="shared" si="0"/>
        <v>11.342834498083899</v>
      </c>
    </row>
    <row r="60" spans="1:10">
      <c r="D60">
        <v>248078.57399999999</v>
      </c>
      <c r="E60">
        <f t="shared" si="1"/>
        <v>10705.125</v>
      </c>
      <c r="F60">
        <v>10705.125</v>
      </c>
      <c r="J60">
        <f t="shared" si="0"/>
        <v>4.3152154687893365</v>
      </c>
    </row>
    <row r="62" spans="1:10">
      <c r="A62" t="s">
        <v>66</v>
      </c>
      <c r="B62" t="s">
        <v>8</v>
      </c>
      <c r="C62">
        <v>1</v>
      </c>
      <c r="D62">
        <v>260578.47899999999</v>
      </c>
      <c r="E62">
        <f t="shared" si="1"/>
        <v>29061.103999999999</v>
      </c>
      <c r="F62">
        <v>24056.412</v>
      </c>
      <c r="G62">
        <v>5004.692</v>
      </c>
      <c r="J62">
        <f t="shared" si="0"/>
        <v>11.152534204484324</v>
      </c>
    </row>
    <row r="63" spans="1:10">
      <c r="D63">
        <v>423741.27299999999</v>
      </c>
      <c r="E63">
        <f t="shared" si="1"/>
        <v>70392.478000000003</v>
      </c>
      <c r="F63">
        <v>21416.888999999999</v>
      </c>
      <c r="G63">
        <v>17817.367999999999</v>
      </c>
      <c r="H63">
        <v>31158.221000000001</v>
      </c>
      <c r="J63">
        <f t="shared" si="0"/>
        <v>16.612136340091659</v>
      </c>
    </row>
    <row r="64" spans="1:10">
      <c r="D64">
        <v>100748.645</v>
      </c>
      <c r="E64">
        <f t="shared" si="1"/>
        <v>0</v>
      </c>
      <c r="J64">
        <f t="shared" si="0"/>
        <v>0</v>
      </c>
    </row>
    <row r="65" spans="1:10">
      <c r="C65">
        <v>2</v>
      </c>
      <c r="D65">
        <v>420212.424</v>
      </c>
      <c r="E65">
        <f t="shared" si="1"/>
        <v>93450.946999999986</v>
      </c>
      <c r="F65">
        <v>28754.903999999999</v>
      </c>
      <c r="G65">
        <v>18740.845000000001</v>
      </c>
      <c r="H65">
        <v>45955.197999999997</v>
      </c>
      <c r="J65">
        <f t="shared" si="0"/>
        <v>22.23897763670119</v>
      </c>
    </row>
    <row r="66" spans="1:10">
      <c r="D66">
        <v>228192.75</v>
      </c>
      <c r="E66">
        <f t="shared" si="1"/>
        <v>31291.026000000002</v>
      </c>
      <c r="F66">
        <v>23795.542000000001</v>
      </c>
      <c r="G66">
        <v>7495.4840000000004</v>
      </c>
      <c r="J66">
        <f t="shared" ref="J66:J95" si="2">E66/D66*100</f>
        <v>13.712541699944456</v>
      </c>
    </row>
    <row r="67" spans="1:10">
      <c r="D67">
        <v>101646.51</v>
      </c>
      <c r="E67">
        <f t="shared" si="1"/>
        <v>0</v>
      </c>
      <c r="J67">
        <f t="shared" si="2"/>
        <v>0</v>
      </c>
    </row>
    <row r="68" spans="1:10">
      <c r="C68">
        <v>3</v>
      </c>
      <c r="D68">
        <v>364238.89899999998</v>
      </c>
      <c r="E68">
        <f t="shared" ref="E68:E95" si="3">SUM(F68:I68)</f>
        <v>79496.341</v>
      </c>
      <c r="F68">
        <v>40123.584999999999</v>
      </c>
      <c r="G68">
        <v>12008.048000000001</v>
      </c>
      <c r="H68">
        <v>27364.707999999999</v>
      </c>
      <c r="J68">
        <f t="shared" si="2"/>
        <v>21.825329809159129</v>
      </c>
    </row>
    <row r="69" spans="1:10">
      <c r="D69">
        <v>215080.514</v>
      </c>
      <c r="E69">
        <f t="shared" si="3"/>
        <v>25961.231</v>
      </c>
      <c r="F69">
        <v>20568.352999999999</v>
      </c>
      <c r="G69">
        <v>5392.8779999999997</v>
      </c>
      <c r="J69">
        <f t="shared" si="2"/>
        <v>12.070470967909255</v>
      </c>
    </row>
    <row r="70" spans="1:10">
      <c r="D70">
        <v>107086.344</v>
      </c>
      <c r="E70">
        <f t="shared" si="3"/>
        <v>0</v>
      </c>
      <c r="J70">
        <f t="shared" si="2"/>
        <v>0</v>
      </c>
    </row>
    <row r="71" spans="1:10">
      <c r="C71">
        <v>4</v>
      </c>
      <c r="D71">
        <v>438148.84299999999</v>
      </c>
      <c r="E71">
        <f t="shared" si="3"/>
        <v>51233.294000000002</v>
      </c>
      <c r="F71">
        <v>39848.012000000002</v>
      </c>
      <c r="G71">
        <v>6921.5720000000001</v>
      </c>
      <c r="H71">
        <v>4463.71</v>
      </c>
      <c r="J71">
        <f t="shared" si="2"/>
        <v>11.693125479735663</v>
      </c>
    </row>
    <row r="72" spans="1:10">
      <c r="D72">
        <v>233771.08300000001</v>
      </c>
      <c r="E72">
        <f t="shared" si="3"/>
        <v>28507.315000000002</v>
      </c>
      <c r="F72">
        <v>15183.538</v>
      </c>
      <c r="G72">
        <v>8490.5820000000003</v>
      </c>
      <c r="H72">
        <v>4833.1949999999997</v>
      </c>
      <c r="J72">
        <f t="shared" si="2"/>
        <v>12.194542898190706</v>
      </c>
    </row>
    <row r="73" spans="1:10">
      <c r="D73">
        <v>92933.952000000005</v>
      </c>
      <c r="E73">
        <f t="shared" si="3"/>
        <v>0</v>
      </c>
      <c r="J73">
        <f t="shared" si="2"/>
        <v>0</v>
      </c>
    </row>
    <row r="75" spans="1:10">
      <c r="A75" t="s">
        <v>67</v>
      </c>
      <c r="B75" t="s">
        <v>8</v>
      </c>
      <c r="C75">
        <v>1</v>
      </c>
      <c r="D75">
        <v>342871.81199999998</v>
      </c>
      <c r="E75">
        <f t="shared" si="3"/>
        <v>38655.127999999997</v>
      </c>
      <c r="F75">
        <v>38655.127999999997</v>
      </c>
      <c r="J75">
        <f t="shared" si="2"/>
        <v>11.273929978239213</v>
      </c>
    </row>
    <row r="76" spans="1:10">
      <c r="D76">
        <v>180757.712</v>
      </c>
      <c r="E76">
        <f t="shared" si="3"/>
        <v>30738.458999999999</v>
      </c>
      <c r="F76">
        <v>21506.534</v>
      </c>
      <c r="G76">
        <v>9231.9249999999993</v>
      </c>
      <c r="J76">
        <f t="shared" si="2"/>
        <v>17.005337509472348</v>
      </c>
    </row>
    <row r="77" spans="1:10">
      <c r="D77">
        <v>453643.527</v>
      </c>
      <c r="E77">
        <f t="shared" si="3"/>
        <v>71828.207999999999</v>
      </c>
      <c r="F77">
        <v>5669.8739999999998</v>
      </c>
      <c r="G77">
        <v>52025.387999999999</v>
      </c>
      <c r="H77">
        <v>14132.946</v>
      </c>
      <c r="J77">
        <f t="shared" si="2"/>
        <v>15.833623478551253</v>
      </c>
    </row>
    <row r="78" spans="1:10">
      <c r="C78">
        <v>2</v>
      </c>
      <c r="D78">
        <v>348386.11300000001</v>
      </c>
      <c r="E78">
        <f t="shared" si="3"/>
        <v>60239.921999999999</v>
      </c>
      <c r="F78">
        <v>55784.75</v>
      </c>
      <c r="G78">
        <v>4455.1719999999996</v>
      </c>
      <c r="J78">
        <f t="shared" si="2"/>
        <v>17.291137548872388</v>
      </c>
    </row>
    <row r="79" spans="1:10">
      <c r="D79">
        <v>435564.34100000001</v>
      </c>
      <c r="E79">
        <f t="shared" si="3"/>
        <v>72521.448000000004</v>
      </c>
      <c r="F79">
        <v>6231.4539999999997</v>
      </c>
      <c r="G79">
        <v>40697.497000000003</v>
      </c>
      <c r="H79">
        <v>25592.496999999999</v>
      </c>
      <c r="J79">
        <f t="shared" si="2"/>
        <v>16.649996607504651</v>
      </c>
    </row>
    <row r="80" spans="1:10">
      <c r="D80">
        <v>193239.59299999999</v>
      </c>
      <c r="E80">
        <f t="shared" si="3"/>
        <v>25765.816999999999</v>
      </c>
      <c r="F80">
        <v>17196.973999999998</v>
      </c>
      <c r="G80">
        <v>8568.8430000000008</v>
      </c>
      <c r="J80">
        <f t="shared" si="2"/>
        <v>13.33361170968726</v>
      </c>
    </row>
    <row r="81" spans="1:10">
      <c r="C81">
        <v>3</v>
      </c>
      <c r="D81">
        <v>361528.23</v>
      </c>
      <c r="E81">
        <f t="shared" si="3"/>
        <v>77398.95199999999</v>
      </c>
      <c r="F81">
        <v>65343.947999999997</v>
      </c>
      <c r="G81">
        <v>12055.004000000001</v>
      </c>
      <c r="J81">
        <f t="shared" si="2"/>
        <v>21.40882663575124</v>
      </c>
    </row>
    <row r="82" spans="1:10">
      <c r="D82">
        <v>467025.17</v>
      </c>
      <c r="E82">
        <f t="shared" si="3"/>
        <v>76417.609000000011</v>
      </c>
      <c r="F82">
        <v>4674.3019999999997</v>
      </c>
      <c r="G82">
        <v>33312.052000000003</v>
      </c>
      <c r="H82">
        <v>28304.786</v>
      </c>
      <c r="I82">
        <v>10126.468999999999</v>
      </c>
      <c r="J82">
        <f t="shared" si="2"/>
        <v>16.362631804191626</v>
      </c>
    </row>
    <row r="83" spans="1:10">
      <c r="D83">
        <v>203137.92000000001</v>
      </c>
      <c r="E83">
        <f t="shared" si="3"/>
        <v>30502.726999999999</v>
      </c>
      <c r="F83">
        <v>19406.773000000001</v>
      </c>
      <c r="G83">
        <v>11095.954</v>
      </c>
      <c r="J83">
        <f t="shared" si="2"/>
        <v>15.015772042954852</v>
      </c>
    </row>
    <row r="84" spans="1:10">
      <c r="C84">
        <v>4</v>
      </c>
      <c r="D84">
        <v>401953.94900000002</v>
      </c>
      <c r="E84">
        <f t="shared" si="3"/>
        <v>77563.062000000005</v>
      </c>
      <c r="F84">
        <v>71339.671000000002</v>
      </c>
      <c r="G84">
        <v>6223.3909999999996</v>
      </c>
      <c r="J84">
        <f t="shared" si="2"/>
        <v>19.296504535647692</v>
      </c>
    </row>
    <row r="85" spans="1:10">
      <c r="D85">
        <v>400155.84899999999</v>
      </c>
      <c r="E85">
        <f t="shared" si="3"/>
        <v>61179.526000000005</v>
      </c>
      <c r="F85">
        <v>45988.874000000003</v>
      </c>
      <c r="G85">
        <v>15190.652</v>
      </c>
      <c r="J85">
        <f t="shared" si="2"/>
        <v>15.288924590978553</v>
      </c>
    </row>
    <row r="86" spans="1:10">
      <c r="D86">
        <v>155836.163</v>
      </c>
      <c r="E86">
        <f t="shared" si="3"/>
        <v>41580.184000000001</v>
      </c>
      <c r="F86">
        <v>21341.949000000001</v>
      </c>
      <c r="G86">
        <v>10766.785</v>
      </c>
      <c r="H86">
        <v>9471.4500000000007</v>
      </c>
      <c r="J86">
        <f t="shared" si="2"/>
        <v>26.681986516826651</v>
      </c>
    </row>
    <row r="88" spans="1:10">
      <c r="A88" t="s">
        <v>68</v>
      </c>
      <c r="B88" t="s">
        <v>8</v>
      </c>
      <c r="C88">
        <v>1</v>
      </c>
      <c r="D88">
        <v>353363.02399999998</v>
      </c>
      <c r="E88">
        <f t="shared" si="3"/>
        <v>0</v>
      </c>
      <c r="F88" t="s">
        <v>72</v>
      </c>
      <c r="J88">
        <f t="shared" si="2"/>
        <v>0</v>
      </c>
    </row>
    <row r="89" spans="1:10">
      <c r="D89">
        <v>75975.554000000004</v>
      </c>
      <c r="E89">
        <f t="shared" si="3"/>
        <v>0</v>
      </c>
      <c r="J89">
        <f t="shared" si="2"/>
        <v>0</v>
      </c>
    </row>
    <row r="90" spans="1:10">
      <c r="C90">
        <v>2</v>
      </c>
      <c r="D90">
        <v>325671.99200000003</v>
      </c>
      <c r="E90">
        <f t="shared" si="3"/>
        <v>22741.156999999999</v>
      </c>
      <c r="F90">
        <v>22741.156999999999</v>
      </c>
      <c r="J90">
        <f t="shared" si="2"/>
        <v>6.9828408824299499</v>
      </c>
    </row>
    <row r="91" spans="1:10">
      <c r="D91">
        <v>91078.933999999994</v>
      </c>
      <c r="E91">
        <f t="shared" si="3"/>
        <v>0</v>
      </c>
      <c r="J91">
        <f t="shared" si="2"/>
        <v>0</v>
      </c>
    </row>
    <row r="92" spans="1:10">
      <c r="C92">
        <v>3</v>
      </c>
      <c r="D92">
        <v>303772.25699999998</v>
      </c>
      <c r="E92">
        <f t="shared" si="3"/>
        <v>42633.620999999999</v>
      </c>
      <c r="F92">
        <v>27213.403999999999</v>
      </c>
      <c r="G92">
        <v>15420.217000000001</v>
      </c>
      <c r="J92">
        <f t="shared" si="2"/>
        <v>14.034731618035812</v>
      </c>
    </row>
    <row r="93" spans="1:10">
      <c r="D93">
        <v>75689.547000000006</v>
      </c>
      <c r="E93">
        <f t="shared" si="3"/>
        <v>0</v>
      </c>
      <c r="J93">
        <f t="shared" si="2"/>
        <v>0</v>
      </c>
    </row>
    <row r="94" spans="1:10">
      <c r="C94">
        <v>4</v>
      </c>
      <c r="D94">
        <v>296164.83600000001</v>
      </c>
      <c r="E94">
        <f t="shared" si="3"/>
        <v>21221</v>
      </c>
      <c r="F94">
        <v>21221</v>
      </c>
      <c r="J94">
        <f t="shared" si="2"/>
        <v>7.1652665747259743</v>
      </c>
    </row>
    <row r="95" spans="1:10">
      <c r="D95">
        <v>71509.947</v>
      </c>
      <c r="E95">
        <f t="shared" si="3"/>
        <v>0</v>
      </c>
      <c r="J95">
        <f t="shared" si="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F1" activeCellId="1" sqref="B1:B1048576 F1:F1048576"/>
    </sheetView>
  </sheetViews>
  <sheetFormatPr baseColWidth="10" defaultRowHeight="15" x14ac:dyDescent="0"/>
  <cols>
    <col min="5" max="5" width="14.83203125" bestFit="1" customWidth="1"/>
    <col min="6" max="6" width="20.5" bestFit="1" customWidth="1"/>
    <col min="8" max="8" width="20.5" bestFit="1" customWidth="1"/>
  </cols>
  <sheetData>
    <row r="1" spans="1:17">
      <c r="A1" t="s">
        <v>52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I1" t="s">
        <v>3</v>
      </c>
      <c r="L1" t="s">
        <v>4</v>
      </c>
      <c r="Q1" t="s">
        <v>57</v>
      </c>
    </row>
    <row r="2" spans="1:17">
      <c r="A2" t="s">
        <v>73</v>
      </c>
      <c r="B2" t="s">
        <v>10</v>
      </c>
      <c r="C2">
        <v>1</v>
      </c>
      <c r="D2">
        <v>329754.538</v>
      </c>
      <c r="E2">
        <v>109416.144</v>
      </c>
      <c r="F2">
        <f>E2/D2*100</f>
        <v>33.181088170498505</v>
      </c>
      <c r="I2" t="s">
        <v>10</v>
      </c>
      <c r="J2" t="s">
        <v>8</v>
      </c>
      <c r="L2" t="s">
        <v>10</v>
      </c>
      <c r="M2" t="s">
        <v>8</v>
      </c>
    </row>
    <row r="3" spans="1:17">
      <c r="D3">
        <v>468836.076</v>
      </c>
      <c r="E3">
        <v>157703.51199999999</v>
      </c>
      <c r="F3">
        <f t="shared" ref="F3:F20" si="0">E3/D3*100</f>
        <v>33.637239127477038</v>
      </c>
      <c r="H3" t="s">
        <v>56</v>
      </c>
      <c r="I3">
        <f>AVERAGE(F2:F7)</f>
        <v>33.15822412065328</v>
      </c>
      <c r="J3">
        <f>AVERAGE(F9:F20)</f>
        <v>17.113218772811329</v>
      </c>
      <c r="L3">
        <f>STDEV(F2:F7)/SQRT(5)</f>
        <v>2.4561925900396484</v>
      </c>
      <c r="M3">
        <f>STDEV(F9:F20)/SQRT(9)</f>
        <v>1.2923028952791045</v>
      </c>
      <c r="Q3" t="s">
        <v>74</v>
      </c>
    </row>
    <row r="4" spans="1:17">
      <c r="Q4" t="s">
        <v>60</v>
      </c>
    </row>
    <row r="5" spans="1:17">
      <c r="A5" t="s">
        <v>64</v>
      </c>
      <c r="B5" t="s">
        <v>10</v>
      </c>
      <c r="C5">
        <v>1</v>
      </c>
      <c r="D5">
        <v>390008.51</v>
      </c>
      <c r="E5">
        <v>118143.405</v>
      </c>
      <c r="F5">
        <f t="shared" si="0"/>
        <v>30.292519770914737</v>
      </c>
      <c r="H5" t="s">
        <v>61</v>
      </c>
      <c r="I5" t="s">
        <v>75</v>
      </c>
    </row>
    <row r="6" spans="1:17">
      <c r="D6">
        <v>547117.71499999997</v>
      </c>
      <c r="E6">
        <v>147412.459</v>
      </c>
      <c r="F6">
        <f t="shared" si="0"/>
        <v>26.94346298035698</v>
      </c>
    </row>
    <row r="7" spans="1:17">
      <c r="D7">
        <v>331390.71999999997</v>
      </c>
      <c r="E7">
        <v>138311.91699999999</v>
      </c>
      <c r="F7">
        <f t="shared" si="0"/>
        <v>41.736810554019129</v>
      </c>
    </row>
    <row r="9" spans="1:17">
      <c r="A9" t="s">
        <v>65</v>
      </c>
      <c r="B9" t="s">
        <v>8</v>
      </c>
      <c r="C9">
        <v>1</v>
      </c>
      <c r="D9">
        <v>379063.86</v>
      </c>
      <c r="E9">
        <v>62194.07</v>
      </c>
      <c r="F9">
        <f t="shared" si="0"/>
        <v>16.407280293088348</v>
      </c>
    </row>
    <row r="10" spans="1:17">
      <c r="D10">
        <v>300895.10700000002</v>
      </c>
      <c r="E10">
        <v>60766.877999999997</v>
      </c>
      <c r="F10">
        <f t="shared" si="0"/>
        <v>20.19536927863702</v>
      </c>
    </row>
    <row r="12" spans="1:17">
      <c r="A12" t="s">
        <v>66</v>
      </c>
      <c r="B12" t="s">
        <v>8</v>
      </c>
      <c r="C12">
        <v>1</v>
      </c>
      <c r="D12">
        <v>235184.519</v>
      </c>
      <c r="E12">
        <v>46383.498</v>
      </c>
      <c r="F12">
        <f t="shared" si="0"/>
        <v>19.722173124839053</v>
      </c>
    </row>
    <row r="13" spans="1:17">
      <c r="D13">
        <v>238018.508</v>
      </c>
      <c r="E13">
        <v>35402.800000000003</v>
      </c>
      <c r="F13">
        <f t="shared" si="0"/>
        <v>14.873969380565985</v>
      </c>
    </row>
    <row r="14" spans="1:17">
      <c r="D14">
        <v>172101.122</v>
      </c>
      <c r="E14">
        <v>38406.275000000001</v>
      </c>
      <c r="F14">
        <f t="shared" si="0"/>
        <v>22.316109595148369</v>
      </c>
    </row>
    <row r="15" spans="1:17">
      <c r="D15">
        <v>203591.83300000001</v>
      </c>
      <c r="E15">
        <v>27230.478999999999</v>
      </c>
      <c r="F15">
        <f t="shared" si="0"/>
        <v>13.375035038856394</v>
      </c>
    </row>
    <row r="16" spans="1:17">
      <c r="D16">
        <v>30119.960999999999</v>
      </c>
      <c r="E16">
        <v>4515.4089999999997</v>
      </c>
      <c r="F16">
        <f t="shared" si="0"/>
        <v>14.991417153561388</v>
      </c>
    </row>
    <row r="18" spans="1:6">
      <c r="A18" t="s">
        <v>68</v>
      </c>
      <c r="B18" t="s">
        <v>8</v>
      </c>
      <c r="C18">
        <v>1</v>
      </c>
      <c r="D18">
        <v>399320.59299999999</v>
      </c>
      <c r="E18">
        <v>84270.721999999994</v>
      </c>
      <c r="F18">
        <f t="shared" si="0"/>
        <v>21.103525206875567</v>
      </c>
    </row>
    <row r="20" spans="1:6">
      <c r="A20" t="s">
        <v>76</v>
      </c>
      <c r="B20" t="s">
        <v>8</v>
      </c>
      <c r="C20">
        <v>1</v>
      </c>
      <c r="D20">
        <v>302709.33399999997</v>
      </c>
      <c r="E20">
        <v>33401.22</v>
      </c>
      <c r="F20">
        <f t="shared" si="0"/>
        <v>11.03408988372985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5"/>
  <sheetViews>
    <sheetView workbookViewId="0">
      <pane ySplit="1" topLeftCell="A124" activePane="bottomLeft" state="frozen"/>
      <selection pane="bottomLeft" activeCell="B135" sqref="B135"/>
    </sheetView>
  </sheetViews>
  <sheetFormatPr baseColWidth="10" defaultRowHeight="15" x14ac:dyDescent="0"/>
  <cols>
    <col min="4" max="4" width="13.83203125" bestFit="1" customWidth="1"/>
    <col min="5" max="5" width="19.1640625" bestFit="1" customWidth="1"/>
    <col min="16" max="16" width="23.1640625" bestFit="1" customWidth="1"/>
    <col min="17" max="17" width="22.83203125" bestFit="1" customWidth="1"/>
    <col min="21" max="21" width="11.83203125" bestFit="1" customWidth="1"/>
    <col min="22" max="23" width="11.83203125" customWidth="1"/>
  </cols>
  <sheetData>
    <row r="1" spans="1:24">
      <c r="A1" t="s">
        <v>52</v>
      </c>
      <c r="B1" t="s">
        <v>1</v>
      </c>
      <c r="C1" t="s">
        <v>53</v>
      </c>
      <c r="D1" t="s">
        <v>77</v>
      </c>
      <c r="E1" t="s">
        <v>78</v>
      </c>
      <c r="H1" t="s">
        <v>79</v>
      </c>
      <c r="I1" t="s">
        <v>4</v>
      </c>
      <c r="M1" t="s">
        <v>52</v>
      </c>
      <c r="N1" t="s">
        <v>1</v>
      </c>
      <c r="O1" t="s">
        <v>53</v>
      </c>
      <c r="P1" t="s">
        <v>80</v>
      </c>
      <c r="Q1" t="s">
        <v>81</v>
      </c>
      <c r="U1" t="s">
        <v>82</v>
      </c>
      <c r="V1" t="s">
        <v>83</v>
      </c>
      <c r="W1" t="s">
        <v>84</v>
      </c>
      <c r="X1" t="s">
        <v>85</v>
      </c>
    </row>
    <row r="2" spans="1:24">
      <c r="A2" t="s">
        <v>58</v>
      </c>
      <c r="B2" t="s">
        <v>10</v>
      </c>
      <c r="C2">
        <v>1</v>
      </c>
      <c r="D2" t="s">
        <v>86</v>
      </c>
      <c r="E2">
        <v>20.763999999999999</v>
      </c>
      <c r="G2" t="s">
        <v>10</v>
      </c>
      <c r="H2">
        <f>AVERAGE(E2:E133)</f>
        <v>30.677279069767437</v>
      </c>
      <c r="I2">
        <f>STDEV(E2:E133)/SQRT(129)</f>
        <v>1.322617112638603</v>
      </c>
      <c r="M2" t="s">
        <v>58</v>
      </c>
      <c r="N2" t="s">
        <v>10</v>
      </c>
      <c r="O2">
        <v>1</v>
      </c>
      <c r="P2">
        <v>64.843999999999994</v>
      </c>
      <c r="Q2">
        <v>17.652999999999999</v>
      </c>
      <c r="T2" t="s">
        <v>10</v>
      </c>
      <c r="U2">
        <f>AVERAGE(P2:P47)</f>
        <v>42.075302325581404</v>
      </c>
      <c r="V2">
        <f>AVERAGE(Q2:Q47)</f>
        <v>8.953627906976747</v>
      </c>
      <c r="W2">
        <f>STDEV(P2:P47)/SQRT(43)</f>
        <v>1.8247774986969507</v>
      </c>
      <c r="X2">
        <f>STDEV(Q2:Q47)/SQRT(43)</f>
        <v>0.5268240485198481</v>
      </c>
    </row>
    <row r="3" spans="1:24">
      <c r="D3" t="s">
        <v>86</v>
      </c>
      <c r="E3">
        <v>20.763999999999999</v>
      </c>
      <c r="G3" t="s">
        <v>8</v>
      </c>
      <c r="H3">
        <f>AVERAGE(E135:E245)</f>
        <v>21.585101851851842</v>
      </c>
      <c r="I3">
        <f>STDEV(E135:E245)/SQRT(108)</f>
        <v>0.7834900871571765</v>
      </c>
      <c r="P3">
        <v>52.957999999999998</v>
      </c>
      <c r="Q3">
        <v>7.4489999999999998</v>
      </c>
      <c r="T3" t="s">
        <v>8</v>
      </c>
      <c r="U3">
        <f>AVERAGE(P49:P87)</f>
        <v>43.537555555555564</v>
      </c>
      <c r="V3">
        <f>AVERAGE(Q49:Q87)</f>
        <v>8.8887500000000017</v>
      </c>
      <c r="W3">
        <f>STDEV(P49:P87)/SQRT(36)</f>
        <v>2.3006397276107773</v>
      </c>
      <c r="X3">
        <f>STDEV(Q49:Q87)/SQRT(36)</f>
        <v>0.54001903754654601</v>
      </c>
    </row>
    <row r="4" spans="1:24">
      <c r="D4" t="s">
        <v>87</v>
      </c>
      <c r="E4">
        <v>44.697000000000003</v>
      </c>
      <c r="G4" t="s">
        <v>61</v>
      </c>
      <c r="H4" t="s">
        <v>88</v>
      </c>
      <c r="P4">
        <v>37.984999999999999</v>
      </c>
      <c r="Q4">
        <v>4.1319999999999997</v>
      </c>
      <c r="T4" t="s">
        <v>61</v>
      </c>
      <c r="U4">
        <v>0.61550000000000005</v>
      </c>
      <c r="V4">
        <v>0.93210000000000004</v>
      </c>
    </row>
    <row r="5" spans="1:24">
      <c r="D5" t="s">
        <v>86</v>
      </c>
      <c r="E5">
        <v>20.797999999999998</v>
      </c>
      <c r="O5">
        <v>2</v>
      </c>
      <c r="P5">
        <v>26.134</v>
      </c>
      <c r="Q5">
        <v>12.568</v>
      </c>
    </row>
    <row r="6" spans="1:24">
      <c r="D6" t="s">
        <v>86</v>
      </c>
      <c r="E6">
        <v>57.295000000000002</v>
      </c>
      <c r="P6">
        <v>33.122</v>
      </c>
      <c r="Q6">
        <v>9.24</v>
      </c>
    </row>
    <row r="7" spans="1:24">
      <c r="D7" t="s">
        <v>87</v>
      </c>
      <c r="E7">
        <v>15.753</v>
      </c>
      <c r="O7">
        <v>3</v>
      </c>
      <c r="P7">
        <v>43.584000000000003</v>
      </c>
      <c r="Q7">
        <v>7.4489999999999998</v>
      </c>
    </row>
    <row r="8" spans="1:24">
      <c r="D8" t="s">
        <v>86</v>
      </c>
      <c r="E8">
        <v>52.917999999999999</v>
      </c>
      <c r="P8">
        <v>29.582000000000001</v>
      </c>
      <c r="Q8">
        <v>12.047000000000001</v>
      </c>
    </row>
    <row r="9" spans="1:24">
      <c r="D9" t="s">
        <v>86</v>
      </c>
      <c r="E9">
        <v>20.763999999999999</v>
      </c>
      <c r="P9">
        <v>54.075000000000003</v>
      </c>
      <c r="Q9">
        <v>9.24</v>
      </c>
    </row>
    <row r="10" spans="1:24">
      <c r="D10" t="s">
        <v>87</v>
      </c>
      <c r="E10">
        <v>14.462999999999999</v>
      </c>
      <c r="O10">
        <v>4</v>
      </c>
      <c r="P10">
        <v>65.662000000000006</v>
      </c>
      <c r="Q10">
        <v>8.5190000000000001</v>
      </c>
    </row>
    <row r="11" spans="1:24">
      <c r="C11">
        <v>2</v>
      </c>
      <c r="D11" t="s">
        <v>86</v>
      </c>
      <c r="E11">
        <v>20.349</v>
      </c>
      <c r="P11">
        <v>43.436999999999998</v>
      </c>
      <c r="Q11">
        <v>7.4489999999999998</v>
      </c>
    </row>
    <row r="12" spans="1:24">
      <c r="D12" t="s">
        <v>86</v>
      </c>
      <c r="E12">
        <v>20.763999999999999</v>
      </c>
      <c r="P12">
        <v>62.838000000000001</v>
      </c>
      <c r="Q12">
        <v>14.61</v>
      </c>
    </row>
    <row r="13" spans="1:24">
      <c r="D13" t="s">
        <v>87</v>
      </c>
      <c r="E13">
        <v>22.821000000000002</v>
      </c>
    </row>
    <row r="14" spans="1:24">
      <c r="D14" t="s">
        <v>86</v>
      </c>
      <c r="E14">
        <v>26.939</v>
      </c>
      <c r="M14" t="s">
        <v>62</v>
      </c>
      <c r="N14" t="s">
        <v>10</v>
      </c>
      <c r="O14">
        <v>1</v>
      </c>
      <c r="P14">
        <v>52.796999999999997</v>
      </c>
      <c r="Q14">
        <v>14.61</v>
      </c>
    </row>
    <row r="15" spans="1:24">
      <c r="D15" t="s">
        <v>86</v>
      </c>
      <c r="E15">
        <v>14.462999999999999</v>
      </c>
      <c r="P15">
        <v>35.305999999999997</v>
      </c>
      <c r="Q15">
        <v>6.5339999999999998</v>
      </c>
    </row>
    <row r="16" spans="1:24">
      <c r="D16" t="s">
        <v>87</v>
      </c>
      <c r="E16">
        <v>21.963000000000001</v>
      </c>
      <c r="P16">
        <v>26.859000000000002</v>
      </c>
      <c r="Q16">
        <v>7.4489999999999998</v>
      </c>
    </row>
    <row r="17" spans="3:17">
      <c r="C17">
        <v>3</v>
      </c>
      <c r="D17" t="s">
        <v>86</v>
      </c>
      <c r="E17">
        <v>33.634</v>
      </c>
      <c r="O17">
        <v>2</v>
      </c>
      <c r="P17">
        <v>35.124000000000002</v>
      </c>
      <c r="Q17">
        <v>6.5339999999999998</v>
      </c>
    </row>
    <row r="18" spans="3:17">
      <c r="D18" t="s">
        <v>86</v>
      </c>
      <c r="E18">
        <v>36.082999999999998</v>
      </c>
      <c r="P18">
        <v>24.879000000000001</v>
      </c>
      <c r="Q18">
        <v>11.125999999999999</v>
      </c>
    </row>
    <row r="19" spans="3:17">
      <c r="D19" t="s">
        <v>87</v>
      </c>
      <c r="E19">
        <v>39.741999999999997</v>
      </c>
      <c r="P19">
        <v>58.511000000000003</v>
      </c>
      <c r="Q19">
        <v>9.24</v>
      </c>
    </row>
    <row r="20" spans="3:17">
      <c r="D20" t="s">
        <v>86</v>
      </c>
      <c r="E20">
        <v>35.124000000000002</v>
      </c>
      <c r="O20">
        <v>3</v>
      </c>
      <c r="P20">
        <v>42.393000000000001</v>
      </c>
      <c r="Q20">
        <v>7.4489999999999998</v>
      </c>
    </row>
    <row r="21" spans="3:17">
      <c r="D21" t="s">
        <v>86</v>
      </c>
      <c r="E21">
        <v>23.556999999999999</v>
      </c>
      <c r="P21">
        <v>33.058</v>
      </c>
      <c r="Q21">
        <v>5.8440000000000003</v>
      </c>
    </row>
    <row r="22" spans="3:17">
      <c r="D22" t="s">
        <v>87</v>
      </c>
      <c r="E22">
        <v>13.86</v>
      </c>
      <c r="P22">
        <v>44.600999999999999</v>
      </c>
      <c r="Q22">
        <v>5.8440000000000003</v>
      </c>
    </row>
    <row r="23" spans="3:17">
      <c r="D23" t="s">
        <v>86</v>
      </c>
      <c r="E23">
        <v>43.387999999999998</v>
      </c>
      <c r="O23">
        <v>4</v>
      </c>
      <c r="P23">
        <v>37.247</v>
      </c>
      <c r="Q23">
        <v>5.8440000000000003</v>
      </c>
    </row>
    <row r="24" spans="3:17">
      <c r="D24" t="s">
        <v>86</v>
      </c>
      <c r="E24">
        <v>39.472999999999999</v>
      </c>
      <c r="P24">
        <v>27.797000000000001</v>
      </c>
      <c r="Q24">
        <v>11.688000000000001</v>
      </c>
    </row>
    <row r="25" spans="3:17">
      <c r="D25" t="s">
        <v>87</v>
      </c>
      <c r="E25">
        <v>20.349</v>
      </c>
      <c r="P25">
        <v>24.183</v>
      </c>
      <c r="Q25">
        <v>8.2639999999999993</v>
      </c>
    </row>
    <row r="26" spans="3:17">
      <c r="C26">
        <v>4</v>
      </c>
      <c r="D26" t="s">
        <v>86</v>
      </c>
      <c r="E26">
        <v>32.140999999999998</v>
      </c>
    </row>
    <row r="27" spans="3:17">
      <c r="D27" t="s">
        <v>86</v>
      </c>
      <c r="E27">
        <v>24.792999999999999</v>
      </c>
      <c r="M27" t="s">
        <v>63</v>
      </c>
      <c r="N27" t="s">
        <v>10</v>
      </c>
      <c r="O27">
        <v>1</v>
      </c>
      <c r="P27">
        <v>45.454000000000001</v>
      </c>
      <c r="Q27">
        <v>10.33</v>
      </c>
    </row>
    <row r="28" spans="3:17">
      <c r="D28" t="s">
        <v>87</v>
      </c>
      <c r="E28">
        <v>14.61</v>
      </c>
      <c r="P28">
        <v>37.247</v>
      </c>
      <c r="Q28">
        <v>12.397</v>
      </c>
    </row>
    <row r="29" spans="3:17">
      <c r="D29" t="s">
        <v>86</v>
      </c>
      <c r="E29">
        <v>39.256</v>
      </c>
      <c r="P29">
        <v>35.366</v>
      </c>
      <c r="Q29">
        <v>8.5190000000000001</v>
      </c>
    </row>
    <row r="30" spans="3:17">
      <c r="D30" t="s">
        <v>86</v>
      </c>
      <c r="E30">
        <v>21.571000000000002</v>
      </c>
      <c r="O30">
        <v>2</v>
      </c>
      <c r="P30">
        <v>44.697000000000003</v>
      </c>
      <c r="Q30">
        <v>9.24</v>
      </c>
    </row>
    <row r="31" spans="3:17">
      <c r="D31" t="s">
        <v>87</v>
      </c>
      <c r="E31">
        <v>16.657</v>
      </c>
      <c r="P31">
        <v>44.677</v>
      </c>
      <c r="Q31">
        <v>9.23</v>
      </c>
    </row>
    <row r="32" spans="3:17">
      <c r="D32" t="s">
        <v>86</v>
      </c>
      <c r="E32">
        <v>20.661000000000001</v>
      </c>
      <c r="P32">
        <v>35.183999999999997</v>
      </c>
      <c r="Q32">
        <v>7.4489999999999998</v>
      </c>
    </row>
    <row r="33" spans="1:17">
      <c r="D33" t="s">
        <v>86</v>
      </c>
      <c r="E33">
        <v>22.821000000000002</v>
      </c>
      <c r="O33">
        <v>3</v>
      </c>
      <c r="P33">
        <v>40.116</v>
      </c>
      <c r="Q33">
        <v>18.594999999999999</v>
      </c>
    </row>
    <row r="34" spans="1:17">
      <c r="D34" t="s">
        <v>87</v>
      </c>
      <c r="E34">
        <v>37.247</v>
      </c>
      <c r="P34">
        <v>51.154000000000003</v>
      </c>
      <c r="Q34">
        <v>10.33</v>
      </c>
    </row>
    <row r="35" spans="1:17">
      <c r="P35">
        <v>43.829000000000001</v>
      </c>
      <c r="Q35">
        <v>4.62</v>
      </c>
    </row>
    <row r="36" spans="1:17">
      <c r="A36" t="s">
        <v>62</v>
      </c>
      <c r="B36" t="s">
        <v>10</v>
      </c>
      <c r="C36">
        <v>1</v>
      </c>
      <c r="D36" t="s">
        <v>86</v>
      </c>
      <c r="E36">
        <v>24.103000000000002</v>
      </c>
      <c r="O36">
        <v>4</v>
      </c>
      <c r="P36">
        <v>55.631</v>
      </c>
      <c r="Q36">
        <v>14.898999999999999</v>
      </c>
    </row>
    <row r="37" spans="1:17">
      <c r="D37" t="s">
        <v>86</v>
      </c>
      <c r="E37">
        <v>44.360999999999997</v>
      </c>
      <c r="P37">
        <v>36.96</v>
      </c>
      <c r="Q37">
        <v>8.2639999999999993</v>
      </c>
    </row>
    <row r="38" spans="1:17">
      <c r="D38" t="s">
        <v>87</v>
      </c>
      <c r="E38">
        <v>24.094999999999999</v>
      </c>
      <c r="P38">
        <v>41.783999999999999</v>
      </c>
      <c r="Q38">
        <v>8.5190000000000001</v>
      </c>
    </row>
    <row r="39" spans="1:17">
      <c r="D39" t="s">
        <v>86</v>
      </c>
      <c r="E39">
        <v>19.492000000000001</v>
      </c>
    </row>
    <row r="40" spans="1:17">
      <c r="D40" t="s">
        <v>86</v>
      </c>
      <c r="E40">
        <v>15.734999999999999</v>
      </c>
      <c r="M40" t="s">
        <v>64</v>
      </c>
      <c r="N40" s="2" t="s">
        <v>10</v>
      </c>
      <c r="O40">
        <v>1</v>
      </c>
      <c r="P40">
        <v>55.784999999999997</v>
      </c>
      <c r="Q40">
        <v>2.9220000000000002</v>
      </c>
    </row>
    <row r="41" spans="1:17">
      <c r="D41" t="s">
        <v>87</v>
      </c>
      <c r="E41">
        <v>29.364999999999998</v>
      </c>
      <c r="P41">
        <v>27.797000000000001</v>
      </c>
      <c r="Q41">
        <v>6.1980000000000004</v>
      </c>
    </row>
    <row r="42" spans="1:17">
      <c r="D42" t="s">
        <v>86</v>
      </c>
      <c r="E42">
        <v>29.364999999999998</v>
      </c>
      <c r="O42">
        <v>2</v>
      </c>
      <c r="P42">
        <v>22.347999999999999</v>
      </c>
      <c r="Q42">
        <v>7.4489999999999998</v>
      </c>
    </row>
    <row r="43" spans="1:17">
      <c r="D43" t="s">
        <v>86</v>
      </c>
      <c r="E43">
        <v>18.594999999999999</v>
      </c>
      <c r="P43">
        <v>39.472999999999999</v>
      </c>
      <c r="Q43">
        <v>4.62</v>
      </c>
    </row>
    <row r="44" spans="1:17">
      <c r="D44" t="s">
        <v>87</v>
      </c>
      <c r="E44">
        <v>28.777000000000001</v>
      </c>
      <c r="O44">
        <v>3</v>
      </c>
      <c r="P44">
        <v>34.387</v>
      </c>
      <c r="Q44">
        <v>8.2639999999999993</v>
      </c>
    </row>
    <row r="45" spans="1:17">
      <c r="C45">
        <v>2</v>
      </c>
      <c r="D45" t="s">
        <v>86</v>
      </c>
      <c r="E45">
        <v>55.13</v>
      </c>
      <c r="P45">
        <v>69.421999999999997</v>
      </c>
      <c r="Q45">
        <v>4.62</v>
      </c>
    </row>
    <row r="46" spans="1:17">
      <c r="D46" t="s">
        <v>86</v>
      </c>
      <c r="E46">
        <v>95.510999999999996</v>
      </c>
      <c r="O46">
        <v>4</v>
      </c>
      <c r="P46">
        <v>41.322000000000003</v>
      </c>
      <c r="Q46">
        <v>8.5190000000000001</v>
      </c>
    </row>
    <row r="47" spans="1:17">
      <c r="D47" t="s">
        <v>87</v>
      </c>
      <c r="E47">
        <v>70.247</v>
      </c>
      <c r="P47">
        <v>49.628999999999998</v>
      </c>
      <c r="Q47">
        <v>9.24</v>
      </c>
    </row>
    <row r="48" spans="1:17">
      <c r="D48" t="s">
        <v>86</v>
      </c>
      <c r="E48">
        <v>40.697000000000003</v>
      </c>
    </row>
    <row r="49" spans="3:17">
      <c r="D49" t="s">
        <v>86</v>
      </c>
      <c r="E49">
        <v>19.059000000000001</v>
      </c>
      <c r="M49" t="s">
        <v>65</v>
      </c>
      <c r="N49" t="s">
        <v>8</v>
      </c>
      <c r="O49">
        <v>1</v>
      </c>
      <c r="P49">
        <v>47.7</v>
      </c>
      <c r="Q49">
        <v>14.462999999999999</v>
      </c>
    </row>
    <row r="50" spans="3:17">
      <c r="D50" t="s">
        <v>87</v>
      </c>
      <c r="E50">
        <v>35.063000000000002</v>
      </c>
      <c r="P50">
        <v>27.797000000000001</v>
      </c>
      <c r="Q50">
        <v>13.86</v>
      </c>
    </row>
    <row r="51" spans="3:17">
      <c r="D51" t="s">
        <v>86</v>
      </c>
      <c r="E51">
        <v>31.605</v>
      </c>
      <c r="P51">
        <v>32.667999999999999</v>
      </c>
      <c r="Q51">
        <v>6.1980000000000004</v>
      </c>
    </row>
    <row r="52" spans="3:17">
      <c r="D52" t="s">
        <v>86</v>
      </c>
      <c r="E52">
        <v>31.538</v>
      </c>
      <c r="O52">
        <v>2</v>
      </c>
      <c r="P52">
        <v>30.715</v>
      </c>
      <c r="Q52">
        <v>6.5339999999999998</v>
      </c>
    </row>
    <row r="53" spans="3:17">
      <c r="D53" t="s">
        <v>87</v>
      </c>
      <c r="E53">
        <v>20.763999999999999</v>
      </c>
      <c r="P53">
        <v>39.472999999999999</v>
      </c>
      <c r="Q53">
        <v>10.33</v>
      </c>
    </row>
    <row r="54" spans="3:17">
      <c r="C54">
        <v>3</v>
      </c>
      <c r="D54" t="s">
        <v>86</v>
      </c>
      <c r="E54">
        <v>33.314999999999998</v>
      </c>
      <c r="P54">
        <v>47.16</v>
      </c>
      <c r="Q54">
        <v>4.1319999999999997</v>
      </c>
    </row>
    <row r="55" spans="3:17">
      <c r="D55" t="s">
        <v>86</v>
      </c>
      <c r="E55">
        <v>29.219000000000001</v>
      </c>
      <c r="O55">
        <v>3</v>
      </c>
      <c r="P55">
        <v>24.792999999999999</v>
      </c>
      <c r="Q55">
        <v>8.2639999999999993</v>
      </c>
    </row>
    <row r="56" spans="3:17">
      <c r="D56" t="s">
        <v>87</v>
      </c>
      <c r="E56">
        <v>26.859000000000002</v>
      </c>
      <c r="P56">
        <v>38.432000000000002</v>
      </c>
      <c r="Q56">
        <v>8.5190000000000001</v>
      </c>
    </row>
    <row r="57" spans="3:17">
      <c r="D57" t="s">
        <v>86</v>
      </c>
      <c r="E57">
        <v>55.13</v>
      </c>
      <c r="P57">
        <v>37.984999999999999</v>
      </c>
      <c r="Q57">
        <v>2.0659999999999998</v>
      </c>
    </row>
    <row r="58" spans="3:17">
      <c r="D58" t="s">
        <v>86</v>
      </c>
      <c r="E58">
        <v>79.832999999999998</v>
      </c>
      <c r="O58">
        <v>4</v>
      </c>
      <c r="P58">
        <v>28.925000000000001</v>
      </c>
      <c r="Q58">
        <v>7.4489999999999998</v>
      </c>
    </row>
    <row r="59" spans="3:17">
      <c r="D59" t="s">
        <v>87</v>
      </c>
      <c r="E59">
        <v>74.177999999999997</v>
      </c>
      <c r="P59">
        <v>25.888000000000002</v>
      </c>
      <c r="Q59">
        <v>8.5190000000000001</v>
      </c>
    </row>
    <row r="60" spans="3:17">
      <c r="D60" t="s">
        <v>86</v>
      </c>
      <c r="E60">
        <v>62.531999999999996</v>
      </c>
      <c r="P60">
        <v>37.447000000000003</v>
      </c>
      <c r="Q60">
        <v>4.1319999999999997</v>
      </c>
    </row>
    <row r="61" spans="3:17">
      <c r="D61" t="s">
        <v>86</v>
      </c>
      <c r="E61">
        <v>73.018000000000001</v>
      </c>
    </row>
    <row r="62" spans="3:17">
      <c r="D62" t="s">
        <v>87</v>
      </c>
      <c r="E62">
        <v>55.823</v>
      </c>
      <c r="M62" t="s">
        <v>66</v>
      </c>
      <c r="N62" t="s">
        <v>8</v>
      </c>
      <c r="O62">
        <v>1</v>
      </c>
      <c r="P62">
        <v>62.115000000000002</v>
      </c>
      <c r="Q62">
        <v>13.228999999999999</v>
      </c>
    </row>
    <row r="63" spans="3:17">
      <c r="C63">
        <v>4</v>
      </c>
      <c r="D63" t="s">
        <v>86</v>
      </c>
      <c r="E63">
        <v>45.642000000000003</v>
      </c>
      <c r="P63">
        <v>42.594000000000001</v>
      </c>
      <c r="Q63">
        <v>10.33</v>
      </c>
    </row>
    <row r="64" spans="3:17">
      <c r="D64" t="s">
        <v>86</v>
      </c>
      <c r="E64">
        <v>41.527999999999999</v>
      </c>
      <c r="O64">
        <v>2</v>
      </c>
      <c r="P64">
        <v>45.124000000000002</v>
      </c>
      <c r="Q64">
        <v>10.33</v>
      </c>
    </row>
    <row r="65" spans="1:17">
      <c r="D65" t="s">
        <v>87</v>
      </c>
      <c r="E65">
        <v>50.44</v>
      </c>
      <c r="P65">
        <v>79.725999999999999</v>
      </c>
      <c r="Q65">
        <v>11.125999999999999</v>
      </c>
    </row>
    <row r="66" spans="1:17">
      <c r="D66" t="s">
        <v>86</v>
      </c>
      <c r="E66">
        <v>33.122</v>
      </c>
      <c r="O66">
        <v>3</v>
      </c>
      <c r="P66">
        <v>47.7</v>
      </c>
      <c r="Q66">
        <v>11.688000000000001</v>
      </c>
    </row>
    <row r="67" spans="1:17">
      <c r="D67" t="s">
        <v>86</v>
      </c>
      <c r="E67">
        <v>75.206999999999994</v>
      </c>
      <c r="P67">
        <v>66.757999999999996</v>
      </c>
      <c r="Q67">
        <v>10.33</v>
      </c>
    </row>
    <row r="68" spans="1:17">
      <c r="D68" t="s">
        <v>87</v>
      </c>
      <c r="E68">
        <v>52.146000000000001</v>
      </c>
      <c r="O68">
        <v>4</v>
      </c>
      <c r="P68">
        <v>56.204000000000001</v>
      </c>
      <c r="Q68">
        <v>7.4489999999999998</v>
      </c>
    </row>
    <row r="69" spans="1:17">
      <c r="D69" t="s">
        <v>86</v>
      </c>
      <c r="E69">
        <v>33.378999999999998</v>
      </c>
      <c r="P69">
        <v>69.268000000000001</v>
      </c>
      <c r="Q69">
        <v>6.5339999999999998</v>
      </c>
    </row>
    <row r="70" spans="1:17">
      <c r="D70" t="s">
        <v>86</v>
      </c>
      <c r="E70">
        <v>12.526</v>
      </c>
    </row>
    <row r="71" spans="1:17">
      <c r="D71" t="s">
        <v>87</v>
      </c>
      <c r="E71">
        <v>21.271999999999998</v>
      </c>
      <c r="M71" t="s">
        <v>67</v>
      </c>
      <c r="N71" t="s">
        <v>8</v>
      </c>
      <c r="O71">
        <v>1</v>
      </c>
      <c r="P71">
        <v>66.272999999999996</v>
      </c>
      <c r="Q71">
        <v>10.817</v>
      </c>
    </row>
    <row r="72" spans="1:17">
      <c r="P72">
        <v>25.22</v>
      </c>
      <c r="Q72">
        <v>7.4489999999999998</v>
      </c>
    </row>
    <row r="73" spans="1:17">
      <c r="A73" t="s">
        <v>63</v>
      </c>
      <c r="B73" t="s">
        <v>10</v>
      </c>
      <c r="C73">
        <v>1</v>
      </c>
      <c r="D73" t="s">
        <v>86</v>
      </c>
      <c r="E73">
        <v>24.094999999999999</v>
      </c>
      <c r="P73">
        <v>31.265999999999998</v>
      </c>
      <c r="Q73">
        <v>6.5339999999999998</v>
      </c>
    </row>
    <row r="74" spans="1:17">
      <c r="D74" t="s">
        <v>86</v>
      </c>
      <c r="E74">
        <v>19.600999999999999</v>
      </c>
      <c r="O74">
        <v>2</v>
      </c>
      <c r="P74">
        <v>50.015000000000001</v>
      </c>
      <c r="Q74">
        <v>8.2639999999999993</v>
      </c>
    </row>
    <row r="75" spans="1:17">
      <c r="D75" t="s">
        <v>87</v>
      </c>
      <c r="E75">
        <v>29.219000000000001</v>
      </c>
      <c r="P75">
        <v>55.593000000000004</v>
      </c>
      <c r="Q75">
        <v>15.041</v>
      </c>
    </row>
    <row r="76" spans="1:17">
      <c r="D76" t="s">
        <v>86</v>
      </c>
      <c r="E76">
        <v>14.462999999999999</v>
      </c>
      <c r="P76">
        <v>33.597999999999999</v>
      </c>
      <c r="Q76">
        <v>13.86</v>
      </c>
    </row>
    <row r="77" spans="1:17">
      <c r="D77" t="s">
        <v>86</v>
      </c>
      <c r="E77">
        <v>31.265999999999998</v>
      </c>
      <c r="O77">
        <v>3</v>
      </c>
      <c r="P77">
        <v>39.235999999999997</v>
      </c>
      <c r="Q77">
        <v>10.33</v>
      </c>
    </row>
    <row r="78" spans="1:17">
      <c r="D78" t="s">
        <v>87</v>
      </c>
      <c r="E78">
        <v>19.492000000000001</v>
      </c>
      <c r="P78">
        <v>26.939</v>
      </c>
      <c r="Q78">
        <v>9.24</v>
      </c>
    </row>
    <row r="79" spans="1:17">
      <c r="D79" t="s">
        <v>86</v>
      </c>
      <c r="E79">
        <v>24.965</v>
      </c>
      <c r="P79">
        <v>47.7</v>
      </c>
      <c r="Q79">
        <v>8.5190000000000001</v>
      </c>
    </row>
    <row r="80" spans="1:17">
      <c r="D80" t="s">
        <v>86</v>
      </c>
      <c r="E80">
        <v>16.657</v>
      </c>
      <c r="O80">
        <v>4</v>
      </c>
      <c r="P80">
        <v>35.124000000000002</v>
      </c>
      <c r="Q80">
        <v>11.688000000000001</v>
      </c>
    </row>
    <row r="81" spans="3:17">
      <c r="D81" t="s">
        <v>87</v>
      </c>
      <c r="E81">
        <v>20.661000000000001</v>
      </c>
      <c r="P81">
        <v>35.546999999999997</v>
      </c>
      <c r="Q81">
        <v>10.33</v>
      </c>
    </row>
    <row r="82" spans="3:17">
      <c r="C82">
        <v>2</v>
      </c>
      <c r="D82" t="s">
        <v>86</v>
      </c>
      <c r="E82">
        <v>33.122</v>
      </c>
      <c r="P82">
        <v>33.378999999999998</v>
      </c>
      <c r="Q82">
        <v>4.62</v>
      </c>
    </row>
    <row r="83" spans="3:17">
      <c r="D83" t="s">
        <v>86</v>
      </c>
      <c r="E83">
        <v>15.734999999999999</v>
      </c>
    </row>
    <row r="84" spans="3:17">
      <c r="D84" t="s">
        <v>87</v>
      </c>
      <c r="E84">
        <v>40.116</v>
      </c>
      <c r="M84" t="s">
        <v>68</v>
      </c>
      <c r="N84" t="s">
        <v>8</v>
      </c>
      <c r="O84">
        <v>1</v>
      </c>
      <c r="P84">
        <v>46.682000000000002</v>
      </c>
      <c r="Q84">
        <v>6.5339999999999998</v>
      </c>
    </row>
    <row r="85" spans="3:17">
      <c r="D85" t="s">
        <v>86</v>
      </c>
      <c r="E85">
        <v>19.594999999999999</v>
      </c>
      <c r="O85">
        <v>2</v>
      </c>
      <c r="P85">
        <v>45.124000000000002</v>
      </c>
      <c r="Q85">
        <v>4.62</v>
      </c>
    </row>
    <row r="86" spans="3:17">
      <c r="D86" t="s">
        <v>86</v>
      </c>
      <c r="E86">
        <v>16.529</v>
      </c>
      <c r="O86">
        <v>3</v>
      </c>
      <c r="P86">
        <v>49.628999999999998</v>
      </c>
      <c r="Q86">
        <v>4.62</v>
      </c>
    </row>
    <row r="87" spans="3:17">
      <c r="D87" t="s">
        <v>87</v>
      </c>
      <c r="E87">
        <v>29.981999999999999</v>
      </c>
      <c r="O87">
        <v>4</v>
      </c>
      <c r="P87">
        <v>57.555</v>
      </c>
      <c r="Q87">
        <v>12.047000000000001</v>
      </c>
    </row>
    <row r="88" spans="3:17">
      <c r="D88" t="s">
        <v>86</v>
      </c>
      <c r="E88">
        <v>26.134</v>
      </c>
    </row>
    <row r="89" spans="3:17">
      <c r="D89" t="s">
        <v>86</v>
      </c>
      <c r="E89">
        <v>41.527999999999999</v>
      </c>
    </row>
    <row r="90" spans="3:17">
      <c r="D90" t="s">
        <v>87</v>
      </c>
      <c r="E90">
        <v>31.06</v>
      </c>
    </row>
    <row r="91" spans="3:17">
      <c r="C91">
        <v>3</v>
      </c>
      <c r="D91" t="s">
        <v>86</v>
      </c>
      <c r="E91">
        <v>27.797000000000001</v>
      </c>
    </row>
    <row r="92" spans="3:17">
      <c r="D92" t="s">
        <v>86</v>
      </c>
      <c r="E92">
        <v>24.792999999999999</v>
      </c>
    </row>
    <row r="93" spans="3:17">
      <c r="D93" t="s">
        <v>87</v>
      </c>
      <c r="E93">
        <v>18.48</v>
      </c>
    </row>
    <row r="94" spans="3:17">
      <c r="D94" t="s">
        <v>86</v>
      </c>
      <c r="E94">
        <v>24.792999999999999</v>
      </c>
    </row>
    <row r="95" spans="3:17">
      <c r="D95" t="s">
        <v>86</v>
      </c>
      <c r="E95">
        <v>28.102</v>
      </c>
    </row>
    <row r="96" spans="3:17">
      <c r="D96" t="s">
        <v>87</v>
      </c>
      <c r="E96">
        <v>32.073999999999998</v>
      </c>
    </row>
    <row r="97" spans="1:5">
      <c r="D97" t="s">
        <v>86</v>
      </c>
      <c r="E97">
        <v>32.340000000000003</v>
      </c>
    </row>
    <row r="98" spans="1:5">
      <c r="D98" t="s">
        <v>86</v>
      </c>
      <c r="E98">
        <v>15.041</v>
      </c>
    </row>
    <row r="99" spans="1:5">
      <c r="D99" t="s">
        <v>87</v>
      </c>
      <c r="E99">
        <v>30.991</v>
      </c>
    </row>
    <row r="100" spans="1:5">
      <c r="C100">
        <v>4</v>
      </c>
      <c r="D100" t="s">
        <v>86</v>
      </c>
      <c r="E100">
        <v>39.31</v>
      </c>
    </row>
    <row r="101" spans="1:5">
      <c r="D101" t="s">
        <v>86</v>
      </c>
      <c r="E101">
        <v>26.134</v>
      </c>
    </row>
    <row r="102" spans="1:5">
      <c r="D102" t="s">
        <v>87</v>
      </c>
      <c r="E102">
        <v>37.984999999999999</v>
      </c>
    </row>
    <row r="103" spans="1:5">
      <c r="D103" t="s">
        <v>86</v>
      </c>
      <c r="E103">
        <v>39.256</v>
      </c>
    </row>
    <row r="104" spans="1:5">
      <c r="D104" t="s">
        <v>86</v>
      </c>
      <c r="E104">
        <v>15.041</v>
      </c>
    </row>
    <row r="105" spans="1:5">
      <c r="D105" t="s">
        <v>87</v>
      </c>
      <c r="E105">
        <v>29.797999999999998</v>
      </c>
    </row>
    <row r="106" spans="1:5">
      <c r="D106" t="s">
        <v>86</v>
      </c>
      <c r="E106">
        <v>35.124000000000002</v>
      </c>
    </row>
    <row r="107" spans="1:5">
      <c r="D107" t="s">
        <v>86</v>
      </c>
      <c r="E107">
        <v>39.31</v>
      </c>
    </row>
    <row r="108" spans="1:5">
      <c r="D108" t="s">
        <v>87</v>
      </c>
      <c r="E108">
        <v>25.135000000000002</v>
      </c>
    </row>
    <row r="110" spans="1:5">
      <c r="A110" t="s">
        <v>64</v>
      </c>
      <c r="B110" t="s">
        <v>10</v>
      </c>
      <c r="C110">
        <v>1</v>
      </c>
      <c r="D110" t="s">
        <v>86</v>
      </c>
      <c r="E110">
        <v>28.102</v>
      </c>
    </row>
    <row r="111" spans="1:5">
      <c r="D111" t="s">
        <v>86</v>
      </c>
      <c r="E111">
        <v>43.584000000000003</v>
      </c>
    </row>
    <row r="112" spans="1:5">
      <c r="D112" t="s">
        <v>87</v>
      </c>
      <c r="E112">
        <v>29.797999999999998</v>
      </c>
    </row>
    <row r="113" spans="3:5">
      <c r="D113" t="s">
        <v>86</v>
      </c>
      <c r="E113">
        <v>25.888000000000002</v>
      </c>
    </row>
    <row r="114" spans="3:5">
      <c r="D114" t="s">
        <v>86</v>
      </c>
      <c r="E114">
        <v>33.887</v>
      </c>
    </row>
    <row r="115" spans="3:5">
      <c r="D115" t="s">
        <v>87</v>
      </c>
      <c r="E115">
        <v>29.582000000000001</v>
      </c>
    </row>
    <row r="116" spans="3:5">
      <c r="C116">
        <v>2</v>
      </c>
      <c r="D116" t="s">
        <v>86</v>
      </c>
      <c r="E116">
        <v>26.459</v>
      </c>
    </row>
    <row r="117" spans="3:5">
      <c r="D117" t="s">
        <v>86</v>
      </c>
      <c r="E117">
        <v>24.094999999999999</v>
      </c>
    </row>
    <row r="118" spans="3:5">
      <c r="D118" t="s">
        <v>87</v>
      </c>
      <c r="E118">
        <v>27.175000000000001</v>
      </c>
    </row>
    <row r="119" spans="3:5">
      <c r="D119" t="s">
        <v>86</v>
      </c>
      <c r="E119">
        <v>14.898999999999999</v>
      </c>
    </row>
    <row r="120" spans="3:5">
      <c r="D120" t="s">
        <v>86</v>
      </c>
      <c r="E120">
        <v>26.939</v>
      </c>
    </row>
    <row r="121" spans="3:5">
      <c r="D121" t="s">
        <v>87</v>
      </c>
      <c r="E121">
        <v>12.397</v>
      </c>
    </row>
    <row r="122" spans="3:5">
      <c r="C122">
        <v>3</v>
      </c>
      <c r="D122" t="s">
        <v>86</v>
      </c>
      <c r="E122">
        <v>24.879000000000001</v>
      </c>
    </row>
    <row r="123" spans="3:5">
      <c r="D123" t="s">
        <v>86</v>
      </c>
      <c r="E123">
        <v>26.859000000000002</v>
      </c>
    </row>
    <row r="124" spans="3:5">
      <c r="D124" t="s">
        <v>87</v>
      </c>
      <c r="E124">
        <v>13.067</v>
      </c>
    </row>
    <row r="125" spans="3:5">
      <c r="D125" t="s">
        <v>86</v>
      </c>
      <c r="E125">
        <v>18.48</v>
      </c>
    </row>
    <row r="126" spans="3:5">
      <c r="D126" t="s">
        <v>86</v>
      </c>
      <c r="E126">
        <v>29.797999999999998</v>
      </c>
    </row>
    <row r="127" spans="3:5">
      <c r="D127" t="s">
        <v>87</v>
      </c>
      <c r="E127">
        <v>20.349</v>
      </c>
    </row>
    <row r="128" spans="3:5">
      <c r="C128">
        <v>4</v>
      </c>
      <c r="D128" t="s">
        <v>86</v>
      </c>
      <c r="E128">
        <v>24.094999999999999</v>
      </c>
    </row>
    <row r="129" spans="1:5">
      <c r="D129" t="s">
        <v>86</v>
      </c>
      <c r="E129">
        <v>22.821000000000002</v>
      </c>
    </row>
    <row r="130" spans="1:5">
      <c r="D130" t="s">
        <v>87</v>
      </c>
      <c r="E130">
        <v>21.571000000000002</v>
      </c>
    </row>
    <row r="131" spans="1:5">
      <c r="D131" t="s">
        <v>86</v>
      </c>
      <c r="E131">
        <v>20.763999999999999</v>
      </c>
    </row>
    <row r="132" spans="1:5">
      <c r="D132" t="s">
        <v>86</v>
      </c>
      <c r="E132">
        <v>15.041</v>
      </c>
    </row>
    <row r="133" spans="1:5">
      <c r="D133" t="s">
        <v>87</v>
      </c>
      <c r="E133">
        <v>21.963000000000001</v>
      </c>
    </row>
    <row r="135" spans="1:5">
      <c r="A135" t="s">
        <v>65</v>
      </c>
      <c r="B135" t="s">
        <v>8</v>
      </c>
      <c r="C135">
        <v>1</v>
      </c>
      <c r="D135" t="s">
        <v>86</v>
      </c>
      <c r="E135">
        <v>17.530999999999999</v>
      </c>
    </row>
    <row r="136" spans="1:5">
      <c r="D136" t="s">
        <v>86</v>
      </c>
      <c r="E136">
        <v>21.07</v>
      </c>
    </row>
    <row r="137" spans="1:5">
      <c r="D137" t="s">
        <v>87</v>
      </c>
      <c r="E137">
        <v>25.22</v>
      </c>
    </row>
    <row r="138" spans="1:5">
      <c r="D138" t="s">
        <v>86</v>
      </c>
      <c r="E138">
        <v>18.709</v>
      </c>
    </row>
    <row r="139" spans="1:5">
      <c r="D139" t="s">
        <v>86</v>
      </c>
      <c r="E139">
        <v>22.821000000000002</v>
      </c>
    </row>
    <row r="140" spans="1:5">
      <c r="D140" t="s">
        <v>87</v>
      </c>
      <c r="E140">
        <v>23.556999999999999</v>
      </c>
    </row>
    <row r="141" spans="1:5">
      <c r="D141" t="s">
        <v>86</v>
      </c>
      <c r="E141">
        <v>23.1</v>
      </c>
    </row>
    <row r="142" spans="1:5">
      <c r="D142" t="s">
        <v>86</v>
      </c>
      <c r="E142">
        <v>14.898999999999999</v>
      </c>
    </row>
    <row r="143" spans="1:5">
      <c r="D143" t="s">
        <v>87</v>
      </c>
      <c r="E143">
        <v>17.036999999999999</v>
      </c>
    </row>
    <row r="144" spans="1:5">
      <c r="C144">
        <v>2</v>
      </c>
      <c r="D144" t="s">
        <v>86</v>
      </c>
      <c r="E144">
        <v>24.965</v>
      </c>
    </row>
    <row r="145" spans="3:5">
      <c r="D145" t="s">
        <v>86</v>
      </c>
      <c r="E145">
        <v>13.86</v>
      </c>
    </row>
    <row r="146" spans="3:5">
      <c r="D146" t="s">
        <v>87</v>
      </c>
      <c r="E146">
        <v>19.048999999999999</v>
      </c>
    </row>
    <row r="147" spans="3:5">
      <c r="D147" t="s">
        <v>86</v>
      </c>
      <c r="E147">
        <v>13.067</v>
      </c>
    </row>
    <row r="148" spans="3:5">
      <c r="D148" t="s">
        <v>86</v>
      </c>
      <c r="E148">
        <v>16.137</v>
      </c>
    </row>
    <row r="149" spans="3:5">
      <c r="D149" t="s">
        <v>87</v>
      </c>
      <c r="E149">
        <v>13.067</v>
      </c>
    </row>
    <row r="150" spans="3:5">
      <c r="D150" t="s">
        <v>86</v>
      </c>
      <c r="E150">
        <v>33.634</v>
      </c>
    </row>
    <row r="151" spans="3:5">
      <c r="D151" t="s">
        <v>86</v>
      </c>
      <c r="E151">
        <v>21.963000000000001</v>
      </c>
    </row>
    <row r="152" spans="3:5">
      <c r="D152" t="s">
        <v>87</v>
      </c>
      <c r="E152">
        <v>12.568</v>
      </c>
    </row>
    <row r="153" spans="3:5">
      <c r="C153">
        <v>3</v>
      </c>
      <c r="D153" t="s">
        <v>86</v>
      </c>
      <c r="E153">
        <v>17.652999999999999</v>
      </c>
    </row>
    <row r="154" spans="3:5">
      <c r="D154" t="s">
        <v>86</v>
      </c>
      <c r="E154">
        <v>17.036999999999999</v>
      </c>
    </row>
    <row r="155" spans="3:5">
      <c r="D155" t="s">
        <v>87</v>
      </c>
      <c r="E155">
        <v>23.556999999999999</v>
      </c>
    </row>
    <row r="156" spans="3:5">
      <c r="D156" t="s">
        <v>86</v>
      </c>
      <c r="E156">
        <v>14.462999999999999</v>
      </c>
    </row>
    <row r="157" spans="3:5">
      <c r="D157" t="s">
        <v>86</v>
      </c>
      <c r="E157">
        <v>9.24</v>
      </c>
    </row>
    <row r="158" spans="3:5">
      <c r="D158" t="s">
        <v>87</v>
      </c>
      <c r="E158">
        <v>29.219000000000001</v>
      </c>
    </row>
    <row r="159" spans="3:5">
      <c r="D159" t="s">
        <v>86</v>
      </c>
      <c r="E159">
        <v>12.047000000000001</v>
      </c>
    </row>
    <row r="160" spans="3:5">
      <c r="D160" t="s">
        <v>86</v>
      </c>
      <c r="E160">
        <v>23.556999999999999</v>
      </c>
    </row>
    <row r="161" spans="1:5">
      <c r="D161" t="s">
        <v>87</v>
      </c>
      <c r="E161">
        <v>12.568</v>
      </c>
    </row>
    <row r="162" spans="1:5">
      <c r="C162">
        <v>4</v>
      </c>
      <c r="D162" t="s">
        <v>86</v>
      </c>
      <c r="E162">
        <v>13.228999999999999</v>
      </c>
    </row>
    <row r="163" spans="1:5">
      <c r="D163" t="s">
        <v>86</v>
      </c>
      <c r="E163">
        <v>17.036999999999999</v>
      </c>
    </row>
    <row r="164" spans="1:5">
      <c r="D164" t="s">
        <v>87</v>
      </c>
      <c r="E164">
        <v>19.048999999999999</v>
      </c>
    </row>
    <row r="165" spans="1:5">
      <c r="D165" t="s">
        <v>86</v>
      </c>
      <c r="E165">
        <v>20.763999999999999</v>
      </c>
    </row>
    <row r="166" spans="1:5">
      <c r="D166" t="s">
        <v>86</v>
      </c>
      <c r="E166">
        <v>14.462999999999999</v>
      </c>
    </row>
    <row r="167" spans="1:5">
      <c r="D167" t="s">
        <v>87</v>
      </c>
      <c r="E167">
        <v>16.137</v>
      </c>
    </row>
    <row r="168" spans="1:5">
      <c r="D168" t="s">
        <v>86</v>
      </c>
      <c r="E168">
        <v>26.459</v>
      </c>
    </row>
    <row r="169" spans="1:5">
      <c r="D169" t="s">
        <v>86</v>
      </c>
      <c r="E169">
        <v>7.4489999999999998</v>
      </c>
    </row>
    <row r="170" spans="1:5">
      <c r="D170" t="s">
        <v>87</v>
      </c>
      <c r="E170">
        <v>14.653</v>
      </c>
    </row>
    <row r="172" spans="1:5">
      <c r="A172" t="s">
        <v>66</v>
      </c>
      <c r="B172" t="s">
        <v>8</v>
      </c>
      <c r="C172">
        <v>1</v>
      </c>
      <c r="D172" t="s">
        <v>86</v>
      </c>
      <c r="E172">
        <v>31.538</v>
      </c>
    </row>
    <row r="173" spans="1:5">
      <c r="D173" t="s">
        <v>86</v>
      </c>
      <c r="E173">
        <v>54.075000000000003</v>
      </c>
    </row>
    <row r="174" spans="1:5">
      <c r="D174" t="s">
        <v>87</v>
      </c>
      <c r="E174">
        <v>30.082999999999998</v>
      </c>
    </row>
    <row r="175" spans="1:5">
      <c r="D175" t="s">
        <v>86</v>
      </c>
      <c r="E175">
        <v>37.247</v>
      </c>
    </row>
    <row r="176" spans="1:5">
      <c r="D176" t="s">
        <v>86</v>
      </c>
      <c r="E176">
        <v>22.821000000000002</v>
      </c>
    </row>
    <row r="177" spans="3:5">
      <c r="D177" t="s">
        <v>87</v>
      </c>
      <c r="E177">
        <v>13.228999999999999</v>
      </c>
    </row>
    <row r="178" spans="3:5">
      <c r="C178">
        <v>2</v>
      </c>
      <c r="D178" t="s">
        <v>86</v>
      </c>
      <c r="E178">
        <v>24.792999999999999</v>
      </c>
    </row>
    <row r="179" spans="3:5">
      <c r="D179" t="s">
        <v>86</v>
      </c>
      <c r="E179">
        <v>22.253</v>
      </c>
    </row>
    <row r="180" spans="3:5">
      <c r="D180" t="s">
        <v>87</v>
      </c>
      <c r="E180">
        <v>12.568</v>
      </c>
    </row>
    <row r="181" spans="3:5">
      <c r="D181" t="s">
        <v>86</v>
      </c>
      <c r="E181">
        <v>43.140999999999998</v>
      </c>
    </row>
    <row r="182" spans="3:5">
      <c r="D182" t="s">
        <v>86</v>
      </c>
      <c r="E182">
        <v>54.232999999999997</v>
      </c>
    </row>
    <row r="183" spans="3:5">
      <c r="D183" t="s">
        <v>87</v>
      </c>
      <c r="E183">
        <v>28.102</v>
      </c>
    </row>
    <row r="184" spans="3:5">
      <c r="C184">
        <v>3</v>
      </c>
      <c r="D184" t="s">
        <v>86</v>
      </c>
      <c r="E184">
        <v>39.472999999999999</v>
      </c>
    </row>
    <row r="185" spans="3:5">
      <c r="D185" t="s">
        <v>86</v>
      </c>
      <c r="E185">
        <v>18.709</v>
      </c>
    </row>
    <row r="186" spans="3:5">
      <c r="D186" t="s">
        <v>87</v>
      </c>
      <c r="E186">
        <v>15.753</v>
      </c>
    </row>
    <row r="187" spans="3:5">
      <c r="D187" t="s">
        <v>86</v>
      </c>
      <c r="E187">
        <v>41.527999999999999</v>
      </c>
    </row>
    <row r="188" spans="3:5">
      <c r="D188" t="s">
        <v>86</v>
      </c>
      <c r="E188">
        <v>18.709</v>
      </c>
    </row>
    <row r="189" spans="3:5">
      <c r="D189" t="s">
        <v>87</v>
      </c>
      <c r="E189">
        <v>29.364999999999998</v>
      </c>
    </row>
    <row r="190" spans="3:5">
      <c r="C190">
        <v>4</v>
      </c>
      <c r="D190" t="s">
        <v>86</v>
      </c>
      <c r="E190">
        <v>20.661000000000001</v>
      </c>
    </row>
    <row r="191" spans="3:5">
      <c r="D191" t="s">
        <v>86</v>
      </c>
      <c r="E191">
        <v>23.1</v>
      </c>
    </row>
    <row r="192" spans="3:5">
      <c r="D192" t="s">
        <v>87</v>
      </c>
      <c r="E192">
        <v>20.661000000000001</v>
      </c>
    </row>
    <row r="193" spans="1:5">
      <c r="D193" t="s">
        <v>86</v>
      </c>
      <c r="E193">
        <v>33.314999999999998</v>
      </c>
    </row>
    <row r="194" spans="1:5">
      <c r="D194" t="s">
        <v>86</v>
      </c>
      <c r="E194">
        <v>23.1</v>
      </c>
    </row>
    <row r="195" spans="1:5">
      <c r="D195" t="s">
        <v>87</v>
      </c>
      <c r="E195">
        <v>24.094999999999999</v>
      </c>
    </row>
    <row r="197" spans="1:5">
      <c r="A197" t="s">
        <v>67</v>
      </c>
      <c r="B197" t="s">
        <v>8</v>
      </c>
      <c r="C197">
        <v>1</v>
      </c>
      <c r="D197" t="s">
        <v>86</v>
      </c>
      <c r="E197">
        <v>28.925000000000001</v>
      </c>
    </row>
    <row r="198" spans="1:5">
      <c r="D198" t="s">
        <v>86</v>
      </c>
      <c r="E198">
        <v>24.879000000000001</v>
      </c>
    </row>
    <row r="199" spans="1:5">
      <c r="D199" t="s">
        <v>87</v>
      </c>
      <c r="E199">
        <v>16.657</v>
      </c>
    </row>
    <row r="200" spans="1:5">
      <c r="D200" t="s">
        <v>86</v>
      </c>
      <c r="E200">
        <v>9.24</v>
      </c>
    </row>
    <row r="201" spans="1:5">
      <c r="D201" t="s">
        <v>86</v>
      </c>
      <c r="E201">
        <v>16.657</v>
      </c>
    </row>
    <row r="202" spans="1:5">
      <c r="D202" t="s">
        <v>87</v>
      </c>
      <c r="E202">
        <v>14.462999999999999</v>
      </c>
    </row>
    <row r="203" spans="1:5">
      <c r="D203" t="s">
        <v>86</v>
      </c>
      <c r="E203">
        <v>23.1</v>
      </c>
    </row>
    <row r="204" spans="1:5">
      <c r="D204" t="s">
        <v>86</v>
      </c>
      <c r="E204">
        <v>14.61</v>
      </c>
    </row>
    <row r="205" spans="1:5">
      <c r="D205" t="s">
        <v>87</v>
      </c>
      <c r="E205">
        <v>18.594999999999999</v>
      </c>
    </row>
    <row r="206" spans="1:5">
      <c r="C206">
        <v>2</v>
      </c>
      <c r="D206" t="s">
        <v>86</v>
      </c>
      <c r="E206">
        <v>24.879000000000001</v>
      </c>
    </row>
    <row r="207" spans="1:5">
      <c r="D207" t="s">
        <v>86</v>
      </c>
      <c r="E207">
        <v>23.1</v>
      </c>
    </row>
    <row r="208" spans="1:5">
      <c r="D208" t="s">
        <v>87</v>
      </c>
      <c r="E208">
        <v>12.047000000000001</v>
      </c>
    </row>
    <row r="209" spans="3:5">
      <c r="D209" t="s">
        <v>86</v>
      </c>
      <c r="E209">
        <v>24.183</v>
      </c>
    </row>
    <row r="210" spans="3:5">
      <c r="D210" t="s">
        <v>86</v>
      </c>
      <c r="E210">
        <v>33.122</v>
      </c>
    </row>
    <row r="211" spans="3:5">
      <c r="D211" t="s">
        <v>87</v>
      </c>
      <c r="E211">
        <v>16.657</v>
      </c>
    </row>
    <row r="212" spans="3:5">
      <c r="D212" t="s">
        <v>86</v>
      </c>
      <c r="E212">
        <v>20.242999999999999</v>
      </c>
    </row>
    <row r="213" spans="3:5">
      <c r="D213" t="s">
        <v>86</v>
      </c>
      <c r="E213">
        <v>22.821000000000002</v>
      </c>
    </row>
    <row r="214" spans="3:5">
      <c r="D214" t="s">
        <v>87</v>
      </c>
      <c r="E214">
        <v>20.768000000000001</v>
      </c>
    </row>
    <row r="215" spans="3:5">
      <c r="C215">
        <v>3</v>
      </c>
      <c r="D215" t="s">
        <v>86</v>
      </c>
      <c r="E215">
        <v>24.183</v>
      </c>
    </row>
    <row r="216" spans="3:5">
      <c r="D216" t="s">
        <v>86</v>
      </c>
      <c r="E216">
        <v>25.888000000000002</v>
      </c>
    </row>
    <row r="217" spans="3:5">
      <c r="D217" t="s">
        <v>87</v>
      </c>
      <c r="E217">
        <v>26.134</v>
      </c>
    </row>
    <row r="218" spans="3:5">
      <c r="D218" t="s">
        <v>86</v>
      </c>
      <c r="E218">
        <v>17.773</v>
      </c>
    </row>
    <row r="219" spans="3:5">
      <c r="D219" t="s">
        <v>86</v>
      </c>
      <c r="E219">
        <v>26.859000000000002</v>
      </c>
    </row>
    <row r="220" spans="3:5">
      <c r="D220" t="s">
        <v>87</v>
      </c>
      <c r="E220">
        <v>17.652999999999999</v>
      </c>
    </row>
    <row r="221" spans="3:5">
      <c r="D221" t="s">
        <v>86</v>
      </c>
      <c r="E221">
        <v>19.048999999999999</v>
      </c>
    </row>
    <row r="222" spans="3:5">
      <c r="D222" t="s">
        <v>86</v>
      </c>
      <c r="E222">
        <v>33.634</v>
      </c>
    </row>
    <row r="223" spans="3:5">
      <c r="D223" t="s">
        <v>87</v>
      </c>
      <c r="E223">
        <v>20.763999999999999</v>
      </c>
    </row>
    <row r="224" spans="3:5">
      <c r="C224">
        <v>4</v>
      </c>
      <c r="D224" t="s">
        <v>86</v>
      </c>
      <c r="E224">
        <v>16.137</v>
      </c>
    </row>
    <row r="225" spans="1:5">
      <c r="D225" t="s">
        <v>86</v>
      </c>
      <c r="E225">
        <v>16.657</v>
      </c>
    </row>
    <row r="226" spans="1:5">
      <c r="D226" t="s">
        <v>87</v>
      </c>
      <c r="E226">
        <v>25.556000000000001</v>
      </c>
    </row>
    <row r="227" spans="1:5">
      <c r="D227" t="s">
        <v>86</v>
      </c>
      <c r="E227">
        <v>22.253</v>
      </c>
    </row>
    <row r="228" spans="1:5">
      <c r="D228" t="s">
        <v>86</v>
      </c>
      <c r="E228">
        <v>19.492000000000001</v>
      </c>
    </row>
    <row r="229" spans="1:5">
      <c r="D229" t="s">
        <v>87</v>
      </c>
      <c r="E229">
        <v>19.048999999999999</v>
      </c>
    </row>
    <row r="230" spans="1:5">
      <c r="D230" t="s">
        <v>86</v>
      </c>
      <c r="E230">
        <v>26.134</v>
      </c>
    </row>
    <row r="231" spans="1:5">
      <c r="D231" t="s">
        <v>86</v>
      </c>
      <c r="E231">
        <v>17.773</v>
      </c>
    </row>
    <row r="232" spans="1:5">
      <c r="D232" t="s">
        <v>87</v>
      </c>
      <c r="E232">
        <v>14.462999999999999</v>
      </c>
    </row>
    <row r="234" spans="1:5">
      <c r="A234" t="s">
        <v>68</v>
      </c>
      <c r="B234" t="s">
        <v>8</v>
      </c>
      <c r="C234">
        <v>1</v>
      </c>
      <c r="D234" t="s">
        <v>86</v>
      </c>
      <c r="E234">
        <v>18.48</v>
      </c>
    </row>
    <row r="235" spans="1:5">
      <c r="D235" t="s">
        <v>86</v>
      </c>
      <c r="E235">
        <v>14.898999999999999</v>
      </c>
    </row>
    <row r="236" spans="1:5">
      <c r="D236" t="s">
        <v>87</v>
      </c>
      <c r="E236">
        <v>14.61</v>
      </c>
    </row>
    <row r="237" spans="1:5">
      <c r="C237">
        <v>2</v>
      </c>
      <c r="D237" t="s">
        <v>86</v>
      </c>
      <c r="E237">
        <v>14.898999999999999</v>
      </c>
    </row>
    <row r="238" spans="1:5">
      <c r="D238" t="s">
        <v>86</v>
      </c>
      <c r="E238">
        <v>25.556000000000001</v>
      </c>
    </row>
    <row r="239" spans="1:5">
      <c r="D239" t="s">
        <v>87</v>
      </c>
      <c r="E239">
        <v>17.036999999999999</v>
      </c>
    </row>
    <row r="240" spans="1:5">
      <c r="C240">
        <v>3</v>
      </c>
      <c r="D240" t="s">
        <v>86</v>
      </c>
      <c r="E240">
        <v>26.459</v>
      </c>
    </row>
    <row r="241" spans="3:5">
      <c r="D241" t="s">
        <v>86</v>
      </c>
      <c r="E241">
        <v>20.661000000000001</v>
      </c>
    </row>
    <row r="242" spans="3:5">
      <c r="D242" t="s">
        <v>87</v>
      </c>
      <c r="E242">
        <v>17.773</v>
      </c>
    </row>
    <row r="243" spans="3:5">
      <c r="C243">
        <v>4</v>
      </c>
      <c r="D243" t="s">
        <v>86</v>
      </c>
      <c r="E243">
        <v>28.702999999999999</v>
      </c>
    </row>
    <row r="244" spans="3:5">
      <c r="D244" t="s">
        <v>86</v>
      </c>
      <c r="E244">
        <v>15.734999999999999</v>
      </c>
    </row>
    <row r="245" spans="3:5">
      <c r="D245" t="s">
        <v>87</v>
      </c>
      <c r="E245">
        <v>18.594999999999999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7" workbookViewId="0">
      <selection activeCell="D27" sqref="D27"/>
    </sheetView>
  </sheetViews>
  <sheetFormatPr baseColWidth="10" defaultRowHeight="15" outlineLevelCol="1" x14ac:dyDescent="0"/>
  <cols>
    <col min="1" max="1" width="12" bestFit="1" customWidth="1"/>
    <col min="4" max="4" width="14" bestFit="1" customWidth="1" outlineLevel="1"/>
    <col min="5" max="5" width="21.33203125" bestFit="1" customWidth="1" outlineLevel="1"/>
    <col min="6" max="6" width="17.6640625" bestFit="1" customWidth="1"/>
    <col min="7" max="7" width="22.33203125" bestFit="1" customWidth="1"/>
    <col min="8" max="8" width="18.6640625" bestFit="1" customWidth="1"/>
    <col min="10" max="10" width="14" bestFit="1" customWidth="1"/>
    <col min="11" max="11" width="22.33203125" bestFit="1" customWidth="1"/>
    <col min="12" max="12" width="18.6640625" bestFit="1" customWidth="1"/>
    <col min="13" max="13" width="18.6640625" customWidth="1"/>
    <col min="14" max="14" width="17" bestFit="1" customWidth="1"/>
    <col min="15" max="15" width="12.83203125" bestFit="1" customWidth="1"/>
    <col min="16" max="17" width="22.1640625" bestFit="1" customWidth="1"/>
    <col min="18" max="18" width="17" bestFit="1" customWidth="1"/>
    <col min="19" max="19" width="20.1640625" bestFit="1" customWidth="1"/>
    <col min="20" max="20" width="22.1640625" bestFit="1" customWidth="1"/>
  </cols>
  <sheetData>
    <row r="1" spans="1:20">
      <c r="D1" t="s">
        <v>136</v>
      </c>
      <c r="J1" t="s">
        <v>137</v>
      </c>
      <c r="O1" s="17" t="s">
        <v>136</v>
      </c>
    </row>
    <row r="2" spans="1:20">
      <c r="A2" t="s">
        <v>89</v>
      </c>
      <c r="B2" t="s">
        <v>138</v>
      </c>
      <c r="C2" t="s">
        <v>90</v>
      </c>
      <c r="D2" t="s">
        <v>139</v>
      </c>
      <c r="E2" t="s">
        <v>140</v>
      </c>
      <c r="F2" t="s">
        <v>141</v>
      </c>
      <c r="G2" t="s">
        <v>142</v>
      </c>
      <c r="H2" t="s">
        <v>143</v>
      </c>
      <c r="J2" t="s">
        <v>139</v>
      </c>
      <c r="K2" t="s">
        <v>142</v>
      </c>
      <c r="L2" t="s">
        <v>143</v>
      </c>
      <c r="O2" t="s">
        <v>138</v>
      </c>
      <c r="P2" t="s">
        <v>144</v>
      </c>
      <c r="Q2" t="s">
        <v>145</v>
      </c>
      <c r="S2" t="s">
        <v>146</v>
      </c>
      <c r="T2" t="s">
        <v>147</v>
      </c>
    </row>
    <row r="3" spans="1:20">
      <c r="A3" t="s">
        <v>111</v>
      </c>
      <c r="B3" t="s">
        <v>10</v>
      </c>
      <c r="C3" t="s">
        <v>17</v>
      </c>
      <c r="D3">
        <v>379</v>
      </c>
      <c r="E3">
        <v>75</v>
      </c>
      <c r="F3">
        <f t="shared" ref="F3:F18" si="0">E3/D3*100</f>
        <v>19.788918205804748</v>
      </c>
      <c r="G3">
        <v>31</v>
      </c>
      <c r="H3">
        <f t="shared" ref="H3:H18" si="1">G3/D3*100</f>
        <v>8.1794195250659634</v>
      </c>
      <c r="J3">
        <v>113</v>
      </c>
      <c r="K3">
        <v>12</v>
      </c>
      <c r="L3">
        <f t="shared" ref="L3:L18" si="2">K3/J3*100</f>
        <v>10.619469026548673</v>
      </c>
      <c r="O3" t="s">
        <v>10</v>
      </c>
      <c r="P3">
        <f>AVERAGE(F4:F19)</f>
        <v>20.234477975230352</v>
      </c>
      <c r="Q3">
        <f>AVERAGE(H4:H19)</f>
        <v>5.6789053290433138</v>
      </c>
      <c r="S3">
        <v>3.6169225167799999</v>
      </c>
      <c r="T3">
        <v>4.5786475359300001</v>
      </c>
    </row>
    <row r="4" spans="1:20">
      <c r="A4" t="s">
        <v>73</v>
      </c>
      <c r="B4" t="s">
        <v>10</v>
      </c>
      <c r="C4" t="s">
        <v>17</v>
      </c>
      <c r="D4">
        <v>628</v>
      </c>
      <c r="E4">
        <v>69</v>
      </c>
      <c r="F4">
        <f t="shared" si="0"/>
        <v>10.987261146496815</v>
      </c>
      <c r="G4">
        <v>17</v>
      </c>
      <c r="H4">
        <f t="shared" si="1"/>
        <v>2.7070063694267517</v>
      </c>
      <c r="J4">
        <v>146</v>
      </c>
      <c r="K4">
        <v>0</v>
      </c>
      <c r="L4">
        <f t="shared" si="2"/>
        <v>0</v>
      </c>
      <c r="O4" t="s">
        <v>148</v>
      </c>
      <c r="P4">
        <f>AVERAGE(F21:F42)</f>
        <v>76.123293911033585</v>
      </c>
      <c r="Q4">
        <f>AVERAGE(H21:H42)</f>
        <v>12.409473120141836</v>
      </c>
      <c r="S4">
        <v>6.0276373149999998</v>
      </c>
      <c r="T4">
        <v>2.8993575490799999</v>
      </c>
    </row>
    <row r="5" spans="1:20">
      <c r="B5" t="s">
        <v>10</v>
      </c>
      <c r="C5" t="s">
        <v>17</v>
      </c>
      <c r="D5">
        <v>369</v>
      </c>
      <c r="E5">
        <v>113</v>
      </c>
      <c r="F5">
        <f t="shared" si="0"/>
        <v>30.62330623306233</v>
      </c>
      <c r="G5">
        <v>3</v>
      </c>
      <c r="H5">
        <f t="shared" si="1"/>
        <v>0.81300813008130091</v>
      </c>
      <c r="J5">
        <v>204</v>
      </c>
      <c r="K5">
        <v>0</v>
      </c>
      <c r="L5">
        <f t="shared" si="2"/>
        <v>0</v>
      </c>
    </row>
    <row r="6" spans="1:20">
      <c r="A6" t="s">
        <v>150</v>
      </c>
      <c r="B6" t="s">
        <v>10</v>
      </c>
      <c r="C6" t="s">
        <v>17</v>
      </c>
      <c r="D6">
        <v>131</v>
      </c>
      <c r="E6">
        <v>35</v>
      </c>
      <c r="F6">
        <f t="shared" si="0"/>
        <v>26.717557251908396</v>
      </c>
      <c r="G6">
        <v>12</v>
      </c>
      <c r="H6">
        <f t="shared" si="1"/>
        <v>9.1603053435114496</v>
      </c>
      <c r="J6">
        <v>77</v>
      </c>
      <c r="K6">
        <v>0</v>
      </c>
      <c r="L6">
        <f t="shared" si="2"/>
        <v>0</v>
      </c>
      <c r="O6" t="s">
        <v>149</v>
      </c>
      <c r="P6">
        <f>TTEST(F4:F19,F21:F42,2,3)</f>
        <v>1.3202239432241056E-12</v>
      </c>
      <c r="Q6">
        <f>TTEST(H4:H19,H21:H42,2,3)</f>
        <v>0.14301537644308429</v>
      </c>
    </row>
    <row r="7" spans="1:20">
      <c r="A7" t="s">
        <v>151</v>
      </c>
      <c r="B7" t="s">
        <v>10</v>
      </c>
      <c r="C7" t="s">
        <v>17</v>
      </c>
      <c r="D7">
        <v>95</v>
      </c>
      <c r="E7">
        <v>20</v>
      </c>
      <c r="F7">
        <f t="shared" si="0"/>
        <v>21.052631578947366</v>
      </c>
      <c r="G7">
        <v>42</v>
      </c>
      <c r="H7">
        <f t="shared" si="1"/>
        <v>44.210526315789473</v>
      </c>
      <c r="J7">
        <v>122</v>
      </c>
      <c r="K7">
        <v>54</v>
      </c>
      <c r="L7">
        <f t="shared" si="2"/>
        <v>44.26229508196721</v>
      </c>
    </row>
    <row r="8" spans="1:20">
      <c r="A8" t="s">
        <v>152</v>
      </c>
      <c r="B8" t="s">
        <v>10</v>
      </c>
      <c r="C8" t="s">
        <v>17</v>
      </c>
      <c r="D8">
        <v>103</v>
      </c>
      <c r="E8">
        <v>8</v>
      </c>
      <c r="F8">
        <f t="shared" si="0"/>
        <v>7.7669902912621351</v>
      </c>
      <c r="G8">
        <v>10</v>
      </c>
      <c r="H8">
        <f t="shared" si="1"/>
        <v>9.7087378640776691</v>
      </c>
      <c r="J8">
        <v>53</v>
      </c>
      <c r="K8">
        <v>0</v>
      </c>
      <c r="L8">
        <f t="shared" si="2"/>
        <v>0</v>
      </c>
    </row>
    <row r="9" spans="1:20">
      <c r="A9" t="s">
        <v>153</v>
      </c>
      <c r="B9" t="s">
        <v>10</v>
      </c>
      <c r="C9" t="s">
        <v>17</v>
      </c>
      <c r="D9">
        <v>87</v>
      </c>
      <c r="E9">
        <v>2</v>
      </c>
      <c r="F9">
        <f t="shared" si="0"/>
        <v>2.2988505747126435</v>
      </c>
      <c r="G9">
        <v>0</v>
      </c>
      <c r="H9">
        <f t="shared" si="1"/>
        <v>0</v>
      </c>
      <c r="J9">
        <v>38</v>
      </c>
      <c r="K9">
        <v>0</v>
      </c>
      <c r="L9">
        <f t="shared" si="2"/>
        <v>0</v>
      </c>
    </row>
    <row r="10" spans="1:20">
      <c r="A10" t="s">
        <v>154</v>
      </c>
      <c r="B10" t="s">
        <v>10</v>
      </c>
      <c r="C10" t="s">
        <v>17</v>
      </c>
      <c r="D10">
        <v>146</v>
      </c>
      <c r="E10">
        <v>8</v>
      </c>
      <c r="F10">
        <f t="shared" si="0"/>
        <v>5.4794520547945202</v>
      </c>
      <c r="G10">
        <v>15</v>
      </c>
      <c r="H10">
        <f t="shared" si="1"/>
        <v>10.273972602739725</v>
      </c>
      <c r="J10">
        <v>25</v>
      </c>
      <c r="K10">
        <v>0</v>
      </c>
      <c r="L10">
        <f t="shared" si="2"/>
        <v>0</v>
      </c>
    </row>
    <row r="11" spans="1:20">
      <c r="A11" t="s">
        <v>275</v>
      </c>
      <c r="B11" t="s">
        <v>10</v>
      </c>
      <c r="C11" t="s">
        <v>17</v>
      </c>
      <c r="D11">
        <v>168</v>
      </c>
      <c r="E11">
        <v>17</v>
      </c>
      <c r="F11">
        <f t="shared" si="0"/>
        <v>10.119047619047619</v>
      </c>
      <c r="G11">
        <v>7</v>
      </c>
      <c r="H11">
        <f t="shared" si="1"/>
        <v>4.1666666666666661</v>
      </c>
      <c r="J11">
        <v>46</v>
      </c>
      <c r="K11">
        <v>30</v>
      </c>
      <c r="L11">
        <f t="shared" si="2"/>
        <v>65.217391304347828</v>
      </c>
    </row>
    <row r="12" spans="1:20">
      <c r="A12" t="s">
        <v>276</v>
      </c>
      <c r="B12" t="s">
        <v>10</v>
      </c>
      <c r="C12" t="s">
        <v>17</v>
      </c>
      <c r="D12">
        <v>220</v>
      </c>
      <c r="E12">
        <v>27</v>
      </c>
      <c r="F12">
        <f t="shared" si="0"/>
        <v>12.272727272727273</v>
      </c>
      <c r="G12">
        <v>7</v>
      </c>
      <c r="H12">
        <f t="shared" si="1"/>
        <v>3.1818181818181817</v>
      </c>
      <c r="J12">
        <v>83</v>
      </c>
      <c r="K12">
        <v>51</v>
      </c>
      <c r="L12">
        <f t="shared" si="2"/>
        <v>61.445783132530117</v>
      </c>
    </row>
    <row r="13" spans="1:20">
      <c r="A13" t="s">
        <v>277</v>
      </c>
      <c r="B13" t="s">
        <v>10</v>
      </c>
      <c r="C13" t="s">
        <v>17</v>
      </c>
      <c r="D13">
        <v>132</v>
      </c>
      <c r="E13">
        <v>22</v>
      </c>
      <c r="F13">
        <f t="shared" si="0"/>
        <v>16.666666666666664</v>
      </c>
      <c r="G13">
        <v>0</v>
      </c>
      <c r="H13">
        <f t="shared" si="1"/>
        <v>0</v>
      </c>
      <c r="J13">
        <v>45</v>
      </c>
      <c r="K13">
        <v>0</v>
      </c>
      <c r="L13">
        <f t="shared" si="2"/>
        <v>0</v>
      </c>
    </row>
    <row r="14" spans="1:20">
      <c r="A14" t="s">
        <v>271</v>
      </c>
      <c r="B14" t="s">
        <v>10</v>
      </c>
      <c r="C14" t="s">
        <v>17</v>
      </c>
      <c r="D14">
        <v>246</v>
      </c>
      <c r="E14">
        <v>109</v>
      </c>
      <c r="F14">
        <f t="shared" si="0"/>
        <v>44.308943089430898</v>
      </c>
      <c r="G14">
        <v>0</v>
      </c>
      <c r="H14">
        <f t="shared" si="1"/>
        <v>0</v>
      </c>
      <c r="J14">
        <v>80</v>
      </c>
      <c r="K14">
        <v>0</v>
      </c>
      <c r="L14">
        <f t="shared" si="2"/>
        <v>0</v>
      </c>
    </row>
    <row r="15" spans="1:20">
      <c r="A15" t="s">
        <v>272</v>
      </c>
      <c r="B15" t="s">
        <v>10</v>
      </c>
      <c r="C15" t="s">
        <v>17</v>
      </c>
      <c r="D15">
        <v>205</v>
      </c>
      <c r="E15">
        <v>66</v>
      </c>
      <c r="F15">
        <f t="shared" si="0"/>
        <v>32.195121951219512</v>
      </c>
      <c r="G15">
        <v>0</v>
      </c>
      <c r="H15">
        <f t="shared" si="1"/>
        <v>0</v>
      </c>
      <c r="J15">
        <v>66</v>
      </c>
      <c r="K15">
        <v>0</v>
      </c>
      <c r="L15">
        <f t="shared" si="2"/>
        <v>0</v>
      </c>
    </row>
    <row r="16" spans="1:20">
      <c r="A16" t="s">
        <v>135</v>
      </c>
      <c r="B16" t="s">
        <v>10</v>
      </c>
      <c r="C16" t="s">
        <v>7</v>
      </c>
      <c r="D16">
        <v>207</v>
      </c>
      <c r="E16">
        <v>62</v>
      </c>
      <c r="F16">
        <f t="shared" si="0"/>
        <v>29.951690821256037</v>
      </c>
      <c r="G16">
        <v>0</v>
      </c>
      <c r="H16">
        <f t="shared" si="1"/>
        <v>0</v>
      </c>
      <c r="J16">
        <v>135</v>
      </c>
      <c r="K16">
        <v>0</v>
      </c>
      <c r="L16">
        <f t="shared" si="2"/>
        <v>0</v>
      </c>
    </row>
    <row r="17" spans="1:18">
      <c r="A17" t="s">
        <v>267</v>
      </c>
      <c r="B17" t="s">
        <v>10</v>
      </c>
      <c r="C17" t="s">
        <v>7</v>
      </c>
      <c r="D17">
        <v>208</v>
      </c>
      <c r="E17">
        <v>40</v>
      </c>
      <c r="F17">
        <f t="shared" si="0"/>
        <v>19.230769230769234</v>
      </c>
      <c r="G17">
        <v>2</v>
      </c>
      <c r="H17">
        <f t="shared" si="1"/>
        <v>0.96153846153846156</v>
      </c>
      <c r="J17">
        <v>91</v>
      </c>
      <c r="K17">
        <v>30</v>
      </c>
      <c r="L17">
        <f t="shared" si="2"/>
        <v>32.967032967032964</v>
      </c>
    </row>
    <row r="18" spans="1:18">
      <c r="A18" t="s">
        <v>267</v>
      </c>
      <c r="B18" t="s">
        <v>10</v>
      </c>
      <c r="C18" t="s">
        <v>7</v>
      </c>
      <c r="D18">
        <v>130</v>
      </c>
      <c r="E18">
        <v>44</v>
      </c>
      <c r="F18">
        <f t="shared" si="0"/>
        <v>33.846153846153847</v>
      </c>
      <c r="G18">
        <v>0</v>
      </c>
      <c r="H18">
        <f t="shared" si="1"/>
        <v>0</v>
      </c>
      <c r="J18">
        <v>46</v>
      </c>
      <c r="K18">
        <v>0</v>
      </c>
      <c r="L18">
        <f t="shared" si="2"/>
        <v>0</v>
      </c>
    </row>
    <row r="20" spans="1:18">
      <c r="O20" s="17" t="s">
        <v>137</v>
      </c>
    </row>
    <row r="21" spans="1:18">
      <c r="A21" t="s">
        <v>278</v>
      </c>
      <c r="B21" t="s">
        <v>8</v>
      </c>
      <c r="C21" t="s">
        <v>17</v>
      </c>
      <c r="D21">
        <v>176</v>
      </c>
      <c r="E21">
        <v>111</v>
      </c>
      <c r="F21">
        <f t="shared" ref="F21:F42" si="3">E21/D21*100</f>
        <v>63.06818181818182</v>
      </c>
      <c r="G21">
        <v>63</v>
      </c>
      <c r="H21">
        <f t="shared" ref="H21:H42" si="4">G21/D21*100</f>
        <v>35.795454545454547</v>
      </c>
      <c r="J21">
        <v>225</v>
      </c>
      <c r="K21">
        <v>225</v>
      </c>
      <c r="L21">
        <f t="shared" ref="L21:L42" si="5">K21/J21*100</f>
        <v>100</v>
      </c>
      <c r="O21" t="s">
        <v>138</v>
      </c>
      <c r="P21" t="s">
        <v>145</v>
      </c>
      <c r="R21" t="s">
        <v>147</v>
      </c>
    </row>
    <row r="22" spans="1:18">
      <c r="A22" t="s">
        <v>279</v>
      </c>
      <c r="B22" t="s">
        <v>8</v>
      </c>
      <c r="C22" t="s">
        <v>17</v>
      </c>
      <c r="D22">
        <v>268</v>
      </c>
      <c r="E22">
        <v>245</v>
      </c>
      <c r="F22">
        <f t="shared" si="3"/>
        <v>91.417910447761201</v>
      </c>
      <c r="G22">
        <v>30</v>
      </c>
      <c r="H22">
        <f t="shared" si="4"/>
        <v>11.194029850746269</v>
      </c>
      <c r="J22">
        <v>154</v>
      </c>
      <c r="K22">
        <v>45</v>
      </c>
      <c r="L22">
        <f t="shared" si="5"/>
        <v>29.220779220779221</v>
      </c>
      <c r="O22" t="s">
        <v>10</v>
      </c>
      <c r="P22">
        <f>AVERAGE(L4:L19)</f>
        <v>13.592833499058541</v>
      </c>
      <c r="R22">
        <v>4.9120830740999999</v>
      </c>
    </row>
    <row r="23" spans="1:18">
      <c r="A23" t="s">
        <v>280</v>
      </c>
      <c r="B23" t="s">
        <v>8</v>
      </c>
      <c r="C23" t="s">
        <v>17</v>
      </c>
      <c r="D23">
        <v>593</v>
      </c>
      <c r="E23">
        <v>524</v>
      </c>
      <c r="F23">
        <f t="shared" si="3"/>
        <v>88.364249578414842</v>
      </c>
      <c r="G23">
        <v>26</v>
      </c>
      <c r="H23">
        <f t="shared" si="4"/>
        <v>4.3844856661045535</v>
      </c>
      <c r="J23">
        <v>312</v>
      </c>
      <c r="K23">
        <v>42</v>
      </c>
      <c r="L23">
        <f t="shared" si="5"/>
        <v>13.461538461538462</v>
      </c>
      <c r="O23" t="s">
        <v>148</v>
      </c>
      <c r="P23">
        <f>AVERAGE(L21:L42)</f>
        <v>33.101371178413672</v>
      </c>
      <c r="R23">
        <v>11.64944729336</v>
      </c>
    </row>
    <row r="24" spans="1:18">
      <c r="A24" t="s">
        <v>158</v>
      </c>
      <c r="B24" t="s">
        <v>8</v>
      </c>
      <c r="C24" t="s">
        <v>17</v>
      </c>
      <c r="D24">
        <v>431</v>
      </c>
      <c r="E24">
        <v>248</v>
      </c>
      <c r="F24">
        <f t="shared" si="3"/>
        <v>57.540603248259856</v>
      </c>
      <c r="G24">
        <v>2</v>
      </c>
      <c r="H24">
        <f t="shared" si="4"/>
        <v>0.46403712296983757</v>
      </c>
      <c r="J24">
        <v>119</v>
      </c>
      <c r="K24">
        <v>0</v>
      </c>
      <c r="L24">
        <f t="shared" si="5"/>
        <v>0</v>
      </c>
      <c r="O24" t="s">
        <v>149</v>
      </c>
    </row>
    <row r="25" spans="1:18">
      <c r="A25" t="s">
        <v>159</v>
      </c>
      <c r="B25" t="s">
        <v>8</v>
      </c>
      <c r="C25" t="s">
        <v>17</v>
      </c>
      <c r="D25">
        <v>125</v>
      </c>
      <c r="E25">
        <v>114</v>
      </c>
      <c r="F25">
        <f t="shared" si="3"/>
        <v>91.2</v>
      </c>
      <c r="G25">
        <v>0</v>
      </c>
      <c r="H25">
        <f t="shared" si="4"/>
        <v>0</v>
      </c>
      <c r="J25">
        <v>67</v>
      </c>
      <c r="K25">
        <v>0</v>
      </c>
      <c r="L25">
        <f t="shared" si="5"/>
        <v>0</v>
      </c>
      <c r="P25">
        <f>TTEST(L4:L19,L21:L42,2,3)</f>
        <v>5.6998540118229184E-2</v>
      </c>
    </row>
    <row r="26" spans="1:18">
      <c r="A26" t="s">
        <v>160</v>
      </c>
      <c r="B26" t="s">
        <v>8</v>
      </c>
      <c r="C26" t="s">
        <v>17</v>
      </c>
      <c r="D26">
        <v>93</v>
      </c>
      <c r="E26">
        <v>77</v>
      </c>
      <c r="F26">
        <f t="shared" si="3"/>
        <v>82.795698924731184</v>
      </c>
      <c r="G26">
        <v>5</v>
      </c>
      <c r="H26">
        <f t="shared" si="4"/>
        <v>5.376344086021505</v>
      </c>
      <c r="J26">
        <v>56</v>
      </c>
      <c r="K26">
        <v>10</v>
      </c>
      <c r="L26">
        <f t="shared" si="5"/>
        <v>17.857142857142858</v>
      </c>
    </row>
    <row r="27" spans="1:18">
      <c r="A27" t="s">
        <v>161</v>
      </c>
      <c r="B27" t="s">
        <v>8</v>
      </c>
      <c r="C27" t="s">
        <v>17</v>
      </c>
      <c r="D27">
        <v>95</v>
      </c>
      <c r="E27">
        <v>91</v>
      </c>
      <c r="F27">
        <f t="shared" si="3"/>
        <v>95.78947368421052</v>
      </c>
      <c r="G27">
        <v>11</v>
      </c>
      <c r="H27">
        <f t="shared" si="4"/>
        <v>11.578947368421053</v>
      </c>
      <c r="J27">
        <v>117</v>
      </c>
      <c r="K27">
        <v>117</v>
      </c>
      <c r="L27">
        <f t="shared" si="5"/>
        <v>100</v>
      </c>
    </row>
    <row r="28" spans="1:18">
      <c r="A28" t="s">
        <v>262</v>
      </c>
      <c r="B28" t="s">
        <v>8</v>
      </c>
      <c r="C28" t="s">
        <v>17</v>
      </c>
      <c r="D28">
        <v>148</v>
      </c>
      <c r="E28">
        <v>116</v>
      </c>
      <c r="F28">
        <f t="shared" si="3"/>
        <v>78.378378378378372</v>
      </c>
      <c r="G28">
        <v>0</v>
      </c>
      <c r="H28">
        <f t="shared" si="4"/>
        <v>0</v>
      </c>
      <c r="J28">
        <v>90</v>
      </c>
      <c r="K28">
        <v>0</v>
      </c>
      <c r="L28">
        <f t="shared" si="5"/>
        <v>0</v>
      </c>
    </row>
    <row r="29" spans="1:18">
      <c r="A29" t="s">
        <v>263</v>
      </c>
      <c r="B29" t="s">
        <v>8</v>
      </c>
      <c r="C29" t="s">
        <v>17</v>
      </c>
      <c r="D29">
        <v>151</v>
      </c>
      <c r="E29">
        <v>130</v>
      </c>
      <c r="F29">
        <f t="shared" si="3"/>
        <v>86.092715231788077</v>
      </c>
      <c r="G29">
        <v>0</v>
      </c>
      <c r="H29">
        <f t="shared" si="4"/>
        <v>0</v>
      </c>
      <c r="J29">
        <v>145</v>
      </c>
      <c r="K29">
        <v>0</v>
      </c>
      <c r="L29">
        <f t="shared" si="5"/>
        <v>0</v>
      </c>
    </row>
    <row r="30" spans="1:18">
      <c r="A30" t="s">
        <v>102</v>
      </c>
      <c r="B30" t="s">
        <v>8</v>
      </c>
      <c r="C30" t="s">
        <v>7</v>
      </c>
      <c r="D30">
        <v>327</v>
      </c>
      <c r="E30">
        <v>152</v>
      </c>
      <c r="F30">
        <f t="shared" si="3"/>
        <v>46.48318042813456</v>
      </c>
      <c r="G30">
        <v>60</v>
      </c>
      <c r="H30">
        <f t="shared" si="4"/>
        <v>18.348623853211009</v>
      </c>
      <c r="J30">
        <v>175</v>
      </c>
      <c r="K30">
        <v>140</v>
      </c>
      <c r="L30">
        <f t="shared" si="5"/>
        <v>80</v>
      </c>
    </row>
    <row r="31" spans="1:18">
      <c r="A31" t="s">
        <v>155</v>
      </c>
      <c r="B31" t="s">
        <v>8</v>
      </c>
      <c r="C31" t="s">
        <v>7</v>
      </c>
      <c r="D31">
        <v>411</v>
      </c>
      <c r="E31">
        <v>152</v>
      </c>
      <c r="F31">
        <f t="shared" si="3"/>
        <v>36.982968369829685</v>
      </c>
      <c r="G31">
        <v>34</v>
      </c>
      <c r="H31">
        <f t="shared" si="4"/>
        <v>8.2725060827250605</v>
      </c>
      <c r="J31">
        <v>134</v>
      </c>
      <c r="K31">
        <v>38</v>
      </c>
      <c r="L31">
        <f t="shared" si="5"/>
        <v>28.35820895522388</v>
      </c>
    </row>
    <row r="32" spans="1:18">
      <c r="A32" t="s">
        <v>67</v>
      </c>
      <c r="B32" t="s">
        <v>8</v>
      </c>
      <c r="C32" t="s">
        <v>7</v>
      </c>
      <c r="D32">
        <v>303</v>
      </c>
      <c r="E32">
        <v>219</v>
      </c>
      <c r="F32">
        <f t="shared" si="3"/>
        <v>72.277227722772281</v>
      </c>
      <c r="G32">
        <v>2</v>
      </c>
      <c r="H32">
        <f t="shared" si="4"/>
        <v>0.66006600660066006</v>
      </c>
      <c r="J32">
        <v>112</v>
      </c>
      <c r="K32">
        <v>3</v>
      </c>
      <c r="L32">
        <f t="shared" si="5"/>
        <v>2.6785714285714284</v>
      </c>
    </row>
    <row r="33" spans="1:12">
      <c r="A33" t="s">
        <v>156</v>
      </c>
      <c r="B33" t="s">
        <v>8</v>
      </c>
      <c r="C33" t="s">
        <v>7</v>
      </c>
      <c r="D33">
        <v>408</v>
      </c>
      <c r="E33">
        <v>389</v>
      </c>
      <c r="F33">
        <f t="shared" si="3"/>
        <v>95.343137254901961</v>
      </c>
      <c r="G33">
        <v>55</v>
      </c>
      <c r="H33">
        <f t="shared" si="4"/>
        <v>13.480392156862745</v>
      </c>
      <c r="J33">
        <v>175</v>
      </c>
      <c r="K33">
        <v>151</v>
      </c>
      <c r="L33">
        <f t="shared" si="5"/>
        <v>86.285714285714292</v>
      </c>
    </row>
    <row r="34" spans="1:12">
      <c r="A34" t="s">
        <v>157</v>
      </c>
      <c r="B34" t="s">
        <v>8</v>
      </c>
      <c r="C34" t="s">
        <v>7</v>
      </c>
      <c r="D34">
        <v>324</v>
      </c>
      <c r="E34">
        <v>315</v>
      </c>
      <c r="F34">
        <f t="shared" si="3"/>
        <v>97.222222222222214</v>
      </c>
      <c r="G34">
        <v>49</v>
      </c>
      <c r="H34">
        <f t="shared" si="4"/>
        <v>15.123456790123457</v>
      </c>
      <c r="J34">
        <v>119</v>
      </c>
      <c r="K34">
        <v>11</v>
      </c>
      <c r="L34">
        <f t="shared" si="5"/>
        <v>9.2436974789915975</v>
      </c>
    </row>
    <row r="35" spans="1:12">
      <c r="A35" t="s">
        <v>281</v>
      </c>
      <c r="B35" t="s">
        <v>8</v>
      </c>
      <c r="C35" t="s">
        <v>7</v>
      </c>
      <c r="D35">
        <v>160</v>
      </c>
      <c r="E35">
        <v>75</v>
      </c>
      <c r="F35">
        <f t="shared" si="3"/>
        <v>46.875</v>
      </c>
      <c r="G35">
        <v>67</v>
      </c>
      <c r="H35">
        <f t="shared" si="4"/>
        <v>41.875</v>
      </c>
      <c r="J35">
        <v>66</v>
      </c>
      <c r="K35">
        <v>34</v>
      </c>
      <c r="L35">
        <f t="shared" si="5"/>
        <v>51.515151515151516</v>
      </c>
    </row>
    <row r="36" spans="1:12">
      <c r="A36" t="s">
        <v>256</v>
      </c>
      <c r="B36" t="s">
        <v>8</v>
      </c>
      <c r="C36" t="s">
        <v>7</v>
      </c>
      <c r="D36">
        <v>188</v>
      </c>
      <c r="E36">
        <v>130</v>
      </c>
      <c r="F36">
        <f t="shared" si="3"/>
        <v>69.148936170212778</v>
      </c>
      <c r="G36">
        <v>121</v>
      </c>
      <c r="H36">
        <f t="shared" si="4"/>
        <v>64.361702127659569</v>
      </c>
      <c r="J36">
        <v>86</v>
      </c>
      <c r="K36">
        <v>33</v>
      </c>
      <c r="L36">
        <f t="shared" si="5"/>
        <v>38.372093023255815</v>
      </c>
    </row>
    <row r="37" spans="1:12">
      <c r="A37" t="s">
        <v>257</v>
      </c>
      <c r="B37" t="s">
        <v>8</v>
      </c>
      <c r="C37" t="s">
        <v>7</v>
      </c>
      <c r="D37">
        <v>240</v>
      </c>
      <c r="E37">
        <v>147</v>
      </c>
      <c r="F37">
        <f t="shared" si="3"/>
        <v>61.250000000000007</v>
      </c>
      <c r="G37">
        <v>37</v>
      </c>
      <c r="H37">
        <f t="shared" si="4"/>
        <v>15.416666666666668</v>
      </c>
      <c r="J37">
        <v>45</v>
      </c>
      <c r="K37">
        <v>5</v>
      </c>
      <c r="L37">
        <f t="shared" si="5"/>
        <v>11.111111111111111</v>
      </c>
    </row>
    <row r="38" spans="1:12">
      <c r="A38" t="s">
        <v>282</v>
      </c>
      <c r="B38" t="s">
        <v>8</v>
      </c>
      <c r="C38" t="s">
        <v>7</v>
      </c>
      <c r="D38">
        <v>192</v>
      </c>
      <c r="E38">
        <v>187</v>
      </c>
      <c r="F38">
        <f t="shared" si="3"/>
        <v>97.395833333333343</v>
      </c>
      <c r="G38">
        <v>4</v>
      </c>
      <c r="H38">
        <f t="shared" si="4"/>
        <v>2.083333333333333</v>
      </c>
      <c r="J38">
        <v>88</v>
      </c>
      <c r="K38">
        <v>26</v>
      </c>
      <c r="L38">
        <f t="shared" si="5"/>
        <v>29.545454545454547</v>
      </c>
    </row>
    <row r="39" spans="1:12">
      <c r="A39" t="s">
        <v>283</v>
      </c>
      <c r="B39" t="s">
        <v>8</v>
      </c>
      <c r="C39" t="s">
        <v>7</v>
      </c>
      <c r="D39">
        <v>208</v>
      </c>
      <c r="E39">
        <v>196</v>
      </c>
      <c r="F39">
        <f t="shared" si="3"/>
        <v>94.230769230769226</v>
      </c>
      <c r="G39">
        <v>15</v>
      </c>
      <c r="H39">
        <f t="shared" si="4"/>
        <v>7.2115384615384608</v>
      </c>
      <c r="J39">
        <v>108</v>
      </c>
      <c r="K39">
        <v>36</v>
      </c>
      <c r="L39">
        <f t="shared" si="5"/>
        <v>33.333333333333329</v>
      </c>
    </row>
    <row r="40" spans="1:12">
      <c r="A40" t="s">
        <v>259</v>
      </c>
      <c r="B40" t="s">
        <v>8</v>
      </c>
      <c r="C40" t="s">
        <v>7</v>
      </c>
      <c r="D40">
        <v>234</v>
      </c>
      <c r="E40">
        <v>126</v>
      </c>
      <c r="F40">
        <f t="shared" si="3"/>
        <v>53.846153846153847</v>
      </c>
      <c r="G40">
        <v>3</v>
      </c>
      <c r="H40">
        <f t="shared" si="4"/>
        <v>1.2820512820512819</v>
      </c>
      <c r="J40">
        <v>67</v>
      </c>
      <c r="K40">
        <v>2</v>
      </c>
      <c r="L40">
        <f t="shared" si="5"/>
        <v>2.9850746268656714</v>
      </c>
    </row>
    <row r="41" spans="1:12">
      <c r="A41" t="s">
        <v>260</v>
      </c>
      <c r="B41" t="s">
        <v>8</v>
      </c>
      <c r="C41" t="s">
        <v>7</v>
      </c>
      <c r="D41">
        <v>147</v>
      </c>
      <c r="E41">
        <v>103</v>
      </c>
      <c r="F41">
        <f t="shared" si="3"/>
        <v>70.068027210884352</v>
      </c>
      <c r="G41">
        <v>5</v>
      </c>
      <c r="H41">
        <f t="shared" si="4"/>
        <v>3.4013605442176873</v>
      </c>
      <c r="J41">
        <v>55</v>
      </c>
      <c r="K41">
        <v>0</v>
      </c>
      <c r="L41">
        <f t="shared" si="5"/>
        <v>0</v>
      </c>
    </row>
    <row r="42" spans="1:12">
      <c r="A42" t="s">
        <v>261</v>
      </c>
      <c r="B42" t="s">
        <v>8</v>
      </c>
      <c r="C42" t="s">
        <v>7</v>
      </c>
      <c r="D42">
        <v>189</v>
      </c>
      <c r="E42">
        <v>187</v>
      </c>
      <c r="F42">
        <f t="shared" si="3"/>
        <v>98.941798941798936</v>
      </c>
      <c r="G42">
        <v>24</v>
      </c>
      <c r="H42">
        <f t="shared" si="4"/>
        <v>12.698412698412698</v>
      </c>
      <c r="J42">
        <v>122</v>
      </c>
      <c r="K42">
        <v>115</v>
      </c>
      <c r="L42">
        <f t="shared" si="5"/>
        <v>94.262295081967224</v>
      </c>
    </row>
  </sheetData>
  <sortState ref="A21:L42">
    <sortCondition ref="C21:C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27" sqref="F27"/>
    </sheetView>
  </sheetViews>
  <sheetFormatPr baseColWidth="10" defaultRowHeight="15" x14ac:dyDescent="0"/>
  <cols>
    <col min="1" max="1" width="12.33203125" bestFit="1" customWidth="1"/>
    <col min="5" max="5" width="12.6640625" bestFit="1" customWidth="1"/>
    <col min="9" max="9" width="19.83203125" bestFit="1" customWidth="1"/>
  </cols>
  <sheetData>
    <row r="1" spans="1:14">
      <c r="A1" t="s">
        <v>89</v>
      </c>
      <c r="B1" t="s">
        <v>138</v>
      </c>
      <c r="C1" t="s">
        <v>54</v>
      </c>
      <c r="D1" t="s">
        <v>248</v>
      </c>
      <c r="E1" t="s">
        <v>249</v>
      </c>
      <c r="N1" s="20" t="s">
        <v>250</v>
      </c>
    </row>
    <row r="2" spans="1:14">
      <c r="A2" t="s">
        <v>156</v>
      </c>
      <c r="B2" s="20" t="s">
        <v>8</v>
      </c>
      <c r="C2">
        <v>102196.70600000001</v>
      </c>
      <c r="D2">
        <v>7488.8440000000001</v>
      </c>
      <c r="E2">
        <f t="shared" ref="E2:E17" si="0">D2/C2*100</f>
        <v>7.3278721918884546</v>
      </c>
      <c r="I2" t="s">
        <v>251</v>
      </c>
      <c r="J2" t="s">
        <v>252</v>
      </c>
    </row>
    <row r="3" spans="1:14">
      <c r="A3" t="s">
        <v>157</v>
      </c>
      <c r="B3" s="20" t="s">
        <v>8</v>
      </c>
      <c r="C3">
        <v>78860.767999999996</v>
      </c>
      <c r="D3">
        <v>1322.37</v>
      </c>
      <c r="E3">
        <f t="shared" si="0"/>
        <v>1.6768413921609284</v>
      </c>
      <c r="H3" t="s">
        <v>10</v>
      </c>
      <c r="I3">
        <f>AVERAGE(E20:E32)</f>
        <v>0.4240550596681732</v>
      </c>
    </row>
    <row r="4" spans="1:14">
      <c r="A4" t="s">
        <v>158</v>
      </c>
      <c r="B4" s="20" t="s">
        <v>8</v>
      </c>
      <c r="C4">
        <v>107210</v>
      </c>
      <c r="D4">
        <v>6213.2079999999996</v>
      </c>
      <c r="E4">
        <f t="shared" si="0"/>
        <v>5.7953623729129742</v>
      </c>
      <c r="H4" t="s">
        <v>8</v>
      </c>
      <c r="I4">
        <f>AVERAGE(E2:E17)</f>
        <v>5.4189062139719022</v>
      </c>
    </row>
    <row r="5" spans="1:14">
      <c r="A5" t="s">
        <v>253</v>
      </c>
      <c r="B5" s="20" t="s">
        <v>8</v>
      </c>
      <c r="C5">
        <v>15662.18</v>
      </c>
      <c r="D5">
        <v>3146.2829999999999</v>
      </c>
      <c r="E5">
        <f t="shared" si="0"/>
        <v>20.088410425624019</v>
      </c>
      <c r="H5" t="s">
        <v>61</v>
      </c>
      <c r="I5">
        <f>TTEST(E2:E17,E20:E32,2,3)</f>
        <v>1.1903077306275223E-3</v>
      </c>
    </row>
    <row r="6" spans="1:14">
      <c r="A6" t="s">
        <v>254</v>
      </c>
      <c r="B6" s="20" t="s">
        <v>8</v>
      </c>
      <c r="C6">
        <v>58292.167999999998</v>
      </c>
      <c r="D6">
        <v>1201.953</v>
      </c>
      <c r="E6">
        <f t="shared" si="0"/>
        <v>2.0619459547292869</v>
      </c>
    </row>
    <row r="7" spans="1:14">
      <c r="A7" t="s">
        <v>99</v>
      </c>
      <c r="B7" s="20" t="s">
        <v>8</v>
      </c>
      <c r="C7">
        <v>97231.179000000004</v>
      </c>
      <c r="D7">
        <v>12604.727000000001</v>
      </c>
      <c r="E7">
        <f t="shared" si="0"/>
        <v>12.963667755175528</v>
      </c>
    </row>
    <row r="8" spans="1:14">
      <c r="A8" t="s">
        <v>255</v>
      </c>
      <c r="B8" s="20" t="s">
        <v>8</v>
      </c>
      <c r="C8">
        <v>102768.72100000001</v>
      </c>
      <c r="D8">
        <v>2267.665</v>
      </c>
      <c r="E8">
        <f t="shared" si="0"/>
        <v>2.2065711998108841</v>
      </c>
    </row>
    <row r="9" spans="1:14">
      <c r="A9" t="s">
        <v>256</v>
      </c>
      <c r="B9" s="20" t="s">
        <v>8</v>
      </c>
      <c r="C9">
        <v>106495.83100000001</v>
      </c>
      <c r="D9">
        <v>2806.953</v>
      </c>
      <c r="E9">
        <f t="shared" si="0"/>
        <v>2.6357397971757219</v>
      </c>
    </row>
    <row r="10" spans="1:14">
      <c r="A10" t="s">
        <v>257</v>
      </c>
      <c r="B10" s="20" t="s">
        <v>8</v>
      </c>
      <c r="C10">
        <v>105507.374</v>
      </c>
      <c r="D10">
        <v>7383.0730000000003</v>
      </c>
      <c r="E10">
        <f t="shared" si="0"/>
        <v>6.9976843514274192</v>
      </c>
    </row>
    <row r="11" spans="1:14">
      <c r="A11" t="s">
        <v>258</v>
      </c>
      <c r="B11" s="20" t="s">
        <v>8</v>
      </c>
      <c r="C11">
        <v>109102.626</v>
      </c>
      <c r="D11">
        <v>5310.8230000000003</v>
      </c>
      <c r="E11">
        <f t="shared" si="0"/>
        <v>4.8677315979543883</v>
      </c>
    </row>
    <row r="12" spans="1:14">
      <c r="A12" t="s">
        <v>155</v>
      </c>
      <c r="B12" s="20" t="s">
        <v>8</v>
      </c>
      <c r="C12">
        <v>225289.61199999999</v>
      </c>
      <c r="D12">
        <v>3787.7910000000002</v>
      </c>
      <c r="E12">
        <f t="shared" si="0"/>
        <v>1.6812985589411023</v>
      </c>
    </row>
    <row r="13" spans="1:14">
      <c r="A13" t="s">
        <v>259</v>
      </c>
      <c r="B13" s="20" t="s">
        <v>8</v>
      </c>
      <c r="C13">
        <v>107543.103</v>
      </c>
      <c r="D13">
        <v>2116.835</v>
      </c>
      <c r="E13">
        <f t="shared" si="0"/>
        <v>1.9683596074031824</v>
      </c>
    </row>
    <row r="14" spans="1:14">
      <c r="A14" t="s">
        <v>260</v>
      </c>
      <c r="B14" s="20" t="s">
        <v>8</v>
      </c>
      <c r="C14">
        <v>126780.548</v>
      </c>
      <c r="D14">
        <v>4573.7489999999998</v>
      </c>
      <c r="E14">
        <f t="shared" si="0"/>
        <v>3.607611003542909</v>
      </c>
    </row>
    <row r="15" spans="1:14">
      <c r="A15" t="s">
        <v>261</v>
      </c>
      <c r="B15" s="20" t="s">
        <v>8</v>
      </c>
      <c r="C15">
        <v>91963.517999999996</v>
      </c>
      <c r="D15">
        <v>4654.8559999999998</v>
      </c>
      <c r="E15">
        <f t="shared" si="0"/>
        <v>5.0616332446090198</v>
      </c>
    </row>
    <row r="16" spans="1:14">
      <c r="A16" t="s">
        <v>262</v>
      </c>
      <c r="B16" s="20" t="s">
        <v>8</v>
      </c>
      <c r="C16">
        <v>111432.42600000001</v>
      </c>
      <c r="D16">
        <v>7832.7169999999996</v>
      </c>
      <c r="E16">
        <f t="shared" si="0"/>
        <v>7.029118256834864</v>
      </c>
    </row>
    <row r="17" spans="1:5">
      <c r="A17" t="s">
        <v>263</v>
      </c>
      <c r="B17" s="20" t="s">
        <v>8</v>
      </c>
      <c r="C17">
        <v>114975.504</v>
      </c>
      <c r="D17">
        <v>842.37</v>
      </c>
      <c r="E17">
        <f t="shared" si="0"/>
        <v>0.73265171335974311</v>
      </c>
    </row>
    <row r="20" spans="1:5">
      <c r="A20" t="s">
        <v>264</v>
      </c>
      <c r="B20" t="s">
        <v>10</v>
      </c>
      <c r="C20">
        <v>47669.504000000001</v>
      </c>
      <c r="D20">
        <v>0</v>
      </c>
      <c r="E20">
        <f t="shared" ref="E20:E32" si="1">D20/C20*100</f>
        <v>0</v>
      </c>
    </row>
    <row r="21" spans="1:5">
      <c r="A21" t="s">
        <v>265</v>
      </c>
      <c r="B21" t="s">
        <v>10</v>
      </c>
      <c r="C21">
        <v>50963.349000000002</v>
      </c>
      <c r="D21">
        <v>579.995</v>
      </c>
      <c r="E21">
        <f t="shared" si="1"/>
        <v>1.1380629636407922</v>
      </c>
    </row>
    <row r="22" spans="1:5">
      <c r="A22" t="s">
        <v>266</v>
      </c>
      <c r="B22" t="s">
        <v>10</v>
      </c>
      <c r="C22">
        <v>55308.396999999997</v>
      </c>
      <c r="D22">
        <v>0</v>
      </c>
      <c r="E22">
        <f t="shared" si="1"/>
        <v>0</v>
      </c>
    </row>
    <row r="23" spans="1:5">
      <c r="A23" t="s">
        <v>150</v>
      </c>
      <c r="B23" t="s">
        <v>10</v>
      </c>
      <c r="C23">
        <v>92375.184999999998</v>
      </c>
      <c r="D23">
        <v>0</v>
      </c>
      <c r="E23">
        <f t="shared" si="1"/>
        <v>0</v>
      </c>
    </row>
    <row r="24" spans="1:5">
      <c r="A24" t="s">
        <v>151</v>
      </c>
      <c r="B24" t="s">
        <v>10</v>
      </c>
      <c r="C24">
        <v>113659.978</v>
      </c>
      <c r="D24">
        <v>290.90199999999999</v>
      </c>
      <c r="E24">
        <f t="shared" si="1"/>
        <v>0.25594057391072167</v>
      </c>
    </row>
    <row r="25" spans="1:5">
      <c r="A25" t="s">
        <v>152</v>
      </c>
      <c r="B25" t="s">
        <v>10</v>
      </c>
      <c r="C25">
        <v>55705.673000000003</v>
      </c>
      <c r="D25">
        <v>979.55399999999997</v>
      </c>
      <c r="E25">
        <f t="shared" si="1"/>
        <v>1.758445679311692</v>
      </c>
    </row>
    <row r="26" spans="1:5">
      <c r="A26" t="s">
        <v>62</v>
      </c>
      <c r="B26" t="s">
        <v>10</v>
      </c>
      <c r="C26">
        <v>78413.97</v>
      </c>
      <c r="D26">
        <v>392.15</v>
      </c>
      <c r="E26">
        <f t="shared" si="1"/>
        <v>0.50010221392948218</v>
      </c>
    </row>
    <row r="27" spans="1:5">
      <c r="A27" t="s">
        <v>267</v>
      </c>
      <c r="B27" t="s">
        <v>10</v>
      </c>
      <c r="C27">
        <v>109094.56299999999</v>
      </c>
      <c r="D27">
        <v>570.59199999999998</v>
      </c>
      <c r="E27">
        <f t="shared" si="1"/>
        <v>0.52302514837517622</v>
      </c>
    </row>
    <row r="28" spans="1:5">
      <c r="A28" t="s">
        <v>268</v>
      </c>
      <c r="B28" t="s">
        <v>10</v>
      </c>
      <c r="C28">
        <v>81657.760999999999</v>
      </c>
      <c r="D28">
        <v>211.541</v>
      </c>
      <c r="E28">
        <f t="shared" si="1"/>
        <v>0.2590580459339315</v>
      </c>
    </row>
    <row r="29" spans="1:5">
      <c r="A29" t="s">
        <v>269</v>
      </c>
      <c r="B29" t="s">
        <v>10</v>
      </c>
      <c r="C29">
        <v>96471.812999999995</v>
      </c>
      <c r="D29">
        <v>0</v>
      </c>
      <c r="E29">
        <f t="shared" si="1"/>
        <v>0</v>
      </c>
    </row>
    <row r="30" spans="1:5">
      <c r="A30" t="s">
        <v>270</v>
      </c>
      <c r="B30" t="s">
        <v>10</v>
      </c>
      <c r="C30">
        <v>105273</v>
      </c>
      <c r="D30">
        <v>0</v>
      </c>
      <c r="E30">
        <f t="shared" si="1"/>
        <v>0</v>
      </c>
    </row>
    <row r="31" spans="1:5">
      <c r="A31" t="s">
        <v>271</v>
      </c>
      <c r="B31" t="s">
        <v>10</v>
      </c>
      <c r="C31">
        <v>111528.71</v>
      </c>
      <c r="D31">
        <v>1202.3699999999999</v>
      </c>
      <c r="E31">
        <f t="shared" si="1"/>
        <v>1.0780811505844548</v>
      </c>
    </row>
    <row r="32" spans="1:5">
      <c r="A32" t="s">
        <v>272</v>
      </c>
      <c r="B32" t="s">
        <v>10</v>
      </c>
      <c r="C32">
        <v>126037.78200000001</v>
      </c>
      <c r="D32">
        <v>0</v>
      </c>
      <c r="E32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Lipids + Glucose</vt:lpstr>
      <vt:lpstr>Chow Male + Female Summary</vt:lpstr>
      <vt:lpstr>Western Summary (Male + Female)</vt:lpstr>
      <vt:lpstr>Unstained (HE)</vt:lpstr>
      <vt:lpstr>Necrosis (HE)</vt:lpstr>
      <vt:lpstr>Unstained (Trichrome)</vt:lpstr>
      <vt:lpstr>Fibrous Cap (HE)</vt:lpstr>
      <vt:lpstr>Mac2 SMCA Percent Cels Positive</vt:lpstr>
      <vt:lpstr>Ly6g Percent Area</vt:lpstr>
      <vt:lpstr>CXCL5 Percent Area</vt:lpstr>
      <vt:lpstr>MCP-1 ELISA Chow + Western</vt:lpstr>
      <vt:lpstr>CXCL5 ELISA (Chow + Western)</vt:lpstr>
      <vt:lpstr>TBARS Assay (Chow + Western)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Grainger</dc:creator>
  <cp:lastModifiedBy>Drew Grainger</cp:lastModifiedBy>
  <dcterms:created xsi:type="dcterms:W3CDTF">2019-04-16T18:11:17Z</dcterms:created>
  <dcterms:modified xsi:type="dcterms:W3CDTF">2019-08-21T18:31:37Z</dcterms:modified>
</cp:coreProperties>
</file>