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T:\Users\ws4v\Andrew\MRI Fat\Revision\"/>
    </mc:Choice>
  </mc:AlternateContent>
  <bookViews>
    <workbookView xWindow="0" yWindow="0" windowWidth="28800" windowHeight="13725" tabRatio="500" firstSheet="1" activeTab="4"/>
  </bookViews>
  <sheets>
    <sheet name="Body Weight" sheetId="2" r:id="rId1"/>
    <sheet name="Manual Fat Volume" sheetId="11" r:id="rId2"/>
    <sheet name="Dice Measurements" sheetId="10" r:id="rId3"/>
    <sheet name="Manual vs Auto Segmentation" sheetId="9" r:id="rId4"/>
    <sheet name="RMSE + Dice" sheetId="12" r:id="rId5"/>
    <sheet name="B6 vs Chr9 Auto-Seg (V+S)" sheetId="8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35" i="9" l="1"/>
  <c r="AM35" i="9"/>
  <c r="AW5" i="9"/>
  <c r="AM5" i="9"/>
  <c r="L45" i="11"/>
  <c r="L46" i="11"/>
  <c r="L47" i="11"/>
  <c r="L48" i="11"/>
  <c r="L49" i="11"/>
  <c r="L39" i="11"/>
  <c r="L40" i="11"/>
  <c r="L41" i="11"/>
  <c r="L42" i="11"/>
  <c r="L43" i="11"/>
  <c r="L33" i="11"/>
  <c r="L34" i="11"/>
  <c r="L35" i="11"/>
  <c r="L36" i="11"/>
  <c r="L37" i="11"/>
  <c r="L27" i="11"/>
  <c r="L28" i="11"/>
  <c r="L29" i="11"/>
  <c r="L30" i="11"/>
  <c r="L31" i="11"/>
  <c r="L21" i="11"/>
  <c r="L22" i="11"/>
  <c r="L23" i="11"/>
  <c r="L24" i="11"/>
  <c r="L25" i="11"/>
  <c r="L15" i="11"/>
  <c r="L16" i="11"/>
  <c r="L17" i="11"/>
  <c r="L18" i="11"/>
  <c r="L19" i="11"/>
  <c r="L9" i="11"/>
  <c r="L10" i="11"/>
  <c r="L11" i="11"/>
  <c r="L12" i="11"/>
  <c r="L13" i="11"/>
  <c r="L3" i="11"/>
  <c r="L4" i="11"/>
  <c r="L5" i="11"/>
  <c r="L6" i="11"/>
  <c r="L7" i="11"/>
  <c r="I45" i="11"/>
  <c r="I46" i="11"/>
  <c r="I47" i="11"/>
  <c r="I48" i="11"/>
  <c r="I49" i="11"/>
  <c r="D45" i="11"/>
  <c r="F45" i="11"/>
  <c r="D46" i="11"/>
  <c r="F46" i="11"/>
  <c r="D47" i="11"/>
  <c r="F47" i="11"/>
  <c r="D48" i="11"/>
  <c r="F48" i="11"/>
  <c r="F49" i="11"/>
  <c r="I39" i="11"/>
  <c r="I40" i="11"/>
  <c r="I41" i="11"/>
  <c r="I42" i="11"/>
  <c r="I43" i="11"/>
  <c r="D39" i="11"/>
  <c r="F39" i="11"/>
  <c r="D40" i="11"/>
  <c r="F40" i="11"/>
  <c r="D41" i="11"/>
  <c r="F41" i="11"/>
  <c r="D42" i="11"/>
  <c r="F42" i="11"/>
  <c r="F43" i="11"/>
  <c r="I33" i="11"/>
  <c r="I34" i="11"/>
  <c r="I35" i="11"/>
  <c r="I36" i="11"/>
  <c r="I37" i="11"/>
  <c r="D33" i="11"/>
  <c r="F33" i="11"/>
  <c r="D34" i="11"/>
  <c r="F34" i="11"/>
  <c r="D35" i="11"/>
  <c r="F35" i="11"/>
  <c r="D36" i="11"/>
  <c r="F36" i="11"/>
  <c r="F37" i="11"/>
  <c r="I27" i="11"/>
  <c r="I28" i="11"/>
  <c r="I29" i="11"/>
  <c r="I30" i="11"/>
  <c r="I31" i="11"/>
  <c r="D27" i="11"/>
  <c r="F27" i="11"/>
  <c r="D28" i="11"/>
  <c r="F28" i="11"/>
  <c r="D29" i="11"/>
  <c r="F29" i="11"/>
  <c r="D30" i="11"/>
  <c r="F30" i="11"/>
  <c r="F31" i="11"/>
  <c r="I21" i="11"/>
  <c r="I22" i="11"/>
  <c r="I23" i="11"/>
  <c r="I24" i="11"/>
  <c r="I25" i="11"/>
  <c r="D21" i="11"/>
  <c r="F21" i="11"/>
  <c r="D22" i="11"/>
  <c r="F22" i="11"/>
  <c r="D23" i="11"/>
  <c r="F23" i="11"/>
  <c r="D24" i="11"/>
  <c r="F24" i="11"/>
  <c r="F25" i="11"/>
  <c r="I15" i="11"/>
  <c r="I16" i="11"/>
  <c r="I17" i="11"/>
  <c r="I18" i="11"/>
  <c r="I19" i="11"/>
  <c r="D15" i="11"/>
  <c r="F15" i="11"/>
  <c r="D16" i="11"/>
  <c r="F16" i="11"/>
  <c r="D17" i="11"/>
  <c r="F17" i="11"/>
  <c r="D18" i="11"/>
  <c r="F18" i="11"/>
  <c r="F19" i="11"/>
  <c r="I9" i="11"/>
  <c r="I10" i="11"/>
  <c r="I11" i="11"/>
  <c r="I12" i="11"/>
  <c r="I13" i="11"/>
  <c r="D9" i="11"/>
  <c r="F9" i="11"/>
  <c r="D10" i="11"/>
  <c r="F10" i="11"/>
  <c r="D11" i="11"/>
  <c r="F11" i="11"/>
  <c r="D12" i="11"/>
  <c r="F12" i="11"/>
  <c r="F13" i="11"/>
  <c r="P7" i="11"/>
  <c r="O7" i="11"/>
  <c r="I3" i="11"/>
  <c r="I4" i="11"/>
  <c r="I5" i="11"/>
  <c r="I6" i="11"/>
  <c r="I7" i="11"/>
  <c r="D3" i="11"/>
  <c r="F3" i="11"/>
  <c r="D4" i="11"/>
  <c r="F4" i="11"/>
  <c r="D5" i="11"/>
  <c r="F5" i="11"/>
  <c r="D6" i="11"/>
  <c r="F6" i="11"/>
  <c r="F7" i="11"/>
  <c r="P6" i="11"/>
  <c r="O6" i="11"/>
  <c r="P4" i="11"/>
  <c r="P3" i="11"/>
  <c r="O4" i="11"/>
  <c r="O3" i="11"/>
  <c r="K65" i="10"/>
  <c r="J65" i="10"/>
  <c r="AG36" i="9"/>
  <c r="AF36" i="9"/>
  <c r="AG55" i="9"/>
  <c r="AF55" i="9"/>
  <c r="AG54" i="9"/>
  <c r="AF54" i="9"/>
  <c r="AG53" i="9"/>
  <c r="AF53" i="9"/>
  <c r="AG52" i="9"/>
  <c r="AF52" i="9"/>
  <c r="AG51" i="9"/>
  <c r="AF51" i="9"/>
  <c r="AG50" i="9"/>
  <c r="AF50" i="9"/>
  <c r="AG49" i="9"/>
  <c r="AF49" i="9"/>
  <c r="AG48" i="9"/>
  <c r="AF48" i="9"/>
  <c r="AG47" i="9"/>
  <c r="AF47" i="9"/>
  <c r="AG46" i="9"/>
  <c r="AF46" i="9"/>
  <c r="AG45" i="9"/>
  <c r="AF45" i="9"/>
  <c r="AG44" i="9"/>
  <c r="AF44" i="9"/>
  <c r="AG43" i="9"/>
  <c r="AF43" i="9"/>
  <c r="AG42" i="9"/>
  <c r="AF42" i="9"/>
  <c r="AG41" i="9"/>
  <c r="AF41" i="9"/>
  <c r="AG40" i="9"/>
  <c r="AF40" i="9"/>
  <c r="AG39" i="9"/>
  <c r="AF39" i="9"/>
  <c r="AG38" i="9"/>
  <c r="AF38" i="9"/>
  <c r="AG37" i="9"/>
  <c r="AF37" i="9"/>
  <c r="AG7" i="9"/>
  <c r="AG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6" i="9"/>
  <c r="AF7" i="9"/>
  <c r="AF8" i="9"/>
  <c r="AF9" i="9"/>
  <c r="AF10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6" i="9"/>
  <c r="T56" i="9"/>
  <c r="S56" i="9"/>
  <c r="M56" i="9"/>
  <c r="L56" i="9"/>
  <c r="F56" i="9"/>
  <c r="E56" i="9"/>
  <c r="T55" i="9"/>
  <c r="S55" i="9"/>
  <c r="M55" i="9"/>
  <c r="L55" i="9"/>
  <c r="F55" i="9"/>
  <c r="E55" i="9"/>
  <c r="T54" i="9"/>
  <c r="S54" i="9"/>
  <c r="M54" i="9"/>
  <c r="L54" i="9"/>
  <c r="F54" i="9"/>
  <c r="E54" i="9"/>
  <c r="T53" i="9"/>
  <c r="S53" i="9"/>
  <c r="M53" i="9"/>
  <c r="L53" i="9"/>
  <c r="F53" i="9"/>
  <c r="E53" i="9"/>
  <c r="T52" i="9"/>
  <c r="S52" i="9"/>
  <c r="M52" i="9"/>
  <c r="L52" i="9"/>
  <c r="F52" i="9"/>
  <c r="E52" i="9"/>
  <c r="T51" i="9"/>
  <c r="S51" i="9"/>
  <c r="M51" i="9"/>
  <c r="L51" i="9"/>
  <c r="F51" i="9"/>
  <c r="E51" i="9"/>
  <c r="T50" i="9"/>
  <c r="S50" i="9"/>
  <c r="M50" i="9"/>
  <c r="L50" i="9"/>
  <c r="F50" i="9"/>
  <c r="E50" i="9"/>
  <c r="T49" i="9"/>
  <c r="S49" i="9"/>
  <c r="M49" i="9"/>
  <c r="L49" i="9"/>
  <c r="F49" i="9"/>
  <c r="E49" i="9"/>
  <c r="T48" i="9"/>
  <c r="S48" i="9"/>
  <c r="M48" i="9"/>
  <c r="L48" i="9"/>
  <c r="F48" i="9"/>
  <c r="E48" i="9"/>
  <c r="T47" i="9"/>
  <c r="S47" i="9"/>
  <c r="M47" i="9"/>
  <c r="L47" i="9"/>
  <c r="F47" i="9"/>
  <c r="E47" i="9"/>
  <c r="T46" i="9"/>
  <c r="S46" i="9"/>
  <c r="M46" i="9"/>
  <c r="L46" i="9"/>
  <c r="F46" i="9"/>
  <c r="E46" i="9"/>
  <c r="T45" i="9"/>
  <c r="S45" i="9"/>
  <c r="M45" i="9"/>
  <c r="L45" i="9"/>
  <c r="F45" i="9"/>
  <c r="E45" i="9"/>
  <c r="T44" i="9"/>
  <c r="S44" i="9"/>
  <c r="M44" i="9"/>
  <c r="L44" i="9"/>
  <c r="F44" i="9"/>
  <c r="E44" i="9"/>
  <c r="T43" i="9"/>
  <c r="S43" i="9"/>
  <c r="M43" i="9"/>
  <c r="L43" i="9"/>
  <c r="F43" i="9"/>
  <c r="E43" i="9"/>
  <c r="T42" i="9"/>
  <c r="S42" i="9"/>
  <c r="M42" i="9"/>
  <c r="L42" i="9"/>
  <c r="F42" i="9"/>
  <c r="E42" i="9"/>
  <c r="T41" i="9"/>
  <c r="S41" i="9"/>
  <c r="M41" i="9"/>
  <c r="L41" i="9"/>
  <c r="F41" i="9"/>
  <c r="E41" i="9"/>
  <c r="T40" i="9"/>
  <c r="S40" i="9"/>
  <c r="M40" i="9"/>
  <c r="L40" i="9"/>
  <c r="F40" i="9"/>
  <c r="E40" i="9"/>
  <c r="T39" i="9"/>
  <c r="S39" i="9"/>
  <c r="M39" i="9"/>
  <c r="L39" i="9"/>
  <c r="F39" i="9"/>
  <c r="E39" i="9"/>
  <c r="T38" i="9"/>
  <c r="S38" i="9"/>
  <c r="M38" i="9"/>
  <c r="L38" i="9"/>
  <c r="F38" i="9"/>
  <c r="E38" i="9"/>
  <c r="T37" i="9"/>
  <c r="S37" i="9"/>
  <c r="M37" i="9"/>
  <c r="L37" i="9"/>
  <c r="F37" i="9"/>
  <c r="E37" i="9"/>
  <c r="T36" i="9"/>
  <c r="S36" i="9"/>
  <c r="M36" i="9"/>
  <c r="L36" i="9"/>
  <c r="F36" i="9"/>
  <c r="E36" i="9"/>
  <c r="T26" i="9"/>
  <c r="S26" i="9"/>
  <c r="T25" i="9"/>
  <c r="S25" i="9"/>
  <c r="T24" i="9"/>
  <c r="S24" i="9"/>
  <c r="T23" i="9"/>
  <c r="S23" i="9"/>
  <c r="T22" i="9"/>
  <c r="S22" i="9"/>
  <c r="T21" i="9"/>
  <c r="S21" i="9"/>
  <c r="T20" i="9"/>
  <c r="S20" i="9"/>
  <c r="T19" i="9"/>
  <c r="S19" i="9"/>
  <c r="T18" i="9"/>
  <c r="S18" i="9"/>
  <c r="T17" i="9"/>
  <c r="S17" i="9"/>
  <c r="T16" i="9"/>
  <c r="S16" i="9"/>
  <c r="T15" i="9"/>
  <c r="S15" i="9"/>
  <c r="T14" i="9"/>
  <c r="S14" i="9"/>
  <c r="T13" i="9"/>
  <c r="S13" i="9"/>
  <c r="T12" i="9"/>
  <c r="S12" i="9"/>
  <c r="T11" i="9"/>
  <c r="S11" i="9"/>
  <c r="T10" i="9"/>
  <c r="S10" i="9"/>
  <c r="T9" i="9"/>
  <c r="S9" i="9"/>
  <c r="T8" i="9"/>
  <c r="S8" i="9"/>
  <c r="T7" i="9"/>
  <c r="S7" i="9"/>
  <c r="T6" i="9"/>
  <c r="S6" i="9"/>
  <c r="M26" i="9"/>
  <c r="L26" i="9"/>
  <c r="F26" i="9"/>
  <c r="E26" i="9"/>
  <c r="M25" i="9"/>
  <c r="L25" i="9"/>
  <c r="F25" i="9"/>
  <c r="E25" i="9"/>
  <c r="M24" i="9"/>
  <c r="L24" i="9"/>
  <c r="F24" i="9"/>
  <c r="E24" i="9"/>
  <c r="M23" i="9"/>
  <c r="L23" i="9"/>
  <c r="F23" i="9"/>
  <c r="E23" i="9"/>
  <c r="M22" i="9"/>
  <c r="L22" i="9"/>
  <c r="F22" i="9"/>
  <c r="E22" i="9"/>
  <c r="M21" i="9"/>
  <c r="L21" i="9"/>
  <c r="F21" i="9"/>
  <c r="E21" i="9"/>
  <c r="M20" i="9"/>
  <c r="L20" i="9"/>
  <c r="F20" i="9"/>
  <c r="E20" i="9"/>
  <c r="M19" i="9"/>
  <c r="L19" i="9"/>
  <c r="F19" i="9"/>
  <c r="E19" i="9"/>
  <c r="M18" i="9"/>
  <c r="L18" i="9"/>
  <c r="F18" i="9"/>
  <c r="E18" i="9"/>
  <c r="M17" i="9"/>
  <c r="L17" i="9"/>
  <c r="F17" i="9"/>
  <c r="E17" i="9"/>
  <c r="M16" i="9"/>
  <c r="L16" i="9"/>
  <c r="F16" i="9"/>
  <c r="E16" i="9"/>
  <c r="M15" i="9"/>
  <c r="L15" i="9"/>
  <c r="F15" i="9"/>
  <c r="E15" i="9"/>
  <c r="M14" i="9"/>
  <c r="L14" i="9"/>
  <c r="F14" i="9"/>
  <c r="E14" i="9"/>
  <c r="M13" i="9"/>
  <c r="L13" i="9"/>
  <c r="F13" i="9"/>
  <c r="E13" i="9"/>
  <c r="M12" i="9"/>
  <c r="L12" i="9"/>
  <c r="F12" i="9"/>
  <c r="E12" i="9"/>
  <c r="M11" i="9"/>
  <c r="L11" i="9"/>
  <c r="F11" i="9"/>
  <c r="E11" i="9"/>
  <c r="M10" i="9"/>
  <c r="L10" i="9"/>
  <c r="F10" i="9"/>
  <c r="E10" i="9"/>
  <c r="M9" i="9"/>
  <c r="L9" i="9"/>
  <c r="F9" i="9"/>
  <c r="E9" i="9"/>
  <c r="M8" i="9"/>
  <c r="L8" i="9"/>
  <c r="F8" i="9"/>
  <c r="E8" i="9"/>
  <c r="M7" i="9"/>
  <c r="L7" i="9"/>
  <c r="F7" i="9"/>
  <c r="E7" i="9"/>
  <c r="M6" i="9"/>
  <c r="L6" i="9"/>
  <c r="F6" i="9"/>
  <c r="E6" i="9"/>
  <c r="F5" i="8"/>
  <c r="G5" i="8"/>
  <c r="M5" i="8"/>
  <c r="N5" i="8"/>
  <c r="U5" i="8"/>
  <c r="V5" i="8"/>
  <c r="AB5" i="8"/>
  <c r="AC5" i="8"/>
  <c r="F6" i="8"/>
  <c r="G6" i="8"/>
  <c r="M6" i="8"/>
  <c r="N6" i="8"/>
  <c r="U6" i="8"/>
  <c r="V6" i="8"/>
  <c r="AB6" i="8"/>
  <c r="AC6" i="8"/>
  <c r="F7" i="8"/>
  <c r="G7" i="8"/>
  <c r="M7" i="8"/>
  <c r="N7" i="8"/>
  <c r="U7" i="8"/>
  <c r="V7" i="8"/>
  <c r="AB7" i="8"/>
  <c r="AC7" i="8"/>
  <c r="F8" i="8"/>
  <c r="G8" i="8"/>
  <c r="M8" i="8"/>
  <c r="N8" i="8"/>
  <c r="U8" i="8"/>
  <c r="V8" i="8"/>
  <c r="AB8" i="8"/>
  <c r="AC8" i="8"/>
  <c r="F9" i="8"/>
  <c r="G9" i="8"/>
  <c r="M9" i="8"/>
  <c r="N9" i="8"/>
  <c r="U9" i="8"/>
  <c r="V9" i="8"/>
  <c r="AB9" i="8"/>
  <c r="AC9" i="8"/>
  <c r="F10" i="8"/>
  <c r="G10" i="8"/>
  <c r="M10" i="8"/>
  <c r="N10" i="8"/>
  <c r="U10" i="8"/>
  <c r="V10" i="8"/>
  <c r="AB10" i="8"/>
  <c r="AC10" i="8"/>
  <c r="F11" i="8"/>
  <c r="G11" i="8"/>
  <c r="M11" i="8"/>
  <c r="N11" i="8"/>
  <c r="U11" i="8"/>
  <c r="V11" i="8"/>
  <c r="AB11" i="8"/>
  <c r="AC11" i="8"/>
  <c r="F12" i="8"/>
  <c r="G12" i="8"/>
  <c r="M12" i="8"/>
  <c r="N12" i="8"/>
  <c r="U12" i="8"/>
  <c r="V12" i="8"/>
  <c r="AB12" i="8"/>
  <c r="AC12" i="8"/>
  <c r="F13" i="8"/>
  <c r="G13" i="8"/>
  <c r="M13" i="8"/>
  <c r="N13" i="8"/>
  <c r="U13" i="8"/>
  <c r="V13" i="8"/>
  <c r="AB13" i="8"/>
  <c r="AC13" i="8"/>
  <c r="F14" i="8"/>
  <c r="G14" i="8"/>
  <c r="M14" i="8"/>
  <c r="N14" i="8"/>
  <c r="U14" i="8"/>
  <c r="V14" i="8"/>
  <c r="AB14" i="8"/>
  <c r="AC14" i="8"/>
  <c r="F15" i="8"/>
  <c r="G15" i="8"/>
  <c r="M15" i="8"/>
  <c r="N15" i="8"/>
  <c r="U15" i="8"/>
  <c r="V15" i="8"/>
  <c r="AB15" i="8"/>
  <c r="AC15" i="8"/>
  <c r="AF15" i="8"/>
  <c r="AG15" i="8"/>
  <c r="F16" i="8"/>
  <c r="G16" i="8"/>
  <c r="M16" i="8"/>
  <c r="N16" i="8"/>
  <c r="U16" i="8"/>
  <c r="V16" i="8"/>
  <c r="AB16" i="8"/>
  <c r="AC16" i="8"/>
  <c r="AF16" i="8"/>
  <c r="AG16" i="8"/>
  <c r="F17" i="8"/>
  <c r="G17" i="8"/>
  <c r="M17" i="8"/>
  <c r="N17" i="8"/>
  <c r="U17" i="8"/>
  <c r="V17" i="8"/>
  <c r="AB17" i="8"/>
  <c r="AC17" i="8"/>
  <c r="F18" i="8"/>
  <c r="G18" i="8"/>
  <c r="M18" i="8"/>
  <c r="N18" i="8"/>
  <c r="U18" i="8"/>
  <c r="V18" i="8"/>
  <c r="AB18" i="8"/>
  <c r="AC18" i="8"/>
  <c r="F19" i="8"/>
  <c r="G19" i="8"/>
  <c r="M19" i="8"/>
  <c r="N19" i="8"/>
  <c r="U19" i="8"/>
  <c r="V19" i="8"/>
  <c r="AB19" i="8"/>
  <c r="AC19" i="8"/>
  <c r="F20" i="8"/>
  <c r="G20" i="8"/>
  <c r="M20" i="8"/>
  <c r="N20" i="8"/>
  <c r="U20" i="8"/>
  <c r="V20" i="8"/>
  <c r="AB20" i="8"/>
  <c r="AC20" i="8"/>
  <c r="F21" i="8"/>
  <c r="G21" i="8"/>
  <c r="M21" i="8"/>
  <c r="N21" i="8"/>
  <c r="U21" i="8"/>
  <c r="V21" i="8"/>
  <c r="AB21" i="8"/>
  <c r="AC21" i="8"/>
  <c r="F22" i="8"/>
  <c r="G22" i="8"/>
  <c r="M22" i="8"/>
  <c r="N22" i="8"/>
  <c r="U22" i="8"/>
  <c r="V22" i="8"/>
  <c r="AB22" i="8"/>
  <c r="AC22" i="8"/>
  <c r="F23" i="8"/>
  <c r="G23" i="8"/>
  <c r="M23" i="8"/>
  <c r="N23" i="8"/>
  <c r="U23" i="8"/>
  <c r="V23" i="8"/>
  <c r="AB23" i="8"/>
  <c r="AC23" i="8"/>
  <c r="F24" i="8"/>
  <c r="G24" i="8"/>
  <c r="M24" i="8"/>
  <c r="N24" i="8"/>
  <c r="U24" i="8"/>
  <c r="V24" i="8"/>
  <c r="AB24" i="8"/>
  <c r="AC24" i="8"/>
  <c r="D28" i="8"/>
  <c r="I28" i="8"/>
  <c r="D29" i="8"/>
  <c r="I29" i="8"/>
  <c r="D30" i="8"/>
  <c r="I30" i="8"/>
  <c r="D31" i="8"/>
  <c r="I31" i="8"/>
  <c r="D32" i="8"/>
  <c r="I32" i="8"/>
  <c r="D33" i="8"/>
  <c r="I33" i="8"/>
  <c r="D34" i="8"/>
  <c r="I34" i="8"/>
  <c r="D35" i="8"/>
  <c r="I35" i="8"/>
  <c r="D36" i="8"/>
  <c r="I36" i="8"/>
  <c r="D37" i="8"/>
  <c r="I37" i="8"/>
  <c r="D38" i="8"/>
  <c r="I38" i="8"/>
  <c r="D39" i="8"/>
  <c r="I39" i="8"/>
  <c r="D40" i="8"/>
  <c r="I40" i="8"/>
  <c r="D41" i="8"/>
  <c r="I41" i="8"/>
  <c r="D42" i="8"/>
  <c r="I42" i="8"/>
  <c r="D43" i="8"/>
  <c r="I43" i="8"/>
  <c r="D44" i="8"/>
  <c r="I44" i="8"/>
  <c r="D45" i="8"/>
  <c r="I45" i="8"/>
  <c r="D46" i="8"/>
  <c r="I46" i="8"/>
  <c r="D47" i="8"/>
  <c r="I47" i="8"/>
</calcChain>
</file>

<file path=xl/sharedStrings.xml><?xml version="1.0" encoding="utf-8"?>
<sst xmlns="http://schemas.openxmlformats.org/spreadsheetml/2006/main" count="493" uniqueCount="151">
  <si>
    <t>Cage</t>
  </si>
  <si>
    <t>ID</t>
  </si>
  <si>
    <t>Sex</t>
  </si>
  <si>
    <t>Strain</t>
  </si>
  <si>
    <t>Western Diet</t>
  </si>
  <si>
    <t>Weight</t>
  </si>
  <si>
    <t>Male</t>
  </si>
  <si>
    <t>7853-84</t>
  </si>
  <si>
    <t>M</t>
  </si>
  <si>
    <t>B6NApoe-/-</t>
  </si>
  <si>
    <t>n=7</t>
  </si>
  <si>
    <t>n=17</t>
  </si>
  <si>
    <t>7853-86</t>
  </si>
  <si>
    <t>B6</t>
  </si>
  <si>
    <t>Chr9 Congenic</t>
  </si>
  <si>
    <t>7885-92</t>
  </si>
  <si>
    <t>Avg</t>
  </si>
  <si>
    <t>7885-93</t>
  </si>
  <si>
    <t>SE</t>
  </si>
  <si>
    <t>7853-88</t>
  </si>
  <si>
    <t>7853-87</t>
  </si>
  <si>
    <t>B6NApoe+/-</t>
  </si>
  <si>
    <t>p = .0021</t>
  </si>
  <si>
    <t>7853-85</t>
  </si>
  <si>
    <t>B6NApoe+/+</t>
  </si>
  <si>
    <t>6094-45</t>
  </si>
  <si>
    <t>Chr9 congenic</t>
  </si>
  <si>
    <t>6094-46</t>
  </si>
  <si>
    <t>6094-47</t>
  </si>
  <si>
    <t>6094-48</t>
  </si>
  <si>
    <t>6104-55</t>
  </si>
  <si>
    <t>6104-56</t>
  </si>
  <si>
    <t>6104-57</t>
  </si>
  <si>
    <t>6104-58</t>
  </si>
  <si>
    <t>6300-64</t>
  </si>
  <si>
    <t>6300-65</t>
  </si>
  <si>
    <t>6300-66</t>
  </si>
  <si>
    <t>6300-67</t>
  </si>
  <si>
    <t>7856-79</t>
  </si>
  <si>
    <t>7856-80</t>
  </si>
  <si>
    <t>7856-81</t>
  </si>
  <si>
    <t>7856-82</t>
  </si>
  <si>
    <t>7883-89</t>
  </si>
  <si>
    <t>7856-RC</t>
  </si>
  <si>
    <t>7856-NO</t>
  </si>
  <si>
    <t>7856-LRC</t>
  </si>
  <si>
    <t>7856-LC</t>
  </si>
  <si>
    <t>7853-RC</t>
  </si>
  <si>
    <t>7853-P</t>
  </si>
  <si>
    <t>7853-NO</t>
  </si>
  <si>
    <t>Label</t>
  </si>
  <si>
    <t>B6 SE</t>
  </si>
  <si>
    <t>Chr9 SE</t>
  </si>
  <si>
    <t>P-Value</t>
  </si>
  <si>
    <t>Slice</t>
  </si>
  <si>
    <t>Subcutaneous</t>
  </si>
  <si>
    <t>Visceral</t>
  </si>
  <si>
    <t>% Reduction</t>
  </si>
  <si>
    <t>7853-LC (WHITE)</t>
  </si>
  <si>
    <t xml:space="preserve">Visceral </t>
  </si>
  <si>
    <t>Manual</t>
  </si>
  <si>
    <t>Total</t>
  </si>
  <si>
    <t>Normal</t>
  </si>
  <si>
    <t>Water-Filtered</t>
  </si>
  <si>
    <t>P-value</t>
  </si>
  <si>
    <t>Auto (Water-Filtered)</t>
  </si>
  <si>
    <t>Average</t>
  </si>
  <si>
    <t>WF P-Value</t>
  </si>
  <si>
    <t>Normal P-Value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</si>
  <si>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</si>
  <si>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</si>
  <si>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</si>
  <si>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</si>
  <si>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</si>
  <si>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</si>
  <si>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</si>
  <si>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</si>
  <si>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</si>
  <si>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</si>
  <si>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</si>
  <si>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</si>
  <si>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</si>
  <si>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</si>
  <si>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</si>
  <si>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</si>
  <si>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Lower 95%</t>
  </si>
  <si>
    <t>Upper 95%</t>
  </si>
  <si>
    <t>Lower 95.0%</t>
  </si>
  <si>
    <t>Upper 95.0%</t>
  </si>
  <si>
    <t>Intercept</t>
  </si>
  <si>
    <t>X Variable 1</t>
  </si>
  <si>
    <t>Manual Vs Water-Filtered</t>
  </si>
  <si>
    <t>Manual vs Normal</t>
  </si>
  <si>
    <t>Mouse: 7853-P</t>
  </si>
  <si>
    <t>Training Data</t>
  </si>
  <si>
    <t>Target</t>
  </si>
  <si>
    <t>Jaccard</t>
  </si>
  <si>
    <t>Dice</t>
  </si>
  <si>
    <t>VolumeSimilarity</t>
  </si>
  <si>
    <t>FalseNegative</t>
  </si>
  <si>
    <t>FalsePositive</t>
  </si>
  <si>
    <t>*</t>
  </si>
  <si>
    <t>Avg Dice</t>
  </si>
  <si>
    <t>SE Dice</t>
  </si>
  <si>
    <t>Min Dice</t>
  </si>
  <si>
    <t>Max Dice</t>
  </si>
  <si>
    <t>Mouse: 7853-NO</t>
  </si>
  <si>
    <t>Mouse: 7853-LC (WHITE)</t>
  </si>
  <si>
    <t>Mouse</t>
  </si>
  <si>
    <t>Total Axial Area (mm2)</t>
  </si>
  <si>
    <t>Subcutaneous Area (mm2)</t>
  </si>
  <si>
    <t>Subcutaneous Thickness (mm)</t>
  </si>
  <si>
    <t>Subcutaneous Volume (mm3)</t>
  </si>
  <si>
    <t>Visceral Area (mm2)</t>
  </si>
  <si>
    <t>Visceral Thickness (mm)</t>
  </si>
  <si>
    <t>Visceral  Volume (mm3)</t>
  </si>
  <si>
    <t>Visceral Volume (mm3)</t>
  </si>
  <si>
    <t>Kidney 1</t>
  </si>
  <si>
    <t>Kidney 2</t>
  </si>
  <si>
    <t>Liver 1</t>
  </si>
  <si>
    <t>Tail 1</t>
  </si>
  <si>
    <t>Sum</t>
  </si>
  <si>
    <t>7853-P (Ft)</t>
  </si>
  <si>
    <t>Ttest</t>
  </si>
  <si>
    <t>Nonfat Area (mm2)</t>
  </si>
  <si>
    <t>Nonfat Thickness (mm)</t>
  </si>
  <si>
    <t>Nonfat Volume (mm3)</t>
  </si>
  <si>
    <t>0.9769 </t>
  </si>
  <si>
    <t>Segmentation Type</t>
  </si>
  <si>
    <r>
      <t>Average Fat Volume (mm</t>
    </r>
    <r>
      <rPr>
        <vertAlign val="superscript"/>
        <sz val="12"/>
        <color theme="1"/>
        <rFont val="Calibri"/>
        <scheme val="minor"/>
      </rPr>
      <t>3</t>
    </r>
    <r>
      <rPr>
        <sz val="12"/>
        <color theme="1"/>
        <rFont val="Calibri"/>
        <family val="2"/>
        <scheme val="minor"/>
      </rPr>
      <t>)</t>
    </r>
  </si>
  <si>
    <t>SE Fat Volume (mm3)</t>
  </si>
  <si>
    <t>Image Type</t>
  </si>
  <si>
    <t>Automatic</t>
  </si>
  <si>
    <t>Unfiltered</t>
  </si>
  <si>
    <t>Average Dice (Auto vs Manual)</t>
  </si>
  <si>
    <t>Fat Deposit</t>
  </si>
  <si>
    <t>SE Dice (Auto vs Manual)</t>
  </si>
  <si>
    <t>RMSE:</t>
  </si>
  <si>
    <t>7853-LC</t>
  </si>
  <si>
    <t>Auto (unfiltered)</t>
  </si>
  <si>
    <t xml:space="preserve">7853-LC </t>
  </si>
  <si>
    <t>RMSE (Auto vs Manual)*</t>
  </si>
  <si>
    <t>* RMSE: root-mean-square error</t>
  </si>
  <si>
    <t>Levels</t>
  </si>
  <si>
    <t>Pelvic</t>
  </si>
  <si>
    <t>The Dice score generated from the ANTs Utilizes Software package</t>
  </si>
  <si>
    <t>Body Weight (g) of B6-Apoe-/- and chromosome 9 congenic mice</t>
  </si>
  <si>
    <t>Mannual measurement of subcutaneous and visceral fat and non-fat tissue volumes in axial MR images</t>
  </si>
  <si>
    <t>Visceral and subcutaneous fat volumes of B6-Apoe-/- mice measured by both manual and automated methods in MR images</t>
  </si>
  <si>
    <t>Comparison between B6-Apoe-/- and congenic mice in visceral and subcutaneous fat volumes</t>
  </si>
  <si>
    <t>RMSE and Dice coefficient for the difference between values of visceral and subcutaneous fat volumes measured by manual and automated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</si>
</sst>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Geneva"/>
    </font>
    <font>
      <sz val="10"/>
      <name val="Arial"/>
      <family val="2"/>
    </font>
    <font>
      <b/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vertAlign val="superscript"/>
      <sz val="12"/>
      <color theme="1"/>
      <name val="Calibri"/>
      <scheme val="minor"/>
    </font>
    <font>
      <sz val="12"/>
      <color rgb="FF222222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97">
    <xf numFmtId="0" fontId="0" fillId="0" borderId="0"/>
    <xf numFmtId="0" fontId="4" fillId="0" borderId="0"/>
    <xf numFmtId="0" fontId="2" fillId="0" borderId="0"/>
    <xf numFmtId="0" fontId="7" fillId="0" borderId="0"/>
    <xf numFmtId="0" fontId="7" fillId="0" borderId="0"/>
    <xf numFmtId="0" fontId="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5" fillId="0" borderId="0" xfId="1" applyFont="1"/>
    <xf numFmtId="0" fontId="6" fillId="0" borderId="1" xfId="1" applyFont="1" applyBorder="1"/>
    <xf numFmtId="0" fontId="6" fillId="0" borderId="1" xfId="1" applyFont="1" applyBorder="1" applyAlignment="1">
      <alignment horizontal="center"/>
    </xf>
    <xf numFmtId="0" fontId="5" fillId="0" borderId="1" xfId="1" applyFont="1" applyBorder="1"/>
    <xf numFmtId="14" fontId="5" fillId="0" borderId="1" xfId="1" applyNumberFormat="1" applyFont="1" applyBorder="1"/>
    <xf numFmtId="0" fontId="7" fillId="0" borderId="1" xfId="1" applyFont="1" applyBorder="1"/>
    <xf numFmtId="0" fontId="5" fillId="0" borderId="2" xfId="1" applyFont="1" applyBorder="1"/>
    <xf numFmtId="14" fontId="5" fillId="0" borderId="2" xfId="1" applyNumberFormat="1" applyFont="1" applyBorder="1"/>
    <xf numFmtId="0" fontId="7" fillId="0" borderId="2" xfId="1" applyFont="1" applyBorder="1"/>
    <xf numFmtId="14" fontId="7" fillId="0" borderId="1" xfId="1" applyNumberFormat="1" applyFont="1" applyBorder="1"/>
    <xf numFmtId="0" fontId="0" fillId="2" borderId="0" xfId="0" applyFill="1"/>
    <xf numFmtId="0" fontId="8" fillId="0" borderId="0" xfId="0" applyFont="1"/>
    <xf numFmtId="0" fontId="0" fillId="0" borderId="0" xfId="0" applyFont="1"/>
    <xf numFmtId="0" fontId="3" fillId="0" borderId="0" xfId="0" applyFont="1"/>
    <xf numFmtId="0" fontId="9" fillId="0" borderId="0" xfId="0" applyFont="1"/>
    <xf numFmtId="0" fontId="12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4" xfId="0" applyFill="1" applyBorder="1" applyAlignment="1"/>
    <xf numFmtId="0" fontId="12" fillId="0" borderId="3" xfId="0" applyFont="1" applyFill="1" applyBorder="1" applyAlignment="1">
      <alignment horizontal="center"/>
    </xf>
    <xf numFmtId="0" fontId="4" fillId="0" borderId="0" xfId="1" applyFont="1"/>
    <xf numFmtId="0" fontId="4" fillId="0" borderId="0" xfId="0" applyFont="1"/>
    <xf numFmtId="0" fontId="14" fillId="0" borderId="0" xfId="0" applyFont="1"/>
    <xf numFmtId="0" fontId="1" fillId="0" borderId="0" xfId="1" applyFont="1"/>
    <xf numFmtId="0" fontId="16" fillId="0" borderId="0" xfId="0" applyFont="1"/>
    <xf numFmtId="0" fontId="17" fillId="0" borderId="0" xfId="1" applyFont="1"/>
    <xf numFmtId="0" fontId="15" fillId="0" borderId="0" xfId="1" applyFont="1"/>
    <xf numFmtId="0" fontId="10" fillId="0" borderId="0" xfId="96"/>
  </cellXfs>
  <cellStyles count="97"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/>
    <cellStyle name="Normal" xfId="0" builtinId="0"/>
    <cellStyle name="Normal 2" xfId="1"/>
    <cellStyle name="Normal 2 2" xfId="5"/>
    <cellStyle name="Normal 3" xfId="2"/>
    <cellStyle name="Normal 4" xfId="3"/>
    <cellStyle name="Normal 5 2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Visceral</a:t>
            </a:r>
            <a:r>
              <a:rPr lang="en-US" baseline="0"/>
              <a:t> Fat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'Manual vs Auto Segmentation'!$F$6:$F$25</c:f>
                <c:numCache>
                  <c:formatCode>General</c:formatCode>
                  <c:ptCount val="20"/>
                  <c:pt idx="0">
                    <c:v>21.257716946506225</c:v>
                  </c:pt>
                  <c:pt idx="1">
                    <c:v>24.440694380024837</c:v>
                  </c:pt>
                  <c:pt idx="2">
                    <c:v>26.756322791694295</c:v>
                  </c:pt>
                  <c:pt idx="3">
                    <c:v>48.470517609504896</c:v>
                  </c:pt>
                  <c:pt idx="4">
                    <c:v>66.616721397692473</c:v>
                  </c:pt>
                  <c:pt idx="5">
                    <c:v>37.341044590518855</c:v>
                  </c:pt>
                  <c:pt idx="6">
                    <c:v>48.69579823534864</c:v>
                  </c:pt>
                  <c:pt idx="7">
                    <c:v>38.679519771809034</c:v>
                  </c:pt>
                  <c:pt idx="8">
                    <c:v>49.000637832583394</c:v>
                  </c:pt>
                  <c:pt idx="9">
                    <c:v>45.724730245240096</c:v>
                  </c:pt>
                  <c:pt idx="10">
                    <c:v>60.434654013883204</c:v>
                  </c:pt>
                  <c:pt idx="11">
                    <c:v>66.714045081310331</c:v>
                  </c:pt>
                  <c:pt idx="12">
                    <c:v>53.059601962740416</c:v>
                  </c:pt>
                  <c:pt idx="13">
                    <c:v>43.805497387124063</c:v>
                  </c:pt>
                  <c:pt idx="14">
                    <c:v>47.347834548630061</c:v>
                  </c:pt>
                  <c:pt idx="15">
                    <c:v>30.900840384113298</c:v>
                  </c:pt>
                  <c:pt idx="16">
                    <c:v>14.391350936509653</c:v>
                  </c:pt>
                  <c:pt idx="17">
                    <c:v>9.9829148270655175</c:v>
                  </c:pt>
                  <c:pt idx="18">
                    <c:v>12.958772901440597</c:v>
                  </c:pt>
                  <c:pt idx="19">
                    <c:v>10.445681234100725</c:v>
                  </c:pt>
                </c:numCache>
              </c:numRef>
            </c:plus>
            <c:minus>
              <c:numRef>
                <c:f>'Manual vs Auto Segmentation'!$F$6:$F$25</c:f>
                <c:numCache>
                  <c:formatCode>General</c:formatCode>
                  <c:ptCount val="20"/>
                  <c:pt idx="0">
                    <c:v>21.257716946506225</c:v>
                  </c:pt>
                  <c:pt idx="1">
                    <c:v>24.440694380024837</c:v>
                  </c:pt>
                  <c:pt idx="2">
                    <c:v>26.756322791694295</c:v>
                  </c:pt>
                  <c:pt idx="3">
                    <c:v>48.470517609504896</c:v>
                  </c:pt>
                  <c:pt idx="4">
                    <c:v>66.616721397692473</c:v>
                  </c:pt>
                  <c:pt idx="5">
                    <c:v>37.341044590518855</c:v>
                  </c:pt>
                  <c:pt idx="6">
                    <c:v>48.69579823534864</c:v>
                  </c:pt>
                  <c:pt idx="7">
                    <c:v>38.679519771809034</c:v>
                  </c:pt>
                  <c:pt idx="8">
                    <c:v>49.000637832583394</c:v>
                  </c:pt>
                  <c:pt idx="9">
                    <c:v>45.724730245240096</c:v>
                  </c:pt>
                  <c:pt idx="10">
                    <c:v>60.434654013883204</c:v>
                  </c:pt>
                  <c:pt idx="11">
                    <c:v>66.714045081310331</c:v>
                  </c:pt>
                  <c:pt idx="12">
                    <c:v>53.059601962740416</c:v>
                  </c:pt>
                  <c:pt idx="13">
                    <c:v>43.805497387124063</c:v>
                  </c:pt>
                  <c:pt idx="14">
                    <c:v>47.347834548630061</c:v>
                  </c:pt>
                  <c:pt idx="15">
                    <c:v>30.900840384113298</c:v>
                  </c:pt>
                  <c:pt idx="16">
                    <c:v>14.391350936509653</c:v>
                  </c:pt>
                  <c:pt idx="17">
                    <c:v>9.9829148270655175</c:v>
                  </c:pt>
                  <c:pt idx="18">
                    <c:v>12.958772901440597</c:v>
                  </c:pt>
                  <c:pt idx="19">
                    <c:v>10.445681234100725</c:v>
                  </c:pt>
                </c:numCache>
              </c:numRef>
            </c:minus>
          </c:errBars>
          <c:val>
            <c:numRef>
              <c:f>'Manual vs Auto Segmentation'!#REF!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'Manual vs Auto Segmentation'!#REF!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>
              <a:solidFill>
                <a:srgbClr val="0000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'Manual vs Auto Segmentation'!$M$6:$M$25</c:f>
                <c:numCache>
                  <c:formatCode>General</c:formatCode>
                  <c:ptCount val="20"/>
                  <c:pt idx="0">
                    <c:v>21.779970737660175</c:v>
                  </c:pt>
                  <c:pt idx="1">
                    <c:v>17.57066647695655</c:v>
                  </c:pt>
                  <c:pt idx="2">
                    <c:v>31.35331870436962</c:v>
                  </c:pt>
                  <c:pt idx="3">
                    <c:v>46.873547863729385</c:v>
                  </c:pt>
                  <c:pt idx="4">
                    <c:v>63.773937564215402</c:v>
                  </c:pt>
                  <c:pt idx="5">
                    <c:v>43.003611465911995</c:v>
                  </c:pt>
                  <c:pt idx="6">
                    <c:v>49.658551462294284</c:v>
                  </c:pt>
                  <c:pt idx="7">
                    <c:v>42.058999623544693</c:v>
                  </c:pt>
                  <c:pt idx="8">
                    <c:v>49.132763411439008</c:v>
                  </c:pt>
                  <c:pt idx="9">
                    <c:v>46.977576627341762</c:v>
                  </c:pt>
                  <c:pt idx="10">
                    <c:v>58.692518379924572</c:v>
                  </c:pt>
                  <c:pt idx="11">
                    <c:v>69.200920266841635</c:v>
                  </c:pt>
                  <c:pt idx="12">
                    <c:v>48.506618160137052</c:v>
                  </c:pt>
                  <c:pt idx="13">
                    <c:v>44.259289741753051</c:v>
                  </c:pt>
                  <c:pt idx="14">
                    <c:v>43.264898926394274</c:v>
                  </c:pt>
                  <c:pt idx="15">
                    <c:v>29.171208545413407</c:v>
                  </c:pt>
                  <c:pt idx="16">
                    <c:v>11.583799626106208</c:v>
                  </c:pt>
                  <c:pt idx="17">
                    <c:v>4.3100497032452463</c:v>
                  </c:pt>
                  <c:pt idx="18">
                    <c:v>15.634419649535396</c:v>
                  </c:pt>
                  <c:pt idx="19">
                    <c:v>9.1806713141130132</c:v>
                  </c:pt>
                </c:numCache>
              </c:numRef>
            </c:plus>
            <c:minus>
              <c:numRef>
                <c:f>'Manual vs Auto Segmentation'!$M$6:$M$25</c:f>
                <c:numCache>
                  <c:formatCode>General</c:formatCode>
                  <c:ptCount val="20"/>
                  <c:pt idx="0">
                    <c:v>21.779970737660175</c:v>
                  </c:pt>
                  <c:pt idx="1">
                    <c:v>17.57066647695655</c:v>
                  </c:pt>
                  <c:pt idx="2">
                    <c:v>31.35331870436962</c:v>
                  </c:pt>
                  <c:pt idx="3">
                    <c:v>46.873547863729385</c:v>
                  </c:pt>
                  <c:pt idx="4">
                    <c:v>63.773937564215402</c:v>
                  </c:pt>
                  <c:pt idx="5">
                    <c:v>43.003611465911995</c:v>
                  </c:pt>
                  <c:pt idx="6">
                    <c:v>49.658551462294284</c:v>
                  </c:pt>
                  <c:pt idx="7">
                    <c:v>42.058999623544693</c:v>
                  </c:pt>
                  <c:pt idx="8">
                    <c:v>49.132763411439008</c:v>
                  </c:pt>
                  <c:pt idx="9">
                    <c:v>46.977576627341762</c:v>
                  </c:pt>
                  <c:pt idx="10">
                    <c:v>58.692518379924572</c:v>
                  </c:pt>
                  <c:pt idx="11">
                    <c:v>69.200920266841635</c:v>
                  </c:pt>
                  <c:pt idx="12">
                    <c:v>48.506618160137052</c:v>
                  </c:pt>
                  <c:pt idx="13">
                    <c:v>44.259289741753051</c:v>
                  </c:pt>
                  <c:pt idx="14">
                    <c:v>43.264898926394274</c:v>
                  </c:pt>
                  <c:pt idx="15">
                    <c:v>29.171208545413407</c:v>
                  </c:pt>
                  <c:pt idx="16">
                    <c:v>11.583799626106208</c:v>
                  </c:pt>
                  <c:pt idx="17">
                    <c:v>4.3100497032452463</c:v>
                  </c:pt>
                  <c:pt idx="18">
                    <c:v>15.634419649535396</c:v>
                  </c:pt>
                  <c:pt idx="19">
                    <c:v>9.1806713141130132</c:v>
                  </c:pt>
                </c:numCache>
              </c:numRef>
            </c:minus>
          </c:errBars>
          <c:val>
            <c:numRef>
              <c:f>'Manual vs Auto Segmentation'!#REF!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'Manual vs Auto Segmentation'!#REF!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15840"/>
        <c:axId val="198016960"/>
      </c:lineChart>
      <c:catAx>
        <c:axId val="19801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Slice (Tail --&gt; Liver)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8016960"/>
        <c:crosses val="autoZero"/>
        <c:auto val="1"/>
        <c:lblAlgn val="ctr"/>
        <c:lblOffset val="100"/>
        <c:noMultiLvlLbl val="0"/>
      </c:catAx>
      <c:valAx>
        <c:axId val="198016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Volume (mm</a:t>
                </a:r>
                <a:r>
                  <a:rPr lang="en-US" sz="1400" baseline="30000"/>
                  <a:t>3</a:t>
                </a:r>
                <a:r>
                  <a:rPr lang="en-US" sz="140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80158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Subcutaneous Fat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7F7F7F"/>
              </a:solidFill>
            </a:ln>
          </c:spPr>
          <c:marker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'Manual vs Auto Segmentation'!#REF!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'Manual vs Auto Segmentation'!#REF!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</c:errBars>
          <c:val>
            <c:numRef>
              <c:f>'Manual vs Auto Segmentation'!#REF!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'Manual vs Auto Segmentation'!#REF!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'Manual vs Auto Segmentation'!#REF!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'Manual vs Auto Segmentation'!#REF!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</c:errBars>
          <c:val>
            <c:numRef>
              <c:f>'Manual vs Auto Segmentation'!#REF!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'Manual vs Auto Segmentation'!#REF!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22512"/>
        <c:axId val="197820832"/>
      </c:lineChart>
      <c:catAx>
        <c:axId val="19782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Slice (Tail --&gt; Liver)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7820832"/>
        <c:crosses val="autoZero"/>
        <c:auto val="1"/>
        <c:lblAlgn val="ctr"/>
        <c:lblOffset val="100"/>
        <c:noMultiLvlLbl val="0"/>
      </c:catAx>
      <c:valAx>
        <c:axId val="197820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Volume</a:t>
                </a:r>
                <a:r>
                  <a:rPr lang="en-US" sz="1400" baseline="0"/>
                  <a:t> (mm</a:t>
                </a:r>
                <a:r>
                  <a:rPr lang="en-US" sz="1400" baseline="30000"/>
                  <a:t>3</a:t>
                </a:r>
                <a:r>
                  <a:rPr lang="en-US" sz="1400" baseline="0"/>
                  <a:t>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78225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63</xdr:row>
      <xdr:rowOff>0</xdr:rowOff>
    </xdr:from>
    <xdr:to>
      <xdr:col>9</xdr:col>
      <xdr:colOff>698500</xdr:colOff>
      <xdr:row>92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63</xdr:row>
      <xdr:rowOff>25400</xdr:rowOff>
    </xdr:from>
    <xdr:to>
      <xdr:col>24</xdr:col>
      <xdr:colOff>571500</xdr:colOff>
      <xdr:row>92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ColWidth="10.875" defaultRowHeight="15"/>
  <cols>
    <col min="1" max="3" width="10.875" style="1"/>
    <col min="4" max="4" width="18.625" style="1" bestFit="1" customWidth="1"/>
    <col min="5" max="16384" width="10.875" style="1"/>
  </cols>
  <sheetData>
    <row r="1" spans="1:10">
      <c r="A1" s="25" t="s">
        <v>146</v>
      </c>
    </row>
    <row r="3" spans="1:10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I3" s="1" t="s">
        <v>6</v>
      </c>
    </row>
    <row r="4" spans="1:10">
      <c r="A4" s="4">
        <v>7853</v>
      </c>
      <c r="B4" s="4" t="s">
        <v>7</v>
      </c>
      <c r="C4" s="4" t="s">
        <v>8</v>
      </c>
      <c r="D4" s="4" t="s">
        <v>9</v>
      </c>
      <c r="E4" s="5">
        <v>42923</v>
      </c>
      <c r="F4" s="4">
        <v>45.4</v>
      </c>
      <c r="I4" s="1" t="s">
        <v>10</v>
      </c>
      <c r="J4" s="1" t="s">
        <v>11</v>
      </c>
    </row>
    <row r="5" spans="1:10">
      <c r="A5" s="4"/>
      <c r="B5" s="4" t="s">
        <v>12</v>
      </c>
      <c r="C5" s="4" t="s">
        <v>8</v>
      </c>
      <c r="D5" s="4" t="s">
        <v>9</v>
      </c>
      <c r="E5" s="5">
        <v>42923</v>
      </c>
      <c r="F5" s="4">
        <v>32.299999999999997</v>
      </c>
      <c r="I5" s="1" t="s">
        <v>13</v>
      </c>
      <c r="J5" s="1" t="s">
        <v>14</v>
      </c>
    </row>
    <row r="6" spans="1:10">
      <c r="A6" s="4">
        <v>7885</v>
      </c>
      <c r="B6" s="4" t="s">
        <v>15</v>
      </c>
      <c r="C6" s="4" t="s">
        <v>8</v>
      </c>
      <c r="D6" s="4" t="s">
        <v>9</v>
      </c>
      <c r="E6" s="5">
        <v>42938</v>
      </c>
      <c r="F6" s="4">
        <v>28.1</v>
      </c>
      <c r="H6" s="1" t="s">
        <v>16</v>
      </c>
      <c r="I6" s="1">
        <v>38.81428571428571</v>
      </c>
      <c r="J6" s="1">
        <v>30.670588235294122</v>
      </c>
    </row>
    <row r="7" spans="1:10">
      <c r="A7" s="4"/>
      <c r="B7" s="4" t="s">
        <v>17</v>
      </c>
      <c r="C7" s="4" t="s">
        <v>8</v>
      </c>
      <c r="D7" s="4" t="s">
        <v>9</v>
      </c>
      <c r="E7" s="5">
        <v>42938</v>
      </c>
      <c r="F7" s="4">
        <v>35</v>
      </c>
      <c r="H7" s="1" t="s">
        <v>18</v>
      </c>
      <c r="I7" s="1">
        <v>2.6632801625983262</v>
      </c>
      <c r="J7" s="1">
        <v>1.0478537134754435</v>
      </c>
    </row>
    <row r="8" spans="1:10">
      <c r="A8" s="4"/>
      <c r="B8" s="4" t="s">
        <v>19</v>
      </c>
      <c r="C8" s="4" t="s">
        <v>8</v>
      </c>
      <c r="D8" s="6" t="s">
        <v>9</v>
      </c>
      <c r="E8" s="5">
        <v>42923</v>
      </c>
      <c r="F8" s="4">
        <v>44.8</v>
      </c>
    </row>
    <row r="9" spans="1:10">
      <c r="A9" s="4"/>
      <c r="B9" s="4" t="s">
        <v>20</v>
      </c>
      <c r="C9" s="4" t="s">
        <v>8</v>
      </c>
      <c r="D9" s="6" t="s">
        <v>21</v>
      </c>
      <c r="E9" s="5">
        <v>42923</v>
      </c>
      <c r="F9" s="4">
        <v>45.4</v>
      </c>
      <c r="I9" s="1" t="s">
        <v>22</v>
      </c>
    </row>
    <row r="10" spans="1:10">
      <c r="A10" s="4"/>
      <c r="B10" s="4" t="s">
        <v>23</v>
      </c>
      <c r="C10" s="4" t="s">
        <v>8</v>
      </c>
      <c r="D10" s="4" t="s">
        <v>24</v>
      </c>
      <c r="E10" s="5">
        <v>42923</v>
      </c>
      <c r="F10" s="4">
        <v>40.700000000000003</v>
      </c>
    </row>
    <row r="11" spans="1:10">
      <c r="A11" s="4">
        <v>6094</v>
      </c>
      <c r="B11" s="7" t="s">
        <v>25</v>
      </c>
      <c r="C11" s="7" t="s">
        <v>8</v>
      </c>
      <c r="D11" s="7" t="s">
        <v>26</v>
      </c>
      <c r="E11" s="8">
        <v>41409</v>
      </c>
      <c r="F11" s="7">
        <v>34.1</v>
      </c>
    </row>
    <row r="12" spans="1:10">
      <c r="A12" s="4"/>
      <c r="B12" s="7" t="s">
        <v>27</v>
      </c>
      <c r="C12" s="7" t="s">
        <v>8</v>
      </c>
      <c r="D12" s="7" t="s">
        <v>26</v>
      </c>
      <c r="E12" s="8">
        <v>41409</v>
      </c>
      <c r="F12" s="7">
        <v>30.5</v>
      </c>
    </row>
    <row r="13" spans="1:10">
      <c r="A13" s="4"/>
      <c r="B13" s="7" t="s">
        <v>28</v>
      </c>
      <c r="C13" s="7" t="s">
        <v>8</v>
      </c>
      <c r="D13" s="7" t="s">
        <v>26</v>
      </c>
      <c r="E13" s="8">
        <v>41409</v>
      </c>
      <c r="F13" s="7">
        <v>28.7</v>
      </c>
    </row>
    <row r="14" spans="1:10">
      <c r="A14" s="4"/>
      <c r="B14" s="7" t="s">
        <v>29</v>
      </c>
      <c r="C14" s="7" t="s">
        <v>8</v>
      </c>
      <c r="D14" s="7" t="s">
        <v>26</v>
      </c>
      <c r="E14" s="5">
        <v>41409</v>
      </c>
      <c r="F14" s="7">
        <v>30.4</v>
      </c>
    </row>
    <row r="15" spans="1:10">
      <c r="A15" s="4">
        <v>6104</v>
      </c>
      <c r="B15" s="7" t="s">
        <v>30</v>
      </c>
      <c r="C15" s="7" t="s">
        <v>8</v>
      </c>
      <c r="D15" s="7" t="s">
        <v>26</v>
      </c>
      <c r="E15" s="5">
        <v>41409</v>
      </c>
      <c r="F15" s="7">
        <v>29</v>
      </c>
    </row>
    <row r="16" spans="1:10">
      <c r="A16" s="6"/>
      <c r="B16" s="9" t="s">
        <v>31</v>
      </c>
      <c r="C16" s="9" t="s">
        <v>8</v>
      </c>
      <c r="D16" s="9" t="s">
        <v>26</v>
      </c>
      <c r="E16" s="10">
        <v>41409</v>
      </c>
      <c r="F16" s="9">
        <v>23.8</v>
      </c>
    </row>
    <row r="17" spans="1:6">
      <c r="A17" s="4"/>
      <c r="B17" s="7" t="s">
        <v>32</v>
      </c>
      <c r="C17" s="7" t="s">
        <v>8</v>
      </c>
      <c r="D17" s="7" t="s">
        <v>26</v>
      </c>
      <c r="E17" s="5">
        <v>41409</v>
      </c>
      <c r="F17" s="7">
        <v>30.4</v>
      </c>
    </row>
    <row r="18" spans="1:6">
      <c r="A18" s="4"/>
      <c r="B18" s="7" t="s">
        <v>33</v>
      </c>
      <c r="C18" s="7" t="s">
        <v>8</v>
      </c>
      <c r="D18" s="7" t="s">
        <v>26</v>
      </c>
      <c r="E18" s="5">
        <v>41409</v>
      </c>
      <c r="F18" s="7">
        <v>29.3</v>
      </c>
    </row>
    <row r="19" spans="1:6">
      <c r="A19" s="4">
        <v>6300</v>
      </c>
      <c r="B19" s="7" t="s">
        <v>34</v>
      </c>
      <c r="C19" s="7" t="s">
        <v>8</v>
      </c>
      <c r="D19" s="7" t="s">
        <v>26</v>
      </c>
      <c r="E19" s="5">
        <v>41538</v>
      </c>
      <c r="F19" s="7">
        <v>26</v>
      </c>
    </row>
    <row r="20" spans="1:6">
      <c r="A20" s="4"/>
      <c r="B20" s="7" t="s">
        <v>35</v>
      </c>
      <c r="C20" s="7" t="s">
        <v>8</v>
      </c>
      <c r="D20" s="7" t="s">
        <v>26</v>
      </c>
      <c r="E20" s="5">
        <v>41538</v>
      </c>
      <c r="F20" s="7">
        <v>31.5</v>
      </c>
    </row>
    <row r="21" spans="1:6">
      <c r="A21" s="4"/>
      <c r="B21" s="7" t="s">
        <v>36</v>
      </c>
      <c r="C21" s="7" t="s">
        <v>8</v>
      </c>
      <c r="D21" s="7" t="s">
        <v>26</v>
      </c>
      <c r="E21" s="5">
        <v>41538</v>
      </c>
      <c r="F21" s="7">
        <v>27.7</v>
      </c>
    </row>
    <row r="22" spans="1:6">
      <c r="A22" s="4"/>
      <c r="B22" s="7" t="s">
        <v>37</v>
      </c>
      <c r="C22" s="7" t="s">
        <v>8</v>
      </c>
      <c r="D22" s="7" t="s">
        <v>26</v>
      </c>
      <c r="E22" s="5">
        <v>41538</v>
      </c>
      <c r="F22" s="7">
        <v>28.6</v>
      </c>
    </row>
    <row r="23" spans="1:6">
      <c r="A23" s="4">
        <v>7856</v>
      </c>
      <c r="B23" s="7" t="s">
        <v>38</v>
      </c>
      <c r="C23" s="7" t="s">
        <v>8</v>
      </c>
      <c r="D23" s="7" t="s">
        <v>26</v>
      </c>
      <c r="E23" s="8">
        <v>42923</v>
      </c>
      <c r="F23" s="7">
        <v>40</v>
      </c>
    </row>
    <row r="24" spans="1:6">
      <c r="A24" s="4"/>
      <c r="B24" s="7" t="s">
        <v>39</v>
      </c>
      <c r="C24" s="7" t="s">
        <v>8</v>
      </c>
      <c r="D24" s="7" t="s">
        <v>26</v>
      </c>
      <c r="E24" s="8">
        <v>42923</v>
      </c>
      <c r="F24" s="7">
        <v>33.5</v>
      </c>
    </row>
    <row r="25" spans="1:6">
      <c r="A25" s="4"/>
      <c r="B25" s="4" t="s">
        <v>40</v>
      </c>
      <c r="C25" s="4" t="s">
        <v>8</v>
      </c>
      <c r="D25" s="4" t="s">
        <v>26</v>
      </c>
      <c r="E25" s="5">
        <v>42923</v>
      </c>
      <c r="F25" s="4">
        <v>40.1</v>
      </c>
    </row>
    <row r="26" spans="1:6">
      <c r="A26" s="4"/>
      <c r="B26" s="4" t="s">
        <v>41</v>
      </c>
      <c r="C26" s="4" t="s">
        <v>8</v>
      </c>
      <c r="D26" s="4" t="s">
        <v>26</v>
      </c>
      <c r="E26" s="5">
        <v>42923</v>
      </c>
      <c r="F26" s="4">
        <v>30.5</v>
      </c>
    </row>
    <row r="27" spans="1:6">
      <c r="A27" s="4">
        <v>7883</v>
      </c>
      <c r="B27" s="4" t="s">
        <v>42</v>
      </c>
      <c r="C27" s="4" t="s">
        <v>8</v>
      </c>
      <c r="D27" s="4" t="s">
        <v>26</v>
      </c>
      <c r="E27" s="5">
        <v>42938</v>
      </c>
      <c r="F27" s="4">
        <v>27.3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/>
  </sheetViews>
  <sheetFormatPr defaultColWidth="10.875" defaultRowHeight="15"/>
  <cols>
    <col min="1" max="1" width="13.875" style="20" bestFit="1" customWidth="1"/>
    <col min="2" max="2" width="11.5" style="20" customWidth="1"/>
    <col min="3" max="3" width="18.375" style="20" bestFit="1" customWidth="1"/>
    <col min="4" max="4" width="21.125" style="20" bestFit="1" customWidth="1"/>
    <col min="5" max="5" width="24" style="20" bestFit="1" customWidth="1"/>
    <col min="6" max="6" width="23.375" style="20" bestFit="1" customWidth="1"/>
    <col min="7" max="7" width="16.375" style="20" bestFit="1" customWidth="1"/>
    <col min="8" max="9" width="19.125" style="20" bestFit="1" customWidth="1"/>
    <col min="10" max="10" width="15.875" style="21" bestFit="1" customWidth="1"/>
    <col min="11" max="11" width="18.5" style="21" bestFit="1" customWidth="1"/>
    <col min="12" max="12" width="18" style="21" bestFit="1" customWidth="1"/>
    <col min="13" max="13" width="10.875" style="20"/>
    <col min="14" max="15" width="23.375" style="20" bestFit="1" customWidth="1"/>
    <col min="16" max="16" width="18.625" style="20" bestFit="1" customWidth="1"/>
    <col min="17" max="17" width="18" style="20" bestFit="1" customWidth="1"/>
    <col min="18" max="25" width="10.875" style="20"/>
    <col min="26" max="26" width="11.875" style="20" bestFit="1" customWidth="1"/>
    <col min="27" max="16384" width="10.875" style="20"/>
  </cols>
  <sheetData>
    <row r="1" spans="1:17">
      <c r="A1" s="26" t="s">
        <v>147</v>
      </c>
    </row>
    <row r="2" spans="1:17">
      <c r="A2" s="20" t="s">
        <v>108</v>
      </c>
      <c r="B2" s="23" t="s">
        <v>143</v>
      </c>
      <c r="C2" s="20" t="s">
        <v>109</v>
      </c>
      <c r="D2" s="20" t="s">
        <v>110</v>
      </c>
      <c r="E2" s="20" t="s">
        <v>111</v>
      </c>
      <c r="F2" s="20" t="s">
        <v>112</v>
      </c>
      <c r="G2" s="20" t="s">
        <v>113</v>
      </c>
      <c r="H2" s="20" t="s">
        <v>114</v>
      </c>
      <c r="I2" s="20" t="s">
        <v>115</v>
      </c>
      <c r="J2" s="21" t="s">
        <v>124</v>
      </c>
      <c r="K2" s="21" t="s">
        <v>125</v>
      </c>
      <c r="L2" s="21" t="s">
        <v>126</v>
      </c>
      <c r="O2" s="20" t="s">
        <v>112</v>
      </c>
      <c r="P2" s="20" t="s">
        <v>116</v>
      </c>
      <c r="Q2" s="20" t="s">
        <v>126</v>
      </c>
    </row>
    <row r="3" spans="1:17">
      <c r="A3" s="20" t="s">
        <v>49</v>
      </c>
      <c r="B3" s="20" t="s">
        <v>117</v>
      </c>
      <c r="C3" s="20">
        <v>265.44299999999998</v>
      </c>
      <c r="D3" s="20">
        <f>C3-G3</f>
        <v>50.442999999999984</v>
      </c>
      <c r="E3" s="20">
        <v>2</v>
      </c>
      <c r="F3" s="20">
        <f>D3*E3</f>
        <v>100.88599999999997</v>
      </c>
      <c r="G3" s="20">
        <v>215</v>
      </c>
      <c r="H3" s="20">
        <v>2</v>
      </c>
      <c r="I3" s="20">
        <f>G3*H3</f>
        <v>430</v>
      </c>
      <c r="J3" s="21">
        <v>365</v>
      </c>
      <c r="K3" s="21">
        <v>2</v>
      </c>
      <c r="L3" s="21">
        <f>J3*K3</f>
        <v>730</v>
      </c>
      <c r="N3" s="20" t="s">
        <v>13</v>
      </c>
      <c r="O3" s="20">
        <f>AVERAGE(F7,F13,F19,F25)</f>
        <v>627.471</v>
      </c>
      <c r="P3" s="20">
        <f>AVERAGE(I7,I13,I19,I25)</f>
        <v>1045.6385</v>
      </c>
      <c r="Q3" s="20">
        <v>2597.7055</v>
      </c>
    </row>
    <row r="4" spans="1:17">
      <c r="B4" s="20" t="s">
        <v>118</v>
      </c>
      <c r="C4" s="20">
        <v>177.416</v>
      </c>
      <c r="D4" s="20">
        <f>C4-G4</f>
        <v>42.667000000000002</v>
      </c>
      <c r="E4" s="20">
        <v>2</v>
      </c>
      <c r="F4" s="20">
        <f t="shared" ref="F4:F48" si="0">D4*E4</f>
        <v>85.334000000000003</v>
      </c>
      <c r="G4" s="20">
        <v>134.749</v>
      </c>
      <c r="H4" s="20">
        <v>2</v>
      </c>
      <c r="I4" s="20">
        <f t="shared" ref="I4:I6" si="1">G4*H4</f>
        <v>269.49799999999999</v>
      </c>
      <c r="J4" s="21">
        <v>285.84699999999998</v>
      </c>
      <c r="K4" s="21">
        <v>2</v>
      </c>
      <c r="L4" s="21">
        <f t="shared" ref="L4:L6" si="2">J4*K4</f>
        <v>571.69399999999996</v>
      </c>
      <c r="N4" s="20" t="s">
        <v>14</v>
      </c>
      <c r="O4" s="20">
        <f>AVERAGE(F31,F37,F43,F49)</f>
        <v>283.97050000000002</v>
      </c>
      <c r="P4" s="20">
        <f>AVERAGE(I31,I37,I43,I49)</f>
        <v>554.59649999999999</v>
      </c>
      <c r="Q4" s="20">
        <v>2603.7739999999999</v>
      </c>
    </row>
    <row r="5" spans="1:17">
      <c r="B5" s="20" t="s">
        <v>119</v>
      </c>
      <c r="C5" s="20">
        <v>81.313999999999993</v>
      </c>
      <c r="D5" s="20">
        <f>C5-G5</f>
        <v>55.759999999999991</v>
      </c>
      <c r="E5" s="20">
        <v>2</v>
      </c>
      <c r="F5" s="20">
        <f t="shared" si="0"/>
        <v>111.51999999999998</v>
      </c>
      <c r="G5" s="20">
        <v>25.553999999999998</v>
      </c>
      <c r="H5" s="20">
        <v>2</v>
      </c>
      <c r="I5" s="20">
        <f t="shared" si="1"/>
        <v>51.107999999999997</v>
      </c>
      <c r="J5" s="21">
        <v>433.65499999999997</v>
      </c>
      <c r="K5" s="21">
        <v>2</v>
      </c>
      <c r="L5" s="21">
        <f t="shared" si="2"/>
        <v>867.31</v>
      </c>
    </row>
    <row r="6" spans="1:17">
      <c r="B6" s="23" t="s">
        <v>144</v>
      </c>
      <c r="C6" s="20">
        <v>265.21100000000001</v>
      </c>
      <c r="D6" s="20">
        <f>C6-G6</f>
        <v>120.46300000000002</v>
      </c>
      <c r="E6" s="20">
        <v>2</v>
      </c>
      <c r="F6" s="20">
        <f t="shared" si="0"/>
        <v>240.92600000000004</v>
      </c>
      <c r="G6" s="20">
        <v>144.74799999999999</v>
      </c>
      <c r="H6" s="20">
        <v>2</v>
      </c>
      <c r="I6" s="20">
        <f t="shared" si="1"/>
        <v>289.49599999999998</v>
      </c>
      <c r="J6" s="21">
        <v>299.637</v>
      </c>
      <c r="K6" s="21">
        <v>2</v>
      </c>
      <c r="L6" s="21">
        <f t="shared" si="2"/>
        <v>599.274</v>
      </c>
      <c r="N6" s="20" t="s">
        <v>51</v>
      </c>
      <c r="O6" s="20">
        <f>STDEV(F7,F13,F19,F25)/SQRT(4)</f>
        <v>29.877231927785193</v>
      </c>
      <c r="P6" s="20">
        <f>STDEV(I7,I13,I19,I25)/SQRT(4)</f>
        <v>136.39280739192182</v>
      </c>
      <c r="Q6" s="20">
        <v>189.45577011776808</v>
      </c>
    </row>
    <row r="7" spans="1:17">
      <c r="B7" s="20" t="s">
        <v>121</v>
      </c>
      <c r="F7" s="20">
        <f>SUM(F3:F6)</f>
        <v>538.66599999999994</v>
      </c>
      <c r="I7" s="20">
        <f>SUM(I3:I6)</f>
        <v>1040.1019999999999</v>
      </c>
      <c r="L7" s="21">
        <f>SUM(L3:L6)</f>
        <v>2768.2779999999998</v>
      </c>
      <c r="N7" s="20" t="s">
        <v>52</v>
      </c>
      <c r="O7" s="20">
        <f>STDEV(F31,F37,F43,F49)/SQRT(4)</f>
        <v>72.407088453065143</v>
      </c>
      <c r="P7" s="20">
        <f>STDEV(I31,I37,I43,I49)/SQRT(4)</f>
        <v>70.337739923765909</v>
      </c>
      <c r="Q7" s="20">
        <v>66.581622584614138</v>
      </c>
    </row>
    <row r="9" spans="1:17">
      <c r="A9" s="20" t="s">
        <v>122</v>
      </c>
      <c r="B9" s="20" t="s">
        <v>117</v>
      </c>
      <c r="C9" s="20">
        <v>331.47199999999998</v>
      </c>
      <c r="D9" s="20">
        <f t="shared" ref="D9:D48" si="3">C9-G9</f>
        <v>53.036000000000001</v>
      </c>
      <c r="E9" s="20">
        <v>2</v>
      </c>
      <c r="F9" s="20">
        <f t="shared" si="0"/>
        <v>106.072</v>
      </c>
      <c r="G9" s="20">
        <v>278.43599999999998</v>
      </c>
      <c r="H9" s="20">
        <v>2</v>
      </c>
      <c r="I9" s="20">
        <f t="shared" ref="I9:I12" si="4">G9*H9</f>
        <v>556.87199999999996</v>
      </c>
      <c r="J9" s="21">
        <v>285.714</v>
      </c>
      <c r="K9" s="21">
        <v>2</v>
      </c>
      <c r="L9" s="21">
        <f>J9*K9</f>
        <v>571.428</v>
      </c>
    </row>
    <row r="10" spans="1:17">
      <c r="B10" s="20" t="s">
        <v>118</v>
      </c>
      <c r="C10" s="20">
        <v>295.81599999999997</v>
      </c>
      <c r="D10" s="20">
        <f t="shared" si="3"/>
        <v>38.746999999999957</v>
      </c>
      <c r="E10" s="20">
        <v>2</v>
      </c>
      <c r="F10" s="20">
        <f t="shared" si="0"/>
        <v>77.493999999999915</v>
      </c>
      <c r="G10" s="20">
        <v>257.06900000000002</v>
      </c>
      <c r="H10" s="20">
        <v>2</v>
      </c>
      <c r="I10" s="20">
        <f t="shared" si="4"/>
        <v>514.13800000000003</v>
      </c>
      <c r="J10" s="21">
        <v>311.03500000000003</v>
      </c>
      <c r="K10" s="21">
        <v>2</v>
      </c>
      <c r="L10" s="21">
        <f t="shared" ref="L10:L12" si="5">J10*K10</f>
        <v>622.07000000000005</v>
      </c>
      <c r="N10" s="20" t="s">
        <v>123</v>
      </c>
      <c r="O10" s="20">
        <v>4.5999999999999999E-3</v>
      </c>
      <c r="P10" s="20">
        <v>1.8599999999999998E-2</v>
      </c>
      <c r="Q10" s="20" t="s">
        <v>127</v>
      </c>
    </row>
    <row r="11" spans="1:17">
      <c r="B11" s="20" t="s">
        <v>119</v>
      </c>
      <c r="C11" s="20">
        <v>103.246</v>
      </c>
      <c r="D11" s="20">
        <f t="shared" si="3"/>
        <v>82.71</v>
      </c>
      <c r="E11" s="20">
        <v>2</v>
      </c>
      <c r="F11" s="20">
        <f t="shared" si="0"/>
        <v>165.42</v>
      </c>
      <c r="G11" s="20">
        <v>20.536000000000001</v>
      </c>
      <c r="H11" s="20">
        <v>2</v>
      </c>
      <c r="I11" s="20">
        <f t="shared" si="4"/>
        <v>41.072000000000003</v>
      </c>
      <c r="J11" s="21">
        <v>451.79899999999998</v>
      </c>
      <c r="K11" s="21">
        <v>2</v>
      </c>
      <c r="L11" s="21">
        <f t="shared" si="5"/>
        <v>903.59799999999996</v>
      </c>
    </row>
    <row r="12" spans="1:17">
      <c r="B12" s="20" t="s">
        <v>120</v>
      </c>
      <c r="C12" s="20">
        <v>317.31599999999997</v>
      </c>
      <c r="D12" s="20">
        <f t="shared" si="3"/>
        <v>158.44199999999998</v>
      </c>
      <c r="E12" s="20">
        <v>2</v>
      </c>
      <c r="F12" s="20">
        <f t="shared" si="0"/>
        <v>316.88399999999996</v>
      </c>
      <c r="G12" s="20">
        <v>158.874</v>
      </c>
      <c r="H12" s="20">
        <v>2</v>
      </c>
      <c r="I12" s="20">
        <f t="shared" si="4"/>
        <v>317.74799999999999</v>
      </c>
      <c r="J12" s="21">
        <v>318.87799999999999</v>
      </c>
      <c r="K12" s="21">
        <v>2</v>
      </c>
      <c r="L12" s="21">
        <f t="shared" si="5"/>
        <v>637.75599999999997</v>
      </c>
    </row>
    <row r="13" spans="1:17">
      <c r="B13" s="20" t="s">
        <v>121</v>
      </c>
      <c r="F13" s="20">
        <f>SUM(F9:F12)</f>
        <v>665.86999999999989</v>
      </c>
      <c r="I13" s="20">
        <f>SUM(I9:I12)</f>
        <v>1429.83</v>
      </c>
      <c r="L13" s="21">
        <f>SUM(L9:L12)</f>
        <v>2734.8519999999999</v>
      </c>
    </row>
    <row r="15" spans="1:17">
      <c r="A15" s="20" t="s">
        <v>47</v>
      </c>
      <c r="B15" s="20" t="s">
        <v>117</v>
      </c>
      <c r="C15" s="20">
        <v>226.398</v>
      </c>
      <c r="D15" s="20">
        <f>C15-G15</f>
        <v>45.459000000000003</v>
      </c>
      <c r="E15" s="20">
        <v>2</v>
      </c>
      <c r="F15" s="20">
        <f t="shared" si="0"/>
        <v>90.918000000000006</v>
      </c>
      <c r="G15" s="20">
        <v>180.93899999999999</v>
      </c>
      <c r="H15" s="20">
        <v>2</v>
      </c>
      <c r="I15" s="20">
        <f t="shared" ref="I15:I18" si="6">G15*H15</f>
        <v>361.87799999999999</v>
      </c>
      <c r="J15" s="21">
        <v>208.98500000000001</v>
      </c>
      <c r="K15" s="21">
        <v>2</v>
      </c>
      <c r="L15" s="21">
        <f>J15*K15</f>
        <v>417.97</v>
      </c>
    </row>
    <row r="16" spans="1:17">
      <c r="B16" s="20" t="s">
        <v>118</v>
      </c>
      <c r="C16" s="20">
        <v>185.22499999999999</v>
      </c>
      <c r="D16" s="20">
        <f t="shared" si="3"/>
        <v>37.383999999999986</v>
      </c>
      <c r="E16" s="20">
        <v>2</v>
      </c>
      <c r="F16" s="20">
        <f t="shared" si="0"/>
        <v>74.767999999999972</v>
      </c>
      <c r="G16" s="20">
        <v>147.84100000000001</v>
      </c>
      <c r="H16" s="20">
        <v>2</v>
      </c>
      <c r="I16" s="20">
        <f t="shared" si="6"/>
        <v>295.68200000000002</v>
      </c>
      <c r="J16" s="21">
        <v>247.26599999999999</v>
      </c>
      <c r="K16" s="21">
        <v>2</v>
      </c>
      <c r="L16" s="21">
        <f t="shared" ref="L16:L18" si="7">J16*K16</f>
        <v>494.53199999999998</v>
      </c>
    </row>
    <row r="17" spans="1:12">
      <c r="B17" s="20" t="s">
        <v>119</v>
      </c>
      <c r="C17" s="20">
        <v>125.145</v>
      </c>
      <c r="D17" s="20">
        <f t="shared" si="3"/>
        <v>111.122</v>
      </c>
      <c r="E17" s="20">
        <v>2</v>
      </c>
      <c r="F17" s="20">
        <f t="shared" si="0"/>
        <v>222.244</v>
      </c>
      <c r="G17" s="20">
        <v>14.023</v>
      </c>
      <c r="H17" s="20">
        <v>2</v>
      </c>
      <c r="I17" s="20">
        <f t="shared" si="6"/>
        <v>28.045999999999999</v>
      </c>
      <c r="J17" s="21">
        <v>315.322</v>
      </c>
      <c r="K17" s="21">
        <v>2</v>
      </c>
      <c r="L17" s="21">
        <f t="shared" si="7"/>
        <v>630.64400000000001</v>
      </c>
    </row>
    <row r="18" spans="1:12">
      <c r="B18" s="20" t="s">
        <v>120</v>
      </c>
      <c r="C18" s="20">
        <v>243.01300000000001</v>
      </c>
      <c r="D18" s="20">
        <f t="shared" si="3"/>
        <v>135.54599999999999</v>
      </c>
      <c r="E18" s="20">
        <v>2</v>
      </c>
      <c r="F18" s="20">
        <f t="shared" si="0"/>
        <v>271.09199999999998</v>
      </c>
      <c r="G18" s="20">
        <v>107.467</v>
      </c>
      <c r="H18" s="20">
        <v>2</v>
      </c>
      <c r="I18" s="20">
        <f t="shared" si="6"/>
        <v>214.934</v>
      </c>
      <c r="J18" s="21">
        <v>245.572</v>
      </c>
      <c r="K18" s="21">
        <v>2</v>
      </c>
      <c r="L18" s="21">
        <f t="shared" si="7"/>
        <v>491.14400000000001</v>
      </c>
    </row>
    <row r="19" spans="1:12">
      <c r="B19" s="20" t="s">
        <v>121</v>
      </c>
      <c r="F19" s="20">
        <f>SUM(F15:F18)</f>
        <v>659.02199999999993</v>
      </c>
      <c r="I19" s="20">
        <f>SUM(I15:I18)</f>
        <v>900.54</v>
      </c>
      <c r="L19" s="21">
        <f>SUM(L15:L18)</f>
        <v>2034.29</v>
      </c>
    </row>
    <row r="21" spans="1:12">
      <c r="A21" s="23" t="s">
        <v>140</v>
      </c>
      <c r="B21" s="20" t="s">
        <v>117</v>
      </c>
      <c r="C21" s="20">
        <v>182.30099999999999</v>
      </c>
      <c r="D21" s="20">
        <f t="shared" si="3"/>
        <v>30.97</v>
      </c>
      <c r="E21" s="20">
        <v>2</v>
      </c>
      <c r="F21" s="20">
        <f t="shared" si="0"/>
        <v>61.94</v>
      </c>
      <c r="G21" s="20">
        <v>151.33099999999999</v>
      </c>
      <c r="H21" s="20">
        <v>2</v>
      </c>
      <c r="I21" s="20">
        <f t="shared" ref="I21:I24" si="8">G21*H21</f>
        <v>302.66199999999998</v>
      </c>
      <c r="J21" s="21">
        <v>369.11500000000001</v>
      </c>
      <c r="K21" s="21">
        <v>2</v>
      </c>
      <c r="L21" s="21">
        <f>J21*K21</f>
        <v>738.23</v>
      </c>
    </row>
    <row r="22" spans="1:12">
      <c r="B22" s="20" t="s">
        <v>118</v>
      </c>
      <c r="C22" s="20">
        <v>154.72</v>
      </c>
      <c r="D22" s="20">
        <f t="shared" si="3"/>
        <v>32.664999999999992</v>
      </c>
      <c r="E22" s="20">
        <v>2</v>
      </c>
      <c r="F22" s="20">
        <f t="shared" si="0"/>
        <v>65.329999999999984</v>
      </c>
      <c r="G22" s="20">
        <v>122.05500000000001</v>
      </c>
      <c r="H22" s="20">
        <v>2</v>
      </c>
      <c r="I22" s="20">
        <f t="shared" si="8"/>
        <v>244.11</v>
      </c>
      <c r="J22" s="21">
        <v>351.01100000000002</v>
      </c>
      <c r="K22" s="21">
        <v>2</v>
      </c>
      <c r="L22" s="21">
        <f t="shared" ref="L22:L24" si="9">J22*K22</f>
        <v>702.02200000000005</v>
      </c>
    </row>
    <row r="23" spans="1:12">
      <c r="B23" s="20" t="s">
        <v>119</v>
      </c>
      <c r="C23" s="20">
        <v>146.678</v>
      </c>
      <c r="D23" s="20">
        <f t="shared" si="3"/>
        <v>131.226</v>
      </c>
      <c r="E23" s="20">
        <v>2</v>
      </c>
      <c r="F23" s="20">
        <f t="shared" si="0"/>
        <v>262.452</v>
      </c>
      <c r="G23" s="20">
        <v>15.452</v>
      </c>
      <c r="H23" s="20">
        <v>2</v>
      </c>
      <c r="I23" s="20">
        <f t="shared" si="8"/>
        <v>30.904</v>
      </c>
      <c r="J23" s="21">
        <v>406.00700000000001</v>
      </c>
      <c r="K23" s="21">
        <v>2</v>
      </c>
      <c r="L23" s="21">
        <f t="shared" si="9"/>
        <v>812.01400000000001</v>
      </c>
    </row>
    <row r="24" spans="1:12">
      <c r="B24" s="20" t="s">
        <v>120</v>
      </c>
      <c r="C24" s="20">
        <v>245.505</v>
      </c>
      <c r="D24" s="20">
        <f t="shared" si="3"/>
        <v>128.30199999999999</v>
      </c>
      <c r="E24" s="20">
        <v>2</v>
      </c>
      <c r="F24" s="20">
        <f t="shared" si="0"/>
        <v>256.60399999999998</v>
      </c>
      <c r="G24" s="20">
        <v>117.203</v>
      </c>
      <c r="H24" s="20">
        <v>2</v>
      </c>
      <c r="I24" s="20">
        <f t="shared" si="8"/>
        <v>234.40600000000001</v>
      </c>
      <c r="J24" s="21">
        <v>300.56799999999998</v>
      </c>
      <c r="K24" s="21">
        <v>2</v>
      </c>
      <c r="L24" s="21">
        <f t="shared" si="9"/>
        <v>601.13599999999997</v>
      </c>
    </row>
    <row r="25" spans="1:12">
      <c r="B25" s="20" t="s">
        <v>121</v>
      </c>
      <c r="F25" s="20">
        <f>SUM(F21:F24)</f>
        <v>646.32600000000002</v>
      </c>
      <c r="I25" s="20">
        <f>SUM(I21:I24)</f>
        <v>812.08199999999988</v>
      </c>
      <c r="L25" s="21">
        <f>SUM(L21:L24)</f>
        <v>2853.402</v>
      </c>
    </row>
    <row r="27" spans="1:12">
      <c r="A27" s="20" t="s">
        <v>46</v>
      </c>
      <c r="B27" s="20" t="s">
        <v>117</v>
      </c>
      <c r="C27" s="20">
        <v>134.25</v>
      </c>
      <c r="D27" s="20">
        <f t="shared" si="3"/>
        <v>24.790000000000006</v>
      </c>
      <c r="E27" s="20">
        <v>2</v>
      </c>
      <c r="F27" s="20">
        <f t="shared" si="0"/>
        <v>49.580000000000013</v>
      </c>
      <c r="G27" s="20">
        <v>109.46</v>
      </c>
      <c r="H27" s="20">
        <v>2</v>
      </c>
      <c r="I27" s="20">
        <f t="shared" ref="I27:I29" si="10">G27*H27</f>
        <v>218.92</v>
      </c>
      <c r="J27" s="21">
        <v>302.262</v>
      </c>
      <c r="K27" s="21">
        <v>2</v>
      </c>
      <c r="L27" s="21">
        <f>J27*K27</f>
        <v>604.524</v>
      </c>
    </row>
    <row r="28" spans="1:12">
      <c r="B28" s="20" t="s">
        <v>118</v>
      </c>
      <c r="C28" s="20">
        <v>103.246</v>
      </c>
      <c r="D28" s="20">
        <f t="shared" si="3"/>
        <v>18.97399999999999</v>
      </c>
      <c r="E28" s="20">
        <v>2</v>
      </c>
      <c r="F28" s="20">
        <f t="shared" si="0"/>
        <v>37.947999999999979</v>
      </c>
      <c r="G28" s="20">
        <v>84.272000000000006</v>
      </c>
      <c r="H28" s="20">
        <v>2</v>
      </c>
      <c r="I28" s="20">
        <f t="shared" si="10"/>
        <v>168.54400000000001</v>
      </c>
      <c r="J28" s="21">
        <v>392.35</v>
      </c>
      <c r="K28" s="21">
        <v>2</v>
      </c>
      <c r="L28" s="21">
        <f t="shared" ref="L28:L30" si="11">J28*K28</f>
        <v>784.7</v>
      </c>
    </row>
    <row r="29" spans="1:12">
      <c r="B29" s="20" t="s">
        <v>119</v>
      </c>
      <c r="C29" s="20">
        <v>95.004999999999995</v>
      </c>
      <c r="D29" s="20">
        <f t="shared" si="3"/>
        <v>77.126999999999995</v>
      </c>
      <c r="E29" s="20">
        <v>2</v>
      </c>
      <c r="F29" s="20">
        <f t="shared" si="0"/>
        <v>154.25399999999999</v>
      </c>
      <c r="G29" s="20">
        <v>17.878</v>
      </c>
      <c r="H29" s="20">
        <v>2</v>
      </c>
      <c r="I29" s="20">
        <f t="shared" si="10"/>
        <v>35.756</v>
      </c>
      <c r="J29" s="21">
        <v>412.221</v>
      </c>
      <c r="K29" s="21">
        <v>2</v>
      </c>
      <c r="L29" s="21">
        <f t="shared" si="11"/>
        <v>824.44200000000001</v>
      </c>
    </row>
    <row r="30" spans="1:12">
      <c r="B30" s="20" t="s">
        <v>120</v>
      </c>
      <c r="C30" s="20">
        <v>133.71899999999999</v>
      </c>
      <c r="D30" s="20">
        <f t="shared" si="3"/>
        <v>49.346999999999994</v>
      </c>
      <c r="E30" s="20">
        <v>2</v>
      </c>
      <c r="F30" s="20">
        <f t="shared" si="0"/>
        <v>98.693999999999988</v>
      </c>
      <c r="G30" s="20">
        <v>84.372</v>
      </c>
      <c r="H30" s="20">
        <v>2</v>
      </c>
      <c r="I30" s="20">
        <f>G30*H30</f>
        <v>168.744</v>
      </c>
      <c r="J30" s="21">
        <v>287.774</v>
      </c>
      <c r="K30" s="21">
        <v>2</v>
      </c>
      <c r="L30" s="21">
        <f t="shared" si="11"/>
        <v>575.548</v>
      </c>
    </row>
    <row r="31" spans="1:12">
      <c r="B31" s="20" t="s">
        <v>121</v>
      </c>
      <c r="F31" s="20">
        <f>SUM(F27:F30)</f>
        <v>340.476</v>
      </c>
      <c r="I31" s="20">
        <f>SUM(I27:I30)</f>
        <v>591.96400000000006</v>
      </c>
      <c r="L31" s="21">
        <f>SUM(L27:L30)</f>
        <v>2789.2139999999999</v>
      </c>
    </row>
    <row r="33" spans="1:12">
      <c r="A33" s="20" t="s">
        <v>45</v>
      </c>
      <c r="B33" s="20" t="s">
        <v>117</v>
      </c>
      <c r="C33" s="20">
        <v>160.46899999999999</v>
      </c>
      <c r="D33" s="20">
        <f t="shared" si="3"/>
        <v>23.028999999999996</v>
      </c>
      <c r="E33" s="20">
        <v>2</v>
      </c>
      <c r="F33" s="20">
        <f t="shared" si="0"/>
        <v>46.057999999999993</v>
      </c>
      <c r="G33" s="20">
        <v>137.44</v>
      </c>
      <c r="H33" s="20">
        <v>2</v>
      </c>
      <c r="I33" s="20">
        <f t="shared" ref="I33:I36" si="12">G33*H33</f>
        <v>274.88</v>
      </c>
      <c r="J33" s="21">
        <v>296.97899999999998</v>
      </c>
      <c r="K33" s="21">
        <v>2</v>
      </c>
      <c r="L33" s="21">
        <f>J33*K33</f>
        <v>593.95799999999997</v>
      </c>
    </row>
    <row r="34" spans="1:12">
      <c r="B34" s="20" t="s">
        <v>118</v>
      </c>
      <c r="C34" s="20">
        <v>147.31</v>
      </c>
      <c r="D34" s="20">
        <f t="shared" si="3"/>
        <v>20.47</v>
      </c>
      <c r="E34" s="20">
        <v>2</v>
      </c>
      <c r="F34" s="20">
        <f t="shared" si="0"/>
        <v>40.94</v>
      </c>
      <c r="G34" s="20">
        <v>126.84</v>
      </c>
      <c r="H34" s="20">
        <v>2</v>
      </c>
      <c r="I34" s="20">
        <f t="shared" si="12"/>
        <v>253.68</v>
      </c>
      <c r="J34" s="21">
        <v>318.24599999999998</v>
      </c>
      <c r="K34" s="21">
        <v>2</v>
      </c>
      <c r="L34" s="21">
        <f t="shared" ref="L34:L36" si="13">J34*K34</f>
        <v>636.49199999999996</v>
      </c>
    </row>
    <row r="35" spans="1:12">
      <c r="B35" s="20" t="s">
        <v>119</v>
      </c>
      <c r="C35" s="20">
        <v>119.562</v>
      </c>
      <c r="D35" s="20">
        <f t="shared" si="3"/>
        <v>107.134</v>
      </c>
      <c r="E35" s="20">
        <v>2</v>
      </c>
      <c r="F35" s="20">
        <f t="shared" si="0"/>
        <v>214.268</v>
      </c>
      <c r="G35" s="20">
        <v>12.428000000000001</v>
      </c>
      <c r="H35" s="20">
        <v>2</v>
      </c>
      <c r="I35" s="20">
        <f t="shared" si="12"/>
        <v>24.856000000000002</v>
      </c>
      <c r="J35" s="21">
        <v>375.43599999999998</v>
      </c>
      <c r="K35" s="21">
        <v>2</v>
      </c>
      <c r="L35" s="21">
        <f t="shared" si="13"/>
        <v>750.87199999999996</v>
      </c>
    </row>
    <row r="36" spans="1:12">
      <c r="B36" s="20" t="s">
        <v>120</v>
      </c>
      <c r="C36" s="20">
        <v>170.30500000000001</v>
      </c>
      <c r="D36" s="20">
        <f t="shared" si="3"/>
        <v>80.583000000000013</v>
      </c>
      <c r="E36" s="20">
        <v>2</v>
      </c>
      <c r="F36" s="20">
        <f t="shared" si="0"/>
        <v>161.16600000000003</v>
      </c>
      <c r="G36" s="20">
        <v>89.721999999999994</v>
      </c>
      <c r="H36" s="20">
        <v>2</v>
      </c>
      <c r="I36" s="20">
        <f t="shared" si="12"/>
        <v>179.44399999999999</v>
      </c>
      <c r="J36" s="21">
        <v>284.78300000000002</v>
      </c>
      <c r="K36" s="21">
        <v>2</v>
      </c>
      <c r="L36" s="21">
        <f t="shared" si="13"/>
        <v>569.56600000000003</v>
      </c>
    </row>
    <row r="37" spans="1:12">
      <c r="B37" s="20" t="s">
        <v>121</v>
      </c>
      <c r="F37" s="20">
        <f>SUM(F33:F36)</f>
        <v>462.43200000000002</v>
      </c>
      <c r="I37" s="20">
        <f>SUM(I33:I36)</f>
        <v>732.8599999999999</v>
      </c>
      <c r="L37" s="21">
        <f>SUM(L33:L36)</f>
        <v>2550.8879999999999</v>
      </c>
    </row>
    <row r="39" spans="1:12">
      <c r="A39" s="20" t="s">
        <v>44</v>
      </c>
      <c r="B39" s="20" t="s">
        <v>117</v>
      </c>
      <c r="C39" s="20">
        <v>67.923000000000002</v>
      </c>
      <c r="D39" s="20">
        <f t="shared" si="3"/>
        <v>7.2450000000000045</v>
      </c>
      <c r="E39" s="20">
        <v>2</v>
      </c>
      <c r="F39" s="20">
        <f t="shared" si="0"/>
        <v>14.490000000000009</v>
      </c>
      <c r="G39" s="20">
        <v>60.677999999999997</v>
      </c>
      <c r="H39" s="20">
        <v>2</v>
      </c>
      <c r="I39" s="20">
        <f t="shared" ref="I39:I42" si="14">G39*H39</f>
        <v>121.35599999999999</v>
      </c>
      <c r="J39" s="21">
        <v>293.65600000000001</v>
      </c>
      <c r="K39" s="21">
        <v>2</v>
      </c>
      <c r="L39" s="21">
        <f>J39*K39</f>
        <v>587.31200000000001</v>
      </c>
    </row>
    <row r="40" spans="1:12">
      <c r="B40" s="20" t="s">
        <v>118</v>
      </c>
      <c r="C40" s="20">
        <v>73.738</v>
      </c>
      <c r="D40" s="20">
        <f t="shared" si="3"/>
        <v>4.7519999999999953</v>
      </c>
      <c r="E40" s="20">
        <v>2</v>
      </c>
      <c r="F40" s="20">
        <f t="shared" si="0"/>
        <v>9.5039999999999907</v>
      </c>
      <c r="G40" s="20">
        <v>68.986000000000004</v>
      </c>
      <c r="H40" s="20">
        <v>2</v>
      </c>
      <c r="I40" s="20">
        <f t="shared" si="14"/>
        <v>137.97200000000001</v>
      </c>
      <c r="J40" s="21">
        <v>271.12599999999998</v>
      </c>
      <c r="K40" s="21">
        <v>2</v>
      </c>
      <c r="L40" s="21">
        <f t="shared" ref="L40:L42" si="15">J40*K40</f>
        <v>542.25199999999995</v>
      </c>
    </row>
    <row r="41" spans="1:12">
      <c r="B41" s="20" t="s">
        <v>119</v>
      </c>
      <c r="C41" s="20">
        <v>77.293999999999997</v>
      </c>
      <c r="D41" s="20">
        <f t="shared" si="3"/>
        <v>39.344999999999999</v>
      </c>
      <c r="E41" s="20">
        <v>2</v>
      </c>
      <c r="F41" s="20">
        <f t="shared" si="0"/>
        <v>78.69</v>
      </c>
      <c r="G41" s="20">
        <v>37.948999999999998</v>
      </c>
      <c r="H41" s="20">
        <v>2</v>
      </c>
      <c r="I41" s="20">
        <f t="shared" si="14"/>
        <v>75.897999999999996</v>
      </c>
      <c r="J41" s="21">
        <v>324.22800000000001</v>
      </c>
      <c r="K41" s="21">
        <v>2</v>
      </c>
      <c r="L41" s="21">
        <f t="shared" si="15"/>
        <v>648.45600000000002</v>
      </c>
    </row>
    <row r="42" spans="1:12">
      <c r="B42" s="20" t="s">
        <v>120</v>
      </c>
      <c r="C42" s="20">
        <v>62.707999999999998</v>
      </c>
      <c r="D42" s="20">
        <f t="shared" si="3"/>
        <v>26.120999999999995</v>
      </c>
      <c r="E42" s="20">
        <v>2</v>
      </c>
      <c r="F42" s="20">
        <f t="shared" si="0"/>
        <v>52.24199999999999</v>
      </c>
      <c r="G42" s="20">
        <v>36.587000000000003</v>
      </c>
      <c r="H42" s="20">
        <v>2</v>
      </c>
      <c r="I42" s="20">
        <f t="shared" si="14"/>
        <v>73.174000000000007</v>
      </c>
      <c r="J42" s="21">
        <v>349.68200000000002</v>
      </c>
      <c r="K42" s="21">
        <v>2</v>
      </c>
      <c r="L42" s="21">
        <f t="shared" si="15"/>
        <v>699.36400000000003</v>
      </c>
    </row>
    <row r="43" spans="1:12">
      <c r="B43" s="20" t="s">
        <v>121</v>
      </c>
      <c r="F43" s="20">
        <f>SUM(F39:F42)</f>
        <v>154.92599999999999</v>
      </c>
      <c r="I43" s="20">
        <f>SUM(I39:I42)</f>
        <v>408.4</v>
      </c>
      <c r="L43" s="21">
        <f>SUM(L39:L42)</f>
        <v>2477.384</v>
      </c>
    </row>
    <row r="45" spans="1:12">
      <c r="A45" s="20" t="s">
        <v>43</v>
      </c>
      <c r="B45" s="20" t="s">
        <v>117</v>
      </c>
      <c r="C45" s="20">
        <v>101.851</v>
      </c>
      <c r="D45" s="20">
        <f t="shared" si="3"/>
        <v>5.6490000000000009</v>
      </c>
      <c r="E45" s="20">
        <v>2</v>
      </c>
      <c r="F45" s="20">
        <f t="shared" si="0"/>
        <v>11.298000000000002</v>
      </c>
      <c r="G45" s="20">
        <v>96.201999999999998</v>
      </c>
      <c r="H45" s="20">
        <v>2</v>
      </c>
      <c r="I45" s="20">
        <f t="shared" ref="I45:I48" si="16">G45*H45</f>
        <v>192.404</v>
      </c>
      <c r="J45" s="21">
        <v>351.97500000000002</v>
      </c>
      <c r="K45" s="21">
        <v>2</v>
      </c>
      <c r="L45" s="21">
        <f>J45*K45</f>
        <v>703.95</v>
      </c>
    </row>
    <row r="46" spans="1:12">
      <c r="B46" s="20" t="s">
        <v>118</v>
      </c>
      <c r="C46" s="20">
        <v>84.405000000000001</v>
      </c>
      <c r="D46" s="20">
        <f t="shared" si="3"/>
        <v>12.793999999999997</v>
      </c>
      <c r="E46" s="20">
        <v>2</v>
      </c>
      <c r="F46" s="20">
        <f t="shared" si="0"/>
        <v>25.587999999999994</v>
      </c>
      <c r="G46" s="20">
        <v>71.611000000000004</v>
      </c>
      <c r="H46" s="20">
        <v>2</v>
      </c>
      <c r="I46" s="20">
        <f t="shared" si="16"/>
        <v>143.22200000000001</v>
      </c>
      <c r="J46" s="21">
        <v>310.73599999999999</v>
      </c>
      <c r="K46" s="21">
        <v>2</v>
      </c>
      <c r="L46" s="21">
        <f t="shared" ref="L46:L48" si="17">J46*K46</f>
        <v>621.47199999999998</v>
      </c>
    </row>
    <row r="47" spans="1:12">
      <c r="B47" s="20" t="s">
        <v>119</v>
      </c>
      <c r="C47" s="20">
        <v>53.6</v>
      </c>
      <c r="D47" s="20">
        <f t="shared" si="3"/>
        <v>38.048000000000002</v>
      </c>
      <c r="E47" s="20">
        <v>2</v>
      </c>
      <c r="F47" s="20">
        <f t="shared" si="0"/>
        <v>76.096000000000004</v>
      </c>
      <c r="G47" s="20">
        <v>15.552</v>
      </c>
      <c r="H47" s="20">
        <v>2</v>
      </c>
      <c r="I47" s="20">
        <f t="shared" si="16"/>
        <v>31.103999999999999</v>
      </c>
      <c r="J47" s="21">
        <v>381.81599999999997</v>
      </c>
      <c r="K47" s="21">
        <v>2</v>
      </c>
      <c r="L47" s="21">
        <f t="shared" si="17"/>
        <v>763.63199999999995</v>
      </c>
    </row>
    <row r="48" spans="1:12">
      <c r="B48" s="20" t="s">
        <v>120</v>
      </c>
      <c r="C48" s="20">
        <v>91.748999999999995</v>
      </c>
      <c r="D48" s="20">
        <f t="shared" si="3"/>
        <v>32.532999999999994</v>
      </c>
      <c r="E48" s="20">
        <v>2</v>
      </c>
      <c r="F48" s="20">
        <f t="shared" si="0"/>
        <v>65.065999999999988</v>
      </c>
      <c r="G48" s="20">
        <v>59.216000000000001</v>
      </c>
      <c r="H48" s="20">
        <v>2</v>
      </c>
      <c r="I48" s="20">
        <f t="shared" si="16"/>
        <v>118.432</v>
      </c>
      <c r="J48" s="21">
        <v>254.27799999999999</v>
      </c>
      <c r="K48" s="21">
        <v>2</v>
      </c>
      <c r="L48" s="21">
        <f t="shared" si="17"/>
        <v>508.55599999999998</v>
      </c>
    </row>
    <row r="49" spans="2:12">
      <c r="B49" s="20" t="s">
        <v>121</v>
      </c>
      <c r="F49" s="20">
        <f>SUM(F45:F48)</f>
        <v>178.048</v>
      </c>
      <c r="I49" s="20">
        <f>SUM(I45:I48)</f>
        <v>485.16199999999998</v>
      </c>
      <c r="L49" s="21">
        <f>SUM(L45:L48)</f>
        <v>2597.61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workbookViewId="0">
      <selection activeCell="A2" sqref="A2"/>
    </sheetView>
  </sheetViews>
  <sheetFormatPr defaultColWidth="11" defaultRowHeight="15.75"/>
  <cols>
    <col min="1" max="1" width="12.125" bestFit="1" customWidth="1"/>
    <col min="6" max="6" width="15.125" bestFit="1" customWidth="1"/>
    <col min="7" max="7" width="12.5" bestFit="1" customWidth="1"/>
  </cols>
  <sheetData>
    <row r="1" spans="1:14">
      <c r="A1" s="24" t="s">
        <v>145</v>
      </c>
    </row>
    <row r="2" spans="1:14">
      <c r="A2" s="12" t="s">
        <v>63</v>
      </c>
    </row>
    <row r="3" spans="1:14">
      <c r="B3" t="s">
        <v>93</v>
      </c>
    </row>
    <row r="4" spans="1:14">
      <c r="A4" t="s">
        <v>94</v>
      </c>
      <c r="B4" t="s">
        <v>50</v>
      </c>
      <c r="C4" t="s">
        <v>95</v>
      </c>
      <c r="D4" t="s">
        <v>96</v>
      </c>
      <c r="E4" s="14" t="s">
        <v>97</v>
      </c>
      <c r="F4" t="s">
        <v>98</v>
      </c>
      <c r="G4" t="s">
        <v>99</v>
      </c>
      <c r="H4" t="s">
        <v>100</v>
      </c>
      <c r="J4" t="s">
        <v>102</v>
      </c>
      <c r="K4" t="s">
        <v>103</v>
      </c>
      <c r="M4" t="s">
        <v>104</v>
      </c>
      <c r="N4" t="s">
        <v>105</v>
      </c>
    </row>
    <row r="5" spans="1:14">
      <c r="A5" t="s">
        <v>101</v>
      </c>
      <c r="B5">
        <v>10286778</v>
      </c>
      <c r="C5">
        <v>0.96821293838200395</v>
      </c>
      <c r="D5">
        <v>0.95856965002075001</v>
      </c>
      <c r="E5">
        <v>0.978846629233323</v>
      </c>
      <c r="F5">
        <v>-2.1965603700957001E-2</v>
      </c>
      <c r="G5">
        <v>3.1787061617996402E-2</v>
      </c>
      <c r="H5">
        <v>1.02835106762837E-2</v>
      </c>
      <c r="J5">
        <v>0.96759158139534873</v>
      </c>
      <c r="K5">
        <v>2.6727900549797013E-3</v>
      </c>
      <c r="M5">
        <v>0.91875700000000005</v>
      </c>
      <c r="N5">
        <v>0.98713499999999998</v>
      </c>
    </row>
    <row r="6" spans="1:14">
      <c r="B6">
        <v>10286796</v>
      </c>
      <c r="C6">
        <v>0.97932200000000003</v>
      </c>
      <c r="D6">
        <v>0.96809999999999996</v>
      </c>
      <c r="E6">
        <v>0.983792</v>
      </c>
      <c r="F6">
        <v>-9.1284799999999996E-3</v>
      </c>
      <c r="G6">
        <v>2.06783E-2</v>
      </c>
      <c r="H6">
        <v>1.1697600000000001E-2</v>
      </c>
    </row>
    <row r="7" spans="1:14">
      <c r="B7">
        <v>10286814</v>
      </c>
      <c r="C7">
        <v>0.98629199999999995</v>
      </c>
      <c r="D7">
        <v>0.96103000000000005</v>
      </c>
      <c r="E7">
        <v>0.980128</v>
      </c>
      <c r="F7">
        <v>1.2499100000000001E-2</v>
      </c>
      <c r="G7">
        <v>1.37083E-2</v>
      </c>
      <c r="H7">
        <v>2.59595E-2</v>
      </c>
    </row>
    <row r="8" spans="1:14">
      <c r="A8" t="s">
        <v>101</v>
      </c>
      <c r="B8">
        <v>10286832</v>
      </c>
      <c r="C8">
        <v>0.95734600000000003</v>
      </c>
      <c r="D8">
        <v>0.95659300000000003</v>
      </c>
      <c r="E8">
        <v>0.97781499999999999</v>
      </c>
      <c r="F8">
        <v>-4.2761199999999999E-2</v>
      </c>
      <c r="G8">
        <v>4.2653700000000003E-2</v>
      </c>
      <c r="H8">
        <v>8.2205600000000005E-4</v>
      </c>
    </row>
    <row r="9" spans="1:14">
      <c r="A9" t="s">
        <v>101</v>
      </c>
      <c r="B9">
        <v>10286850</v>
      </c>
      <c r="C9">
        <v>0.96334500000000001</v>
      </c>
      <c r="D9">
        <v>0.96299599999999996</v>
      </c>
      <c r="E9">
        <v>0.98114900000000005</v>
      </c>
      <c r="F9">
        <v>-3.6964299999999999E-2</v>
      </c>
      <c r="G9">
        <v>3.6655199999999999E-2</v>
      </c>
      <c r="H9">
        <v>3.7535200000000002E-4</v>
      </c>
    </row>
    <row r="10" spans="1:14">
      <c r="B10">
        <v>10286868</v>
      </c>
      <c r="C10">
        <v>0.97548999999999997</v>
      </c>
      <c r="D10">
        <v>0.96880699999999997</v>
      </c>
      <c r="E10">
        <v>0.98415699999999995</v>
      </c>
      <c r="F10">
        <v>-1.7769500000000001E-2</v>
      </c>
      <c r="G10">
        <v>2.4510400000000002E-2</v>
      </c>
      <c r="H10">
        <v>7.02106E-3</v>
      </c>
    </row>
    <row r="11" spans="1:14">
      <c r="B11">
        <v>10286886</v>
      </c>
      <c r="C11">
        <v>0.98162499999999997</v>
      </c>
      <c r="D11">
        <v>0.97168600000000005</v>
      </c>
      <c r="E11">
        <v>0.98563999999999996</v>
      </c>
      <c r="F11">
        <v>-8.17879E-3</v>
      </c>
      <c r="G11">
        <v>1.8374700000000001E-2</v>
      </c>
      <c r="H11">
        <v>1.03132E-2</v>
      </c>
    </row>
    <row r="12" spans="1:14">
      <c r="B12">
        <v>10286904</v>
      </c>
      <c r="C12">
        <v>0.94938599999999995</v>
      </c>
      <c r="D12">
        <v>0.94229799999999997</v>
      </c>
      <c r="E12">
        <v>0.97029200000000004</v>
      </c>
      <c r="F12">
        <v>-4.4039799999999997E-2</v>
      </c>
      <c r="G12">
        <v>5.0613699999999998E-2</v>
      </c>
      <c r="H12">
        <v>7.8615300000000003E-3</v>
      </c>
    </row>
    <row r="13" spans="1:14">
      <c r="A13" t="s">
        <v>101</v>
      </c>
      <c r="B13">
        <v>10286922</v>
      </c>
      <c r="C13">
        <v>0.94664700000000002</v>
      </c>
      <c r="D13">
        <v>0.94485399999999997</v>
      </c>
      <c r="E13">
        <v>0.97164499999999998</v>
      </c>
      <c r="F13">
        <v>-5.2813899999999997E-2</v>
      </c>
      <c r="G13">
        <v>5.3352999999999998E-2</v>
      </c>
      <c r="H13">
        <v>2.00089E-3</v>
      </c>
    </row>
    <row r="14" spans="1:14">
      <c r="B14">
        <v>10286940</v>
      </c>
      <c r="C14">
        <v>0.97414100000000003</v>
      </c>
      <c r="D14">
        <v>0.90042299999999997</v>
      </c>
      <c r="E14">
        <v>0.94760299999999997</v>
      </c>
      <c r="F14">
        <v>5.4485499999999999E-2</v>
      </c>
      <c r="G14">
        <v>2.5858800000000001E-2</v>
      </c>
      <c r="H14">
        <v>7.7527799999999994E-2</v>
      </c>
    </row>
    <row r="15" spans="1:14">
      <c r="A15" t="s">
        <v>101</v>
      </c>
      <c r="B15">
        <v>10286958</v>
      </c>
      <c r="C15">
        <v>0.95596599999999998</v>
      </c>
      <c r="D15">
        <v>0.95075799999999999</v>
      </c>
      <c r="E15">
        <v>0.97475699999999998</v>
      </c>
      <c r="F15">
        <v>-3.9314000000000002E-2</v>
      </c>
      <c r="G15">
        <v>4.4033999999999997E-2</v>
      </c>
      <c r="H15">
        <v>5.6975899999999998E-3</v>
      </c>
    </row>
    <row r="16" spans="1:14">
      <c r="A16" t="s">
        <v>101</v>
      </c>
      <c r="B16">
        <v>10286976</v>
      </c>
      <c r="C16">
        <v>0.94287900000000002</v>
      </c>
      <c r="D16">
        <v>0.93293999999999999</v>
      </c>
      <c r="E16">
        <v>0.96530700000000003</v>
      </c>
      <c r="F16">
        <v>-4.7572900000000001E-2</v>
      </c>
      <c r="G16">
        <v>5.7120799999999999E-2</v>
      </c>
      <c r="H16">
        <v>1.1172400000000001E-2</v>
      </c>
    </row>
    <row r="17" spans="1:8">
      <c r="A17" t="s">
        <v>101</v>
      </c>
      <c r="B17">
        <v>10286994</v>
      </c>
      <c r="C17">
        <v>0.96429100000000001</v>
      </c>
      <c r="D17">
        <v>0.96070900000000004</v>
      </c>
      <c r="E17">
        <v>0.97996099999999997</v>
      </c>
      <c r="F17">
        <v>-3.25002E-2</v>
      </c>
      <c r="G17">
        <v>3.5709200000000003E-2</v>
      </c>
      <c r="H17">
        <v>3.85185E-3</v>
      </c>
    </row>
    <row r="18" spans="1:8">
      <c r="B18">
        <v>10287012</v>
      </c>
      <c r="C18">
        <v>0.95074800000000004</v>
      </c>
      <c r="D18">
        <v>0.947604</v>
      </c>
      <c r="E18">
        <v>0.97309699999999999</v>
      </c>
      <c r="F18">
        <v>-4.7013399999999997E-2</v>
      </c>
      <c r="G18">
        <v>4.9251799999999998E-2</v>
      </c>
      <c r="H18">
        <v>3.4779099999999999E-3</v>
      </c>
    </row>
    <row r="19" spans="1:8">
      <c r="B19">
        <v>10287030</v>
      </c>
      <c r="C19">
        <v>0.97513799999999995</v>
      </c>
      <c r="D19">
        <v>0.96877500000000005</v>
      </c>
      <c r="E19">
        <v>0.98414000000000001</v>
      </c>
      <c r="F19">
        <v>-1.8462300000000001E-2</v>
      </c>
      <c r="G19">
        <v>2.4861899999999999E-2</v>
      </c>
      <c r="H19">
        <v>6.6908499999999999E-3</v>
      </c>
    </row>
    <row r="20" spans="1:8">
      <c r="B20">
        <v>10287048</v>
      </c>
      <c r="C20">
        <v>0.94996599999999998</v>
      </c>
      <c r="D20">
        <v>0.94703400000000004</v>
      </c>
      <c r="E20">
        <v>0.97279599999999999</v>
      </c>
      <c r="F20">
        <v>-4.8065900000000002E-2</v>
      </c>
      <c r="G20">
        <v>5.0034099999999998E-2</v>
      </c>
      <c r="H20">
        <v>3.2486500000000001E-3</v>
      </c>
    </row>
    <row r="21" spans="1:8">
      <c r="B21">
        <v>10287066</v>
      </c>
      <c r="C21">
        <v>0.97512600000000005</v>
      </c>
      <c r="D21">
        <v>0.96530499999999997</v>
      </c>
      <c r="E21">
        <v>0.98234699999999997</v>
      </c>
      <c r="F21">
        <v>-1.4810200000000001E-2</v>
      </c>
      <c r="G21">
        <v>2.4874400000000001E-2</v>
      </c>
      <c r="H21">
        <v>1.03249E-2</v>
      </c>
    </row>
    <row r="22" spans="1:8">
      <c r="B22">
        <v>10287084</v>
      </c>
      <c r="C22">
        <v>0.97103499999999998</v>
      </c>
      <c r="D22">
        <v>0.96439299999999994</v>
      </c>
      <c r="E22">
        <v>0.98187400000000002</v>
      </c>
      <c r="F22">
        <v>-2.2324199999999999E-2</v>
      </c>
      <c r="G22">
        <v>2.8965000000000001E-2</v>
      </c>
      <c r="H22">
        <v>7.0427199999999997E-3</v>
      </c>
    </row>
    <row r="23" spans="1:8">
      <c r="B23">
        <v>10287102</v>
      </c>
      <c r="C23">
        <v>0.958036</v>
      </c>
      <c r="D23">
        <v>0.95201999999999998</v>
      </c>
      <c r="E23">
        <v>0.97541999999999995</v>
      </c>
      <c r="F23">
        <v>-3.6292400000000002E-2</v>
      </c>
      <c r="G23">
        <v>4.1964300000000003E-2</v>
      </c>
      <c r="H23">
        <v>6.55224E-3</v>
      </c>
    </row>
    <row r="24" spans="1:8">
      <c r="B24">
        <v>10287120</v>
      </c>
      <c r="C24">
        <v>0.93538699999999997</v>
      </c>
      <c r="D24">
        <v>0.93037800000000004</v>
      </c>
      <c r="E24">
        <v>0.96393300000000004</v>
      </c>
      <c r="F24">
        <v>-6.1035800000000001E-2</v>
      </c>
      <c r="G24">
        <v>6.4612600000000006E-2</v>
      </c>
      <c r="H24">
        <v>5.7233700000000002E-3</v>
      </c>
    </row>
    <row r="26" spans="1:8">
      <c r="B26" t="s">
        <v>106</v>
      </c>
    </row>
    <row r="27" spans="1:8">
      <c r="B27" t="s">
        <v>50</v>
      </c>
      <c r="C27" t="s">
        <v>95</v>
      </c>
      <c r="D27" t="s">
        <v>96</v>
      </c>
      <c r="E27" s="14" t="s">
        <v>97</v>
      </c>
      <c r="F27" t="s">
        <v>98</v>
      </c>
      <c r="G27" t="s">
        <v>99</v>
      </c>
      <c r="H27" t="s">
        <v>100</v>
      </c>
    </row>
    <row r="28" spans="1:8">
      <c r="B28">
        <v>10319610</v>
      </c>
      <c r="C28">
        <v>0.94723000000000002</v>
      </c>
      <c r="D28">
        <v>0.94272100000000003</v>
      </c>
      <c r="E28">
        <v>0.97051600000000005</v>
      </c>
      <c r="F28">
        <v>-4.9166899999999999E-2</v>
      </c>
      <c r="G28">
        <v>5.2769999999999997E-2</v>
      </c>
      <c r="H28">
        <v>5.0238599999999998E-3</v>
      </c>
    </row>
    <row r="29" spans="1:8">
      <c r="B29">
        <v>10319628</v>
      </c>
      <c r="C29">
        <v>0.95670900000000003</v>
      </c>
      <c r="D29">
        <v>0.95230300000000001</v>
      </c>
      <c r="E29">
        <v>0.97556900000000002</v>
      </c>
      <c r="F29">
        <v>-3.94271E-2</v>
      </c>
      <c r="G29">
        <v>4.3291499999999997E-2</v>
      </c>
      <c r="H29">
        <v>4.8126499999999999E-3</v>
      </c>
    </row>
    <row r="30" spans="1:8">
      <c r="B30">
        <v>10319646</v>
      </c>
      <c r="C30">
        <v>0.96366799999999997</v>
      </c>
      <c r="D30">
        <v>0.95677100000000004</v>
      </c>
      <c r="E30">
        <v>0.977908</v>
      </c>
      <c r="F30">
        <v>-2.9553800000000002E-2</v>
      </c>
      <c r="G30">
        <v>3.6332200000000002E-2</v>
      </c>
      <c r="H30">
        <v>7.4250100000000001E-3</v>
      </c>
    </row>
    <row r="31" spans="1:8">
      <c r="B31">
        <v>10319664</v>
      </c>
      <c r="C31">
        <v>0.98386600000000002</v>
      </c>
      <c r="D31">
        <v>0.97439299999999995</v>
      </c>
      <c r="E31">
        <v>0.98702999999999996</v>
      </c>
      <c r="F31">
        <v>-6.4317799999999998E-3</v>
      </c>
      <c r="G31">
        <v>1.6133600000000001E-2</v>
      </c>
      <c r="H31">
        <v>9.7851499999999994E-3</v>
      </c>
    </row>
    <row r="32" spans="1:8">
      <c r="B32">
        <v>10319682</v>
      </c>
      <c r="C32">
        <v>0.97254700000000005</v>
      </c>
      <c r="D32">
        <v>0.96165199999999995</v>
      </c>
      <c r="E32">
        <v>0.98045099999999996</v>
      </c>
      <c r="F32">
        <v>-1.6255599999999999E-2</v>
      </c>
      <c r="G32">
        <v>2.7453399999999999E-2</v>
      </c>
      <c r="H32">
        <v>1.15146E-2</v>
      </c>
    </row>
    <row r="33" spans="2:8">
      <c r="B33">
        <v>10319700</v>
      </c>
      <c r="C33">
        <v>0.94784800000000002</v>
      </c>
      <c r="D33">
        <v>0.943936</v>
      </c>
      <c r="E33">
        <v>0.97116000000000002</v>
      </c>
      <c r="F33">
        <v>-4.91879E-2</v>
      </c>
      <c r="G33">
        <v>5.2151700000000002E-2</v>
      </c>
      <c r="H33">
        <v>4.3534999999999997E-3</v>
      </c>
    </row>
    <row r="34" spans="2:8">
      <c r="B34">
        <v>10319718</v>
      </c>
      <c r="C34">
        <v>0.96228100000000005</v>
      </c>
      <c r="D34">
        <v>0.95684599999999997</v>
      </c>
      <c r="E34">
        <v>0.97794700000000001</v>
      </c>
      <c r="F34">
        <v>-3.2561199999999998E-2</v>
      </c>
      <c r="G34">
        <v>3.77194E-2</v>
      </c>
      <c r="H34">
        <v>5.8677499999999997E-3</v>
      </c>
    </row>
    <row r="35" spans="2:8">
      <c r="B35">
        <v>10319736</v>
      </c>
      <c r="C35">
        <v>0.95330800000000004</v>
      </c>
      <c r="D35">
        <v>0.94434099999999999</v>
      </c>
      <c r="E35">
        <v>0.97137399999999996</v>
      </c>
      <c r="F35">
        <v>-3.7901799999999999E-2</v>
      </c>
      <c r="G35">
        <v>4.6692299999999999E-2</v>
      </c>
      <c r="H35">
        <v>9.8622499999999995E-3</v>
      </c>
    </row>
    <row r="36" spans="2:8">
      <c r="B36">
        <v>10319754</v>
      </c>
      <c r="C36">
        <v>0.92837800000000004</v>
      </c>
      <c r="D36">
        <v>0.91682600000000003</v>
      </c>
      <c r="E36">
        <v>0.95660900000000004</v>
      </c>
      <c r="F36">
        <v>-6.0817900000000001E-2</v>
      </c>
      <c r="G36">
        <v>7.1622400000000003E-2</v>
      </c>
      <c r="H36">
        <v>1.33896E-2</v>
      </c>
    </row>
    <row r="37" spans="2:8">
      <c r="B37">
        <v>10319772</v>
      </c>
      <c r="C37">
        <v>0.90169699999999997</v>
      </c>
      <c r="D37">
        <v>0.86289199999999999</v>
      </c>
      <c r="E37">
        <v>0.92640100000000003</v>
      </c>
      <c r="F37">
        <v>-5.47927E-2</v>
      </c>
      <c r="G37">
        <v>9.8302500000000001E-2</v>
      </c>
      <c r="H37">
        <v>4.7504299999999999E-2</v>
      </c>
    </row>
    <row r="38" spans="2:8">
      <c r="B38">
        <v>10319790</v>
      </c>
      <c r="C38">
        <v>0.955789</v>
      </c>
      <c r="D38">
        <v>0.94806599999999996</v>
      </c>
      <c r="E38">
        <v>0.97334100000000001</v>
      </c>
      <c r="F38">
        <v>-3.6726799999999997E-2</v>
      </c>
      <c r="G38">
        <v>4.4210699999999999E-2</v>
      </c>
      <c r="H38">
        <v>8.4509400000000005E-3</v>
      </c>
    </row>
    <row r="39" spans="2:8">
      <c r="B39">
        <v>10319808</v>
      </c>
      <c r="C39">
        <v>0.88387099999999996</v>
      </c>
      <c r="D39">
        <v>0.87676399999999999</v>
      </c>
      <c r="E39">
        <v>0.93433600000000006</v>
      </c>
      <c r="F39">
        <v>-0.114191</v>
      </c>
      <c r="G39">
        <v>0.116129</v>
      </c>
      <c r="H39">
        <v>9.0875399999999999E-3</v>
      </c>
    </row>
    <row r="40" spans="2:8">
      <c r="B40">
        <v>10319826</v>
      </c>
      <c r="C40">
        <v>0.95289900000000005</v>
      </c>
      <c r="D40">
        <v>0.94763500000000001</v>
      </c>
      <c r="E40">
        <v>0.97311300000000001</v>
      </c>
      <c r="F40">
        <v>-4.2427399999999997E-2</v>
      </c>
      <c r="G40">
        <v>4.7101200000000003E-2</v>
      </c>
      <c r="H40">
        <v>5.7959200000000004E-3</v>
      </c>
    </row>
    <row r="41" spans="2:8">
      <c r="B41">
        <v>10319844</v>
      </c>
      <c r="C41">
        <v>0.96430300000000002</v>
      </c>
      <c r="D41">
        <v>0.96135999999999999</v>
      </c>
      <c r="E41">
        <v>0.98029900000000003</v>
      </c>
      <c r="F41">
        <v>-3.3176499999999998E-2</v>
      </c>
      <c r="G41">
        <v>3.5696899999999997E-2</v>
      </c>
      <c r="H41">
        <v>3.1650099999999998E-3</v>
      </c>
    </row>
    <row r="42" spans="2:8">
      <c r="B42">
        <v>10319862</v>
      </c>
      <c r="C42">
        <v>0.98243899999999995</v>
      </c>
      <c r="D42">
        <v>0.97459700000000005</v>
      </c>
      <c r="E42">
        <v>0.98713499999999998</v>
      </c>
      <c r="F42">
        <v>-9.5606300000000005E-3</v>
      </c>
      <c r="G42">
        <v>1.7561E-2</v>
      </c>
      <c r="H42">
        <v>8.1231900000000006E-3</v>
      </c>
    </row>
    <row r="43" spans="2:8">
      <c r="B43">
        <v>10319934</v>
      </c>
      <c r="C43">
        <v>0.91521399999999997</v>
      </c>
      <c r="D43">
        <v>0.91228799999999999</v>
      </c>
      <c r="E43">
        <v>0.95413199999999998</v>
      </c>
      <c r="F43">
        <v>-8.5047999999999999E-2</v>
      </c>
      <c r="G43">
        <v>8.4786200000000006E-2</v>
      </c>
      <c r="H43">
        <v>3.49212E-3</v>
      </c>
    </row>
    <row r="44" spans="2:8">
      <c r="B44">
        <v>10319952</v>
      </c>
      <c r="C44">
        <v>0.90051700000000001</v>
      </c>
      <c r="D44">
        <v>0.88054500000000002</v>
      </c>
      <c r="E44">
        <v>0.93647800000000003</v>
      </c>
      <c r="F44">
        <v>-7.9869200000000001E-2</v>
      </c>
      <c r="G44">
        <v>9.9483500000000002E-2</v>
      </c>
      <c r="H44">
        <v>2.4568199999999998E-2</v>
      </c>
    </row>
    <row r="46" spans="2:8">
      <c r="B46" t="s">
        <v>107</v>
      </c>
    </row>
    <row r="47" spans="2:8">
      <c r="B47" t="s">
        <v>50</v>
      </c>
      <c r="C47" t="s">
        <v>95</v>
      </c>
      <c r="D47" t="s">
        <v>96</v>
      </c>
      <c r="E47" s="14" t="s">
        <v>97</v>
      </c>
      <c r="F47" t="s">
        <v>98</v>
      </c>
      <c r="G47" t="s">
        <v>99</v>
      </c>
      <c r="H47" t="s">
        <v>100</v>
      </c>
    </row>
    <row r="48" spans="2:8">
      <c r="B48">
        <v>10323768</v>
      </c>
      <c r="C48">
        <v>0.95853999999999995</v>
      </c>
      <c r="D48">
        <v>0.95273099999999999</v>
      </c>
      <c r="E48">
        <v>0.97579300000000002</v>
      </c>
      <c r="F48">
        <v>-3.5999900000000001E-2</v>
      </c>
      <c r="G48">
        <v>4.1460400000000001E-2</v>
      </c>
      <c r="H48">
        <v>6.3206399999999998E-3</v>
      </c>
    </row>
    <row r="49" spans="1:14">
      <c r="B49">
        <v>10323786</v>
      </c>
      <c r="C49">
        <v>0.97869200000000001</v>
      </c>
      <c r="D49">
        <v>0.97124699999999997</v>
      </c>
      <c r="E49">
        <v>0.98541400000000001</v>
      </c>
      <c r="F49">
        <v>-1.37365E-2</v>
      </c>
      <c r="G49">
        <v>2.1308000000000001E-2</v>
      </c>
      <c r="H49">
        <v>7.7712800000000002E-3</v>
      </c>
    </row>
    <row r="50" spans="1:14">
      <c r="B50">
        <v>10323822</v>
      </c>
      <c r="C50">
        <v>0.95522399999999996</v>
      </c>
      <c r="D50">
        <v>0.94418599999999997</v>
      </c>
      <c r="E50">
        <v>0.97129200000000004</v>
      </c>
      <c r="F50">
        <v>-3.36423E-2</v>
      </c>
      <c r="G50">
        <v>4.4776099999999999E-2</v>
      </c>
      <c r="H50">
        <v>1.20903E-2</v>
      </c>
    </row>
    <row r="51" spans="1:14">
      <c r="B51">
        <v>10323840</v>
      </c>
      <c r="C51">
        <v>0.94458600000000004</v>
      </c>
      <c r="D51">
        <v>0.94098300000000001</v>
      </c>
      <c r="E51">
        <v>0.96959399999999996</v>
      </c>
      <c r="F51">
        <v>-5.2949999999999997E-2</v>
      </c>
      <c r="G51">
        <v>5.5413700000000003E-2</v>
      </c>
      <c r="H51">
        <v>4.03769E-3</v>
      </c>
    </row>
    <row r="52" spans="1:14">
      <c r="B52">
        <v>10323858</v>
      </c>
      <c r="C52">
        <v>0.90848600000000002</v>
      </c>
      <c r="D52">
        <v>0.88814599999999999</v>
      </c>
      <c r="E52">
        <v>0.94076000000000004</v>
      </c>
      <c r="F52">
        <v>-7.1049000000000001E-2</v>
      </c>
      <c r="G52">
        <v>9.1513800000000006E-2</v>
      </c>
      <c r="H52">
        <v>2.4589300000000001E-2</v>
      </c>
    </row>
    <row r="53" spans="1:14">
      <c r="B53">
        <v>10323894</v>
      </c>
      <c r="C53">
        <v>0.979989</v>
      </c>
      <c r="D53">
        <v>0.90702199999999999</v>
      </c>
      <c r="E53">
        <v>0.95124399999999998</v>
      </c>
      <c r="F53">
        <v>5.8662899999999997E-2</v>
      </c>
      <c r="G53">
        <v>2.0011299999999999E-2</v>
      </c>
      <c r="H53">
        <v>7.5862100000000002E-2</v>
      </c>
    </row>
    <row r="54" spans="1:14">
      <c r="B54">
        <v>10323912</v>
      </c>
      <c r="C54">
        <v>0.90339999999999998</v>
      </c>
      <c r="D54">
        <v>0.89346000000000003</v>
      </c>
      <c r="E54">
        <v>0.94373300000000004</v>
      </c>
      <c r="F54">
        <v>-8.9290800000000004E-2</v>
      </c>
      <c r="G54">
        <v>9.65998E-2</v>
      </c>
      <c r="H54">
        <v>1.21648E-2</v>
      </c>
    </row>
    <row r="55" spans="1:14">
      <c r="B55">
        <v>10323930</v>
      </c>
      <c r="C55">
        <v>0.85930799999999996</v>
      </c>
      <c r="D55">
        <v>0.84972300000000001</v>
      </c>
      <c r="E55">
        <v>0.91875700000000005</v>
      </c>
      <c r="F55">
        <v>-0.13836599999999999</v>
      </c>
      <c r="G55">
        <v>0.14069200000000001</v>
      </c>
      <c r="H55">
        <v>1.2956199999999999E-2</v>
      </c>
    </row>
    <row r="56" spans="1:14">
      <c r="B56">
        <v>10323948</v>
      </c>
      <c r="C56">
        <v>0.94352400000000003</v>
      </c>
      <c r="D56">
        <v>0.93820499999999996</v>
      </c>
      <c r="E56">
        <v>0.96811700000000001</v>
      </c>
      <c r="F56">
        <v>-5.2130000000000003E-2</v>
      </c>
      <c r="G56">
        <v>5.6475699999999997E-2</v>
      </c>
      <c r="H56">
        <v>5.9734300000000001E-3</v>
      </c>
    </row>
    <row r="57" spans="1:14">
      <c r="B57">
        <v>10323966</v>
      </c>
      <c r="C57">
        <v>0.96499100000000004</v>
      </c>
      <c r="D57">
        <v>0.96140899999999996</v>
      </c>
      <c r="E57">
        <v>0.980325</v>
      </c>
      <c r="F57">
        <v>-3.1780000000000003E-2</v>
      </c>
      <c r="G57">
        <v>3.50088E-2</v>
      </c>
      <c r="H57">
        <v>3.84615E-3</v>
      </c>
    </row>
    <row r="58" spans="1:14">
      <c r="B58">
        <v>10234002</v>
      </c>
      <c r="C58">
        <v>0.96555199999999997</v>
      </c>
      <c r="D58">
        <v>0.95486599999999999</v>
      </c>
      <c r="E58">
        <v>0.976912</v>
      </c>
      <c r="F58">
        <v>-2.3529399999999999E-2</v>
      </c>
      <c r="G58">
        <v>3.4447699999999998E-2</v>
      </c>
      <c r="H58">
        <v>1.1458299999999999E-2</v>
      </c>
    </row>
    <row r="59" spans="1:14">
      <c r="B59">
        <v>10234020</v>
      </c>
      <c r="C59">
        <v>0.923987</v>
      </c>
      <c r="D59">
        <v>0.92117800000000005</v>
      </c>
      <c r="E59">
        <v>0.95897200000000005</v>
      </c>
      <c r="F59">
        <v>-7.5726199999999994E-2</v>
      </c>
      <c r="G59">
        <v>7.6012800000000005E-2</v>
      </c>
      <c r="H59">
        <v>3.2892199999999998E-3</v>
      </c>
    </row>
    <row r="60" spans="1:14">
      <c r="B60">
        <v>10324038</v>
      </c>
      <c r="C60">
        <v>0.90380300000000002</v>
      </c>
      <c r="D60">
        <v>0.89844599999999997</v>
      </c>
      <c r="E60">
        <v>0.94650699999999999</v>
      </c>
      <c r="F60">
        <v>-9.4498799999999994E-2</v>
      </c>
      <c r="G60">
        <v>9.6197199999999997E-2</v>
      </c>
      <c r="H60">
        <v>6.5533099999999997E-3</v>
      </c>
    </row>
    <row r="62" spans="1:14">
      <c r="A62" s="12" t="s">
        <v>133</v>
      </c>
    </row>
    <row r="63" spans="1:14">
      <c r="B63" t="s">
        <v>48</v>
      </c>
      <c r="D63" s="14"/>
    </row>
    <row r="64" spans="1:14">
      <c r="B64" t="s">
        <v>50</v>
      </c>
      <c r="C64" t="s">
        <v>95</v>
      </c>
      <c r="D64" t="s">
        <v>96</v>
      </c>
      <c r="E64" s="14" t="s">
        <v>97</v>
      </c>
      <c r="F64" t="s">
        <v>98</v>
      </c>
      <c r="G64" t="s">
        <v>99</v>
      </c>
      <c r="H64" t="s">
        <v>100</v>
      </c>
      <c r="J64" t="s">
        <v>102</v>
      </c>
      <c r="K64" t="s">
        <v>103</v>
      </c>
      <c r="M64" t="s">
        <v>104</v>
      </c>
      <c r="N64" t="s">
        <v>105</v>
      </c>
    </row>
    <row r="65" spans="2:14">
      <c r="B65">
        <v>10285752</v>
      </c>
      <c r="C65">
        <v>0.96228400000000003</v>
      </c>
      <c r="D65">
        <v>0.95001000000000002</v>
      </c>
      <c r="E65">
        <v>0.97436400000000001</v>
      </c>
      <c r="F65">
        <v>-2.5108100000000001E-2</v>
      </c>
      <c r="G65">
        <v>3.7716199999999998E-2</v>
      </c>
      <c r="H65">
        <v>1.32479E-2</v>
      </c>
      <c r="J65">
        <f>AVERAGE(E65:E84,E88:E107,E111:E130)</f>
        <v>0.96217748333333353</v>
      </c>
      <c r="K65">
        <f>STDEV(E65:E84,E88:E107,E111:E130)/SQRT(60)</f>
        <v>4.6681950073091932E-3</v>
      </c>
      <c r="M65">
        <v>0.77164600000000005</v>
      </c>
      <c r="N65">
        <v>0.98973299999999997</v>
      </c>
    </row>
    <row r="66" spans="2:14">
      <c r="B66">
        <v>10285770</v>
      </c>
      <c r="C66">
        <v>0.96561600000000003</v>
      </c>
      <c r="D66">
        <v>0.93031900000000001</v>
      </c>
      <c r="E66">
        <v>0.96390200000000004</v>
      </c>
      <c r="F66">
        <v>3.5506700000000001E-3</v>
      </c>
      <c r="G66">
        <v>3.4384199999999997E-2</v>
      </c>
      <c r="H66">
        <v>3.7806699999999999E-2</v>
      </c>
    </row>
    <row r="67" spans="2:14">
      <c r="B67">
        <v>10285788</v>
      </c>
      <c r="C67">
        <v>0.96989999999999998</v>
      </c>
      <c r="D67">
        <v>0.946519</v>
      </c>
      <c r="E67">
        <v>0.97252499999999997</v>
      </c>
      <c r="F67">
        <v>-5.4117799999999997E-3</v>
      </c>
      <c r="G67">
        <v>3.0099600000000001E-2</v>
      </c>
      <c r="H67">
        <v>2.4836500000000001E-2</v>
      </c>
    </row>
    <row r="68" spans="2:14">
      <c r="B68">
        <v>10285806</v>
      </c>
      <c r="C68">
        <v>0.97314100000000003</v>
      </c>
      <c r="D68">
        <v>0.95443900000000004</v>
      </c>
      <c r="E68">
        <v>0.97668900000000003</v>
      </c>
      <c r="F68">
        <v>-7.2905499999999998E-3</v>
      </c>
      <c r="G68">
        <v>2.6858699999999999E-2</v>
      </c>
      <c r="H68">
        <v>1.9738100000000001E-2</v>
      </c>
    </row>
    <row r="69" spans="2:14">
      <c r="B69">
        <v>10285824</v>
      </c>
      <c r="C69">
        <v>0.97994499999999995</v>
      </c>
      <c r="D69">
        <v>0.96021999999999996</v>
      </c>
      <c r="E69">
        <v>0.97970599999999997</v>
      </c>
      <c r="F69">
        <v>4.8753700000000002E-4</v>
      </c>
      <c r="G69">
        <v>2.0054900000000001E-2</v>
      </c>
      <c r="H69">
        <v>2.0532499999999999E-2</v>
      </c>
    </row>
    <row r="70" spans="2:14">
      <c r="B70">
        <v>10285842</v>
      </c>
      <c r="C70">
        <v>0.96346500000000002</v>
      </c>
      <c r="D70">
        <v>0.94295799999999996</v>
      </c>
      <c r="E70">
        <v>0.970642</v>
      </c>
      <c r="F70">
        <v>-1.48983E-2</v>
      </c>
      <c r="G70">
        <v>3.6535400000000003E-2</v>
      </c>
      <c r="H70">
        <v>2.2073700000000002E-2</v>
      </c>
    </row>
    <row r="71" spans="2:14">
      <c r="B71">
        <v>10285860</v>
      </c>
      <c r="C71">
        <v>0.98346800000000001</v>
      </c>
      <c r="D71">
        <v>0.96041299999999996</v>
      </c>
      <c r="E71">
        <v>0.97980699999999998</v>
      </c>
      <c r="F71">
        <v>7.4462E-3</v>
      </c>
      <c r="G71">
        <v>1.6531500000000001E-2</v>
      </c>
      <c r="H71">
        <v>2.3827500000000001E-2</v>
      </c>
    </row>
    <row r="72" spans="2:14">
      <c r="B72">
        <v>10285878</v>
      </c>
      <c r="C72">
        <v>0.95457000000000003</v>
      </c>
      <c r="D72">
        <v>0.93886199999999997</v>
      </c>
      <c r="E72">
        <v>0.96846699999999997</v>
      </c>
      <c r="F72">
        <v>-2.91177E-2</v>
      </c>
      <c r="G72">
        <v>4.5430499999999999E-2</v>
      </c>
      <c r="H72">
        <v>1.7224900000000001E-2</v>
      </c>
    </row>
    <row r="73" spans="2:14">
      <c r="B73">
        <v>10285896</v>
      </c>
      <c r="C73">
        <v>0.95232600000000001</v>
      </c>
      <c r="D73">
        <v>0.93915800000000005</v>
      </c>
      <c r="E73">
        <v>0.96862400000000004</v>
      </c>
      <c r="F73">
        <v>-3.4228000000000001E-2</v>
      </c>
      <c r="G73">
        <v>4.7673800000000002E-2</v>
      </c>
      <c r="H73">
        <v>1.451E-2</v>
      </c>
    </row>
    <row r="74" spans="2:14">
      <c r="B74">
        <v>10285914</v>
      </c>
      <c r="C74">
        <v>0.99052399999999996</v>
      </c>
      <c r="D74">
        <v>0.78951899999999997</v>
      </c>
      <c r="E74">
        <v>0.88238099999999997</v>
      </c>
      <c r="F74">
        <v>0.21835399999999999</v>
      </c>
      <c r="G74">
        <v>9.4763599999999996E-3</v>
      </c>
      <c r="H74">
        <v>0.20447199999999999</v>
      </c>
    </row>
    <row r="75" spans="2:14">
      <c r="B75">
        <v>10285932</v>
      </c>
      <c r="C75">
        <v>0.96448</v>
      </c>
      <c r="D75">
        <v>0.95565599999999995</v>
      </c>
      <c r="E75">
        <v>0.977325</v>
      </c>
      <c r="F75">
        <v>-2.6638100000000001E-2</v>
      </c>
      <c r="G75">
        <v>3.5520500000000003E-2</v>
      </c>
      <c r="H75">
        <v>9.4817600000000005E-3</v>
      </c>
    </row>
    <row r="76" spans="2:14">
      <c r="B76">
        <v>10285950</v>
      </c>
      <c r="C76">
        <v>0.97756299999999996</v>
      </c>
      <c r="D76">
        <v>0.96101800000000004</v>
      </c>
      <c r="E76">
        <v>0.98012200000000005</v>
      </c>
      <c r="F76">
        <v>-5.23486E-3</v>
      </c>
      <c r="G76">
        <v>2.2436999999999999E-2</v>
      </c>
      <c r="H76">
        <v>1.7306200000000001E-2</v>
      </c>
    </row>
    <row r="77" spans="2:14">
      <c r="B77">
        <v>10285968</v>
      </c>
      <c r="C77">
        <v>0.98431999999999997</v>
      </c>
      <c r="D77">
        <v>0.94158500000000001</v>
      </c>
      <c r="E77">
        <v>0.96991400000000005</v>
      </c>
      <c r="F77">
        <v>2.9271100000000001E-2</v>
      </c>
      <c r="G77">
        <v>1.5680099999999999E-2</v>
      </c>
      <c r="H77">
        <v>4.4076600000000001E-2</v>
      </c>
    </row>
    <row r="78" spans="2:14">
      <c r="B78">
        <v>10285986</v>
      </c>
      <c r="C78">
        <v>0.98722100000000002</v>
      </c>
      <c r="D78">
        <v>0.96775999999999995</v>
      </c>
      <c r="E78">
        <v>0.98361600000000005</v>
      </c>
      <c r="F78">
        <v>7.3032799999999997E-3</v>
      </c>
      <c r="G78">
        <v>1.2778899999999999E-2</v>
      </c>
      <c r="H78">
        <v>1.99627E-2</v>
      </c>
    </row>
    <row r="79" spans="2:14">
      <c r="B79">
        <v>10286004</v>
      </c>
      <c r="C79">
        <v>0.98984000000000005</v>
      </c>
      <c r="D79">
        <v>0.97148400000000001</v>
      </c>
      <c r="E79">
        <v>0.98553599999999997</v>
      </c>
      <c r="F79">
        <v>8.6969899999999999E-3</v>
      </c>
      <c r="G79">
        <v>1.01598E-2</v>
      </c>
      <c r="H79">
        <v>1.87312E-2</v>
      </c>
    </row>
    <row r="80" spans="2:14">
      <c r="B80">
        <v>10286022</v>
      </c>
      <c r="C80">
        <v>0.99530099999999999</v>
      </c>
      <c r="D80">
        <v>0.956395</v>
      </c>
      <c r="E80">
        <v>0.97771200000000003</v>
      </c>
      <c r="F80">
        <v>3.5345099999999997E-2</v>
      </c>
      <c r="G80">
        <v>4.6987599999999997E-3</v>
      </c>
      <c r="H80">
        <v>3.92669E-2</v>
      </c>
    </row>
    <row r="81" spans="2:8">
      <c r="B81">
        <v>10286040</v>
      </c>
      <c r="C81">
        <v>0.99006799999999995</v>
      </c>
      <c r="D81">
        <v>0.97345000000000004</v>
      </c>
      <c r="E81">
        <v>0.98654600000000003</v>
      </c>
      <c r="F81">
        <v>7.1134800000000002E-3</v>
      </c>
      <c r="G81">
        <v>9.9323399999999996E-3</v>
      </c>
      <c r="H81">
        <v>1.6950199999999999E-2</v>
      </c>
    </row>
    <row r="82" spans="2:8">
      <c r="B82">
        <v>10286058</v>
      </c>
      <c r="C82">
        <v>0.96697200000000005</v>
      </c>
      <c r="D82">
        <v>0.955453</v>
      </c>
      <c r="E82">
        <v>0.97721899999999995</v>
      </c>
      <c r="F82">
        <v>-2.1193199999999999E-2</v>
      </c>
      <c r="G82">
        <v>3.3027599999999997E-2</v>
      </c>
      <c r="H82">
        <v>1.23149E-2</v>
      </c>
    </row>
    <row r="83" spans="2:8">
      <c r="B83">
        <v>10286076</v>
      </c>
      <c r="C83">
        <v>0.96558900000000003</v>
      </c>
      <c r="D83">
        <v>0.95402600000000004</v>
      </c>
      <c r="E83">
        <v>0.97647200000000001</v>
      </c>
      <c r="F83">
        <v>-2.2541599999999998E-2</v>
      </c>
      <c r="G83">
        <v>3.4410700000000002E-2</v>
      </c>
      <c r="H83">
        <v>1.23967E-2</v>
      </c>
    </row>
    <row r="84" spans="2:8">
      <c r="B84">
        <v>10286094</v>
      </c>
      <c r="C84">
        <v>0.95097900000000002</v>
      </c>
      <c r="D84">
        <v>0.92203999999999997</v>
      </c>
      <c r="E84">
        <v>0.95943900000000004</v>
      </c>
      <c r="F84">
        <v>-1.7792100000000002E-2</v>
      </c>
      <c r="G84">
        <v>4.9021099999999998E-2</v>
      </c>
      <c r="H84">
        <v>3.1949400000000003E-2</v>
      </c>
    </row>
    <row r="86" spans="2:8">
      <c r="B86" t="s">
        <v>49</v>
      </c>
    </row>
    <row r="87" spans="2:8">
      <c r="B87" t="s">
        <v>50</v>
      </c>
      <c r="C87" t="s">
        <v>95</v>
      </c>
      <c r="D87" t="s">
        <v>96</v>
      </c>
      <c r="E87" s="14" t="s">
        <v>97</v>
      </c>
      <c r="F87" t="s">
        <v>98</v>
      </c>
      <c r="G87" t="s">
        <v>99</v>
      </c>
      <c r="H87" t="s">
        <v>100</v>
      </c>
    </row>
    <row r="88" spans="2:8">
      <c r="B88">
        <v>10318584</v>
      </c>
      <c r="C88">
        <v>0.94449799999999995</v>
      </c>
      <c r="D88">
        <v>0.93701500000000004</v>
      </c>
      <c r="E88">
        <v>0.96748299999999998</v>
      </c>
      <c r="F88">
        <v>-4.8671699999999998E-2</v>
      </c>
      <c r="G88">
        <v>5.5501799999999997E-2</v>
      </c>
      <c r="H88">
        <v>8.3848599999999992E-3</v>
      </c>
    </row>
    <row r="89" spans="2:8">
      <c r="B89">
        <v>10318602</v>
      </c>
      <c r="C89">
        <v>0.97104400000000002</v>
      </c>
      <c r="D89">
        <v>0.94574100000000005</v>
      </c>
      <c r="E89">
        <v>0.97211400000000003</v>
      </c>
      <c r="F89">
        <v>-2.2037599999999999E-3</v>
      </c>
      <c r="G89">
        <v>2.8956099999999999E-2</v>
      </c>
      <c r="H89">
        <v>2.6813699999999999E-2</v>
      </c>
    </row>
    <row r="90" spans="2:8">
      <c r="B90">
        <v>10318620</v>
      </c>
      <c r="C90">
        <v>0.970356</v>
      </c>
      <c r="D90">
        <v>0.960538</v>
      </c>
      <c r="E90">
        <v>0.97987199999999997</v>
      </c>
      <c r="F90">
        <v>-1.96122E-2</v>
      </c>
      <c r="G90">
        <v>2.9643699999999999E-2</v>
      </c>
      <c r="H90">
        <v>1.04244E-2</v>
      </c>
    </row>
    <row r="91" spans="2:8">
      <c r="B91">
        <v>10318638</v>
      </c>
      <c r="C91">
        <v>0.98084499999999997</v>
      </c>
      <c r="D91">
        <v>0.96847700000000003</v>
      </c>
      <c r="E91">
        <v>0.98398600000000003</v>
      </c>
      <c r="F91">
        <v>-6.4055199999999996E-3</v>
      </c>
      <c r="G91">
        <v>1.9155200000000001E-2</v>
      </c>
      <c r="H91">
        <v>1.2852199999999999E-2</v>
      </c>
    </row>
    <row r="92" spans="2:8">
      <c r="B92">
        <v>10318656</v>
      </c>
      <c r="C92">
        <v>0.98260199999999998</v>
      </c>
      <c r="D92">
        <v>0.972881</v>
      </c>
      <c r="E92">
        <v>0.98625399999999996</v>
      </c>
      <c r="F92">
        <v>-7.4339000000000002E-3</v>
      </c>
      <c r="G92">
        <v>1.7398E-2</v>
      </c>
      <c r="H92">
        <v>1.0066200000000001E-2</v>
      </c>
    </row>
    <row r="93" spans="2:8">
      <c r="B93">
        <v>10318674</v>
      </c>
      <c r="C93">
        <v>0.96986600000000001</v>
      </c>
      <c r="D93">
        <v>0.96435300000000002</v>
      </c>
      <c r="E93">
        <v>0.98185299999999998</v>
      </c>
      <c r="F93">
        <v>-2.4719600000000001E-2</v>
      </c>
      <c r="G93">
        <v>3.01341E-2</v>
      </c>
      <c r="H93">
        <v>5.85938E-3</v>
      </c>
    </row>
    <row r="94" spans="2:8">
      <c r="B94">
        <v>10318692</v>
      </c>
      <c r="C94">
        <v>0.89647900000000003</v>
      </c>
      <c r="D94">
        <v>0.89089300000000005</v>
      </c>
      <c r="E94">
        <v>0.942299</v>
      </c>
      <c r="F94">
        <v>-0.10222199999999999</v>
      </c>
      <c r="G94">
        <v>0.103521</v>
      </c>
      <c r="H94">
        <v>6.9450099999999997E-3</v>
      </c>
    </row>
    <row r="95" spans="2:8">
      <c r="B95">
        <v>10318710</v>
      </c>
      <c r="C95">
        <v>0.87631099999999995</v>
      </c>
      <c r="D95">
        <v>0.87356900000000004</v>
      </c>
      <c r="E95">
        <v>0.93251899999999999</v>
      </c>
      <c r="F95">
        <v>-0.12828300000000001</v>
      </c>
      <c r="G95">
        <v>0.12368899999999999</v>
      </c>
      <c r="H95">
        <v>3.5683199999999998E-3</v>
      </c>
    </row>
    <row r="96" spans="2:8">
      <c r="B96">
        <v>10318728</v>
      </c>
      <c r="C96">
        <v>0.92494500000000002</v>
      </c>
      <c r="D96">
        <v>0.89609700000000003</v>
      </c>
      <c r="E96">
        <v>0.94520099999999996</v>
      </c>
      <c r="F96">
        <v>-4.3799900000000003E-2</v>
      </c>
      <c r="G96">
        <v>7.5054800000000005E-2</v>
      </c>
      <c r="H96">
        <v>3.3635199999999997E-2</v>
      </c>
    </row>
    <row r="97" spans="2:8">
      <c r="B97">
        <v>10318746</v>
      </c>
      <c r="C97">
        <v>0.96944200000000003</v>
      </c>
      <c r="D97">
        <v>0.781003</v>
      </c>
      <c r="E97">
        <v>0.87703699999999996</v>
      </c>
      <c r="F97">
        <v>0.190635</v>
      </c>
      <c r="G97">
        <v>3.05577E-2</v>
      </c>
      <c r="H97">
        <v>0.19928499999999999</v>
      </c>
    </row>
    <row r="98" spans="2:8">
      <c r="B98">
        <v>10318764</v>
      </c>
      <c r="C98">
        <v>0.94579800000000003</v>
      </c>
      <c r="D98">
        <v>0.94235800000000003</v>
      </c>
      <c r="E98">
        <v>0.97032399999999996</v>
      </c>
      <c r="F98">
        <v>-5.1862400000000003E-2</v>
      </c>
      <c r="G98">
        <v>5.4202E-2</v>
      </c>
      <c r="H98">
        <v>3.8448699999999998E-3</v>
      </c>
    </row>
    <row r="99" spans="2:8">
      <c r="B99">
        <v>10318782</v>
      </c>
      <c r="C99">
        <v>0.95403199999999999</v>
      </c>
      <c r="D99">
        <v>0.93454700000000002</v>
      </c>
      <c r="E99">
        <v>0.96616599999999997</v>
      </c>
      <c r="F99">
        <v>-2.5438800000000001E-2</v>
      </c>
      <c r="G99">
        <v>4.5968299999999997E-2</v>
      </c>
      <c r="H99">
        <v>2.1386200000000001E-2</v>
      </c>
    </row>
    <row r="100" spans="2:8">
      <c r="B100">
        <v>10318800</v>
      </c>
      <c r="C100">
        <v>0.97251500000000002</v>
      </c>
      <c r="D100">
        <v>0.96434799999999998</v>
      </c>
      <c r="E100">
        <v>0.98185</v>
      </c>
      <c r="F100">
        <v>-1.9198199999999999E-2</v>
      </c>
      <c r="G100">
        <v>2.74848E-2</v>
      </c>
      <c r="H100">
        <v>8.6333299999999998E-3</v>
      </c>
    </row>
    <row r="101" spans="2:8">
      <c r="B101">
        <v>10318818</v>
      </c>
      <c r="C101">
        <v>0.97928700000000002</v>
      </c>
      <c r="D101">
        <v>0.97159499999999999</v>
      </c>
      <c r="E101">
        <v>0.98559300000000005</v>
      </c>
      <c r="F101">
        <v>-1.28775E-2</v>
      </c>
      <c r="G101">
        <v>2.0712600000000001E-2</v>
      </c>
      <c r="H101">
        <v>8.0200500000000008E-3</v>
      </c>
    </row>
    <row r="102" spans="2:8">
      <c r="B102">
        <v>10318836</v>
      </c>
      <c r="C102">
        <v>0.97821000000000002</v>
      </c>
      <c r="D102">
        <v>0.97122299999999995</v>
      </c>
      <c r="E102">
        <v>0.98540099999999997</v>
      </c>
      <c r="F102">
        <v>-1.4703300000000001E-2</v>
      </c>
      <c r="G102">
        <v>2.1790299999999999E-2</v>
      </c>
      <c r="H102">
        <v>7.3008099999999996E-3</v>
      </c>
    </row>
    <row r="103" spans="2:8">
      <c r="B103">
        <v>10318854</v>
      </c>
      <c r="C103">
        <v>0.97819900000000004</v>
      </c>
      <c r="D103">
        <v>0.97107399999999999</v>
      </c>
      <c r="E103">
        <v>0.98532500000000001</v>
      </c>
      <c r="F103">
        <v>-1.4569800000000001E-2</v>
      </c>
      <c r="G103">
        <v>2.1801399999999999E-2</v>
      </c>
      <c r="H103">
        <v>7.4447000000000003E-3</v>
      </c>
    </row>
    <row r="104" spans="2:8">
      <c r="B104">
        <v>10318872</v>
      </c>
      <c r="C104">
        <v>0.97161699999999995</v>
      </c>
      <c r="D104">
        <v>0.96198099999999998</v>
      </c>
      <c r="E104">
        <v>0.98062199999999999</v>
      </c>
      <c r="F104">
        <v>-1.85355E-2</v>
      </c>
      <c r="G104">
        <v>2.83827E-2</v>
      </c>
      <c r="H104">
        <v>1.02048E-2</v>
      </c>
    </row>
    <row r="105" spans="2:8">
      <c r="B105">
        <v>10318890</v>
      </c>
      <c r="C105">
        <v>0.92783800000000005</v>
      </c>
      <c r="D105">
        <v>0.92685200000000001</v>
      </c>
      <c r="E105">
        <v>0.96203700000000003</v>
      </c>
      <c r="F105">
        <v>-7.37178E-2</v>
      </c>
      <c r="G105">
        <v>7.2161799999999998E-2</v>
      </c>
      <c r="H105">
        <v>1.1460400000000001E-3</v>
      </c>
    </row>
    <row r="106" spans="2:8">
      <c r="B106">
        <v>10318908</v>
      </c>
      <c r="C106">
        <v>0.90825100000000003</v>
      </c>
      <c r="D106">
        <v>0.89949299999999999</v>
      </c>
      <c r="E106">
        <v>0.94708700000000001</v>
      </c>
      <c r="F106">
        <v>-8.5517999999999997E-2</v>
      </c>
      <c r="G106">
        <v>9.1748499999999997E-2</v>
      </c>
      <c r="H106">
        <v>1.0607200000000001E-2</v>
      </c>
    </row>
    <row r="107" spans="2:8">
      <c r="B107">
        <v>10318926</v>
      </c>
      <c r="C107">
        <v>0.94269000000000003</v>
      </c>
      <c r="D107">
        <v>0.90915900000000005</v>
      </c>
      <c r="E107">
        <v>0.95241799999999999</v>
      </c>
      <c r="F107">
        <v>-2.0639299999999999E-2</v>
      </c>
      <c r="G107">
        <v>5.7310100000000003E-2</v>
      </c>
      <c r="H107">
        <v>3.7650799999999998E-2</v>
      </c>
    </row>
    <row r="109" spans="2:8">
      <c r="B109" t="s">
        <v>138</v>
      </c>
    </row>
    <row r="110" spans="2:8">
      <c r="B110" t="s">
        <v>50</v>
      </c>
      <c r="C110" t="s">
        <v>95</v>
      </c>
      <c r="D110" t="s">
        <v>96</v>
      </c>
      <c r="E110" s="14" t="s">
        <v>97</v>
      </c>
      <c r="F110" t="s">
        <v>98</v>
      </c>
      <c r="G110" t="s">
        <v>99</v>
      </c>
      <c r="H110" t="s">
        <v>100</v>
      </c>
    </row>
    <row r="111" spans="2:8">
      <c r="B111">
        <v>10322688</v>
      </c>
      <c r="C111">
        <v>0.986568</v>
      </c>
      <c r="D111">
        <v>0.95868100000000001</v>
      </c>
      <c r="E111">
        <v>0.97890500000000003</v>
      </c>
      <c r="F111">
        <v>1.55357E-2</v>
      </c>
      <c r="G111">
        <v>1.34319E-2</v>
      </c>
      <c r="H111">
        <v>2.8640700000000002E-2</v>
      </c>
    </row>
    <row r="112" spans="2:8">
      <c r="B112">
        <v>10322706</v>
      </c>
      <c r="C112">
        <v>0.96910200000000002</v>
      </c>
      <c r="D112">
        <v>0.91270200000000001</v>
      </c>
      <c r="E112">
        <v>0.95435899999999996</v>
      </c>
      <c r="F112">
        <v>3.0427599999999999E-2</v>
      </c>
      <c r="G112">
        <v>3.08977E-2</v>
      </c>
      <c r="H112">
        <v>5.9943299999999998E-2</v>
      </c>
    </row>
    <row r="113" spans="2:8">
      <c r="B113">
        <v>10322724</v>
      </c>
      <c r="C113">
        <v>0.98465400000000003</v>
      </c>
      <c r="D113">
        <v>0.95798300000000003</v>
      </c>
      <c r="E113">
        <v>0.97854099999999999</v>
      </c>
      <c r="F113">
        <v>1.24172E-2</v>
      </c>
      <c r="G113">
        <v>1.5345900000000001E-2</v>
      </c>
      <c r="H113">
        <v>2.74971E-2</v>
      </c>
    </row>
    <row r="114" spans="2:8">
      <c r="B114">
        <v>10322742</v>
      </c>
      <c r="C114">
        <v>0.97779199999999999</v>
      </c>
      <c r="D114">
        <v>0.96311400000000003</v>
      </c>
      <c r="E114">
        <v>0.98121000000000003</v>
      </c>
      <c r="F114">
        <v>-6.9914799999999996E-3</v>
      </c>
      <c r="G114">
        <v>2.22077E-2</v>
      </c>
      <c r="H114">
        <v>1.53475E-2</v>
      </c>
    </row>
    <row r="115" spans="2:8">
      <c r="B115">
        <v>10322760</v>
      </c>
      <c r="C115">
        <v>0.98436199999999996</v>
      </c>
      <c r="D115">
        <v>0.97136100000000003</v>
      </c>
      <c r="E115">
        <v>0.98547200000000001</v>
      </c>
      <c r="F115">
        <v>-2.2566999999999999E-3</v>
      </c>
      <c r="G115">
        <v>1.5638200000000001E-2</v>
      </c>
      <c r="H115">
        <v>1.3414300000000001E-2</v>
      </c>
    </row>
    <row r="116" spans="2:8">
      <c r="B116">
        <v>10322778</v>
      </c>
      <c r="C116">
        <v>0.98103799999999997</v>
      </c>
      <c r="D116">
        <v>0.96346399999999999</v>
      </c>
      <c r="E116">
        <v>0.98139200000000004</v>
      </c>
      <c r="F116">
        <v>-7.2124099999999996E-4</v>
      </c>
      <c r="G116">
        <v>1.8961800000000001E-2</v>
      </c>
      <c r="H116">
        <v>1.8253999999999999E-2</v>
      </c>
    </row>
    <row r="117" spans="2:8">
      <c r="B117">
        <v>10322796</v>
      </c>
      <c r="C117">
        <v>0.94368300000000005</v>
      </c>
      <c r="D117">
        <v>0.93368600000000002</v>
      </c>
      <c r="E117">
        <v>0.96570599999999995</v>
      </c>
      <c r="F117">
        <v>-4.6675700000000001E-2</v>
      </c>
      <c r="G117">
        <v>5.6317399999999997E-2</v>
      </c>
      <c r="H117">
        <v>1.12178E-2</v>
      </c>
    </row>
    <row r="118" spans="2:8">
      <c r="B118">
        <v>10322814</v>
      </c>
      <c r="C118">
        <v>0.90132599999999996</v>
      </c>
      <c r="D118">
        <v>0.89938300000000004</v>
      </c>
      <c r="E118">
        <v>0.94702699999999995</v>
      </c>
      <c r="F118">
        <v>-0.101408</v>
      </c>
      <c r="G118">
        <v>9.8674399999999995E-2</v>
      </c>
      <c r="H118">
        <v>2.3903700000000002E-3</v>
      </c>
    </row>
    <row r="119" spans="2:8">
      <c r="B119">
        <v>10322832</v>
      </c>
      <c r="C119">
        <v>0.93674500000000005</v>
      </c>
      <c r="D119">
        <v>0.88845799999999997</v>
      </c>
      <c r="E119">
        <v>0.94093499999999997</v>
      </c>
      <c r="F119">
        <v>-8.9464999999999996E-3</v>
      </c>
      <c r="G119">
        <v>6.3255500000000006E-2</v>
      </c>
      <c r="H119">
        <v>5.4837200000000003E-2</v>
      </c>
    </row>
    <row r="120" spans="2:8">
      <c r="B120">
        <v>10322850</v>
      </c>
      <c r="C120">
        <v>0.99643000000000004</v>
      </c>
      <c r="D120">
        <v>0.62819499999999995</v>
      </c>
      <c r="E120">
        <v>0.77164600000000005</v>
      </c>
      <c r="F120">
        <v>0.45118000000000003</v>
      </c>
      <c r="G120">
        <v>3.56961E-3</v>
      </c>
      <c r="H120">
        <v>0.370388</v>
      </c>
    </row>
    <row r="121" spans="2:8">
      <c r="B121">
        <v>10322868</v>
      </c>
      <c r="C121">
        <v>0.988591</v>
      </c>
      <c r="D121">
        <v>0.907161</v>
      </c>
      <c r="E121">
        <v>0.95132099999999997</v>
      </c>
      <c r="F121">
        <v>7.5401200000000002E-2</v>
      </c>
      <c r="G121">
        <v>1.1408700000000001E-2</v>
      </c>
      <c r="H121">
        <v>8.3241499999999996E-2</v>
      </c>
    </row>
    <row r="122" spans="2:8">
      <c r="B122">
        <v>10322886</v>
      </c>
      <c r="C122">
        <v>0.955951</v>
      </c>
      <c r="D122">
        <v>0.90590700000000002</v>
      </c>
      <c r="E122">
        <v>0.950631</v>
      </c>
      <c r="F122">
        <v>1.11311E-2</v>
      </c>
      <c r="G122">
        <v>4.4048999999999998E-2</v>
      </c>
      <c r="H122">
        <v>5.4630900000000003E-2</v>
      </c>
    </row>
    <row r="123" spans="2:8">
      <c r="B123">
        <v>10322904</v>
      </c>
      <c r="C123">
        <v>0.95968500000000001</v>
      </c>
      <c r="D123">
        <v>0.90851599999999999</v>
      </c>
      <c r="E123">
        <v>0.95206599999999997</v>
      </c>
      <c r="F123">
        <v>1.58791E-2</v>
      </c>
      <c r="G123">
        <v>4.0314999999999997E-2</v>
      </c>
      <c r="H123">
        <v>5.5433900000000001E-2</v>
      </c>
    </row>
    <row r="124" spans="2:8">
      <c r="B124">
        <v>10322922</v>
      </c>
      <c r="C124">
        <v>0.97763699999999998</v>
      </c>
      <c r="D124">
        <v>0.95883700000000005</v>
      </c>
      <c r="E124">
        <v>0.97898600000000002</v>
      </c>
      <c r="F124">
        <v>-2.7609499999999999E-3</v>
      </c>
      <c r="G124">
        <v>2.2363500000000001E-2</v>
      </c>
      <c r="H124">
        <v>1.9660500000000001E-2</v>
      </c>
    </row>
    <row r="125" spans="2:8">
      <c r="B125">
        <v>10322940</v>
      </c>
      <c r="C125">
        <v>0.98577599999999999</v>
      </c>
      <c r="D125">
        <v>0.97967499999999996</v>
      </c>
      <c r="E125">
        <v>0.98973299999999997</v>
      </c>
      <c r="F125">
        <v>-8.0286999999999997E-3</v>
      </c>
      <c r="G125">
        <v>1.4224000000000001E-2</v>
      </c>
      <c r="H125">
        <v>6.2776400000000001E-3</v>
      </c>
    </row>
    <row r="126" spans="2:8">
      <c r="B126">
        <v>10322958</v>
      </c>
      <c r="C126">
        <v>0.980016</v>
      </c>
      <c r="D126">
        <v>0.96234699999999995</v>
      </c>
      <c r="E126">
        <v>0.98081200000000002</v>
      </c>
      <c r="F126">
        <v>-1.6255E-3</v>
      </c>
      <c r="G126">
        <v>1.9984499999999999E-2</v>
      </c>
      <c r="H126">
        <v>1.8390199999999999E-2</v>
      </c>
    </row>
    <row r="127" spans="2:8">
      <c r="B127">
        <v>10322976</v>
      </c>
      <c r="C127">
        <v>0.97160999999999997</v>
      </c>
      <c r="D127">
        <v>0.95430700000000002</v>
      </c>
      <c r="E127">
        <v>0.97661900000000001</v>
      </c>
      <c r="F127">
        <v>-1.03108E-2</v>
      </c>
      <c r="G127">
        <v>2.83898E-2</v>
      </c>
      <c r="H127">
        <v>1.8319800000000001E-2</v>
      </c>
    </row>
    <row r="128" spans="2:8">
      <c r="B128">
        <v>10322994</v>
      </c>
      <c r="C128">
        <v>0.93503999999999998</v>
      </c>
      <c r="D128">
        <v>0.93112399999999995</v>
      </c>
      <c r="E128">
        <v>0.96433400000000002</v>
      </c>
      <c r="F128">
        <v>-6.2658900000000003E-2</v>
      </c>
      <c r="G128">
        <v>6.4960500000000004E-2</v>
      </c>
      <c r="H128">
        <v>4.4770399999999998E-3</v>
      </c>
    </row>
    <row r="129" spans="2:8">
      <c r="B129">
        <v>10323012</v>
      </c>
      <c r="C129">
        <v>0.91433699999999996</v>
      </c>
      <c r="D129">
        <v>0.91048700000000005</v>
      </c>
      <c r="E129">
        <v>0.95314699999999997</v>
      </c>
      <c r="F129">
        <v>-8.4890999999999994E-2</v>
      </c>
      <c r="G129">
        <v>8.5662799999999997E-2</v>
      </c>
      <c r="H129">
        <v>4.6031900000000001E-3</v>
      </c>
    </row>
    <row r="130" spans="2:8">
      <c r="B130">
        <v>10323030</v>
      </c>
      <c r="C130">
        <v>0.992946</v>
      </c>
      <c r="D130">
        <v>0.74118700000000004</v>
      </c>
      <c r="E130">
        <v>0.85135799999999995</v>
      </c>
      <c r="F130">
        <v>0.28518700000000002</v>
      </c>
      <c r="G130">
        <v>7.0540400000000001E-3</v>
      </c>
      <c r="H130">
        <v>0.25489000000000001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6"/>
  <sheetViews>
    <sheetView workbookViewId="0"/>
  </sheetViews>
  <sheetFormatPr defaultColWidth="11" defaultRowHeight="15.75"/>
  <cols>
    <col min="4" max="4" width="15" bestFit="1" customWidth="1"/>
    <col min="5" max="8" width="15" customWidth="1"/>
    <col min="11" max="11" width="15" bestFit="1" customWidth="1"/>
    <col min="12" max="20" width="15" customWidth="1"/>
    <col min="25" max="25" width="15" bestFit="1" customWidth="1"/>
    <col min="26" max="29" width="15" customWidth="1"/>
    <col min="32" max="32" width="15" bestFit="1" customWidth="1"/>
  </cols>
  <sheetData>
    <row r="1" spans="1:50">
      <c r="A1" s="14" t="s">
        <v>148</v>
      </c>
    </row>
    <row r="2" spans="1:50">
      <c r="B2" s="12" t="s">
        <v>56</v>
      </c>
    </row>
    <row r="4" spans="1:50" ht="16.5" thickBot="1">
      <c r="B4" s="14" t="s">
        <v>60</v>
      </c>
      <c r="E4" s="14"/>
      <c r="I4" s="14" t="s">
        <v>65</v>
      </c>
      <c r="O4" s="14" t="s">
        <v>139</v>
      </c>
      <c r="X4" s="14" t="s">
        <v>66</v>
      </c>
      <c r="AB4" s="14" t="s">
        <v>18</v>
      </c>
      <c r="AC4" s="14"/>
      <c r="AD4" s="14"/>
      <c r="AE4" s="14"/>
      <c r="AF4" s="14"/>
      <c r="AG4" s="14"/>
      <c r="AI4" s="14" t="s">
        <v>91</v>
      </c>
      <c r="AS4" s="14" t="s">
        <v>92</v>
      </c>
    </row>
    <row r="5" spans="1:50">
      <c r="A5" t="s">
        <v>54</v>
      </c>
      <c r="B5" t="s">
        <v>49</v>
      </c>
      <c r="C5" t="s">
        <v>48</v>
      </c>
      <c r="D5" t="s">
        <v>140</v>
      </c>
      <c r="E5" t="s">
        <v>16</v>
      </c>
      <c r="F5" t="s">
        <v>18</v>
      </c>
      <c r="H5" t="s">
        <v>54</v>
      </c>
      <c r="I5" t="s">
        <v>49</v>
      </c>
      <c r="J5" t="s">
        <v>48</v>
      </c>
      <c r="K5" t="s">
        <v>140</v>
      </c>
      <c r="L5" t="s">
        <v>16</v>
      </c>
      <c r="M5" t="s">
        <v>18</v>
      </c>
      <c r="O5" t="s">
        <v>54</v>
      </c>
      <c r="P5" s="15" t="s">
        <v>49</v>
      </c>
      <c r="Q5" s="15" t="s">
        <v>48</v>
      </c>
      <c r="R5" s="15" t="s">
        <v>58</v>
      </c>
      <c r="S5" t="s">
        <v>16</v>
      </c>
      <c r="T5" t="s">
        <v>18</v>
      </c>
      <c r="W5" t="s">
        <v>54</v>
      </c>
      <c r="X5" t="s">
        <v>60</v>
      </c>
      <c r="Y5" t="s">
        <v>63</v>
      </c>
      <c r="Z5" t="s">
        <v>62</v>
      </c>
      <c r="AB5" t="s">
        <v>60</v>
      </c>
      <c r="AC5" t="s">
        <v>63</v>
      </c>
      <c r="AD5" t="s">
        <v>62</v>
      </c>
      <c r="AF5" t="s">
        <v>67</v>
      </c>
      <c r="AG5" t="s">
        <v>68</v>
      </c>
      <c r="AI5" s="16" t="s">
        <v>69</v>
      </c>
      <c r="AJ5" s="16"/>
      <c r="AL5" t="s">
        <v>137</v>
      </c>
      <c r="AM5">
        <f>SQRT(AL15)</f>
        <v>13.410293607908166</v>
      </c>
      <c r="AS5" s="16" t="s">
        <v>69</v>
      </c>
      <c r="AT5" s="16"/>
      <c r="AV5" t="s">
        <v>137</v>
      </c>
      <c r="AW5">
        <f>SQRT(AV15)</f>
        <v>36.075048588473749</v>
      </c>
    </row>
    <row r="6" spans="1:50">
      <c r="A6">
        <v>1</v>
      </c>
      <c r="B6">
        <v>291.62799999999999</v>
      </c>
      <c r="C6">
        <v>355.76400000000001</v>
      </c>
      <c r="D6">
        <v>292.36</v>
      </c>
      <c r="E6">
        <f>AVERAGE(B6:D6)</f>
        <v>313.25066666666669</v>
      </c>
      <c r="F6">
        <f>STDEV(B6:D6)/SQRT(3)</f>
        <v>21.257716946506225</v>
      </c>
      <c r="H6">
        <v>1</v>
      </c>
      <c r="I6">
        <v>285.64600000000002</v>
      </c>
      <c r="J6">
        <v>357.42200000000003</v>
      </c>
      <c r="K6">
        <v>341.67</v>
      </c>
      <c r="L6">
        <f>AVERAGE(I6:K6)</f>
        <v>328.24600000000004</v>
      </c>
      <c r="M6">
        <f>STDEV(I6:K6)/SQRT(3)</f>
        <v>21.779970737660175</v>
      </c>
      <c r="O6">
        <v>1</v>
      </c>
      <c r="P6">
        <v>292.95800000000003</v>
      </c>
      <c r="Q6">
        <v>358.22199999999998</v>
      </c>
      <c r="R6">
        <v>344.19799999999998</v>
      </c>
      <c r="S6">
        <f t="shared" ref="S6:S25" si="0">AVERAGE(P6:R6)</f>
        <v>331.79266666666666</v>
      </c>
      <c r="T6">
        <f t="shared" ref="T6:T25" si="1">STDEV(P6:R6)/SQRT(3)</f>
        <v>19.834873710490587</v>
      </c>
      <c r="W6">
        <v>1</v>
      </c>
      <c r="X6">
        <v>313.25066666666697</v>
      </c>
      <c r="Y6">
        <v>328.24599999999998</v>
      </c>
      <c r="Z6">
        <v>331.79266666666666</v>
      </c>
      <c r="AB6">
        <v>21.257716946506225</v>
      </c>
      <c r="AC6" s="15">
        <v>21.77997074</v>
      </c>
      <c r="AD6">
        <v>19.834873710490587</v>
      </c>
      <c r="AF6">
        <f>TTEST(B6:D6,I6:K6,2,2)</f>
        <v>0.64803943669073028</v>
      </c>
      <c r="AG6">
        <f>TTEST(P6:R6,B6:D6,2,2)</f>
        <v>0.55831727684665311</v>
      </c>
      <c r="AI6" s="17" t="s">
        <v>70</v>
      </c>
      <c r="AJ6" s="17">
        <v>0.99636219519660141</v>
      </c>
      <c r="AS6" s="17" t="s">
        <v>70</v>
      </c>
      <c r="AT6" s="17">
        <v>0.97336774252580205</v>
      </c>
    </row>
    <row r="7" spans="1:50">
      <c r="A7">
        <v>2</v>
      </c>
      <c r="B7">
        <v>371.44799999999998</v>
      </c>
      <c r="C7">
        <v>379.68799999999999</v>
      </c>
      <c r="D7">
        <v>302.59399999999999</v>
      </c>
      <c r="E7">
        <f t="shared" ref="E7:E26" si="2">AVERAGE(B7:D7)</f>
        <v>351.24333333333334</v>
      </c>
      <c r="F7">
        <f t="shared" ref="F7:F26" si="3">STDEV(B7:D7)/SQRT(3)</f>
        <v>24.440694380024837</v>
      </c>
      <c r="H7">
        <v>2</v>
      </c>
      <c r="I7">
        <v>376.762</v>
      </c>
      <c r="J7">
        <v>379.22</v>
      </c>
      <c r="K7">
        <v>325.322</v>
      </c>
      <c r="L7">
        <f t="shared" ref="L7:L26" si="4">AVERAGE(I7:K7)</f>
        <v>360.43466666666671</v>
      </c>
      <c r="M7">
        <f t="shared" ref="M7:M14" si="5">STDEV(I7:K7)/SQRT(3)</f>
        <v>17.57066647695655</v>
      </c>
      <c r="O7">
        <v>2</v>
      </c>
      <c r="P7">
        <v>380.08800000000002</v>
      </c>
      <c r="Q7">
        <v>387.73</v>
      </c>
      <c r="R7">
        <v>338.68200000000002</v>
      </c>
      <c r="S7">
        <f t="shared" si="0"/>
        <v>368.83333333333331</v>
      </c>
      <c r="T7">
        <f t="shared" si="1"/>
        <v>15.236220193268991</v>
      </c>
      <c r="W7">
        <v>2</v>
      </c>
      <c r="X7">
        <v>351.24333333333334</v>
      </c>
      <c r="Y7">
        <v>360.43466669999998</v>
      </c>
      <c r="Z7">
        <v>368.83333333333331</v>
      </c>
      <c r="AB7">
        <v>24.440694380024837</v>
      </c>
      <c r="AC7" s="15">
        <v>17.57066648</v>
      </c>
      <c r="AD7">
        <v>15.236220193268991</v>
      </c>
      <c r="AF7">
        <f t="shared" ref="AF7:AF25" si="6">TTEST(B7:D7,I7:K7,2,2)</f>
        <v>0.77533061785846979</v>
      </c>
      <c r="AG7">
        <f t="shared" ref="AG7:AG25" si="7">TTEST(P7:R7,B7:D7,2,2)</f>
        <v>0.5743681049068361</v>
      </c>
      <c r="AI7" s="17" t="s">
        <v>71</v>
      </c>
      <c r="AJ7" s="17">
        <v>0.99273762401699039</v>
      </c>
      <c r="AS7" s="17" t="s">
        <v>71</v>
      </c>
      <c r="AT7" s="17">
        <v>0.94744476218977614</v>
      </c>
    </row>
    <row r="8" spans="1:50">
      <c r="A8">
        <v>3</v>
      </c>
      <c r="B8">
        <v>366.73</v>
      </c>
      <c r="C8">
        <v>391.452</v>
      </c>
      <c r="D8">
        <v>301.73</v>
      </c>
      <c r="E8">
        <f t="shared" si="2"/>
        <v>353.30400000000003</v>
      </c>
      <c r="F8">
        <f t="shared" si="3"/>
        <v>26.756322791694295</v>
      </c>
      <c r="H8">
        <v>3</v>
      </c>
      <c r="I8">
        <v>367.79</v>
      </c>
      <c r="J8">
        <v>408.33</v>
      </c>
      <c r="K8">
        <v>300.798</v>
      </c>
      <c r="L8">
        <f t="shared" si="4"/>
        <v>358.97266666666673</v>
      </c>
      <c r="M8">
        <f t="shared" si="5"/>
        <v>31.35331870436962</v>
      </c>
      <c r="O8">
        <v>3</v>
      </c>
      <c r="P8">
        <v>367.46</v>
      </c>
      <c r="Q8">
        <v>412.05599999999998</v>
      </c>
      <c r="R8">
        <v>334.16399999999999</v>
      </c>
      <c r="S8">
        <f t="shared" si="0"/>
        <v>371.22666666666663</v>
      </c>
      <c r="T8">
        <f t="shared" si="1"/>
        <v>22.564217612061015</v>
      </c>
      <c r="W8">
        <v>3</v>
      </c>
      <c r="X8">
        <v>353.30400000000003</v>
      </c>
      <c r="Y8">
        <v>358.97266669999999</v>
      </c>
      <c r="Z8">
        <v>371.22666666666663</v>
      </c>
      <c r="AB8">
        <v>26.756322791694295</v>
      </c>
      <c r="AC8" s="15">
        <v>31.353318699999999</v>
      </c>
      <c r="AD8">
        <v>22.564217612061015</v>
      </c>
      <c r="AF8">
        <f t="shared" si="6"/>
        <v>0.89725799030956899</v>
      </c>
      <c r="AG8">
        <f t="shared" si="7"/>
        <v>0.63558032839814083</v>
      </c>
      <c r="AI8" s="17" t="s">
        <v>72</v>
      </c>
      <c r="AJ8" s="17">
        <v>0.99261241063797301</v>
      </c>
      <c r="AS8" s="17" t="s">
        <v>72</v>
      </c>
      <c r="AT8" s="17">
        <v>0.9465386373999447</v>
      </c>
    </row>
    <row r="9" spans="1:50">
      <c r="A9">
        <v>4</v>
      </c>
      <c r="B9">
        <v>323.06400000000002</v>
      </c>
      <c r="C9">
        <v>389.92399999999998</v>
      </c>
      <c r="D9">
        <v>223.108</v>
      </c>
      <c r="E9">
        <f t="shared" si="2"/>
        <v>312.03199999999998</v>
      </c>
      <c r="F9">
        <f t="shared" si="3"/>
        <v>48.470517609504896</v>
      </c>
      <c r="H9">
        <v>4</v>
      </c>
      <c r="I9">
        <v>329.97399999999999</v>
      </c>
      <c r="J9">
        <v>412.916</v>
      </c>
      <c r="K9">
        <v>250.554</v>
      </c>
      <c r="L9">
        <f t="shared" si="4"/>
        <v>331.14799999999997</v>
      </c>
      <c r="M9">
        <f t="shared" si="5"/>
        <v>46.873547863729385</v>
      </c>
      <c r="O9">
        <v>4</v>
      </c>
      <c r="P9">
        <v>332.30200000000002</v>
      </c>
      <c r="Q9">
        <v>431.99400000000003</v>
      </c>
      <c r="R9">
        <v>271.49200000000002</v>
      </c>
      <c r="S9">
        <f t="shared" si="0"/>
        <v>345.26266666666669</v>
      </c>
      <c r="T9">
        <f t="shared" si="1"/>
        <v>46.783925876784238</v>
      </c>
      <c r="W9">
        <v>4</v>
      </c>
      <c r="X9">
        <v>312.03199999999998</v>
      </c>
      <c r="Y9">
        <v>331.14800000000002</v>
      </c>
      <c r="Z9">
        <v>345.26266666666669</v>
      </c>
      <c r="AB9">
        <v>48.470517609504896</v>
      </c>
      <c r="AC9" s="15">
        <v>46.873547860000002</v>
      </c>
      <c r="AD9">
        <v>46.783925876784238</v>
      </c>
      <c r="AF9">
        <f t="shared" si="6"/>
        <v>0.79085966990722711</v>
      </c>
      <c r="AG9">
        <f t="shared" si="7"/>
        <v>0.6476643841400529</v>
      </c>
      <c r="AI9" s="17" t="s">
        <v>73</v>
      </c>
      <c r="AJ9" s="17">
        <v>13.410293607908166</v>
      </c>
      <c r="AS9" s="17" t="s">
        <v>73</v>
      </c>
      <c r="AT9" s="17">
        <v>36.075048588473749</v>
      </c>
    </row>
    <row r="10" spans="1:50" ht="16.5" thickBot="1">
      <c r="A10">
        <v>5</v>
      </c>
      <c r="B10">
        <v>377.56200000000001</v>
      </c>
      <c r="C10">
        <v>400.226</v>
      </c>
      <c r="D10">
        <v>190.01</v>
      </c>
      <c r="E10">
        <f t="shared" si="2"/>
        <v>322.59933333333333</v>
      </c>
      <c r="F10">
        <f t="shared" si="3"/>
        <v>66.616721397692473</v>
      </c>
      <c r="H10">
        <v>5</v>
      </c>
      <c r="I10">
        <v>375.5</v>
      </c>
      <c r="J10">
        <v>398.16800000000001</v>
      </c>
      <c r="K10">
        <v>196.52199999999999</v>
      </c>
      <c r="L10">
        <f t="shared" si="4"/>
        <v>323.3966666666667</v>
      </c>
      <c r="M10">
        <f t="shared" si="5"/>
        <v>63.773937564215402</v>
      </c>
      <c r="O10">
        <v>5</v>
      </c>
      <c r="P10">
        <v>388.66199999999998</v>
      </c>
      <c r="Q10">
        <v>441.89600000000002</v>
      </c>
      <c r="R10">
        <v>236.268</v>
      </c>
      <c r="S10">
        <f t="shared" si="0"/>
        <v>355.60866666666669</v>
      </c>
      <c r="T10">
        <f t="shared" si="1"/>
        <v>61.617396702915279</v>
      </c>
      <c r="W10">
        <v>5</v>
      </c>
      <c r="X10">
        <v>322.59933333333333</v>
      </c>
      <c r="Y10">
        <v>323.39666670000003</v>
      </c>
      <c r="Z10">
        <v>355.60866666666669</v>
      </c>
      <c r="AB10">
        <v>66.616721397692473</v>
      </c>
      <c r="AC10" s="15">
        <v>63.77393756</v>
      </c>
      <c r="AD10">
        <v>61.617396702915279</v>
      </c>
      <c r="AF10">
        <f t="shared" si="6"/>
        <v>0.99351575006164938</v>
      </c>
      <c r="AG10">
        <f t="shared" si="7"/>
        <v>0.73444654033250689</v>
      </c>
      <c r="AI10" s="18" t="s">
        <v>74</v>
      </c>
      <c r="AJ10" s="18">
        <v>60</v>
      </c>
      <c r="AS10" s="18" t="s">
        <v>74</v>
      </c>
      <c r="AT10" s="18">
        <v>60</v>
      </c>
    </row>
    <row r="11" spans="1:50">
      <c r="A11">
        <v>6</v>
      </c>
      <c r="B11">
        <v>427.74</v>
      </c>
      <c r="C11">
        <v>486.89</v>
      </c>
      <c r="D11">
        <v>357.69</v>
      </c>
      <c r="E11">
        <f t="shared" si="2"/>
        <v>424.10666666666663</v>
      </c>
      <c r="F11">
        <f t="shared" si="3"/>
        <v>37.341044590518855</v>
      </c>
      <c r="H11">
        <v>6</v>
      </c>
      <c r="I11">
        <v>432.25599999999997</v>
      </c>
      <c r="J11">
        <v>511.34399999999999</v>
      </c>
      <c r="K11">
        <v>362.47199999999998</v>
      </c>
      <c r="L11">
        <f t="shared" si="4"/>
        <v>435.35733333333332</v>
      </c>
      <c r="M11">
        <f t="shared" si="5"/>
        <v>43.003611465911995</v>
      </c>
      <c r="O11">
        <v>6</v>
      </c>
      <c r="P11">
        <v>445.95</v>
      </c>
      <c r="Q11">
        <v>602.59799999999996</v>
      </c>
      <c r="R11">
        <v>408.798</v>
      </c>
      <c r="S11">
        <f t="shared" si="0"/>
        <v>485.78199999999998</v>
      </c>
      <c r="T11">
        <f t="shared" si="1"/>
        <v>59.384484977138541</v>
      </c>
      <c r="W11">
        <v>6</v>
      </c>
      <c r="X11">
        <v>424.10666666666663</v>
      </c>
      <c r="Y11">
        <v>435.35733329999999</v>
      </c>
      <c r="Z11">
        <v>485.78199999999998</v>
      </c>
      <c r="AB11">
        <v>37.341044590518855</v>
      </c>
      <c r="AC11" s="15">
        <v>43.003611470000003</v>
      </c>
      <c r="AD11">
        <v>59.384484977138541</v>
      </c>
      <c r="AF11">
        <f t="shared" si="6"/>
        <v>0.8530354775825697</v>
      </c>
      <c r="AG11">
        <f t="shared" si="7"/>
        <v>0.4289366978172558</v>
      </c>
    </row>
    <row r="12" spans="1:50" ht="16.5" thickBot="1">
      <c r="A12">
        <v>7</v>
      </c>
      <c r="B12">
        <v>418.43599999999998</v>
      </c>
      <c r="C12">
        <v>574.35199999999998</v>
      </c>
      <c r="D12">
        <v>440.63400000000001</v>
      </c>
      <c r="E12">
        <f t="shared" si="2"/>
        <v>477.80733333333336</v>
      </c>
      <c r="F12">
        <f t="shared" si="3"/>
        <v>48.69579823534864</v>
      </c>
      <c r="H12">
        <v>7</v>
      </c>
      <c r="I12">
        <v>419.16399999999999</v>
      </c>
      <c r="J12">
        <v>577.60400000000004</v>
      </c>
      <c r="K12">
        <v>440.36399999999998</v>
      </c>
      <c r="L12">
        <f t="shared" si="4"/>
        <v>479.04400000000004</v>
      </c>
      <c r="M12">
        <f t="shared" si="5"/>
        <v>49.658551462294284</v>
      </c>
      <c r="O12">
        <v>7</v>
      </c>
      <c r="P12">
        <v>440.23399999999998</v>
      </c>
      <c r="Q12">
        <v>520.65200000000004</v>
      </c>
      <c r="R12">
        <v>454.85599999999999</v>
      </c>
      <c r="S12">
        <f t="shared" si="0"/>
        <v>471.91399999999999</v>
      </c>
      <c r="T12">
        <f t="shared" si="1"/>
        <v>24.731863415440436</v>
      </c>
      <c r="W12">
        <v>7</v>
      </c>
      <c r="X12">
        <v>477.80733333333336</v>
      </c>
      <c r="Y12">
        <v>479.04399999999998</v>
      </c>
      <c r="Z12">
        <v>471.91399999999999</v>
      </c>
      <c r="AB12">
        <v>48.69579823534864</v>
      </c>
      <c r="AC12" s="15">
        <v>49.658551459999998</v>
      </c>
      <c r="AD12">
        <v>24.731863415440436</v>
      </c>
      <c r="AF12">
        <f t="shared" si="6"/>
        <v>0.98666521753198311</v>
      </c>
      <c r="AG12">
        <f t="shared" si="7"/>
        <v>0.91926756353351957</v>
      </c>
      <c r="AI12" t="s">
        <v>75</v>
      </c>
      <c r="AS12" t="s">
        <v>75</v>
      </c>
    </row>
    <row r="13" spans="1:50">
      <c r="A13">
        <v>8</v>
      </c>
      <c r="B13">
        <v>414.846</v>
      </c>
      <c r="C13">
        <v>541.25400000000002</v>
      </c>
      <c r="D13">
        <v>439.57</v>
      </c>
      <c r="E13">
        <f t="shared" si="2"/>
        <v>465.22333333333336</v>
      </c>
      <c r="F13">
        <f t="shared" si="3"/>
        <v>38.679519771809034</v>
      </c>
      <c r="H13">
        <v>8</v>
      </c>
      <c r="I13">
        <v>418.3</v>
      </c>
      <c r="J13">
        <v>554.07799999999997</v>
      </c>
      <c r="K13">
        <v>440.43</v>
      </c>
      <c r="L13">
        <f t="shared" si="4"/>
        <v>470.93599999999998</v>
      </c>
      <c r="M13">
        <f t="shared" si="5"/>
        <v>42.058999623544693</v>
      </c>
      <c r="O13">
        <v>8</v>
      </c>
      <c r="P13">
        <v>446.28199999999998</v>
      </c>
      <c r="Q13">
        <v>575.01599999999996</v>
      </c>
      <c r="R13">
        <v>436.11399999999998</v>
      </c>
      <c r="S13">
        <f t="shared" si="0"/>
        <v>485.80400000000003</v>
      </c>
      <c r="T13">
        <f t="shared" si="1"/>
        <v>44.70247108755067</v>
      </c>
      <c r="W13">
        <v>8</v>
      </c>
      <c r="X13">
        <v>465.22333333333336</v>
      </c>
      <c r="Y13">
        <v>470.93599999999998</v>
      </c>
      <c r="Z13">
        <v>485.80400000000003</v>
      </c>
      <c r="AB13">
        <v>38.679519771809034</v>
      </c>
      <c r="AC13" s="15">
        <v>42.058999620000002</v>
      </c>
      <c r="AD13">
        <v>44.70247108755067</v>
      </c>
      <c r="AF13">
        <f t="shared" si="6"/>
        <v>0.92517420401901596</v>
      </c>
      <c r="AG13">
        <f t="shared" si="7"/>
        <v>0.7452746626566441</v>
      </c>
      <c r="AI13" s="19"/>
      <c r="AJ13" s="19" t="s">
        <v>76</v>
      </c>
      <c r="AK13" s="19" t="s">
        <v>77</v>
      </c>
      <c r="AL13" s="19" t="s">
        <v>78</v>
      </c>
      <c r="AM13" s="19" t="s">
        <v>79</v>
      </c>
      <c r="AN13" s="19" t="s">
        <v>80</v>
      </c>
      <c r="AS13" s="19"/>
      <c r="AT13" s="19" t="s">
        <v>76</v>
      </c>
      <c r="AU13" s="19" t="s">
        <v>77</v>
      </c>
      <c r="AV13" s="19" t="s">
        <v>78</v>
      </c>
      <c r="AW13" s="19" t="s">
        <v>79</v>
      </c>
      <c r="AX13" s="19" t="s">
        <v>80</v>
      </c>
    </row>
    <row r="14" spans="1:50">
      <c r="A14">
        <v>9</v>
      </c>
      <c r="B14">
        <v>375.702</v>
      </c>
      <c r="C14">
        <v>542.18399999999997</v>
      </c>
      <c r="D14">
        <v>430.26600000000002</v>
      </c>
      <c r="E14">
        <f t="shared" si="2"/>
        <v>449.38400000000001</v>
      </c>
      <c r="F14">
        <f t="shared" si="3"/>
        <v>49.000637832583394</v>
      </c>
      <c r="H14">
        <v>9</v>
      </c>
      <c r="I14">
        <v>376.03</v>
      </c>
      <c r="J14">
        <v>542.17999999999995</v>
      </c>
      <c r="K14">
        <v>427.13799999999998</v>
      </c>
      <c r="L14">
        <f t="shared" si="4"/>
        <v>448.4493333333333</v>
      </c>
      <c r="M14">
        <f t="shared" si="5"/>
        <v>49.132763411439008</v>
      </c>
      <c r="O14">
        <v>9</v>
      </c>
      <c r="P14">
        <v>395.70600000000002</v>
      </c>
      <c r="Q14">
        <v>555.476</v>
      </c>
      <c r="R14">
        <v>445.286</v>
      </c>
      <c r="S14">
        <f t="shared" si="0"/>
        <v>465.48933333333338</v>
      </c>
      <c r="T14">
        <f t="shared" si="1"/>
        <v>47.214913722019638</v>
      </c>
      <c r="W14">
        <v>9</v>
      </c>
      <c r="X14">
        <v>449.38400000000001</v>
      </c>
      <c r="Y14">
        <v>448.44933329999998</v>
      </c>
      <c r="Z14">
        <v>465.48933333333338</v>
      </c>
      <c r="AB14">
        <v>49.000637832583394</v>
      </c>
      <c r="AC14" s="15">
        <v>49.132763410000003</v>
      </c>
      <c r="AD14">
        <v>47.214913722019638</v>
      </c>
      <c r="AF14">
        <f t="shared" si="6"/>
        <v>0.98989818628062065</v>
      </c>
      <c r="AG14">
        <f t="shared" si="7"/>
        <v>0.82453036061454144</v>
      </c>
      <c r="AI14" s="17" t="s">
        <v>81</v>
      </c>
      <c r="AJ14" s="17">
        <v>1</v>
      </c>
      <c r="AK14" s="17">
        <v>1425805.6094972158</v>
      </c>
      <c r="AL14" s="17">
        <v>1425805.6094972158</v>
      </c>
      <c r="AM14" s="17">
        <v>7928.3670148297351</v>
      </c>
      <c r="AN14" s="17">
        <v>9.7986708109437034E-64</v>
      </c>
      <c r="AS14" s="17" t="s">
        <v>81</v>
      </c>
      <c r="AT14" s="17">
        <v>1</v>
      </c>
      <c r="AU14" s="17">
        <v>1360754.3664486103</v>
      </c>
      <c r="AV14" s="17">
        <v>1360754.3664486103</v>
      </c>
      <c r="AW14" s="17">
        <v>1045.6007525917219</v>
      </c>
      <c r="AX14" s="17">
        <v>8.4633205543421255E-39</v>
      </c>
    </row>
    <row r="15" spans="1:50">
      <c r="A15">
        <v>10</v>
      </c>
      <c r="B15">
        <v>353.30399999999997</v>
      </c>
      <c r="C15">
        <v>502.24200000000002</v>
      </c>
      <c r="D15">
        <v>381.084</v>
      </c>
      <c r="E15">
        <f t="shared" si="2"/>
        <v>412.21000000000004</v>
      </c>
      <c r="F15">
        <f>STDEV(B15:D15)/SQRT(3)</f>
        <v>45.724730245240096</v>
      </c>
      <c r="H15">
        <v>10</v>
      </c>
      <c r="I15">
        <v>353.76600000000002</v>
      </c>
      <c r="J15">
        <v>506.95800000000003</v>
      </c>
      <c r="K15">
        <v>382.81</v>
      </c>
      <c r="L15">
        <f t="shared" si="4"/>
        <v>414.51133333333337</v>
      </c>
      <c r="M15">
        <f>STDEV(I15:K15)/SQRT(3)</f>
        <v>46.977576627341762</v>
      </c>
      <c r="O15">
        <v>10</v>
      </c>
      <c r="P15">
        <v>407.20400000000001</v>
      </c>
      <c r="Q15">
        <v>529.49</v>
      </c>
      <c r="R15">
        <v>381.28399999999999</v>
      </c>
      <c r="S15">
        <f t="shared" si="0"/>
        <v>439.32600000000002</v>
      </c>
      <c r="T15">
        <f t="shared" si="1"/>
        <v>45.6987300042355</v>
      </c>
      <c r="W15">
        <v>10</v>
      </c>
      <c r="X15">
        <v>412.21000000000004</v>
      </c>
      <c r="Y15">
        <v>414.51133329999999</v>
      </c>
      <c r="Z15">
        <v>439.32600000000002</v>
      </c>
      <c r="AB15">
        <v>45.724730245240096</v>
      </c>
      <c r="AC15" s="15">
        <v>46.977576630000002</v>
      </c>
      <c r="AD15">
        <v>45.6987300042355</v>
      </c>
      <c r="AF15">
        <f t="shared" si="6"/>
        <v>0.9736782892506628</v>
      </c>
      <c r="AG15">
        <f t="shared" si="7"/>
        <v>0.69643297241888935</v>
      </c>
      <c r="AI15" s="17" t="s">
        <v>82</v>
      </c>
      <c r="AJ15" s="17">
        <v>58</v>
      </c>
      <c r="AK15" s="17">
        <v>10430.486529717553</v>
      </c>
      <c r="AL15" s="17">
        <v>179.83597465030263</v>
      </c>
      <c r="AM15" s="17"/>
      <c r="AN15" s="17"/>
      <c r="AS15" s="17" t="s">
        <v>82</v>
      </c>
      <c r="AT15" s="17">
        <v>58</v>
      </c>
      <c r="AU15" s="17">
        <v>75481.729578323037</v>
      </c>
      <c r="AV15" s="17">
        <v>1301.409130660742</v>
      </c>
      <c r="AW15" s="17"/>
      <c r="AX15" s="17"/>
    </row>
    <row r="16" spans="1:50" ht="16.5" thickBot="1">
      <c r="A16">
        <v>11</v>
      </c>
      <c r="B16">
        <v>249.42599999999999</v>
      </c>
      <c r="C16">
        <v>446.81400000000002</v>
      </c>
      <c r="D16">
        <v>287.70800000000003</v>
      </c>
      <c r="E16">
        <f t="shared" si="2"/>
        <v>327.98266666666672</v>
      </c>
      <c r="F16">
        <f t="shared" si="3"/>
        <v>60.434654013883204</v>
      </c>
      <c r="H16">
        <v>11</v>
      </c>
      <c r="I16">
        <v>252.21600000000001</v>
      </c>
      <c r="J16">
        <v>442.82400000000001</v>
      </c>
      <c r="K16">
        <v>286.24400000000003</v>
      </c>
      <c r="L16">
        <f t="shared" si="4"/>
        <v>327.09466666666668</v>
      </c>
      <c r="M16">
        <f t="shared" ref="M16:M26" si="8">STDEV(I16:K16)/SQRT(3)</f>
        <v>58.692518379924572</v>
      </c>
      <c r="O16">
        <v>11</v>
      </c>
      <c r="P16">
        <v>240.786</v>
      </c>
      <c r="Q16">
        <v>452.79599999999999</v>
      </c>
      <c r="R16">
        <v>259.13</v>
      </c>
      <c r="S16">
        <f t="shared" si="0"/>
        <v>317.57066666666668</v>
      </c>
      <c r="T16">
        <f t="shared" si="1"/>
        <v>67.819720989628905</v>
      </c>
      <c r="W16">
        <v>11</v>
      </c>
      <c r="X16">
        <v>327.98266666666672</v>
      </c>
      <c r="Y16">
        <v>327.0946667</v>
      </c>
      <c r="Z16">
        <v>317.57066666666668</v>
      </c>
      <c r="AB16">
        <v>60.434654013883204</v>
      </c>
      <c r="AC16" s="15">
        <v>58.692518380000003</v>
      </c>
      <c r="AD16">
        <v>67.819720989628905</v>
      </c>
      <c r="AF16">
        <f t="shared" si="6"/>
        <v>0.99209463538517506</v>
      </c>
      <c r="AG16">
        <f t="shared" si="7"/>
        <v>0.91426991641605437</v>
      </c>
      <c r="AI16" s="18" t="s">
        <v>61</v>
      </c>
      <c r="AJ16" s="18">
        <v>59</v>
      </c>
      <c r="AK16" s="18">
        <v>1436236.0960269333</v>
      </c>
      <c r="AL16" s="18"/>
      <c r="AM16" s="18"/>
      <c r="AN16" s="18"/>
      <c r="AS16" s="18" t="s">
        <v>61</v>
      </c>
      <c r="AT16" s="18">
        <v>59</v>
      </c>
      <c r="AU16" s="18">
        <v>1436236.0960269333</v>
      </c>
      <c r="AV16" s="18"/>
      <c r="AW16" s="18"/>
      <c r="AX16" s="18"/>
    </row>
    <row r="17" spans="1:53" ht="16.5" thickBot="1">
      <c r="A17">
        <v>12</v>
      </c>
      <c r="B17">
        <v>156.488</v>
      </c>
      <c r="C17">
        <v>383.07799999999997</v>
      </c>
      <c r="D17">
        <v>230.41800000000001</v>
      </c>
      <c r="E17">
        <f t="shared" si="2"/>
        <v>256.66133333333335</v>
      </c>
      <c r="F17">
        <f t="shared" si="3"/>
        <v>66.714045081310331</v>
      </c>
      <c r="H17">
        <v>12</v>
      </c>
      <c r="I17">
        <v>159.304</v>
      </c>
      <c r="J17">
        <v>393.77600000000001</v>
      </c>
      <c r="K17">
        <v>233.34200000000001</v>
      </c>
      <c r="L17">
        <f t="shared" si="4"/>
        <v>262.14066666666668</v>
      </c>
      <c r="M17">
        <f t="shared" si="8"/>
        <v>69.200920266841635</v>
      </c>
      <c r="O17">
        <v>12</v>
      </c>
      <c r="P17">
        <v>212.01</v>
      </c>
      <c r="Q17">
        <v>384.54</v>
      </c>
      <c r="R17">
        <v>247.49799999999999</v>
      </c>
      <c r="S17">
        <f t="shared" si="0"/>
        <v>281.34933333333333</v>
      </c>
      <c r="T17">
        <f t="shared" si="1"/>
        <v>52.602550005784998</v>
      </c>
      <c r="W17">
        <v>12</v>
      </c>
      <c r="X17">
        <v>256.66133333333335</v>
      </c>
      <c r="Y17">
        <v>262.1406667</v>
      </c>
      <c r="Z17">
        <v>281.34933333333333</v>
      </c>
      <c r="AB17">
        <v>66.714045081310331</v>
      </c>
      <c r="AC17" s="15">
        <v>69.200920269999997</v>
      </c>
      <c r="AD17">
        <v>52.602550005784998</v>
      </c>
      <c r="AF17">
        <f t="shared" si="6"/>
        <v>0.9572761710660691</v>
      </c>
      <c r="AG17">
        <f t="shared" si="7"/>
        <v>0.78580702278153336</v>
      </c>
    </row>
    <row r="18" spans="1:53">
      <c r="A18">
        <v>13</v>
      </c>
      <c r="B18">
        <v>106.13800000000001</v>
      </c>
      <c r="C18">
        <v>287.90600000000001</v>
      </c>
      <c r="D18">
        <v>173.39599999999999</v>
      </c>
      <c r="E18">
        <f t="shared" si="2"/>
        <v>189.14666666666665</v>
      </c>
      <c r="F18">
        <f t="shared" si="3"/>
        <v>53.059601962740416</v>
      </c>
      <c r="H18">
        <v>13</v>
      </c>
      <c r="I18">
        <v>124.61199999999999</v>
      </c>
      <c r="J18">
        <v>288.83600000000001</v>
      </c>
      <c r="K18">
        <v>175.92</v>
      </c>
      <c r="L18">
        <f t="shared" si="4"/>
        <v>196.45599999999999</v>
      </c>
      <c r="M18">
        <f t="shared" si="8"/>
        <v>48.506618160137052</v>
      </c>
      <c r="O18">
        <v>13</v>
      </c>
      <c r="P18">
        <v>151.06399999999999</v>
      </c>
      <c r="Q18">
        <v>360.68200000000002</v>
      </c>
      <c r="R18">
        <v>154.72</v>
      </c>
      <c r="S18">
        <f t="shared" si="0"/>
        <v>222.15533333333335</v>
      </c>
      <c r="T18">
        <f t="shared" si="1"/>
        <v>69.271373638594611</v>
      </c>
      <c r="W18">
        <v>13</v>
      </c>
      <c r="X18">
        <v>189.14666666666665</v>
      </c>
      <c r="Y18">
        <v>196.45599999999999</v>
      </c>
      <c r="Z18">
        <v>222.15533333333335</v>
      </c>
      <c r="AB18">
        <v>53.059601962740416</v>
      </c>
      <c r="AC18" s="15">
        <v>48.506618160000002</v>
      </c>
      <c r="AD18">
        <v>69.271373638594611</v>
      </c>
      <c r="AF18">
        <f t="shared" si="6"/>
        <v>0.92390869612881854</v>
      </c>
      <c r="AG18">
        <f t="shared" si="7"/>
        <v>0.7244343449060564</v>
      </c>
      <c r="AI18" s="19"/>
      <c r="AJ18" s="19" t="s">
        <v>83</v>
      </c>
      <c r="AK18" s="19" t="s">
        <v>73</v>
      </c>
      <c r="AL18" s="19" t="s">
        <v>84</v>
      </c>
      <c r="AM18" s="19" t="s">
        <v>64</v>
      </c>
      <c r="AN18" s="19" t="s">
        <v>85</v>
      </c>
      <c r="AO18" s="19" t="s">
        <v>86</v>
      </c>
      <c r="AP18" s="19" t="s">
        <v>87</v>
      </c>
      <c r="AQ18" s="19" t="s">
        <v>88</v>
      </c>
      <c r="AS18" s="19"/>
      <c r="AT18" s="19" t="s">
        <v>83</v>
      </c>
      <c r="AU18" s="19" t="s">
        <v>73</v>
      </c>
      <c r="AV18" s="19" t="s">
        <v>84</v>
      </c>
      <c r="AW18" s="19" t="s">
        <v>64</v>
      </c>
      <c r="AX18" s="19" t="s">
        <v>85</v>
      </c>
      <c r="AY18" s="19" t="s">
        <v>86</v>
      </c>
      <c r="AZ18" s="19" t="s">
        <v>87</v>
      </c>
      <c r="BA18" s="19" t="s">
        <v>88</v>
      </c>
    </row>
    <row r="19" spans="1:53">
      <c r="A19">
        <v>14</v>
      </c>
      <c r="B19">
        <v>104.276</v>
      </c>
      <c r="C19">
        <v>246.768</v>
      </c>
      <c r="D19">
        <v>130.33000000000001</v>
      </c>
      <c r="E19">
        <f t="shared" si="2"/>
        <v>160.458</v>
      </c>
      <c r="F19">
        <f t="shared" si="3"/>
        <v>43.805497387124063</v>
      </c>
      <c r="H19">
        <v>14</v>
      </c>
      <c r="I19">
        <v>104.94</v>
      </c>
      <c r="J19">
        <v>248.29400000000001</v>
      </c>
      <c r="K19">
        <v>129.53</v>
      </c>
      <c r="L19">
        <f t="shared" si="4"/>
        <v>160.92133333333334</v>
      </c>
      <c r="M19">
        <f t="shared" si="8"/>
        <v>44.259289741753051</v>
      </c>
      <c r="O19">
        <v>14</v>
      </c>
      <c r="P19">
        <v>119.628</v>
      </c>
      <c r="Q19">
        <v>358.02199999999999</v>
      </c>
      <c r="R19">
        <v>136.976</v>
      </c>
      <c r="S19">
        <f t="shared" si="0"/>
        <v>204.87533333333332</v>
      </c>
      <c r="T19">
        <f t="shared" si="1"/>
        <v>76.736919426773369</v>
      </c>
      <c r="W19">
        <v>14</v>
      </c>
      <c r="X19">
        <v>160.458</v>
      </c>
      <c r="Y19">
        <v>160.92133329999999</v>
      </c>
      <c r="Z19">
        <v>204.87533333333332</v>
      </c>
      <c r="AB19">
        <v>43.805497387124063</v>
      </c>
      <c r="AC19" s="15">
        <v>44.25928974</v>
      </c>
      <c r="AD19">
        <v>76.736919426773369</v>
      </c>
      <c r="AF19">
        <f t="shared" si="6"/>
        <v>0.99441971034391052</v>
      </c>
      <c r="AG19">
        <f t="shared" si="7"/>
        <v>0.64159987998869605</v>
      </c>
      <c r="AI19" s="17" t="s">
        <v>89</v>
      </c>
      <c r="AJ19" s="17">
        <v>-8.1871239516495962</v>
      </c>
      <c r="AK19" s="17">
        <v>3.5381860627059378</v>
      </c>
      <c r="AL19" s="17">
        <v>-2.3139325650353837</v>
      </c>
      <c r="AM19" s="17">
        <v>2.4234953483511477E-2</v>
      </c>
      <c r="AN19" s="17">
        <v>-15.269572798414421</v>
      </c>
      <c r="AO19" s="17">
        <v>-1.1046751048847721</v>
      </c>
      <c r="AP19" s="17">
        <v>-15.269572798414421</v>
      </c>
      <c r="AQ19" s="17">
        <v>-1.1046751048847721</v>
      </c>
      <c r="AS19" s="17" t="s">
        <v>89</v>
      </c>
      <c r="AT19" s="17">
        <v>-31.309098690156191</v>
      </c>
      <c r="AU19" s="17">
        <v>10.322339709085727</v>
      </c>
      <c r="AV19" s="17">
        <v>-3.0331397311597788</v>
      </c>
      <c r="AW19" s="17">
        <v>3.6166583173807376E-3</v>
      </c>
      <c r="AX19" s="17">
        <v>-51.971506396498732</v>
      </c>
      <c r="AY19" s="17">
        <v>-10.646690983813647</v>
      </c>
      <c r="AZ19" s="17">
        <v>-51.971506396498732</v>
      </c>
      <c r="BA19" s="17">
        <v>-10.646690983813647</v>
      </c>
    </row>
    <row r="20" spans="1:53" ht="16.5" thickBot="1">
      <c r="A20">
        <v>15</v>
      </c>
      <c r="B20">
        <v>54.432000000000002</v>
      </c>
      <c r="C20">
        <v>218.05600000000001</v>
      </c>
      <c r="D20">
        <v>146.08000000000001</v>
      </c>
      <c r="E20">
        <f t="shared" si="2"/>
        <v>139.52266666666665</v>
      </c>
      <c r="F20">
        <f t="shared" si="3"/>
        <v>47.347834548630061</v>
      </c>
      <c r="H20">
        <v>15</v>
      </c>
      <c r="I20">
        <v>65.727999999999994</v>
      </c>
      <c r="J20">
        <v>215.596</v>
      </c>
      <c r="K20">
        <v>139.5</v>
      </c>
      <c r="L20">
        <f t="shared" si="4"/>
        <v>140.27466666666666</v>
      </c>
      <c r="M20">
        <f t="shared" si="8"/>
        <v>43.264898926394274</v>
      </c>
      <c r="O20">
        <v>15</v>
      </c>
      <c r="P20">
        <v>79.287999999999997</v>
      </c>
      <c r="Q20">
        <v>293.68799999999999</v>
      </c>
      <c r="R20">
        <v>133.98400000000001</v>
      </c>
      <c r="S20">
        <f t="shared" si="0"/>
        <v>168.98666666666668</v>
      </c>
      <c r="T20">
        <f t="shared" si="1"/>
        <v>64.318815301416834</v>
      </c>
      <c r="W20">
        <v>15</v>
      </c>
      <c r="X20">
        <v>139.52266666666665</v>
      </c>
      <c r="Y20">
        <v>140.27466670000001</v>
      </c>
      <c r="Z20">
        <v>168.98666666666668</v>
      </c>
      <c r="AB20">
        <v>47.347834548630061</v>
      </c>
      <c r="AC20" s="15">
        <v>43.264898930000001</v>
      </c>
      <c r="AD20">
        <v>64.318815301416834</v>
      </c>
      <c r="AF20">
        <f t="shared" si="6"/>
        <v>0.99120669780128789</v>
      </c>
      <c r="AG20">
        <f t="shared" si="7"/>
        <v>0.73088940001571356</v>
      </c>
      <c r="AI20" s="18" t="s">
        <v>90</v>
      </c>
      <c r="AJ20" s="18">
        <v>1.0058459235773327</v>
      </c>
      <c r="AK20" s="18">
        <v>1.1296387645659633E-2</v>
      </c>
      <c r="AL20" s="18">
        <v>89.041378104955967</v>
      </c>
      <c r="AM20" s="18">
        <v>9.7986708109437034E-64</v>
      </c>
      <c r="AN20" s="18">
        <v>0.98323374710167744</v>
      </c>
      <c r="AO20" s="18">
        <v>1.028458100052988</v>
      </c>
      <c r="AP20" s="18">
        <v>0.98323374710167744</v>
      </c>
      <c r="AQ20" s="18">
        <v>1.028458100052988</v>
      </c>
      <c r="AS20" s="18" t="s">
        <v>90</v>
      </c>
      <c r="AT20" s="18">
        <v>1.0083940194207437</v>
      </c>
      <c r="AU20" s="18">
        <v>3.1185112687739037E-2</v>
      </c>
      <c r="AV20" s="18">
        <v>32.335750379289507</v>
      </c>
      <c r="AW20" s="18">
        <v>8.4633205543422443E-39</v>
      </c>
      <c r="AX20" s="18">
        <v>0.94597023461204044</v>
      </c>
      <c r="AY20" s="18">
        <v>1.0708178042294469</v>
      </c>
      <c r="AZ20" s="18">
        <v>0.94597023461204044</v>
      </c>
      <c r="BA20" s="18">
        <v>1.0708178042294469</v>
      </c>
    </row>
    <row r="21" spans="1:53">
      <c r="A21">
        <v>16</v>
      </c>
      <c r="B21">
        <v>65.463999999999999</v>
      </c>
      <c r="C21">
        <v>171.86600000000001</v>
      </c>
      <c r="D21">
        <v>128.80000000000001</v>
      </c>
      <c r="E21">
        <f t="shared" si="2"/>
        <v>122.04333333333334</v>
      </c>
      <c r="F21">
        <f t="shared" si="3"/>
        <v>30.900840384113298</v>
      </c>
      <c r="H21">
        <v>16</v>
      </c>
      <c r="I21">
        <v>71.709999999999994</v>
      </c>
      <c r="J21">
        <v>171.202</v>
      </c>
      <c r="K21">
        <v>136.774</v>
      </c>
      <c r="L21">
        <f t="shared" si="4"/>
        <v>126.562</v>
      </c>
      <c r="M21">
        <f t="shared" si="8"/>
        <v>29.171208545413407</v>
      </c>
      <c r="O21">
        <v>16</v>
      </c>
      <c r="P21">
        <v>78.622</v>
      </c>
      <c r="Q21">
        <v>205.828</v>
      </c>
      <c r="R21">
        <v>135.31399999999999</v>
      </c>
      <c r="S21">
        <f t="shared" si="0"/>
        <v>139.92133333333334</v>
      </c>
      <c r="T21">
        <f t="shared" si="1"/>
        <v>36.793397276021004</v>
      </c>
      <c r="W21">
        <v>16</v>
      </c>
      <c r="X21">
        <v>122.04333333333334</v>
      </c>
      <c r="Y21">
        <v>126.562</v>
      </c>
      <c r="Z21">
        <v>139.92133333333334</v>
      </c>
      <c r="AB21">
        <v>30.900840384113298</v>
      </c>
      <c r="AC21" s="15">
        <v>29.171208549999999</v>
      </c>
      <c r="AD21">
        <v>36.793397276021004</v>
      </c>
      <c r="AF21">
        <f t="shared" si="6"/>
        <v>0.92043666585903539</v>
      </c>
      <c r="AG21">
        <f t="shared" si="7"/>
        <v>0.72870273081661852</v>
      </c>
    </row>
    <row r="22" spans="1:53">
      <c r="A22">
        <v>17</v>
      </c>
      <c r="B22">
        <v>70.316000000000003</v>
      </c>
      <c r="C22">
        <v>58.95</v>
      </c>
      <c r="D22">
        <v>106.67</v>
      </c>
      <c r="E22">
        <f t="shared" si="2"/>
        <v>78.64533333333334</v>
      </c>
      <c r="F22">
        <f t="shared" si="3"/>
        <v>14.391350936509653</v>
      </c>
      <c r="H22">
        <v>17</v>
      </c>
      <c r="I22">
        <v>79.02</v>
      </c>
      <c r="J22">
        <v>56.357999999999997</v>
      </c>
      <c r="K22">
        <v>96.367999999999995</v>
      </c>
      <c r="L22">
        <f t="shared" si="4"/>
        <v>77.248666666666665</v>
      </c>
      <c r="M22">
        <f t="shared" si="8"/>
        <v>11.583799626106208</v>
      </c>
      <c r="O22">
        <v>17</v>
      </c>
      <c r="P22">
        <v>87.33</v>
      </c>
      <c r="Q22">
        <v>95.238</v>
      </c>
      <c r="R22">
        <v>114.04600000000001</v>
      </c>
      <c r="S22">
        <f t="shared" si="0"/>
        <v>98.871333333333325</v>
      </c>
      <c r="T22">
        <f t="shared" si="1"/>
        <v>7.9233199551142626</v>
      </c>
      <c r="W22">
        <v>17</v>
      </c>
      <c r="X22">
        <v>78.64533333333334</v>
      </c>
      <c r="Y22">
        <v>77.248666670000006</v>
      </c>
      <c r="Z22">
        <v>98.871333333333325</v>
      </c>
      <c r="AB22">
        <v>14.391350936509653</v>
      </c>
      <c r="AC22" s="15">
        <v>11.58379963</v>
      </c>
      <c r="AD22">
        <v>7.9233199551142626</v>
      </c>
      <c r="AF22">
        <f t="shared" si="6"/>
        <v>0.94336666246775103</v>
      </c>
      <c r="AG22">
        <f t="shared" si="7"/>
        <v>0.28569959935209999</v>
      </c>
    </row>
    <row r="23" spans="1:53">
      <c r="A23">
        <v>18</v>
      </c>
      <c r="B23">
        <v>40.142000000000003</v>
      </c>
      <c r="C23">
        <v>74.701999999999998</v>
      </c>
      <c r="D23">
        <v>56.357999999999997</v>
      </c>
      <c r="E23">
        <f t="shared" si="2"/>
        <v>57.06733333333333</v>
      </c>
      <c r="F23">
        <f t="shared" si="3"/>
        <v>9.9829148270655175</v>
      </c>
      <c r="H23">
        <v>18</v>
      </c>
      <c r="I23">
        <v>66.525999999999996</v>
      </c>
      <c r="J23">
        <v>74.965999999999994</v>
      </c>
      <c r="K23">
        <v>60.08</v>
      </c>
      <c r="L23">
        <f t="shared" si="4"/>
        <v>67.190666666666672</v>
      </c>
      <c r="M23">
        <f t="shared" si="8"/>
        <v>4.3100497032452463</v>
      </c>
      <c r="O23">
        <v>18</v>
      </c>
      <c r="P23">
        <v>77.384</v>
      </c>
      <c r="Q23">
        <v>92.646000000000001</v>
      </c>
      <c r="R23">
        <v>130.262</v>
      </c>
      <c r="S23">
        <f t="shared" si="0"/>
        <v>100.09733333333334</v>
      </c>
      <c r="T23">
        <f t="shared" si="1"/>
        <v>15.712654107791924</v>
      </c>
      <c r="W23">
        <v>18</v>
      </c>
      <c r="X23">
        <v>57.06733333333333</v>
      </c>
      <c r="Y23">
        <v>67.190666669999999</v>
      </c>
      <c r="Z23">
        <v>104.76400000000001</v>
      </c>
      <c r="AB23">
        <v>9.9829148270655175</v>
      </c>
      <c r="AC23" s="15">
        <v>4.3100497029999998</v>
      </c>
      <c r="AD23">
        <v>15.712654107791924</v>
      </c>
      <c r="AF23">
        <f t="shared" si="6"/>
        <v>0.40455448989233417</v>
      </c>
      <c r="AG23">
        <f t="shared" si="7"/>
        <v>8.189870152892674E-2</v>
      </c>
    </row>
    <row r="24" spans="1:53">
      <c r="A24">
        <v>19</v>
      </c>
      <c r="B24">
        <v>58.485999999999997</v>
      </c>
      <c r="C24">
        <v>87.396000000000001</v>
      </c>
      <c r="D24">
        <v>43.2</v>
      </c>
      <c r="E24">
        <f t="shared" si="2"/>
        <v>63.027333333333331</v>
      </c>
      <c r="F24">
        <f t="shared" si="3"/>
        <v>12.958772901440597</v>
      </c>
      <c r="H24">
        <v>19</v>
      </c>
      <c r="I24">
        <v>44.396000000000001</v>
      </c>
      <c r="J24">
        <v>96.566000000000003</v>
      </c>
      <c r="K24">
        <v>57.886000000000003</v>
      </c>
      <c r="L24">
        <f t="shared" si="4"/>
        <v>66.282666666666657</v>
      </c>
      <c r="M24">
        <f t="shared" si="8"/>
        <v>15.634419649535396</v>
      </c>
      <c r="O24">
        <v>19</v>
      </c>
      <c r="P24">
        <v>78.091999999999999</v>
      </c>
      <c r="Q24">
        <v>115.574</v>
      </c>
      <c r="R24">
        <v>172.99600000000001</v>
      </c>
      <c r="S24">
        <f t="shared" si="0"/>
        <v>122.22066666666667</v>
      </c>
      <c r="T24">
        <f t="shared" si="1"/>
        <v>27.597257939472485</v>
      </c>
      <c r="W24">
        <v>19</v>
      </c>
      <c r="X24">
        <v>63.027333333333331</v>
      </c>
      <c r="Y24">
        <v>66.282666669999998</v>
      </c>
      <c r="Z24">
        <v>122.22066666666667</v>
      </c>
      <c r="AB24">
        <v>12.958772901440597</v>
      </c>
      <c r="AC24" s="15">
        <v>15.63441965</v>
      </c>
      <c r="AD24">
        <v>27.597257939472485</v>
      </c>
      <c r="AF24">
        <f t="shared" si="6"/>
        <v>0.88040854361346199</v>
      </c>
      <c r="AG24">
        <f t="shared" si="7"/>
        <v>0.12416210153045093</v>
      </c>
    </row>
    <row r="25" spans="1:53">
      <c r="A25">
        <v>20</v>
      </c>
      <c r="B25">
        <v>40.74</v>
      </c>
      <c r="C25">
        <v>75.763999999999996</v>
      </c>
      <c r="D25">
        <v>50.378</v>
      </c>
      <c r="E25">
        <f>AVERAGE(B25:D25)</f>
        <v>55.627333333333333</v>
      </c>
      <c r="F25">
        <f t="shared" si="3"/>
        <v>10.445681234100725</v>
      </c>
      <c r="H25">
        <v>20</v>
      </c>
      <c r="I25">
        <v>106.536</v>
      </c>
      <c r="J25">
        <v>76.561999999999998</v>
      </c>
      <c r="K25">
        <v>82.343999999999994</v>
      </c>
      <c r="L25">
        <f t="shared" si="4"/>
        <v>88.480666666666664</v>
      </c>
      <c r="M25">
        <f t="shared" si="8"/>
        <v>9.1806713141130132</v>
      </c>
      <c r="O25">
        <v>20</v>
      </c>
      <c r="P25">
        <v>175.05600000000001</v>
      </c>
      <c r="Q25">
        <v>78.977999999999994</v>
      </c>
      <c r="R25">
        <v>138.50399999999999</v>
      </c>
      <c r="S25">
        <f t="shared" si="0"/>
        <v>130.846</v>
      </c>
      <c r="T25">
        <f t="shared" si="1"/>
        <v>27.998388310758187</v>
      </c>
      <c r="W25">
        <v>20</v>
      </c>
      <c r="X25">
        <v>55.627333333333333</v>
      </c>
      <c r="Y25">
        <v>88.480666670000005</v>
      </c>
      <c r="Z25">
        <v>130.846</v>
      </c>
      <c r="AB25">
        <v>10.445681234100725</v>
      </c>
      <c r="AC25" s="15">
        <v>9.1806713139999996</v>
      </c>
      <c r="AD25">
        <v>27.998388310758187</v>
      </c>
      <c r="AF25">
        <f t="shared" si="6"/>
        <v>7.7459361968119214E-2</v>
      </c>
      <c r="AG25">
        <f t="shared" si="7"/>
        <v>6.5561463307154011E-2</v>
      </c>
    </row>
    <row r="26" spans="1:53">
      <c r="A26" t="s">
        <v>61</v>
      </c>
      <c r="B26">
        <v>4666.3679999999995</v>
      </c>
      <c r="C26">
        <v>6615.2759999999998</v>
      </c>
      <c r="D26">
        <v>4712.3840000000009</v>
      </c>
      <c r="E26">
        <f t="shared" si="2"/>
        <v>5331.3426666666674</v>
      </c>
      <c r="F26">
        <f t="shared" si="3"/>
        <v>642.10408590230861</v>
      </c>
      <c r="H26" t="s">
        <v>61</v>
      </c>
      <c r="I26">
        <v>4810.1759999999995</v>
      </c>
      <c r="J26">
        <v>6713.1999999999989</v>
      </c>
      <c r="K26">
        <v>4866.0680000000002</v>
      </c>
      <c r="L26">
        <f t="shared" si="4"/>
        <v>5463.1480000000001</v>
      </c>
      <c r="M26">
        <f t="shared" si="8"/>
        <v>625.23421769872243</v>
      </c>
      <c r="O26" t="s">
        <v>61</v>
      </c>
      <c r="P26">
        <v>5210.1059999999998</v>
      </c>
      <c r="Q26">
        <v>7253.1220000000003</v>
      </c>
      <c r="R26">
        <v>5274.572000000001</v>
      </c>
      <c r="S26">
        <f>AVERAGE(P26:Q26)</f>
        <v>6231.6139999999996</v>
      </c>
      <c r="T26">
        <f>STDEV(P26:Q26)/SQRT(3)</f>
        <v>834.05778939032143</v>
      </c>
    </row>
    <row r="32" spans="1:53">
      <c r="B32" s="12" t="s">
        <v>55</v>
      </c>
    </row>
    <row r="34" spans="1:53" ht="16.5" thickBot="1">
      <c r="B34" s="14" t="s">
        <v>60</v>
      </c>
      <c r="I34" s="14" t="s">
        <v>65</v>
      </c>
      <c r="O34" s="14" t="s">
        <v>139</v>
      </c>
      <c r="X34" s="14" t="s">
        <v>66</v>
      </c>
      <c r="AI34" s="14" t="s">
        <v>91</v>
      </c>
      <c r="AS34" s="14" t="s">
        <v>92</v>
      </c>
    </row>
    <row r="35" spans="1:53">
      <c r="A35" s="15" t="s">
        <v>54</v>
      </c>
      <c r="B35" t="s">
        <v>49</v>
      </c>
      <c r="C35" t="s">
        <v>48</v>
      </c>
      <c r="D35" t="s">
        <v>140</v>
      </c>
      <c r="E35" t="s">
        <v>16</v>
      </c>
      <c r="F35" t="s">
        <v>18</v>
      </c>
      <c r="H35" s="15" t="s">
        <v>54</v>
      </c>
      <c r="I35" t="s">
        <v>49</v>
      </c>
      <c r="J35" t="s">
        <v>48</v>
      </c>
      <c r="K35" t="s">
        <v>138</v>
      </c>
      <c r="L35" t="s">
        <v>16</v>
      </c>
      <c r="M35" t="s">
        <v>18</v>
      </c>
      <c r="O35" t="s">
        <v>54</v>
      </c>
      <c r="P35" s="15" t="s">
        <v>49</v>
      </c>
      <c r="Q35" s="15" t="s">
        <v>48</v>
      </c>
      <c r="R35" s="15" t="s">
        <v>58</v>
      </c>
      <c r="S35" t="s">
        <v>16</v>
      </c>
      <c r="T35" t="s">
        <v>18</v>
      </c>
      <c r="W35" t="s">
        <v>54</v>
      </c>
      <c r="X35" t="s">
        <v>60</v>
      </c>
      <c r="Y35" t="s">
        <v>63</v>
      </c>
      <c r="Z35" t="s">
        <v>62</v>
      </c>
      <c r="AB35" t="s">
        <v>60</v>
      </c>
      <c r="AC35" t="s">
        <v>63</v>
      </c>
      <c r="AD35" t="s">
        <v>62</v>
      </c>
      <c r="AF35" t="s">
        <v>67</v>
      </c>
      <c r="AG35" t="s">
        <v>68</v>
      </c>
      <c r="AI35" s="16" t="s">
        <v>69</v>
      </c>
      <c r="AJ35" s="16"/>
      <c r="AL35" t="s">
        <v>137</v>
      </c>
      <c r="AM35">
        <f>SQRT(AL45)</f>
        <v>16.489285734090135</v>
      </c>
      <c r="AS35" s="16" t="s">
        <v>69</v>
      </c>
      <c r="AT35" s="16"/>
      <c r="AV35" t="s">
        <v>137</v>
      </c>
      <c r="AW35">
        <f>SQRT(AV45)</f>
        <v>36.492154231602377</v>
      </c>
    </row>
    <row r="36" spans="1:53">
      <c r="A36" s="15">
        <v>1</v>
      </c>
      <c r="B36">
        <v>234.738</v>
      </c>
      <c r="C36">
        <v>275.87799999999999</v>
      </c>
      <c r="D36">
        <v>182.30199999999999</v>
      </c>
      <c r="E36">
        <f>AVERAGE(B36:D36)</f>
        <v>230.97266666666667</v>
      </c>
      <c r="F36">
        <f>STDEV(B36:D36)/SQRT(3)</f>
        <v>27.078590838110028</v>
      </c>
      <c r="H36" s="15">
        <v>1</v>
      </c>
      <c r="I36">
        <v>238.32599999999999</v>
      </c>
      <c r="J36">
        <v>289.3</v>
      </c>
      <c r="K36">
        <v>134.51599999999999</v>
      </c>
      <c r="L36">
        <f>AVERAGE(I36:K36)</f>
        <v>220.71399999999997</v>
      </c>
      <c r="M36">
        <f>STDEV(I36:K36)/SQRT(3)</f>
        <v>45.541770467707316</v>
      </c>
      <c r="O36">
        <v>1</v>
      </c>
      <c r="P36">
        <v>245.70400000000001</v>
      </c>
      <c r="Q36">
        <v>285.38200000000001</v>
      </c>
      <c r="R36">
        <v>131.72399999999999</v>
      </c>
      <c r="S36">
        <f t="shared" ref="S36:S55" si="9">AVERAGE(P36:R36)</f>
        <v>220.93666666666664</v>
      </c>
      <c r="T36">
        <f t="shared" ref="T36:T55" si="10">STDEV(P36:R36)/SQRT(3)</f>
        <v>46.053450255593781</v>
      </c>
      <c r="W36">
        <v>1</v>
      </c>
      <c r="X36">
        <v>230.97266666666667</v>
      </c>
      <c r="Y36">
        <v>220.71399999999997</v>
      </c>
      <c r="Z36">
        <v>220.93666666666664</v>
      </c>
      <c r="AB36">
        <v>27.078590838110028</v>
      </c>
      <c r="AC36">
        <v>45.541770467707316</v>
      </c>
      <c r="AD36">
        <v>46.053450255593781</v>
      </c>
      <c r="AF36">
        <f>TTEST(B36:D36,I36:K36,2,2)</f>
        <v>0.85590938668026051</v>
      </c>
      <c r="AG36">
        <f>TTEST(P36:R36,B36:D36,2,2)</f>
        <v>0.86013572533762672</v>
      </c>
      <c r="AI36" s="17" t="s">
        <v>70</v>
      </c>
      <c r="AJ36" s="17">
        <v>0.98256193040500706</v>
      </c>
      <c r="AS36" s="17" t="s">
        <v>70</v>
      </c>
      <c r="AT36" s="17">
        <v>0.91141386517177381</v>
      </c>
    </row>
    <row r="37" spans="1:53">
      <c r="A37" s="15">
        <v>2</v>
      </c>
      <c r="B37">
        <v>248.23</v>
      </c>
      <c r="C37">
        <v>253.34800000000001</v>
      </c>
      <c r="D37">
        <v>181.83600000000001</v>
      </c>
      <c r="E37">
        <f t="shared" ref="E37:E56" si="11">AVERAGE(B37:D37)</f>
        <v>227.80466666666666</v>
      </c>
      <c r="F37">
        <f t="shared" ref="F37:F44" si="12">STDEV(B37:D37)/SQRT(3)</f>
        <v>23.031769488638492</v>
      </c>
      <c r="H37" s="15">
        <v>2</v>
      </c>
      <c r="I37">
        <v>263.38200000000001</v>
      </c>
      <c r="J37">
        <v>262.98200000000003</v>
      </c>
      <c r="K37">
        <v>175.85400000000001</v>
      </c>
      <c r="L37">
        <f t="shared" ref="L37:L55" si="13">AVERAGE(I37:K37)</f>
        <v>234.07266666666669</v>
      </c>
      <c r="M37">
        <f t="shared" ref="M37:M44" si="14">STDEV(I37:K37)/SQRT(3)</f>
        <v>29.109562354051985</v>
      </c>
      <c r="O37">
        <v>2</v>
      </c>
      <c r="P37">
        <v>265.84199999999998</v>
      </c>
      <c r="Q37">
        <v>272.55399999999997</v>
      </c>
      <c r="R37">
        <v>145.88</v>
      </c>
      <c r="S37">
        <f t="shared" si="9"/>
        <v>228.09199999999998</v>
      </c>
      <c r="T37">
        <f t="shared" si="10"/>
        <v>41.151640080722558</v>
      </c>
      <c r="W37">
        <v>2</v>
      </c>
      <c r="X37">
        <v>227.80466666666666</v>
      </c>
      <c r="Y37">
        <v>234.07266666666669</v>
      </c>
      <c r="Z37">
        <v>228.09199999999998</v>
      </c>
      <c r="AB37">
        <v>23.031769488638492</v>
      </c>
      <c r="AC37">
        <v>29.109562354051985</v>
      </c>
      <c r="AD37">
        <v>41.151640080722558</v>
      </c>
      <c r="AF37">
        <f t="shared" ref="AF37:AF55" si="15">TTEST(B37:D37,I37:K37,2,2)</f>
        <v>0.87410042779747754</v>
      </c>
      <c r="AG37">
        <f t="shared" ref="AG37:AG55" si="16">TTEST(P37:R37,B37:D37,2,2)</f>
        <v>0.99543033517809454</v>
      </c>
      <c r="AI37" s="17" t="s">
        <v>71</v>
      </c>
      <c r="AJ37" s="17">
        <v>0.96542794708121382</v>
      </c>
      <c r="AS37" s="17" t="s">
        <v>71</v>
      </c>
      <c r="AT37" s="17">
        <v>0.83067523362735218</v>
      </c>
    </row>
    <row r="38" spans="1:53">
      <c r="A38" s="15">
        <v>3</v>
      </c>
      <c r="B38">
        <v>277.07400000000001</v>
      </c>
      <c r="C38">
        <v>266.77199999999999</v>
      </c>
      <c r="D38">
        <v>197.92</v>
      </c>
      <c r="E38">
        <f t="shared" si="11"/>
        <v>247.25533333333331</v>
      </c>
      <c r="F38">
        <f t="shared" si="12"/>
        <v>24.846288370253255</v>
      </c>
      <c r="H38" s="15">
        <v>3</v>
      </c>
      <c r="I38">
        <v>290.43</v>
      </c>
      <c r="J38">
        <v>262.51799999999997</v>
      </c>
      <c r="K38">
        <v>211.94</v>
      </c>
      <c r="L38">
        <f t="shared" si="13"/>
        <v>254.96266666666665</v>
      </c>
      <c r="M38">
        <f t="shared" si="14"/>
        <v>22.970867936971519</v>
      </c>
      <c r="O38">
        <v>3</v>
      </c>
      <c r="P38">
        <v>276.87400000000002</v>
      </c>
      <c r="Q38">
        <v>260.99</v>
      </c>
      <c r="R38">
        <v>174.126</v>
      </c>
      <c r="S38">
        <f t="shared" si="9"/>
        <v>237.33</v>
      </c>
      <c r="T38">
        <f t="shared" si="10"/>
        <v>31.932922279887453</v>
      </c>
      <c r="W38">
        <v>3</v>
      </c>
      <c r="X38">
        <v>247.25533333333331</v>
      </c>
      <c r="Y38">
        <v>254.96266666666665</v>
      </c>
      <c r="Z38">
        <v>237.33</v>
      </c>
      <c r="AB38">
        <v>24.846288370253255</v>
      </c>
      <c r="AC38">
        <v>22.970867936971519</v>
      </c>
      <c r="AD38">
        <v>31.932922279887453</v>
      </c>
      <c r="AF38">
        <f t="shared" si="15"/>
        <v>0.83099208908881284</v>
      </c>
      <c r="AG38">
        <f t="shared" si="16"/>
        <v>0.81828864317166694</v>
      </c>
      <c r="AI38" s="17" t="s">
        <v>72</v>
      </c>
      <c r="AJ38" s="17">
        <v>0.96483187720330399</v>
      </c>
      <c r="AS38" s="17" t="s">
        <v>72</v>
      </c>
      <c r="AT38" s="17">
        <v>0.82775584110368583</v>
      </c>
    </row>
    <row r="39" spans="1:53">
      <c r="A39" s="15">
        <v>4</v>
      </c>
      <c r="B39">
        <v>270.62799999999999</v>
      </c>
      <c r="C39">
        <v>283.98599999999999</v>
      </c>
      <c r="D39">
        <v>223.042</v>
      </c>
      <c r="E39">
        <f t="shared" si="11"/>
        <v>259.21866666666671</v>
      </c>
      <c r="F39">
        <f t="shared" si="12"/>
        <v>18.494796108935766</v>
      </c>
      <c r="H39" s="15">
        <v>4</v>
      </c>
      <c r="I39">
        <v>270.75799999999998</v>
      </c>
      <c r="J39">
        <v>265.48200000000003</v>
      </c>
      <c r="K39">
        <v>203.30199999999999</v>
      </c>
      <c r="L39">
        <f t="shared" si="13"/>
        <v>246.51400000000001</v>
      </c>
      <c r="M39">
        <f t="shared" si="14"/>
        <v>21.659614893467751</v>
      </c>
      <c r="O39">
        <v>4</v>
      </c>
      <c r="P39">
        <v>258.93</v>
      </c>
      <c r="Q39">
        <v>246.702</v>
      </c>
      <c r="R39">
        <v>180.97200000000001</v>
      </c>
      <c r="S39">
        <f t="shared" si="9"/>
        <v>228.86800000000002</v>
      </c>
      <c r="T39">
        <f t="shared" si="10"/>
        <v>24.206755999100686</v>
      </c>
      <c r="W39">
        <v>4</v>
      </c>
      <c r="X39">
        <v>259.21866666666671</v>
      </c>
      <c r="Y39">
        <v>246.51400000000001</v>
      </c>
      <c r="Z39">
        <v>228.86800000000002</v>
      </c>
      <c r="AB39">
        <v>18.494796108935766</v>
      </c>
      <c r="AC39">
        <v>21.659614893467751</v>
      </c>
      <c r="AD39">
        <v>24.206755999100686</v>
      </c>
      <c r="AF39">
        <f t="shared" si="15"/>
        <v>0.67863014253709375</v>
      </c>
      <c r="AG39">
        <f t="shared" si="16"/>
        <v>0.37549401130222854</v>
      </c>
      <c r="AI39" s="17" t="s">
        <v>73</v>
      </c>
      <c r="AJ39" s="17">
        <v>16.489285734090135</v>
      </c>
      <c r="AS39" s="17" t="s">
        <v>73</v>
      </c>
      <c r="AT39" s="17">
        <v>36.492154231602377</v>
      </c>
    </row>
    <row r="40" spans="1:53" ht="16.5" thickBot="1">
      <c r="A40" s="15">
        <v>5</v>
      </c>
      <c r="B40">
        <v>226.696</v>
      </c>
      <c r="C40">
        <v>261.322</v>
      </c>
      <c r="D40">
        <v>228.624</v>
      </c>
      <c r="E40">
        <f t="shared" si="11"/>
        <v>238.88066666666668</v>
      </c>
      <c r="F40">
        <f t="shared" si="12"/>
        <v>11.234461525937853</v>
      </c>
      <c r="H40" s="15">
        <v>5</v>
      </c>
      <c r="I40">
        <v>230.21799999999999</v>
      </c>
      <c r="J40">
        <v>262.09800000000001</v>
      </c>
      <c r="K40">
        <v>214.268</v>
      </c>
      <c r="L40">
        <f t="shared" si="13"/>
        <v>235.52800000000002</v>
      </c>
      <c r="M40">
        <f t="shared" si="14"/>
        <v>14.060278565282179</v>
      </c>
      <c r="O40">
        <v>5</v>
      </c>
      <c r="P40">
        <v>236.93199999999999</v>
      </c>
      <c r="Q40">
        <v>231.416</v>
      </c>
      <c r="R40">
        <v>200.64400000000001</v>
      </c>
      <c r="S40">
        <f t="shared" si="9"/>
        <v>222.99733333333333</v>
      </c>
      <c r="T40">
        <f t="shared" si="10"/>
        <v>11.28952608000491</v>
      </c>
      <c r="W40">
        <v>5</v>
      </c>
      <c r="X40">
        <v>238.88066666666668</v>
      </c>
      <c r="Y40">
        <v>235.52800000000002</v>
      </c>
      <c r="Z40">
        <v>222.99733333333333</v>
      </c>
      <c r="AB40">
        <v>11.234461525937853</v>
      </c>
      <c r="AC40">
        <v>14.060278565282179</v>
      </c>
      <c r="AD40">
        <v>11.28952608000491</v>
      </c>
      <c r="AF40">
        <f t="shared" si="15"/>
        <v>0.86128596208917707</v>
      </c>
      <c r="AG40">
        <f t="shared" si="16"/>
        <v>0.3750772775413152</v>
      </c>
      <c r="AI40" s="18" t="s">
        <v>74</v>
      </c>
      <c r="AJ40" s="18">
        <v>60</v>
      </c>
      <c r="AS40" s="18" t="s">
        <v>74</v>
      </c>
      <c r="AT40" s="18">
        <v>60</v>
      </c>
    </row>
    <row r="41" spans="1:53">
      <c r="A41" s="15">
        <v>6</v>
      </c>
      <c r="B41">
        <v>164.29</v>
      </c>
      <c r="C41">
        <v>218.65600000000001</v>
      </c>
      <c r="D41">
        <v>178.58</v>
      </c>
      <c r="E41">
        <f t="shared" si="11"/>
        <v>187.17533333333336</v>
      </c>
      <c r="F41">
        <f t="shared" si="12"/>
        <v>16.271911435900055</v>
      </c>
      <c r="H41" s="15">
        <v>6</v>
      </c>
      <c r="I41">
        <v>165.154</v>
      </c>
      <c r="J41">
        <v>201.732</v>
      </c>
      <c r="K41">
        <v>171.666</v>
      </c>
      <c r="L41">
        <f t="shared" si="13"/>
        <v>179.51733333333331</v>
      </c>
      <c r="M41">
        <f t="shared" si="14"/>
        <v>11.265287351466501</v>
      </c>
      <c r="O41">
        <v>6</v>
      </c>
      <c r="P41">
        <v>170.072</v>
      </c>
      <c r="Q41">
        <v>209.15199999999999</v>
      </c>
      <c r="R41">
        <v>171.202</v>
      </c>
      <c r="S41">
        <f t="shared" si="9"/>
        <v>183.47533333333331</v>
      </c>
      <c r="T41">
        <f t="shared" si="10"/>
        <v>12.842476829300141</v>
      </c>
      <c r="W41">
        <v>6</v>
      </c>
      <c r="X41">
        <v>187.17533333333336</v>
      </c>
      <c r="Y41">
        <v>179.51733333333331</v>
      </c>
      <c r="Z41">
        <v>183.47533333333331</v>
      </c>
      <c r="AB41">
        <v>16.271911435900055</v>
      </c>
      <c r="AC41">
        <v>11.265287351466501</v>
      </c>
      <c r="AD41">
        <v>12.842476829300141</v>
      </c>
      <c r="AF41">
        <f t="shared" si="15"/>
        <v>0.71850201154414051</v>
      </c>
      <c r="AG41">
        <f t="shared" si="16"/>
        <v>0.86701274110388327</v>
      </c>
    </row>
    <row r="42" spans="1:53" ht="16.5" thickBot="1">
      <c r="A42" s="15">
        <v>7</v>
      </c>
      <c r="B42">
        <v>133.054</v>
      </c>
      <c r="C42">
        <v>160.37</v>
      </c>
      <c r="D42">
        <v>115.44199999999999</v>
      </c>
      <c r="E42">
        <f t="shared" si="11"/>
        <v>136.28866666666667</v>
      </c>
      <c r="F42">
        <f t="shared" si="12"/>
        <v>13.070049698111816</v>
      </c>
      <c r="H42" s="15">
        <v>7</v>
      </c>
      <c r="I42">
        <v>133.386</v>
      </c>
      <c r="J42">
        <v>157.11199999999999</v>
      </c>
      <c r="K42">
        <v>110.922</v>
      </c>
      <c r="L42">
        <f t="shared" si="13"/>
        <v>133.80666666666664</v>
      </c>
      <c r="M42">
        <f t="shared" si="14"/>
        <v>13.335563296855774</v>
      </c>
      <c r="O42">
        <v>7</v>
      </c>
      <c r="P42">
        <v>132.58799999999999</v>
      </c>
      <c r="Q42">
        <v>225.7</v>
      </c>
      <c r="R42">
        <v>116.438</v>
      </c>
      <c r="S42">
        <f t="shared" si="9"/>
        <v>158.24199999999999</v>
      </c>
      <c r="T42">
        <f t="shared" si="10"/>
        <v>34.049679137009974</v>
      </c>
      <c r="W42">
        <v>7</v>
      </c>
      <c r="X42">
        <v>136.28866666666667</v>
      </c>
      <c r="Y42">
        <v>133.80666666666664</v>
      </c>
      <c r="Z42">
        <v>158.24199999999999</v>
      </c>
      <c r="AB42">
        <v>13.070049698111816</v>
      </c>
      <c r="AC42">
        <v>13.335563296855774</v>
      </c>
      <c r="AD42">
        <v>34.049679137009974</v>
      </c>
      <c r="AF42">
        <f t="shared" si="15"/>
        <v>0.90067337334631326</v>
      </c>
      <c r="AG42">
        <f t="shared" si="16"/>
        <v>0.57967925683950239</v>
      </c>
      <c r="AI42" t="s">
        <v>75</v>
      </c>
      <c r="AS42" t="s">
        <v>75</v>
      </c>
    </row>
    <row r="43" spans="1:53">
      <c r="A43" s="15">
        <v>8</v>
      </c>
      <c r="B43">
        <v>112.452</v>
      </c>
      <c r="C43">
        <v>122.354</v>
      </c>
      <c r="D43">
        <v>91.384</v>
      </c>
      <c r="E43">
        <f t="shared" si="11"/>
        <v>108.73</v>
      </c>
      <c r="F43">
        <f t="shared" si="12"/>
        <v>9.1319072122603444</v>
      </c>
      <c r="H43" s="15">
        <v>8</v>
      </c>
      <c r="I43">
        <v>112.584</v>
      </c>
      <c r="J43">
        <v>112.11799999999999</v>
      </c>
      <c r="K43">
        <v>93.11</v>
      </c>
      <c r="L43">
        <f t="shared" si="13"/>
        <v>105.93733333333334</v>
      </c>
      <c r="M43">
        <f t="shared" si="14"/>
        <v>6.4150772750173823</v>
      </c>
      <c r="O43">
        <v>8</v>
      </c>
      <c r="P43">
        <v>106.80200000000001</v>
      </c>
      <c r="Q43">
        <v>113.648</v>
      </c>
      <c r="R43">
        <v>89.123999999999995</v>
      </c>
      <c r="S43">
        <f t="shared" si="9"/>
        <v>103.19133333333332</v>
      </c>
      <c r="T43">
        <f t="shared" si="10"/>
        <v>7.3060324238110104</v>
      </c>
      <c r="W43">
        <v>8</v>
      </c>
      <c r="X43">
        <v>108.73</v>
      </c>
      <c r="Y43">
        <v>105.93733333333334</v>
      </c>
      <c r="Z43">
        <v>103.19133333333332</v>
      </c>
      <c r="AB43">
        <v>9.1319072122603444</v>
      </c>
      <c r="AC43">
        <v>6.4150772750173823</v>
      </c>
      <c r="AD43">
        <v>7.3060324238110104</v>
      </c>
      <c r="AF43">
        <f t="shared" si="15"/>
        <v>0.81472914559654652</v>
      </c>
      <c r="AG43">
        <f t="shared" si="16"/>
        <v>0.66047727584912075</v>
      </c>
      <c r="AI43" s="19"/>
      <c r="AJ43" s="19" t="s">
        <v>76</v>
      </c>
      <c r="AK43" s="19" t="s">
        <v>77</v>
      </c>
      <c r="AL43" s="19" t="s">
        <v>78</v>
      </c>
      <c r="AM43" s="19" t="s">
        <v>79</v>
      </c>
      <c r="AN43" s="19" t="s">
        <v>80</v>
      </c>
      <c r="AS43" s="19"/>
      <c r="AT43" s="19" t="s">
        <v>76</v>
      </c>
      <c r="AU43" s="19" t="s">
        <v>77</v>
      </c>
      <c r="AV43" s="19" t="s">
        <v>78</v>
      </c>
      <c r="AW43" s="19" t="s">
        <v>79</v>
      </c>
      <c r="AX43" s="19" t="s">
        <v>80</v>
      </c>
    </row>
    <row r="44" spans="1:53">
      <c r="A44" s="15">
        <v>9</v>
      </c>
      <c r="B44">
        <v>97.231999999999999</v>
      </c>
      <c r="C44">
        <v>101.22</v>
      </c>
      <c r="D44">
        <v>82.012</v>
      </c>
      <c r="E44">
        <f t="shared" si="11"/>
        <v>93.488</v>
      </c>
      <c r="F44">
        <f t="shared" si="12"/>
        <v>5.8523490440449066</v>
      </c>
      <c r="H44" s="15">
        <v>9</v>
      </c>
      <c r="I44">
        <v>99.49</v>
      </c>
      <c r="J44">
        <v>99.224000000000004</v>
      </c>
      <c r="K44">
        <v>86.73</v>
      </c>
      <c r="L44">
        <f t="shared" si="13"/>
        <v>95.14800000000001</v>
      </c>
      <c r="M44">
        <f t="shared" si="14"/>
        <v>4.2097003852214137</v>
      </c>
      <c r="O44">
        <v>9</v>
      </c>
      <c r="P44">
        <v>94.772000000000006</v>
      </c>
      <c r="Q44">
        <v>106.20399999999999</v>
      </c>
      <c r="R44">
        <v>89.123999999999995</v>
      </c>
      <c r="S44">
        <f t="shared" si="9"/>
        <v>96.7</v>
      </c>
      <c r="T44">
        <f t="shared" si="10"/>
        <v>5.023925689471664</v>
      </c>
      <c r="W44">
        <v>9</v>
      </c>
      <c r="X44">
        <v>93.488</v>
      </c>
      <c r="Y44">
        <v>95.14800000000001</v>
      </c>
      <c r="Z44">
        <v>96.7</v>
      </c>
      <c r="AB44">
        <v>5.8523490440449066</v>
      </c>
      <c r="AC44">
        <v>4.2097003852214137</v>
      </c>
      <c r="AD44">
        <v>5.023925689471664</v>
      </c>
      <c r="AF44">
        <f t="shared" si="15"/>
        <v>0.82918379981756929</v>
      </c>
      <c r="AG44">
        <f t="shared" si="16"/>
        <v>0.69846232449821466</v>
      </c>
      <c r="AI44" s="17" t="s">
        <v>81</v>
      </c>
      <c r="AJ44" s="17">
        <v>1</v>
      </c>
      <c r="AK44" s="17">
        <v>440378.7744358129</v>
      </c>
      <c r="AL44" s="17">
        <v>440378.7744358129</v>
      </c>
      <c r="AM44" s="17">
        <v>1619.6556525656356</v>
      </c>
      <c r="AN44" s="17">
        <v>4.4541551197752838E-44</v>
      </c>
      <c r="AS44" s="17" t="s">
        <v>81</v>
      </c>
      <c r="AT44" s="17">
        <v>1</v>
      </c>
      <c r="AU44" s="17">
        <v>378911.48940214288</v>
      </c>
      <c r="AV44" s="17">
        <v>378911.48940214288</v>
      </c>
      <c r="AW44" s="17">
        <v>284.53701477050504</v>
      </c>
      <c r="AX44" s="17">
        <v>4.898567015143278E-24</v>
      </c>
    </row>
    <row r="45" spans="1:53">
      <c r="A45" s="15">
        <v>10</v>
      </c>
      <c r="B45">
        <v>95.238</v>
      </c>
      <c r="C45">
        <v>97.165999999999997</v>
      </c>
      <c r="D45">
        <v>82.146000000000001</v>
      </c>
      <c r="E45">
        <f t="shared" si="11"/>
        <v>91.516666666666666</v>
      </c>
      <c r="F45">
        <f>STDEV(B45:D45)/SQRT(3)</f>
        <v>4.7182744491792512</v>
      </c>
      <c r="H45" s="15">
        <v>10</v>
      </c>
      <c r="I45">
        <v>96.168000000000006</v>
      </c>
      <c r="J45">
        <v>92.114000000000004</v>
      </c>
      <c r="K45">
        <v>85.067999999999998</v>
      </c>
      <c r="L45">
        <f t="shared" si="13"/>
        <v>91.116666666666674</v>
      </c>
      <c r="M45">
        <f>STDEV(I45:K45)/SQRT(3)</f>
        <v>3.2428642346611523</v>
      </c>
      <c r="O45">
        <v>10</v>
      </c>
      <c r="P45">
        <v>97.097999999999999</v>
      </c>
      <c r="Q45">
        <v>100.422</v>
      </c>
      <c r="R45">
        <v>85.402000000000001</v>
      </c>
      <c r="S45">
        <f t="shared" si="9"/>
        <v>94.307333333333318</v>
      </c>
      <c r="T45">
        <f t="shared" si="10"/>
        <v>4.5548862164102886</v>
      </c>
      <c r="W45">
        <v>10</v>
      </c>
      <c r="X45">
        <v>91.516666666666666</v>
      </c>
      <c r="Y45">
        <v>91.116666666666674</v>
      </c>
      <c r="Z45">
        <v>94.307333333333318</v>
      </c>
      <c r="AB45">
        <v>4.7182744491792512</v>
      </c>
      <c r="AC45">
        <v>3.2428642346611523</v>
      </c>
      <c r="AD45">
        <v>4.5548862164102886</v>
      </c>
      <c r="AF45">
        <f t="shared" si="15"/>
        <v>0.94765359607501121</v>
      </c>
      <c r="AG45">
        <f t="shared" si="16"/>
        <v>0.69234784779035063</v>
      </c>
      <c r="AI45" s="17" t="s">
        <v>82</v>
      </c>
      <c r="AJ45" s="17">
        <v>58</v>
      </c>
      <c r="AK45" s="17">
        <v>15769.999553187172</v>
      </c>
      <c r="AL45" s="17">
        <v>271.89654402046847</v>
      </c>
      <c r="AM45" s="17"/>
      <c r="AN45" s="17"/>
      <c r="AS45" s="17" t="s">
        <v>82</v>
      </c>
      <c r="AT45" s="17">
        <v>58</v>
      </c>
      <c r="AU45" s="17">
        <v>77237.284586857204</v>
      </c>
      <c r="AV45" s="17">
        <v>1331.6773204630551</v>
      </c>
      <c r="AW45" s="17"/>
      <c r="AX45" s="17"/>
    </row>
    <row r="46" spans="1:53" ht="16.5" thickBot="1">
      <c r="A46" s="15">
        <v>11</v>
      </c>
      <c r="B46">
        <v>93.975999999999999</v>
      </c>
      <c r="C46">
        <v>98.76</v>
      </c>
      <c r="D46">
        <v>88.658000000000001</v>
      </c>
      <c r="E46">
        <f t="shared" si="11"/>
        <v>93.798000000000002</v>
      </c>
      <c r="F46">
        <f t="shared" ref="F46:F56" si="17">STDEV(B46:D46)/SQRT(3)</f>
        <v>2.9175539983577581</v>
      </c>
      <c r="H46" s="15">
        <v>11</v>
      </c>
      <c r="I46">
        <v>96.034000000000006</v>
      </c>
      <c r="J46">
        <v>102.01600000000001</v>
      </c>
      <c r="K46">
        <v>88.99</v>
      </c>
      <c r="L46">
        <f t="shared" si="13"/>
        <v>95.68</v>
      </c>
      <c r="M46">
        <f t="shared" ref="M46:M56" si="18">STDEV(I46:K46)/SQRT(3)</f>
        <v>3.7644457759409979</v>
      </c>
      <c r="O46">
        <v>11</v>
      </c>
      <c r="P46">
        <v>94.573999999999998</v>
      </c>
      <c r="Q46">
        <v>104.342</v>
      </c>
      <c r="R46">
        <v>83.674000000000007</v>
      </c>
      <c r="S46">
        <f t="shared" si="9"/>
        <v>94.196666666666673</v>
      </c>
      <c r="T46">
        <f t="shared" si="10"/>
        <v>5.9693199314867043</v>
      </c>
      <c r="W46">
        <v>11</v>
      </c>
      <c r="X46">
        <v>93.798000000000002</v>
      </c>
      <c r="Y46">
        <v>95.68</v>
      </c>
      <c r="Z46">
        <v>94.196666666666673</v>
      </c>
      <c r="AB46">
        <v>2.9175539983577581</v>
      </c>
      <c r="AC46">
        <v>3.7644457759409979</v>
      </c>
      <c r="AD46">
        <v>5.9693199314867043</v>
      </c>
      <c r="AF46">
        <f t="shared" si="15"/>
        <v>0.71289530801160295</v>
      </c>
      <c r="AG46">
        <f t="shared" si="16"/>
        <v>0.95503181613685895</v>
      </c>
      <c r="AI46" s="18" t="s">
        <v>61</v>
      </c>
      <c r="AJ46" s="18">
        <v>59</v>
      </c>
      <c r="AK46" s="18">
        <v>456148.77398900007</v>
      </c>
      <c r="AL46" s="18"/>
      <c r="AM46" s="18"/>
      <c r="AN46" s="18"/>
      <c r="AS46" s="18" t="s">
        <v>61</v>
      </c>
      <c r="AT46" s="18">
        <v>59</v>
      </c>
      <c r="AU46" s="18">
        <v>456148.77398900007</v>
      </c>
      <c r="AV46" s="18"/>
      <c r="AW46" s="18"/>
      <c r="AX46" s="18"/>
    </row>
    <row r="47" spans="1:53" ht="16.5" thickBot="1">
      <c r="A47" s="15">
        <v>12</v>
      </c>
      <c r="B47">
        <v>93.841999999999999</v>
      </c>
      <c r="C47">
        <v>95.77</v>
      </c>
      <c r="D47">
        <v>89.921999999999997</v>
      </c>
      <c r="E47">
        <f t="shared" si="11"/>
        <v>93.177999999999997</v>
      </c>
      <c r="F47">
        <f t="shared" si="17"/>
        <v>1.7205084519796272</v>
      </c>
      <c r="H47" s="15">
        <v>12</v>
      </c>
      <c r="I47">
        <v>92.445999999999998</v>
      </c>
      <c r="J47">
        <v>99.89</v>
      </c>
      <c r="K47">
        <v>90.054000000000002</v>
      </c>
      <c r="L47">
        <f t="shared" si="13"/>
        <v>94.13</v>
      </c>
      <c r="M47">
        <f t="shared" si="18"/>
        <v>2.9616220780736584</v>
      </c>
      <c r="O47">
        <v>12</v>
      </c>
      <c r="P47">
        <v>110.65600000000001</v>
      </c>
      <c r="Q47">
        <v>108.928</v>
      </c>
      <c r="R47">
        <v>87.195999999999998</v>
      </c>
      <c r="S47">
        <f t="shared" si="9"/>
        <v>102.25999999999999</v>
      </c>
      <c r="T47">
        <f t="shared" si="10"/>
        <v>7.5485002483937924</v>
      </c>
      <c r="W47">
        <v>12</v>
      </c>
      <c r="X47">
        <v>93.177999999999997</v>
      </c>
      <c r="Y47">
        <v>94.13</v>
      </c>
      <c r="Z47">
        <v>102.25999999999999</v>
      </c>
      <c r="AB47">
        <v>1.7205084519796272</v>
      </c>
      <c r="AC47">
        <v>2.9616220780736584</v>
      </c>
      <c r="AD47">
        <v>7.5485002483937924</v>
      </c>
      <c r="AF47">
        <f t="shared" si="15"/>
        <v>0.79482779388102553</v>
      </c>
      <c r="AG47">
        <f t="shared" si="16"/>
        <v>0.30585589006936198</v>
      </c>
    </row>
    <row r="48" spans="1:53">
      <c r="A48" s="15">
        <v>13</v>
      </c>
      <c r="B48">
        <v>100.82</v>
      </c>
      <c r="C48">
        <v>88.792000000000002</v>
      </c>
      <c r="D48">
        <v>95.835999999999999</v>
      </c>
      <c r="E48">
        <f t="shared" si="11"/>
        <v>95.149333333333331</v>
      </c>
      <c r="F48">
        <f t="shared" si="17"/>
        <v>3.4891178127301892</v>
      </c>
      <c r="H48" s="15">
        <v>13</v>
      </c>
      <c r="I48">
        <v>105.34</v>
      </c>
      <c r="J48">
        <v>90.251999999999995</v>
      </c>
      <c r="K48">
        <v>99.558000000000007</v>
      </c>
      <c r="L48">
        <f t="shared" si="13"/>
        <v>98.383333333333326</v>
      </c>
      <c r="M48">
        <f t="shared" si="18"/>
        <v>4.3949523066556484</v>
      </c>
      <c r="O48">
        <v>13</v>
      </c>
      <c r="P48">
        <v>110.458</v>
      </c>
      <c r="Q48">
        <v>89.587999999999994</v>
      </c>
      <c r="R48">
        <v>107.46599999999999</v>
      </c>
      <c r="S48">
        <f t="shared" si="9"/>
        <v>102.504</v>
      </c>
      <c r="T48">
        <f t="shared" si="10"/>
        <v>6.5155022318569857</v>
      </c>
      <c r="W48">
        <v>13</v>
      </c>
      <c r="X48">
        <v>95.149333333333331</v>
      </c>
      <c r="Y48">
        <v>98.383333333333326</v>
      </c>
      <c r="Z48">
        <v>102.504</v>
      </c>
      <c r="AB48">
        <v>3.4891178127301892</v>
      </c>
      <c r="AC48">
        <v>4.3949523066556484</v>
      </c>
      <c r="AD48">
        <v>6.5155022318569857</v>
      </c>
      <c r="AF48">
        <f t="shared" si="15"/>
        <v>0.59528057033822868</v>
      </c>
      <c r="AG48">
        <f t="shared" si="16"/>
        <v>0.37601207944447523</v>
      </c>
      <c r="AI48" s="19"/>
      <c r="AJ48" s="19" t="s">
        <v>83</v>
      </c>
      <c r="AK48" s="19" t="s">
        <v>73</v>
      </c>
      <c r="AL48" s="19" t="s">
        <v>84</v>
      </c>
      <c r="AM48" s="19" t="s">
        <v>64</v>
      </c>
      <c r="AN48" s="19" t="s">
        <v>85</v>
      </c>
      <c r="AO48" s="19" t="s">
        <v>86</v>
      </c>
      <c r="AP48" s="19" t="s">
        <v>87</v>
      </c>
      <c r="AQ48" s="19" t="s">
        <v>88</v>
      </c>
      <c r="AS48" s="19"/>
      <c r="AT48" s="19" t="s">
        <v>83</v>
      </c>
      <c r="AU48" s="19" t="s">
        <v>73</v>
      </c>
      <c r="AV48" s="19" t="s">
        <v>84</v>
      </c>
      <c r="AW48" s="19" t="s">
        <v>64</v>
      </c>
      <c r="AX48" s="19" t="s">
        <v>85</v>
      </c>
      <c r="AY48" s="19" t="s">
        <v>86</v>
      </c>
      <c r="AZ48" s="19" t="s">
        <v>87</v>
      </c>
      <c r="BA48" s="19" t="s">
        <v>88</v>
      </c>
    </row>
    <row r="49" spans="1:53">
      <c r="A49" s="15">
        <v>14</v>
      </c>
      <c r="B49">
        <v>109.59399999999999</v>
      </c>
      <c r="C49">
        <v>95.57</v>
      </c>
      <c r="D49">
        <v>134.982</v>
      </c>
      <c r="E49">
        <f t="shared" si="11"/>
        <v>113.38199999999999</v>
      </c>
      <c r="F49">
        <f t="shared" si="17"/>
        <v>11.533836366679344</v>
      </c>
      <c r="H49" s="15">
        <v>14</v>
      </c>
      <c r="I49">
        <v>114.64400000000001</v>
      </c>
      <c r="J49">
        <v>94.305999999999997</v>
      </c>
      <c r="K49">
        <v>138.90199999999999</v>
      </c>
      <c r="L49">
        <f t="shared" si="13"/>
        <v>115.95066666666666</v>
      </c>
      <c r="M49">
        <f t="shared" si="18"/>
        <v>12.890323726647759</v>
      </c>
      <c r="O49">
        <v>14</v>
      </c>
      <c r="P49">
        <v>89.921999999999997</v>
      </c>
      <c r="Q49">
        <v>113.914</v>
      </c>
      <c r="R49">
        <v>146.01400000000001</v>
      </c>
      <c r="S49">
        <f t="shared" si="9"/>
        <v>116.61666666666667</v>
      </c>
      <c r="T49">
        <f t="shared" si="10"/>
        <v>16.248655547801803</v>
      </c>
      <c r="W49">
        <v>14</v>
      </c>
      <c r="X49">
        <v>113.38199999999999</v>
      </c>
      <c r="Y49">
        <v>115.95066666666666</v>
      </c>
      <c r="Z49">
        <v>116.61666666666667</v>
      </c>
      <c r="AB49">
        <v>11.533836366679344</v>
      </c>
      <c r="AC49">
        <v>12.890323726647759</v>
      </c>
      <c r="AD49">
        <v>16.248655547801803</v>
      </c>
      <c r="AF49">
        <f t="shared" si="15"/>
        <v>0.88913174202874734</v>
      </c>
      <c r="AG49">
        <f t="shared" si="16"/>
        <v>0.87891375914445868</v>
      </c>
      <c r="AI49" s="17" t="s">
        <v>89</v>
      </c>
      <c r="AJ49" s="17">
        <v>-9.8067867254710279</v>
      </c>
      <c r="AK49" s="17">
        <v>5.1942232338527976</v>
      </c>
      <c r="AL49" s="17">
        <v>-1.8880179545531155</v>
      </c>
      <c r="AM49" s="17">
        <v>6.4029074901223101E-2</v>
      </c>
      <c r="AN49" s="17">
        <v>-20.204154105383541</v>
      </c>
      <c r="AO49" s="17">
        <v>0.59058065444148355</v>
      </c>
      <c r="AP49" s="17">
        <v>-20.204154105383541</v>
      </c>
      <c r="AQ49" s="17">
        <v>0.59058065444148355</v>
      </c>
      <c r="AS49" s="17" t="s">
        <v>89</v>
      </c>
      <c r="AT49" s="17">
        <v>-17.626506367421911</v>
      </c>
      <c r="AU49" s="17">
        <v>12.675634264852578</v>
      </c>
      <c r="AV49" s="17">
        <v>-1.3905818043596663</v>
      </c>
      <c r="AW49" s="17">
        <v>0.16966511848195664</v>
      </c>
      <c r="AX49" s="17">
        <v>-42.999544893400376</v>
      </c>
      <c r="AY49" s="17">
        <v>7.7465321585565574</v>
      </c>
      <c r="AZ49" s="17">
        <v>-42.999544893400376</v>
      </c>
      <c r="BA49" s="17">
        <v>7.7465321585565574</v>
      </c>
    </row>
    <row r="50" spans="1:53" ht="16.5" thickBot="1">
      <c r="A50" s="15">
        <v>15</v>
      </c>
      <c r="B50">
        <v>127.738</v>
      </c>
      <c r="C50">
        <v>111.58799999999999</v>
      </c>
      <c r="D50">
        <v>149.404</v>
      </c>
      <c r="E50">
        <f t="shared" si="11"/>
        <v>129.57666666666668</v>
      </c>
      <c r="F50">
        <f t="shared" si="17"/>
        <v>10.955181199373669</v>
      </c>
      <c r="H50" s="15">
        <v>15</v>
      </c>
      <c r="I50">
        <v>126.142</v>
      </c>
      <c r="J50">
        <v>115.64</v>
      </c>
      <c r="K50">
        <v>166.81399999999999</v>
      </c>
      <c r="L50">
        <f t="shared" si="13"/>
        <v>136.19866666666667</v>
      </c>
      <c r="M50">
        <f t="shared" si="18"/>
        <v>15.604988276545118</v>
      </c>
      <c r="O50">
        <v>15</v>
      </c>
      <c r="P50">
        <v>150.19999999999999</v>
      </c>
      <c r="Q50">
        <v>117.502</v>
      </c>
      <c r="R50">
        <v>176.386</v>
      </c>
      <c r="S50">
        <f t="shared" si="9"/>
        <v>148.02933333333331</v>
      </c>
      <c r="T50">
        <f t="shared" si="10"/>
        <v>17.032960295980352</v>
      </c>
      <c r="W50">
        <v>15</v>
      </c>
      <c r="X50">
        <v>129.57666666666668</v>
      </c>
      <c r="Y50">
        <v>136.19866666666667</v>
      </c>
      <c r="Z50">
        <v>148.02933333333331</v>
      </c>
      <c r="AB50">
        <v>10.955181199373669</v>
      </c>
      <c r="AC50">
        <v>15.604988276545118</v>
      </c>
      <c r="AD50">
        <v>17.032960295980352</v>
      </c>
      <c r="AF50">
        <f t="shared" si="15"/>
        <v>0.74586222606864561</v>
      </c>
      <c r="AG50">
        <f t="shared" si="16"/>
        <v>0.41375489226946649</v>
      </c>
      <c r="AI50" s="18" t="s">
        <v>90</v>
      </c>
      <c r="AJ50" s="18">
        <v>1.067884709269733</v>
      </c>
      <c r="AK50" s="18">
        <v>2.6534629163957889E-2</v>
      </c>
      <c r="AL50" s="18">
        <v>40.244945677260333</v>
      </c>
      <c r="AM50" s="18">
        <v>4.4541551197752838E-44</v>
      </c>
      <c r="AN50" s="18">
        <v>1.0147698785652448</v>
      </c>
      <c r="AO50" s="18">
        <v>1.1209995399742212</v>
      </c>
      <c r="AP50" s="18">
        <v>1.0147698785652448</v>
      </c>
      <c r="AQ50" s="18">
        <v>1.1209995399742212</v>
      </c>
      <c r="AS50" s="18" t="s">
        <v>90</v>
      </c>
      <c r="AT50" s="18">
        <v>1.1377335452953301</v>
      </c>
      <c r="AU50" s="18">
        <v>6.7448326368403172E-2</v>
      </c>
      <c r="AV50" s="18">
        <v>16.868225003553423</v>
      </c>
      <c r="AW50" s="18">
        <v>4.8985670151433801E-24</v>
      </c>
      <c r="AX50" s="18">
        <v>1.0027210522160999</v>
      </c>
      <c r="AY50" s="18">
        <v>1.2727460383745604</v>
      </c>
      <c r="AZ50" s="18">
        <v>1.0027210522160999</v>
      </c>
      <c r="BA50" s="18">
        <v>1.2727460383745604</v>
      </c>
    </row>
    <row r="51" spans="1:53">
      <c r="A51" s="15">
        <v>16</v>
      </c>
      <c r="B51">
        <v>158.24199999999999</v>
      </c>
      <c r="C51">
        <v>120.56</v>
      </c>
      <c r="D51">
        <v>175.322</v>
      </c>
      <c r="E51">
        <f t="shared" si="11"/>
        <v>151.37466666666668</v>
      </c>
      <c r="F51">
        <f t="shared" si="17"/>
        <v>16.177034764683462</v>
      </c>
      <c r="H51" s="15">
        <v>16</v>
      </c>
      <c r="I51">
        <v>170.86799999999999</v>
      </c>
      <c r="J51">
        <v>134.648</v>
      </c>
      <c r="K51">
        <v>193.26599999999999</v>
      </c>
      <c r="L51">
        <f t="shared" si="13"/>
        <v>166.26066666666665</v>
      </c>
      <c r="M51">
        <f t="shared" si="18"/>
        <v>17.077647391969688</v>
      </c>
      <c r="O51">
        <v>16</v>
      </c>
      <c r="P51">
        <v>201.84</v>
      </c>
      <c r="Q51">
        <v>152.792</v>
      </c>
      <c r="R51">
        <v>203.96799999999999</v>
      </c>
      <c r="S51">
        <f t="shared" si="9"/>
        <v>186.20000000000002</v>
      </c>
      <c r="T51">
        <f t="shared" si="10"/>
        <v>16.715291841105554</v>
      </c>
      <c r="W51">
        <v>16</v>
      </c>
      <c r="X51">
        <v>151.37466666666668</v>
      </c>
      <c r="Y51">
        <v>166.26066666666665</v>
      </c>
      <c r="Z51">
        <v>186.20000000000002</v>
      </c>
      <c r="AB51">
        <v>16.177034764683462</v>
      </c>
      <c r="AC51">
        <v>17.077647391969688</v>
      </c>
      <c r="AD51">
        <v>16.715291841105554</v>
      </c>
      <c r="AF51">
        <f t="shared" si="15"/>
        <v>0.56122198142916802</v>
      </c>
      <c r="AG51">
        <f t="shared" si="16"/>
        <v>0.20870822055244234</v>
      </c>
    </row>
    <row r="52" spans="1:53">
      <c r="A52" s="15">
        <v>17</v>
      </c>
      <c r="B52">
        <v>210.74600000000001</v>
      </c>
      <c r="C52">
        <v>144.352</v>
      </c>
      <c r="D52">
        <v>222.97399999999999</v>
      </c>
      <c r="E52">
        <f t="shared" si="11"/>
        <v>192.69066666666666</v>
      </c>
      <c r="F52">
        <f t="shared" si="17"/>
        <v>24.425744733329537</v>
      </c>
      <c r="H52" s="15">
        <v>17</v>
      </c>
      <c r="I52">
        <v>220.58</v>
      </c>
      <c r="J52">
        <v>150.864</v>
      </c>
      <c r="K52">
        <v>244.30799999999999</v>
      </c>
      <c r="L52">
        <f t="shared" si="13"/>
        <v>205.25066666666666</v>
      </c>
      <c r="M52">
        <f t="shared" si="18"/>
        <v>28.042744928253946</v>
      </c>
      <c r="O52">
        <v>17</v>
      </c>
      <c r="P52">
        <v>236.6</v>
      </c>
      <c r="Q52">
        <v>163.02799999999999</v>
      </c>
      <c r="R52">
        <v>249.02799999999999</v>
      </c>
      <c r="S52">
        <f t="shared" si="9"/>
        <v>216.21866666666665</v>
      </c>
      <c r="T52">
        <f t="shared" si="10"/>
        <v>26.836225897924734</v>
      </c>
      <c r="W52">
        <v>17</v>
      </c>
      <c r="X52">
        <v>192.69066666666666</v>
      </c>
      <c r="Y52">
        <v>205.25066666666666</v>
      </c>
      <c r="Z52">
        <v>216.21866666666665</v>
      </c>
      <c r="AB52">
        <v>24.425744733329537</v>
      </c>
      <c r="AC52">
        <v>28.042744928253946</v>
      </c>
      <c r="AD52">
        <v>26.836225897924734</v>
      </c>
      <c r="AF52">
        <f t="shared" si="15"/>
        <v>0.75254291670900686</v>
      </c>
      <c r="AG52">
        <f t="shared" si="16"/>
        <v>0.55208480615645494</v>
      </c>
    </row>
    <row r="53" spans="1:53">
      <c r="A53" s="15">
        <v>18</v>
      </c>
      <c r="B53">
        <v>301.2</v>
      </c>
      <c r="C53">
        <v>162.03</v>
      </c>
      <c r="D53">
        <v>310.17200000000003</v>
      </c>
      <c r="E53">
        <f t="shared" si="11"/>
        <v>257.8006666666667</v>
      </c>
      <c r="F53">
        <f t="shared" si="17"/>
        <v>47.955325186862943</v>
      </c>
      <c r="H53" s="15">
        <v>18</v>
      </c>
      <c r="I53">
        <v>285.11399999999998</v>
      </c>
      <c r="J53">
        <v>172.66399999999999</v>
      </c>
      <c r="K53">
        <v>298.80399999999997</v>
      </c>
      <c r="L53">
        <f t="shared" si="13"/>
        <v>252.19399999999996</v>
      </c>
      <c r="M53">
        <f t="shared" si="18"/>
        <v>39.960896302927587</v>
      </c>
      <c r="O53">
        <v>18</v>
      </c>
      <c r="P53">
        <v>256.80399999999997</v>
      </c>
      <c r="Q53">
        <v>185.49199999999999</v>
      </c>
      <c r="R53">
        <v>266.30799999999999</v>
      </c>
      <c r="S53">
        <f t="shared" si="9"/>
        <v>236.20133333333331</v>
      </c>
      <c r="T53">
        <f t="shared" si="10"/>
        <v>25.502672208570271</v>
      </c>
      <c r="W53">
        <v>18</v>
      </c>
      <c r="X53">
        <v>257.8006666666667</v>
      </c>
      <c r="Y53">
        <v>252.19399999999996</v>
      </c>
      <c r="Z53">
        <v>236.20133333333331</v>
      </c>
      <c r="AB53">
        <v>47.955325186862943</v>
      </c>
      <c r="AC53">
        <v>39.960896302927587</v>
      </c>
      <c r="AD53">
        <v>25.502672208570271</v>
      </c>
      <c r="AF53">
        <f t="shared" si="15"/>
        <v>0.93274960105476601</v>
      </c>
      <c r="AG53">
        <f t="shared" si="16"/>
        <v>0.71118294227530887</v>
      </c>
    </row>
    <row r="54" spans="1:53">
      <c r="A54" s="15">
        <v>19</v>
      </c>
      <c r="B54">
        <v>363.67200000000003</v>
      </c>
      <c r="C54">
        <v>181.77</v>
      </c>
      <c r="D54">
        <v>373.37599999999998</v>
      </c>
      <c r="E54">
        <f t="shared" si="11"/>
        <v>306.27266666666668</v>
      </c>
      <c r="F54">
        <f t="shared" si="17"/>
        <v>62.314330639998886</v>
      </c>
      <c r="H54" s="15">
        <v>19</v>
      </c>
      <c r="I54">
        <v>369.25200000000001</v>
      </c>
      <c r="J54">
        <v>195.32599999999999</v>
      </c>
      <c r="K54">
        <v>322.79599999999999</v>
      </c>
      <c r="L54">
        <f t="shared" si="13"/>
        <v>295.79133333333334</v>
      </c>
      <c r="M54">
        <f t="shared" si="18"/>
        <v>51.99199420851037</v>
      </c>
      <c r="O54">
        <v>19</v>
      </c>
      <c r="P54">
        <v>342.27199999999999</v>
      </c>
      <c r="Q54">
        <v>203.768</v>
      </c>
      <c r="R54">
        <v>245.63800000000001</v>
      </c>
      <c r="S54">
        <f t="shared" si="9"/>
        <v>263.89266666666668</v>
      </c>
      <c r="T54">
        <f t="shared" si="10"/>
        <v>41.011234823859887</v>
      </c>
      <c r="W54">
        <v>19</v>
      </c>
      <c r="X54">
        <v>306.27266666666668</v>
      </c>
      <c r="Y54">
        <v>295.79133333333334</v>
      </c>
      <c r="Z54">
        <v>263.89266666666668</v>
      </c>
      <c r="AB54">
        <v>62.314330639998886</v>
      </c>
      <c r="AC54">
        <v>51.99199420851037</v>
      </c>
      <c r="AD54">
        <v>41.011234823859887</v>
      </c>
      <c r="AF54">
        <f t="shared" si="15"/>
        <v>0.90347190954672185</v>
      </c>
      <c r="AG54">
        <f t="shared" si="16"/>
        <v>0.60033614281812886</v>
      </c>
    </row>
    <row r="55" spans="1:53">
      <c r="A55" s="15">
        <v>20</v>
      </c>
      <c r="B55">
        <v>412.654</v>
      </c>
      <c r="C55">
        <v>268.10199999999998</v>
      </c>
      <c r="D55">
        <v>407.93400000000003</v>
      </c>
      <c r="E55">
        <f t="shared" si="11"/>
        <v>362.8966666666667</v>
      </c>
      <c r="F55">
        <f t="shared" si="17"/>
        <v>47.416914075511556</v>
      </c>
      <c r="H55" s="15">
        <v>20</v>
      </c>
      <c r="I55">
        <v>370.11599999999999</v>
      </c>
      <c r="J55">
        <v>237.66200000000001</v>
      </c>
      <c r="K55">
        <v>334.22800000000001</v>
      </c>
      <c r="L55">
        <f t="shared" si="13"/>
        <v>314.00200000000001</v>
      </c>
      <c r="M55">
        <f t="shared" si="18"/>
        <v>39.55095378538077</v>
      </c>
      <c r="O55">
        <v>20</v>
      </c>
      <c r="P55">
        <v>269.49799999999999</v>
      </c>
      <c r="Q55">
        <v>171.40199999999999</v>
      </c>
      <c r="R55">
        <v>306.45</v>
      </c>
      <c r="S55">
        <f t="shared" si="9"/>
        <v>249.11666666666665</v>
      </c>
      <c r="T55">
        <f t="shared" si="10"/>
        <v>40.294911330230228</v>
      </c>
      <c r="W55">
        <v>20</v>
      </c>
      <c r="X55">
        <v>362.8966666666667</v>
      </c>
      <c r="Y55">
        <v>314.00200000000001</v>
      </c>
      <c r="Z55">
        <v>249.11666666666665</v>
      </c>
      <c r="AB55">
        <v>47.416914075511556</v>
      </c>
      <c r="AC55">
        <v>39.55095378538077</v>
      </c>
      <c r="AD55">
        <v>40.294911330230228</v>
      </c>
      <c r="AF55">
        <f t="shared" si="15"/>
        <v>0.47275433750353812</v>
      </c>
      <c r="AG55">
        <f t="shared" si="16"/>
        <v>0.14147310124723878</v>
      </c>
    </row>
    <row r="56" spans="1:53">
      <c r="A56" s="15" t="s">
        <v>61</v>
      </c>
      <c r="B56">
        <v>3832.116</v>
      </c>
      <c r="C56">
        <v>3408.366</v>
      </c>
      <c r="D56">
        <v>3611.8680000000004</v>
      </c>
      <c r="E56">
        <f t="shared" si="11"/>
        <v>3617.4500000000003</v>
      </c>
      <c r="F56">
        <f t="shared" si="17"/>
        <v>122.3579239608126</v>
      </c>
      <c r="H56" s="15" t="s">
        <v>61</v>
      </c>
      <c r="I56">
        <v>3850.4320000000002</v>
      </c>
      <c r="J56">
        <v>3397.9479999999999</v>
      </c>
      <c r="K56">
        <v>3465.096</v>
      </c>
      <c r="L56">
        <f>AVERAGE(I56:K56)</f>
        <v>3571.1586666666667</v>
      </c>
      <c r="M56">
        <f t="shared" si="18"/>
        <v>140.97565925758653</v>
      </c>
      <c r="O56" t="s">
        <v>61</v>
      </c>
      <c r="P56">
        <v>3748.4380000000001</v>
      </c>
      <c r="Q56">
        <v>3462.9259999999999</v>
      </c>
      <c r="R56">
        <v>3256.7639999999992</v>
      </c>
      <c r="S56">
        <f>AVERAGE(P56:Q56)</f>
        <v>3605.6819999999998</v>
      </c>
      <c r="T56">
        <f>STDEV(P56:Q56)/SQRT(3)</f>
        <v>116.55978590691852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/>
  </sheetViews>
  <sheetFormatPr defaultColWidth="11" defaultRowHeight="15.75"/>
  <cols>
    <col min="1" max="1" width="12.625" bestFit="1" customWidth="1"/>
    <col min="2" max="2" width="16.5" bestFit="1" customWidth="1"/>
    <col min="3" max="3" width="13.125" bestFit="1" customWidth="1"/>
    <col min="4" max="4" width="23.125" bestFit="1" customWidth="1"/>
    <col min="5" max="5" width="18.875" bestFit="1" customWidth="1"/>
    <col min="6" max="6" width="24.125" bestFit="1" customWidth="1"/>
    <col min="7" max="7" width="26.125" bestFit="1" customWidth="1"/>
    <col min="8" max="8" width="21.5" bestFit="1" customWidth="1"/>
  </cols>
  <sheetData>
    <row r="1" spans="1:10">
      <c r="A1" s="14" t="s">
        <v>150</v>
      </c>
    </row>
    <row r="2" spans="1:10" ht="18">
      <c r="A2" t="s">
        <v>135</v>
      </c>
      <c r="B2" t="s">
        <v>128</v>
      </c>
      <c r="C2" t="s">
        <v>131</v>
      </c>
      <c r="D2" t="s">
        <v>129</v>
      </c>
      <c r="E2" t="s">
        <v>130</v>
      </c>
      <c r="F2" t="s">
        <v>141</v>
      </c>
      <c r="G2" t="s">
        <v>134</v>
      </c>
      <c r="H2" t="s">
        <v>136</v>
      </c>
      <c r="I2" t="s">
        <v>104</v>
      </c>
      <c r="J2" t="s">
        <v>105</v>
      </c>
    </row>
    <row r="3" spans="1:10">
      <c r="A3" t="s">
        <v>56</v>
      </c>
      <c r="B3" t="s">
        <v>60</v>
      </c>
      <c r="D3">
        <v>266.56700000000001</v>
      </c>
      <c r="E3">
        <v>20.141999999999999</v>
      </c>
    </row>
    <row r="4" spans="1:10">
      <c r="B4" t="s">
        <v>132</v>
      </c>
      <c r="C4" t="s">
        <v>63</v>
      </c>
      <c r="D4">
        <v>273.15699999999998</v>
      </c>
      <c r="E4">
        <v>19.952000000000002</v>
      </c>
      <c r="F4">
        <v>13.41</v>
      </c>
      <c r="G4">
        <v>0.96759158139534873</v>
      </c>
      <c r="H4">
        <v>2.6727900549797013E-3</v>
      </c>
      <c r="I4">
        <v>0.91875700000000005</v>
      </c>
      <c r="J4">
        <v>0.98713499999999998</v>
      </c>
    </row>
    <row r="5" spans="1:10">
      <c r="B5" t="s">
        <v>132</v>
      </c>
      <c r="C5" t="s">
        <v>133</v>
      </c>
      <c r="D5">
        <v>295.39699999999999</v>
      </c>
      <c r="E5">
        <v>19.443000000000001</v>
      </c>
      <c r="F5">
        <v>36.075000000000003</v>
      </c>
      <c r="G5">
        <v>0.96217748333333353</v>
      </c>
      <c r="H5">
        <v>4.6681950073091932E-3</v>
      </c>
      <c r="I5">
        <v>0.77164600000000005</v>
      </c>
      <c r="J5">
        <v>0.98973299999999997</v>
      </c>
    </row>
    <row r="6" spans="1:10">
      <c r="A6" t="s">
        <v>55</v>
      </c>
      <c r="B6" t="s">
        <v>60</v>
      </c>
      <c r="D6">
        <v>180.87299999999999</v>
      </c>
      <c r="E6">
        <v>11.351000000000001</v>
      </c>
    </row>
    <row r="7" spans="1:10">
      <c r="B7" t="s">
        <v>132</v>
      </c>
      <c r="C7" t="s">
        <v>63</v>
      </c>
      <c r="D7">
        <v>178.55799999999999</v>
      </c>
      <c r="E7">
        <v>10.444000000000001</v>
      </c>
      <c r="F7">
        <v>16.489000000000001</v>
      </c>
      <c r="G7">
        <v>0.96759158139534873</v>
      </c>
      <c r="H7">
        <v>2.6727900549797013E-3</v>
      </c>
      <c r="I7">
        <v>0.91875700000000005</v>
      </c>
      <c r="J7">
        <v>0.98713499999999998</v>
      </c>
    </row>
    <row r="8" spans="1:10">
      <c r="B8" t="s">
        <v>132</v>
      </c>
      <c r="C8" t="s">
        <v>133</v>
      </c>
      <c r="D8">
        <v>174.46899999999999</v>
      </c>
      <c r="E8">
        <v>9.093</v>
      </c>
      <c r="F8">
        <v>36.491999999999997</v>
      </c>
      <c r="G8">
        <v>0.96217748333333353</v>
      </c>
      <c r="H8">
        <v>4.6681950073091932E-3</v>
      </c>
      <c r="I8">
        <v>0.77164600000000005</v>
      </c>
      <c r="J8">
        <v>0.98973299999999997</v>
      </c>
    </row>
    <row r="10" spans="1:10">
      <c r="A10" s="22" t="s">
        <v>142</v>
      </c>
    </row>
    <row r="12" spans="1:10">
      <c r="A12" s="27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workbookViewId="0"/>
  </sheetViews>
  <sheetFormatPr defaultColWidth="11" defaultRowHeight="15.75"/>
  <cols>
    <col min="3" max="3" width="13" bestFit="1" customWidth="1"/>
    <col min="4" max="4" width="15" bestFit="1" customWidth="1"/>
    <col min="6" max="6" width="13" bestFit="1" customWidth="1"/>
    <col min="8" max="8" width="13" bestFit="1" customWidth="1"/>
    <col min="11" max="11" width="15" bestFit="1" customWidth="1"/>
    <col min="31" max="31" width="15" bestFit="1" customWidth="1"/>
    <col min="33" max="33" width="13" bestFit="1" customWidth="1"/>
  </cols>
  <sheetData>
    <row r="1" spans="1:38">
      <c r="A1" s="14" t="s">
        <v>149</v>
      </c>
      <c r="AE1" s="12" t="s">
        <v>13</v>
      </c>
      <c r="AI1" s="12"/>
      <c r="AJ1" s="12" t="s">
        <v>14</v>
      </c>
    </row>
    <row r="2" spans="1:38">
      <c r="A2" s="12" t="s">
        <v>13</v>
      </c>
      <c r="P2" s="12" t="s">
        <v>14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F2" t="s">
        <v>56</v>
      </c>
      <c r="AG2" t="s">
        <v>55</v>
      </c>
      <c r="AJ2" t="s">
        <v>56</v>
      </c>
      <c r="AK2" t="s">
        <v>55</v>
      </c>
    </row>
    <row r="3" spans="1:38">
      <c r="A3" t="s">
        <v>54</v>
      </c>
      <c r="B3" s="12" t="s">
        <v>59</v>
      </c>
      <c r="I3" s="12" t="s">
        <v>55</v>
      </c>
      <c r="O3" s="13"/>
      <c r="P3" t="s">
        <v>54</v>
      </c>
      <c r="Q3" s="12" t="s">
        <v>59</v>
      </c>
      <c r="X3" s="12" t="s">
        <v>55</v>
      </c>
      <c r="Y3" s="13"/>
      <c r="Z3" s="13"/>
      <c r="AA3" s="13"/>
      <c r="AB3" s="13"/>
      <c r="AC3" s="13"/>
      <c r="AD3" s="13"/>
      <c r="AE3" s="13" t="s">
        <v>49</v>
      </c>
      <c r="AF3">
        <v>4810.1760000000004</v>
      </c>
      <c r="AG3">
        <v>3850.4320000000002</v>
      </c>
      <c r="AI3" s="13" t="s">
        <v>46</v>
      </c>
      <c r="AJ3">
        <v>2920.0540000000005</v>
      </c>
      <c r="AK3">
        <v>2580.3919999999998</v>
      </c>
    </row>
    <row r="4" spans="1:38">
      <c r="B4" s="13" t="s">
        <v>49</v>
      </c>
      <c r="C4" s="13" t="s">
        <v>48</v>
      </c>
      <c r="D4" s="13" t="s">
        <v>140</v>
      </c>
      <c r="E4" s="13" t="s">
        <v>47</v>
      </c>
      <c r="F4" s="13" t="s">
        <v>16</v>
      </c>
      <c r="G4" s="13" t="s">
        <v>18</v>
      </c>
      <c r="I4" s="13" t="s">
        <v>49</v>
      </c>
      <c r="J4" s="13" t="s">
        <v>48</v>
      </c>
      <c r="K4" s="13" t="s">
        <v>138</v>
      </c>
      <c r="L4" s="13" t="s">
        <v>47</v>
      </c>
      <c r="M4" s="13" t="s">
        <v>16</v>
      </c>
      <c r="N4" s="13" t="s">
        <v>18</v>
      </c>
      <c r="Q4" s="13" t="s">
        <v>46</v>
      </c>
      <c r="R4" s="13" t="s">
        <v>45</v>
      </c>
      <c r="S4" s="13" t="s">
        <v>44</v>
      </c>
      <c r="T4" s="13" t="s">
        <v>43</v>
      </c>
      <c r="U4" s="13" t="s">
        <v>16</v>
      </c>
      <c r="V4" s="13" t="s">
        <v>18</v>
      </c>
      <c r="X4" s="13" t="s">
        <v>46</v>
      </c>
      <c r="Y4" s="13" t="s">
        <v>45</v>
      </c>
      <c r="Z4" s="13" t="s">
        <v>44</v>
      </c>
      <c r="AA4" s="13" t="s">
        <v>43</v>
      </c>
      <c r="AB4" s="13" t="s">
        <v>16</v>
      </c>
      <c r="AC4" s="13" t="s">
        <v>18</v>
      </c>
      <c r="AE4" s="13" t="s">
        <v>48</v>
      </c>
      <c r="AF4">
        <v>6713.2</v>
      </c>
      <c r="AG4">
        <v>3397.9479999999999</v>
      </c>
      <c r="AI4" s="13" t="s">
        <v>45</v>
      </c>
      <c r="AJ4">
        <v>3757.54</v>
      </c>
      <c r="AK4">
        <v>2954.174</v>
      </c>
    </row>
    <row r="5" spans="1:38">
      <c r="A5">
        <v>1</v>
      </c>
      <c r="B5">
        <v>285.64600000000002</v>
      </c>
      <c r="C5">
        <v>357.42200000000003</v>
      </c>
      <c r="D5">
        <v>341.67</v>
      </c>
      <c r="E5">
        <v>212.80600000000001</v>
      </c>
      <c r="F5">
        <f t="shared" ref="F5:F24" si="0">AVERAGE(B5:E5)</f>
        <v>299.38600000000002</v>
      </c>
      <c r="G5">
        <f t="shared" ref="G5:G24" si="1">STDEV(B5:E5)/SQRT(4)</f>
        <v>32.712125621345166</v>
      </c>
      <c r="I5">
        <v>238.32599999999999</v>
      </c>
      <c r="J5">
        <v>289.3</v>
      </c>
      <c r="K5">
        <v>134.51599999999999</v>
      </c>
      <c r="L5">
        <v>244.84</v>
      </c>
      <c r="M5">
        <f t="shared" ref="M5:M24" si="2">AVERAGE(I5:L5)</f>
        <v>226.74549999999999</v>
      </c>
      <c r="N5">
        <f t="shared" ref="N5:N24" si="3">STDEV(I5:L5)/SQRT(4)</f>
        <v>32.762866494198413</v>
      </c>
      <c r="P5">
        <v>1</v>
      </c>
      <c r="Q5">
        <v>155.85</v>
      </c>
      <c r="R5">
        <v>210.48</v>
      </c>
      <c r="S5">
        <v>72.11</v>
      </c>
      <c r="T5">
        <v>99.492000000000004</v>
      </c>
      <c r="U5">
        <f t="shared" ref="U5:U24" si="4">AVERAGE(Q5:T5)</f>
        <v>134.483</v>
      </c>
      <c r="V5">
        <f t="shared" ref="V5:V24" si="5">STDEV(Q5:T5)/SQRT(4)</f>
        <v>30.75014079642564</v>
      </c>
      <c r="X5">
        <v>127.006</v>
      </c>
      <c r="Y5">
        <v>125.27800000000001</v>
      </c>
      <c r="Z5">
        <v>36.752000000000002</v>
      </c>
      <c r="AA5">
        <v>136.86799999999999</v>
      </c>
      <c r="AB5">
        <f t="shared" ref="AB5:AB24" si="6">AVERAGE(X5:AA5)</f>
        <v>106.476</v>
      </c>
      <c r="AC5">
        <f t="shared" ref="AC5:AC24" si="7">STDEV(X5:AA5)/SQRT(4)</f>
        <v>23.381092689036873</v>
      </c>
      <c r="AE5" s="13" t="s">
        <v>138</v>
      </c>
      <c r="AF5">
        <v>4866.0680000000002</v>
      </c>
      <c r="AG5">
        <v>3465.096</v>
      </c>
      <c r="AI5" s="13" t="s">
        <v>44</v>
      </c>
      <c r="AJ5">
        <v>1539.4280000000003</v>
      </c>
      <c r="AK5">
        <v>1327.4780000000001</v>
      </c>
    </row>
    <row r="6" spans="1:38">
      <c r="A6">
        <v>2</v>
      </c>
      <c r="B6">
        <v>376.762</v>
      </c>
      <c r="C6">
        <v>379.22</v>
      </c>
      <c r="D6">
        <v>325.322</v>
      </c>
      <c r="E6">
        <v>289.17</v>
      </c>
      <c r="F6">
        <f t="shared" si="0"/>
        <v>342.61850000000004</v>
      </c>
      <c r="G6">
        <f t="shared" si="1"/>
        <v>21.72049619407132</v>
      </c>
      <c r="I6">
        <v>263.38200000000001</v>
      </c>
      <c r="J6">
        <v>262.98200000000003</v>
      </c>
      <c r="K6">
        <v>175.85400000000001</v>
      </c>
      <c r="L6">
        <v>239.39</v>
      </c>
      <c r="M6">
        <f t="shared" si="2"/>
        <v>235.40200000000002</v>
      </c>
      <c r="N6">
        <f t="shared" si="3"/>
        <v>20.626449944993698</v>
      </c>
      <c r="P6">
        <v>2</v>
      </c>
      <c r="Q6">
        <v>180.57400000000001</v>
      </c>
      <c r="R6">
        <v>216.59399999999999</v>
      </c>
      <c r="S6">
        <v>75.099999999999994</v>
      </c>
      <c r="T6">
        <v>115.974</v>
      </c>
      <c r="U6">
        <f t="shared" si="4"/>
        <v>147.06050000000002</v>
      </c>
      <c r="V6">
        <f t="shared" si="5"/>
        <v>31.757868246835031</v>
      </c>
      <c r="X6">
        <v>84.337999999999994</v>
      </c>
      <c r="Y6">
        <v>108.596</v>
      </c>
      <c r="Z6">
        <v>16.547999999999998</v>
      </c>
      <c r="AA6">
        <v>85.733999999999995</v>
      </c>
      <c r="AB6">
        <f t="shared" si="6"/>
        <v>73.804000000000002</v>
      </c>
      <c r="AC6">
        <f t="shared" si="7"/>
        <v>19.878847334122099</v>
      </c>
      <c r="AE6" s="13" t="s">
        <v>47</v>
      </c>
      <c r="AF6">
        <v>4342.326</v>
      </c>
      <c r="AG6">
        <v>3172.4259999999999</v>
      </c>
      <c r="AI6" s="13" t="s">
        <v>43</v>
      </c>
      <c r="AJ6">
        <v>2392.38</v>
      </c>
      <c r="AK6">
        <v>1874.146</v>
      </c>
    </row>
    <row r="7" spans="1:38">
      <c r="A7">
        <v>3</v>
      </c>
      <c r="B7">
        <v>367.79</v>
      </c>
      <c r="C7">
        <v>408.33</v>
      </c>
      <c r="D7">
        <v>300.798</v>
      </c>
      <c r="E7">
        <v>246.834</v>
      </c>
      <c r="F7">
        <f t="shared" si="0"/>
        <v>330.93800000000005</v>
      </c>
      <c r="G7">
        <f t="shared" si="1"/>
        <v>35.74154210439157</v>
      </c>
      <c r="I7">
        <v>290.43</v>
      </c>
      <c r="J7">
        <v>262.51799999999997</v>
      </c>
      <c r="K7">
        <v>211.94</v>
      </c>
      <c r="L7">
        <v>241.38399999999999</v>
      </c>
      <c r="M7">
        <f t="shared" si="2"/>
        <v>251.56799999999998</v>
      </c>
      <c r="N7">
        <f t="shared" si="3"/>
        <v>16.593798500243032</v>
      </c>
      <c r="P7">
        <v>3</v>
      </c>
      <c r="Q7">
        <v>162.762</v>
      </c>
      <c r="R7">
        <v>230.08600000000001</v>
      </c>
      <c r="S7">
        <v>77.56</v>
      </c>
      <c r="T7">
        <v>115.908</v>
      </c>
      <c r="U7">
        <f t="shared" si="4"/>
        <v>146.57900000000001</v>
      </c>
      <c r="V7">
        <f t="shared" si="5"/>
        <v>32.837530789225504</v>
      </c>
      <c r="X7">
        <v>105.938</v>
      </c>
      <c r="Y7">
        <v>150.6</v>
      </c>
      <c r="Z7">
        <v>28.512</v>
      </c>
      <c r="AA7">
        <v>105.806</v>
      </c>
      <c r="AB7">
        <f t="shared" si="6"/>
        <v>97.713999999999999</v>
      </c>
      <c r="AC7">
        <f t="shared" si="7"/>
        <v>25.362308714573555</v>
      </c>
    </row>
    <row r="8" spans="1:38">
      <c r="A8">
        <v>4</v>
      </c>
      <c r="B8">
        <v>329.97399999999999</v>
      </c>
      <c r="C8">
        <v>412.916</v>
      </c>
      <c r="D8">
        <v>250.554</v>
      </c>
      <c r="E8">
        <v>233.01</v>
      </c>
      <c r="F8">
        <f t="shared" si="0"/>
        <v>306.61349999999999</v>
      </c>
      <c r="G8">
        <f t="shared" si="1"/>
        <v>41.237197224310286</v>
      </c>
      <c r="I8">
        <v>270.75799999999998</v>
      </c>
      <c r="J8">
        <v>265.48200000000003</v>
      </c>
      <c r="K8">
        <v>203.30199999999999</v>
      </c>
      <c r="L8">
        <v>207.69</v>
      </c>
      <c r="M8">
        <f t="shared" si="2"/>
        <v>236.80799999999999</v>
      </c>
      <c r="N8">
        <f t="shared" si="3"/>
        <v>18.132178431359755</v>
      </c>
      <c r="P8">
        <v>4</v>
      </c>
      <c r="Q8">
        <v>185.95599999999999</v>
      </c>
      <c r="R8">
        <v>238.328</v>
      </c>
      <c r="S8">
        <v>66.128</v>
      </c>
      <c r="T8">
        <v>173.39599999999999</v>
      </c>
      <c r="U8">
        <f t="shared" si="4"/>
        <v>165.952</v>
      </c>
      <c r="V8">
        <f t="shared" si="5"/>
        <v>36.123272166291905</v>
      </c>
      <c r="X8">
        <v>147.874</v>
      </c>
      <c r="Y8">
        <v>195.46</v>
      </c>
      <c r="Z8">
        <v>38.479999999999997</v>
      </c>
      <c r="AA8">
        <v>101.152</v>
      </c>
      <c r="AB8">
        <f t="shared" si="6"/>
        <v>120.7415</v>
      </c>
      <c r="AC8">
        <f t="shared" si="7"/>
        <v>33.503394966032928</v>
      </c>
    </row>
    <row r="9" spans="1:38">
      <c r="A9">
        <v>5</v>
      </c>
      <c r="B9">
        <v>375.5</v>
      </c>
      <c r="C9">
        <v>398.16800000000001</v>
      </c>
      <c r="D9">
        <v>196.52199999999999</v>
      </c>
      <c r="E9">
        <v>253.614</v>
      </c>
      <c r="F9">
        <f t="shared" si="0"/>
        <v>305.95100000000002</v>
      </c>
      <c r="G9">
        <f t="shared" si="1"/>
        <v>48.351926969529032</v>
      </c>
      <c r="I9">
        <v>230.21799999999999</v>
      </c>
      <c r="J9">
        <v>262.09800000000001</v>
      </c>
      <c r="K9">
        <v>214.268</v>
      </c>
      <c r="L9">
        <v>185.02600000000001</v>
      </c>
      <c r="M9">
        <f t="shared" si="2"/>
        <v>222.90250000000003</v>
      </c>
      <c r="N9">
        <f t="shared" si="3"/>
        <v>16.070126537045859</v>
      </c>
      <c r="P9">
        <v>5</v>
      </c>
      <c r="Q9">
        <v>138.10400000000001</v>
      </c>
      <c r="R9">
        <v>195.12799999999999</v>
      </c>
      <c r="S9">
        <v>61.874000000000002</v>
      </c>
      <c r="T9">
        <v>109.992</v>
      </c>
      <c r="U9">
        <f t="shared" si="4"/>
        <v>126.2745</v>
      </c>
      <c r="V9">
        <f t="shared" si="5"/>
        <v>27.828770692396745</v>
      </c>
      <c r="X9">
        <v>153.922</v>
      </c>
      <c r="Y9">
        <v>217.52600000000001</v>
      </c>
      <c r="Z9">
        <v>21.4</v>
      </c>
      <c r="AA9">
        <v>122.02200000000001</v>
      </c>
      <c r="AB9">
        <f t="shared" si="6"/>
        <v>128.7175</v>
      </c>
      <c r="AC9">
        <f t="shared" si="7"/>
        <v>40.910565076965959</v>
      </c>
    </row>
    <row r="10" spans="1:38">
      <c r="A10">
        <v>6</v>
      </c>
      <c r="B10">
        <v>432.25599999999997</v>
      </c>
      <c r="C10">
        <v>511.34399999999999</v>
      </c>
      <c r="D10">
        <v>362.47199999999998</v>
      </c>
      <c r="E10">
        <v>301.798</v>
      </c>
      <c r="F10">
        <f t="shared" si="0"/>
        <v>401.96749999999997</v>
      </c>
      <c r="G10">
        <f t="shared" si="1"/>
        <v>45.161225288773245</v>
      </c>
      <c r="I10">
        <v>165.154</v>
      </c>
      <c r="J10">
        <v>201.732</v>
      </c>
      <c r="K10">
        <v>171.666</v>
      </c>
      <c r="L10">
        <v>136.178</v>
      </c>
      <c r="M10">
        <f t="shared" si="2"/>
        <v>168.68249999999998</v>
      </c>
      <c r="N10">
        <f t="shared" si="3"/>
        <v>13.447935265930962</v>
      </c>
      <c r="P10">
        <v>6</v>
      </c>
      <c r="Q10">
        <v>89.123999999999995</v>
      </c>
      <c r="R10">
        <v>250.95400000000001</v>
      </c>
      <c r="S10">
        <v>77.293999999999997</v>
      </c>
      <c r="T10">
        <v>94.64</v>
      </c>
      <c r="U10">
        <f t="shared" si="4"/>
        <v>128.00299999999999</v>
      </c>
      <c r="V10">
        <f t="shared" si="5"/>
        <v>41.143060868956617</v>
      </c>
      <c r="X10">
        <v>166.94800000000001</v>
      </c>
      <c r="Y10">
        <v>170.47200000000001</v>
      </c>
      <c r="Z10">
        <v>41.072000000000003</v>
      </c>
      <c r="AA10">
        <v>122.154</v>
      </c>
      <c r="AB10">
        <f t="shared" si="6"/>
        <v>125.1615</v>
      </c>
      <c r="AC10">
        <f t="shared" si="7"/>
        <v>30.109857271609027</v>
      </c>
    </row>
    <row r="11" spans="1:38">
      <c r="A11">
        <v>7</v>
      </c>
      <c r="B11">
        <v>419.16399999999999</v>
      </c>
      <c r="C11">
        <v>577.60400000000004</v>
      </c>
      <c r="D11">
        <v>440.36399999999998</v>
      </c>
      <c r="E11">
        <v>376.76400000000001</v>
      </c>
      <c r="F11">
        <f t="shared" si="0"/>
        <v>453.47400000000005</v>
      </c>
      <c r="G11">
        <f t="shared" si="1"/>
        <v>43.437435083884289</v>
      </c>
      <c r="I11">
        <v>133.386</v>
      </c>
      <c r="J11">
        <v>157.11199999999999</v>
      </c>
      <c r="K11">
        <v>110.922</v>
      </c>
      <c r="L11">
        <v>116.506</v>
      </c>
      <c r="M11">
        <f t="shared" si="2"/>
        <v>129.48149999999998</v>
      </c>
      <c r="N11">
        <f t="shared" si="3"/>
        <v>10.374280260175563</v>
      </c>
      <c r="P11">
        <v>7</v>
      </c>
      <c r="Q11">
        <v>187.41800000000001</v>
      </c>
      <c r="R11">
        <v>309.37400000000002</v>
      </c>
      <c r="S11">
        <v>56.624000000000002</v>
      </c>
      <c r="T11">
        <v>140.76400000000001</v>
      </c>
      <c r="U11">
        <f t="shared" si="4"/>
        <v>173.54500000000002</v>
      </c>
      <c r="V11">
        <f t="shared" si="5"/>
        <v>52.747110167287843</v>
      </c>
      <c r="X11">
        <v>179.31</v>
      </c>
      <c r="Y11">
        <v>128.602</v>
      </c>
      <c r="Z11">
        <v>149.20400000000001</v>
      </c>
      <c r="AA11">
        <v>115.84</v>
      </c>
      <c r="AB11">
        <f t="shared" si="6"/>
        <v>143.239</v>
      </c>
      <c r="AC11">
        <f t="shared" si="7"/>
        <v>13.849323798173916</v>
      </c>
    </row>
    <row r="12" spans="1:38">
      <c r="A12">
        <v>8</v>
      </c>
      <c r="B12">
        <v>418.3</v>
      </c>
      <c r="C12">
        <v>554.07799999999997</v>
      </c>
      <c r="D12">
        <v>440.43</v>
      </c>
      <c r="E12">
        <v>345.19600000000003</v>
      </c>
      <c r="F12">
        <f t="shared" si="0"/>
        <v>439.50099999999998</v>
      </c>
      <c r="G12">
        <f t="shared" si="1"/>
        <v>43.27399854030913</v>
      </c>
      <c r="I12">
        <v>112.584</v>
      </c>
      <c r="J12">
        <v>112.11799999999999</v>
      </c>
      <c r="K12">
        <v>93.11</v>
      </c>
      <c r="L12">
        <v>98.227999999999994</v>
      </c>
      <c r="M12">
        <f t="shared" si="2"/>
        <v>104.01</v>
      </c>
      <c r="N12">
        <f t="shared" si="3"/>
        <v>4.9286125836791035</v>
      </c>
      <c r="P12">
        <v>8</v>
      </c>
      <c r="Q12">
        <v>229.422</v>
      </c>
      <c r="R12">
        <v>328.31400000000002</v>
      </c>
      <c r="S12">
        <v>107.866</v>
      </c>
      <c r="T12">
        <v>219.71799999999999</v>
      </c>
      <c r="U12">
        <f t="shared" si="4"/>
        <v>221.32999999999998</v>
      </c>
      <c r="V12">
        <f t="shared" si="5"/>
        <v>45.081162510890721</v>
      </c>
      <c r="X12">
        <v>128.53399999999999</v>
      </c>
      <c r="Y12">
        <v>94.906000000000006</v>
      </c>
      <c r="Z12">
        <v>125.146</v>
      </c>
      <c r="AA12">
        <v>70.182000000000002</v>
      </c>
      <c r="AB12">
        <f t="shared" si="6"/>
        <v>104.69200000000001</v>
      </c>
      <c r="AC12">
        <f t="shared" si="7"/>
        <v>13.764425693310487</v>
      </c>
      <c r="AF12" t="s">
        <v>56</v>
      </c>
      <c r="AG12" t="s">
        <v>55</v>
      </c>
    </row>
    <row r="13" spans="1:38">
      <c r="A13">
        <v>9</v>
      </c>
      <c r="B13">
        <v>376.03</v>
      </c>
      <c r="C13">
        <v>542.17999999999995</v>
      </c>
      <c r="D13">
        <v>427.13799999999998</v>
      </c>
      <c r="E13">
        <v>317.68200000000002</v>
      </c>
      <c r="F13">
        <f t="shared" si="0"/>
        <v>415.75749999999999</v>
      </c>
      <c r="G13">
        <f t="shared" si="1"/>
        <v>47.7050331402951</v>
      </c>
      <c r="I13">
        <v>99.49</v>
      </c>
      <c r="J13">
        <v>99.224000000000004</v>
      </c>
      <c r="K13">
        <v>86.73</v>
      </c>
      <c r="L13">
        <v>91.25</v>
      </c>
      <c r="M13">
        <f t="shared" si="2"/>
        <v>94.173500000000004</v>
      </c>
      <c r="N13">
        <f t="shared" si="3"/>
        <v>3.1321620195428364</v>
      </c>
      <c r="P13">
        <v>9</v>
      </c>
      <c r="Q13">
        <v>184.41</v>
      </c>
      <c r="R13">
        <v>315.28800000000001</v>
      </c>
      <c r="S13">
        <v>116.24</v>
      </c>
      <c r="T13">
        <v>203.036</v>
      </c>
      <c r="U13">
        <f t="shared" si="4"/>
        <v>204.74349999999998</v>
      </c>
      <c r="V13">
        <f t="shared" si="5"/>
        <v>41.301052015455205</v>
      </c>
      <c r="X13">
        <v>87.528000000000006</v>
      </c>
      <c r="Y13">
        <v>72.573999999999998</v>
      </c>
      <c r="Z13">
        <v>47.451999999999998</v>
      </c>
      <c r="AA13">
        <v>39.478000000000002</v>
      </c>
      <c r="AB13">
        <f t="shared" si="6"/>
        <v>61.758000000000003</v>
      </c>
      <c r="AC13">
        <f t="shared" si="7"/>
        <v>11.113575752205055</v>
      </c>
      <c r="AE13" t="s">
        <v>13</v>
      </c>
      <c r="AF13">
        <v>5182.9425000000001</v>
      </c>
      <c r="AG13">
        <v>3471.4755</v>
      </c>
      <c r="AJ13" t="s">
        <v>51</v>
      </c>
      <c r="AK13">
        <v>523.42529144178218</v>
      </c>
      <c r="AL13">
        <v>140.9744727539352</v>
      </c>
    </row>
    <row r="14" spans="1:38">
      <c r="A14">
        <v>10</v>
      </c>
      <c r="B14">
        <v>353.76600000000002</v>
      </c>
      <c r="C14">
        <v>506.95800000000003</v>
      </c>
      <c r="D14">
        <v>382.81</v>
      </c>
      <c r="E14">
        <v>286.04599999999999</v>
      </c>
      <c r="F14">
        <f t="shared" si="0"/>
        <v>382.39500000000004</v>
      </c>
      <c r="G14">
        <f t="shared" si="1"/>
        <v>46.205034570560059</v>
      </c>
      <c r="I14">
        <v>96.168000000000006</v>
      </c>
      <c r="J14">
        <v>92.114000000000004</v>
      </c>
      <c r="K14">
        <v>85.067999999999998</v>
      </c>
      <c r="L14">
        <v>85.07</v>
      </c>
      <c r="M14">
        <f t="shared" si="2"/>
        <v>89.605000000000004</v>
      </c>
      <c r="N14">
        <f t="shared" si="3"/>
        <v>2.7464923690651952</v>
      </c>
      <c r="P14">
        <v>10</v>
      </c>
      <c r="Q14">
        <v>200.04599999999999</v>
      </c>
      <c r="R14">
        <v>257.26799999999997</v>
      </c>
      <c r="S14">
        <v>124.48</v>
      </c>
      <c r="T14">
        <v>163.02799999999999</v>
      </c>
      <c r="U14">
        <f t="shared" si="4"/>
        <v>186.2055</v>
      </c>
      <c r="V14">
        <f t="shared" si="5"/>
        <v>28.267578900865672</v>
      </c>
      <c r="X14">
        <v>65.662000000000006</v>
      </c>
      <c r="Y14">
        <v>59.481999999999999</v>
      </c>
      <c r="Z14">
        <v>15.884</v>
      </c>
      <c r="AA14">
        <v>32.765999999999998</v>
      </c>
      <c r="AB14">
        <f t="shared" si="6"/>
        <v>43.448500000000003</v>
      </c>
      <c r="AC14">
        <f t="shared" si="7"/>
        <v>11.634826209130352</v>
      </c>
      <c r="AE14" t="s">
        <v>14</v>
      </c>
      <c r="AF14">
        <v>2652.3505000000005</v>
      </c>
      <c r="AG14">
        <v>2184.0475000000001</v>
      </c>
      <c r="AJ14" t="s">
        <v>52</v>
      </c>
      <c r="AK14">
        <v>465.41112172456377</v>
      </c>
      <c r="AL14">
        <v>362.85144305383403</v>
      </c>
    </row>
    <row r="15" spans="1:38">
      <c r="A15">
        <v>11</v>
      </c>
      <c r="B15">
        <v>252.21600000000001</v>
      </c>
      <c r="C15">
        <v>442.82400000000001</v>
      </c>
      <c r="D15">
        <v>286.24400000000003</v>
      </c>
      <c r="E15">
        <v>266.17399999999998</v>
      </c>
      <c r="F15">
        <f t="shared" si="0"/>
        <v>311.86450000000002</v>
      </c>
      <c r="G15">
        <f t="shared" si="1"/>
        <v>44.208187404408854</v>
      </c>
      <c r="I15">
        <v>96.034000000000006</v>
      </c>
      <c r="J15">
        <v>102.01600000000001</v>
      </c>
      <c r="K15">
        <v>88.99</v>
      </c>
      <c r="L15">
        <v>92.778000000000006</v>
      </c>
      <c r="M15">
        <f t="shared" si="2"/>
        <v>94.95450000000001</v>
      </c>
      <c r="N15">
        <f t="shared" si="3"/>
        <v>2.7589628939150326</v>
      </c>
      <c r="P15">
        <v>11</v>
      </c>
      <c r="Q15">
        <v>211.94200000000001</v>
      </c>
      <c r="R15">
        <v>235.73599999999999</v>
      </c>
      <c r="S15">
        <v>121.092</v>
      </c>
      <c r="T15">
        <v>183.696</v>
      </c>
      <c r="U15">
        <f t="shared" si="4"/>
        <v>188.1165</v>
      </c>
      <c r="V15">
        <f t="shared" si="5"/>
        <v>24.743847132502761</v>
      </c>
      <c r="X15">
        <v>60.014000000000003</v>
      </c>
      <c r="Y15">
        <v>63.003999999999998</v>
      </c>
      <c r="Z15">
        <v>13.226000000000001</v>
      </c>
      <c r="AA15">
        <v>37.283999999999999</v>
      </c>
      <c r="AB15">
        <f t="shared" si="6"/>
        <v>43.381999999999998</v>
      </c>
      <c r="AC15">
        <f t="shared" si="7"/>
        <v>11.576615250869605</v>
      </c>
      <c r="AE15" t="s">
        <v>53</v>
      </c>
      <c r="AF15" s="11">
        <f>TTEST(AF3:AF6,AJ3:AJ6,2,2)</f>
        <v>1.1190786747115496E-2</v>
      </c>
      <c r="AG15" s="11">
        <f>TTEST(AG3:AG6,AK3:AK6,2,2)</f>
        <v>1.6260404966120513E-2</v>
      </c>
    </row>
    <row r="16" spans="1:38">
      <c r="A16">
        <v>12</v>
      </c>
      <c r="B16">
        <v>159.304</v>
      </c>
      <c r="C16">
        <v>393.77600000000001</v>
      </c>
      <c r="D16">
        <v>233.34200000000001</v>
      </c>
      <c r="E16">
        <v>222.376</v>
      </c>
      <c r="F16">
        <f t="shared" si="0"/>
        <v>252.1995</v>
      </c>
      <c r="G16">
        <f t="shared" si="1"/>
        <v>49.932058615516105</v>
      </c>
      <c r="I16">
        <v>92.445999999999998</v>
      </c>
      <c r="J16">
        <v>99.89</v>
      </c>
      <c r="K16">
        <v>90.054000000000002</v>
      </c>
      <c r="L16">
        <v>94.573999999999998</v>
      </c>
      <c r="M16">
        <f t="shared" si="2"/>
        <v>94.241</v>
      </c>
      <c r="N16">
        <f t="shared" si="3"/>
        <v>2.0971227113992796</v>
      </c>
      <c r="P16">
        <v>12</v>
      </c>
      <c r="Q16">
        <v>172.13200000000001</v>
      </c>
      <c r="R16">
        <v>236.46600000000001</v>
      </c>
      <c r="S16">
        <v>133.52000000000001</v>
      </c>
      <c r="T16">
        <v>163.29400000000001</v>
      </c>
      <c r="U16">
        <f t="shared" si="4"/>
        <v>176.35300000000001</v>
      </c>
      <c r="V16">
        <f t="shared" si="5"/>
        <v>21.672934311409399</v>
      </c>
      <c r="X16">
        <v>64.932000000000002</v>
      </c>
      <c r="Y16">
        <v>67.921999999999997</v>
      </c>
      <c r="Z16">
        <v>30.571999999999999</v>
      </c>
      <c r="AA16">
        <v>33.762</v>
      </c>
      <c r="AB16">
        <f t="shared" si="6"/>
        <v>49.296999999999997</v>
      </c>
      <c r="AC16">
        <f t="shared" si="7"/>
        <v>9.9301967922762362</v>
      </c>
      <c r="AE16" t="s">
        <v>57</v>
      </c>
      <c r="AF16">
        <f>100- (AF14/AF13*100)</f>
        <v>48.825392139696703</v>
      </c>
      <c r="AG16">
        <f>100- (AG14/AG13*100)</f>
        <v>37.085901945728835</v>
      </c>
    </row>
    <row r="17" spans="1:29">
      <c r="A17">
        <v>13</v>
      </c>
      <c r="B17">
        <v>124.61199999999999</v>
      </c>
      <c r="C17">
        <v>288.83600000000001</v>
      </c>
      <c r="D17">
        <v>175.92</v>
      </c>
      <c r="E17">
        <v>244.90600000000001</v>
      </c>
      <c r="F17">
        <f t="shared" si="0"/>
        <v>208.56849999999997</v>
      </c>
      <c r="G17">
        <f t="shared" si="1"/>
        <v>36.375247888044306</v>
      </c>
      <c r="I17">
        <v>105.34</v>
      </c>
      <c r="J17">
        <v>90.251999999999995</v>
      </c>
      <c r="K17">
        <v>99.558000000000007</v>
      </c>
      <c r="L17">
        <v>102.084</v>
      </c>
      <c r="M17">
        <f t="shared" si="2"/>
        <v>99.308499999999995</v>
      </c>
      <c r="N17">
        <f t="shared" si="3"/>
        <v>3.2424892058417116</v>
      </c>
      <c r="P17">
        <v>13</v>
      </c>
      <c r="Q17">
        <v>164.69</v>
      </c>
      <c r="R17">
        <v>168.27799999999999</v>
      </c>
      <c r="S17">
        <v>71.644000000000005</v>
      </c>
      <c r="T17">
        <v>121.024</v>
      </c>
      <c r="U17">
        <f t="shared" si="4"/>
        <v>131.40899999999999</v>
      </c>
      <c r="V17">
        <f t="shared" si="5"/>
        <v>22.632299139356892</v>
      </c>
      <c r="X17">
        <v>62.008000000000003</v>
      </c>
      <c r="Y17">
        <v>72.31</v>
      </c>
      <c r="Z17">
        <v>30.704000000000001</v>
      </c>
      <c r="AA17">
        <v>39.543999999999997</v>
      </c>
      <c r="AB17">
        <f t="shared" si="6"/>
        <v>51.141500000000008</v>
      </c>
      <c r="AC17">
        <f t="shared" si="7"/>
        <v>9.653926778777624</v>
      </c>
    </row>
    <row r="18" spans="1:29">
      <c r="A18">
        <v>14</v>
      </c>
      <c r="B18">
        <v>104.94</v>
      </c>
      <c r="C18">
        <v>248.29400000000001</v>
      </c>
      <c r="D18">
        <v>129.53</v>
      </c>
      <c r="E18">
        <v>143.22200000000001</v>
      </c>
      <c r="F18">
        <f t="shared" si="0"/>
        <v>156.4965</v>
      </c>
      <c r="G18">
        <f t="shared" si="1"/>
        <v>31.607301597099394</v>
      </c>
      <c r="I18">
        <v>114.64400000000001</v>
      </c>
      <c r="J18">
        <v>94.305999999999997</v>
      </c>
      <c r="K18">
        <v>138.90199999999999</v>
      </c>
      <c r="L18">
        <v>104.476</v>
      </c>
      <c r="M18">
        <f t="shared" si="2"/>
        <v>113.08199999999999</v>
      </c>
      <c r="N18">
        <f t="shared" si="3"/>
        <v>9.5555989520978706</v>
      </c>
      <c r="P18">
        <v>14</v>
      </c>
      <c r="Q18">
        <v>152.46</v>
      </c>
      <c r="R18">
        <v>105.738</v>
      </c>
      <c r="S18">
        <v>90.52</v>
      </c>
      <c r="T18">
        <v>144.352</v>
      </c>
      <c r="U18">
        <f t="shared" si="4"/>
        <v>123.26749999999998</v>
      </c>
      <c r="V18">
        <f t="shared" si="5"/>
        <v>14.934413064574562</v>
      </c>
      <c r="X18">
        <v>60.811999999999998</v>
      </c>
      <c r="Y18">
        <v>70.382000000000005</v>
      </c>
      <c r="Z18">
        <v>41.804000000000002</v>
      </c>
      <c r="AA18">
        <v>39.012</v>
      </c>
      <c r="AB18">
        <f t="shared" si="6"/>
        <v>53.002500000000005</v>
      </c>
      <c r="AC18">
        <f t="shared" si="7"/>
        <v>7.5508046094439303</v>
      </c>
    </row>
    <row r="19" spans="1:29">
      <c r="A19">
        <v>15</v>
      </c>
      <c r="B19">
        <v>65.727999999999994</v>
      </c>
      <c r="C19">
        <v>215.596</v>
      </c>
      <c r="D19">
        <v>139.5</v>
      </c>
      <c r="E19">
        <v>96.831999999999994</v>
      </c>
      <c r="F19">
        <f t="shared" si="0"/>
        <v>129.41399999999999</v>
      </c>
      <c r="G19">
        <f t="shared" si="1"/>
        <v>32.463515213235951</v>
      </c>
      <c r="I19">
        <v>126.142</v>
      </c>
      <c r="J19">
        <v>115.64</v>
      </c>
      <c r="K19">
        <v>166.81399999999999</v>
      </c>
      <c r="L19">
        <v>126.94</v>
      </c>
      <c r="M19">
        <f t="shared" si="2"/>
        <v>133.88400000000001</v>
      </c>
      <c r="N19">
        <f t="shared" si="3"/>
        <v>11.274551491448882</v>
      </c>
      <c r="P19">
        <v>15</v>
      </c>
      <c r="Q19">
        <v>130.79400000000001</v>
      </c>
      <c r="R19">
        <v>111.322</v>
      </c>
      <c r="S19">
        <v>85.602000000000004</v>
      </c>
      <c r="T19">
        <v>101.286</v>
      </c>
      <c r="U19">
        <f t="shared" si="4"/>
        <v>107.251</v>
      </c>
      <c r="V19">
        <f t="shared" si="5"/>
        <v>9.4653152615219209</v>
      </c>
      <c r="X19">
        <v>78.355999999999995</v>
      </c>
      <c r="Y19">
        <v>93.177999999999997</v>
      </c>
      <c r="Z19">
        <v>31.038</v>
      </c>
      <c r="AA19">
        <v>44.86</v>
      </c>
      <c r="AB19">
        <f t="shared" si="6"/>
        <v>61.858000000000004</v>
      </c>
      <c r="AC19">
        <f t="shared" si="7"/>
        <v>14.410444152303787</v>
      </c>
    </row>
    <row r="20" spans="1:29">
      <c r="A20">
        <v>16</v>
      </c>
      <c r="B20">
        <v>71.709999999999994</v>
      </c>
      <c r="C20">
        <v>171.202</v>
      </c>
      <c r="D20">
        <v>136.774</v>
      </c>
      <c r="E20">
        <v>95.238</v>
      </c>
      <c r="F20">
        <f t="shared" si="0"/>
        <v>118.73099999999999</v>
      </c>
      <c r="G20">
        <f t="shared" si="1"/>
        <v>22.063641245270453</v>
      </c>
      <c r="I20">
        <v>170.86799999999999</v>
      </c>
      <c r="J20">
        <v>134.648</v>
      </c>
      <c r="K20">
        <v>193.26599999999999</v>
      </c>
      <c r="L20">
        <v>119.828</v>
      </c>
      <c r="M20">
        <f t="shared" si="2"/>
        <v>154.65249999999997</v>
      </c>
      <c r="N20">
        <f t="shared" si="3"/>
        <v>16.750300104276818</v>
      </c>
      <c r="P20">
        <v>16</v>
      </c>
      <c r="Q20">
        <v>137.97200000000001</v>
      </c>
      <c r="R20">
        <v>108.264</v>
      </c>
      <c r="S20">
        <v>81.081999999999994</v>
      </c>
      <c r="T20">
        <v>73.438000000000002</v>
      </c>
      <c r="U20">
        <f t="shared" si="4"/>
        <v>100.18899999999999</v>
      </c>
      <c r="V20">
        <f t="shared" si="5"/>
        <v>14.6442655557275</v>
      </c>
      <c r="X20">
        <v>91.183999999999997</v>
      </c>
      <c r="Y20">
        <v>128.602</v>
      </c>
      <c r="Z20">
        <v>54.097999999999999</v>
      </c>
      <c r="AA20">
        <v>67.126000000000005</v>
      </c>
      <c r="AB20">
        <f t="shared" si="6"/>
        <v>85.252499999999998</v>
      </c>
      <c r="AC20">
        <f t="shared" si="7"/>
        <v>16.364429705410863</v>
      </c>
    </row>
    <row r="21" spans="1:29">
      <c r="A21">
        <v>17</v>
      </c>
      <c r="B21">
        <v>79.02</v>
      </c>
      <c r="C21">
        <v>56.357999999999997</v>
      </c>
      <c r="D21">
        <v>96.367999999999995</v>
      </c>
      <c r="E21">
        <v>85.8</v>
      </c>
      <c r="F21">
        <f t="shared" si="0"/>
        <v>79.386499999999998</v>
      </c>
      <c r="G21">
        <f t="shared" si="1"/>
        <v>8.4653728949172677</v>
      </c>
      <c r="I21">
        <v>220.58</v>
      </c>
      <c r="J21">
        <v>150.864</v>
      </c>
      <c r="K21">
        <v>244.30799999999999</v>
      </c>
      <c r="L21">
        <v>149.33600000000001</v>
      </c>
      <c r="M21">
        <f t="shared" si="2"/>
        <v>191.27199999999999</v>
      </c>
      <c r="N21">
        <f t="shared" si="3"/>
        <v>24.261098353811882</v>
      </c>
      <c r="P21">
        <v>17</v>
      </c>
      <c r="Q21">
        <v>53.167999999999999</v>
      </c>
      <c r="R21">
        <v>67.323999999999998</v>
      </c>
      <c r="S21">
        <v>32.432000000000002</v>
      </c>
      <c r="T21">
        <v>68.653999999999996</v>
      </c>
      <c r="U21">
        <f t="shared" si="4"/>
        <v>55.394499999999994</v>
      </c>
      <c r="V21">
        <f t="shared" si="5"/>
        <v>8.4180412359408354</v>
      </c>
      <c r="X21">
        <v>134.91399999999999</v>
      </c>
      <c r="Y21">
        <v>199.44800000000001</v>
      </c>
      <c r="Z21">
        <v>95.37</v>
      </c>
      <c r="AA21">
        <v>97.83</v>
      </c>
      <c r="AB21">
        <f t="shared" si="6"/>
        <v>131.8905</v>
      </c>
      <c r="AC21">
        <f t="shared" si="7"/>
        <v>24.267642961702453</v>
      </c>
    </row>
    <row r="22" spans="1:29">
      <c r="A22">
        <v>18</v>
      </c>
      <c r="B22">
        <v>66.525999999999996</v>
      </c>
      <c r="C22">
        <v>74.965999999999994</v>
      </c>
      <c r="D22">
        <v>60.08</v>
      </c>
      <c r="E22">
        <v>75.099999999999994</v>
      </c>
      <c r="F22">
        <f t="shared" si="0"/>
        <v>69.168000000000006</v>
      </c>
      <c r="G22">
        <f t="shared" si="1"/>
        <v>3.6329204964234116</v>
      </c>
      <c r="I22">
        <v>285.11399999999998</v>
      </c>
      <c r="J22">
        <v>172.66399999999999</v>
      </c>
      <c r="K22">
        <v>298.80399999999997</v>
      </c>
      <c r="L22">
        <v>172.93</v>
      </c>
      <c r="M22">
        <f t="shared" si="2"/>
        <v>232.37799999999999</v>
      </c>
      <c r="N22">
        <f t="shared" si="3"/>
        <v>34.512468365312046</v>
      </c>
      <c r="P22">
        <v>18</v>
      </c>
      <c r="Q22">
        <v>85.201999999999998</v>
      </c>
      <c r="R22">
        <v>87.13</v>
      </c>
      <c r="S22">
        <v>51.905999999999999</v>
      </c>
      <c r="T22">
        <v>39.212000000000003</v>
      </c>
      <c r="U22">
        <f t="shared" si="4"/>
        <v>65.862499999999997</v>
      </c>
      <c r="V22">
        <f t="shared" si="5"/>
        <v>12.011646636355342</v>
      </c>
      <c r="X22">
        <v>166.28399999999999</v>
      </c>
      <c r="Y22">
        <v>253.08199999999999</v>
      </c>
      <c r="Z22">
        <v>132.19</v>
      </c>
      <c r="AA22">
        <v>139.96600000000001</v>
      </c>
      <c r="AB22">
        <f t="shared" si="6"/>
        <v>172.88050000000001</v>
      </c>
      <c r="AC22">
        <f t="shared" si="7"/>
        <v>27.711122187971135</v>
      </c>
    </row>
    <row r="23" spans="1:29">
      <c r="A23">
        <v>19</v>
      </c>
      <c r="B23">
        <v>44.396000000000001</v>
      </c>
      <c r="C23">
        <v>96.566000000000003</v>
      </c>
      <c r="D23">
        <v>57.886000000000003</v>
      </c>
      <c r="E23">
        <v>126.67400000000001</v>
      </c>
      <c r="F23">
        <f t="shared" si="0"/>
        <v>81.380499999999998</v>
      </c>
      <c r="G23">
        <f t="shared" si="1"/>
        <v>18.712619010977608</v>
      </c>
      <c r="I23">
        <v>369.25200000000001</v>
      </c>
      <c r="J23">
        <v>195.32599999999999</v>
      </c>
      <c r="K23">
        <v>322.79599999999999</v>
      </c>
      <c r="L23">
        <v>273.08600000000001</v>
      </c>
      <c r="M23">
        <f t="shared" si="2"/>
        <v>290.11500000000001</v>
      </c>
      <c r="N23">
        <f t="shared" si="3"/>
        <v>37.199522725432949</v>
      </c>
      <c r="P23">
        <v>19</v>
      </c>
      <c r="Q23">
        <v>61.874000000000002</v>
      </c>
      <c r="R23">
        <v>46.787999999999997</v>
      </c>
      <c r="S23">
        <v>19.007999999999999</v>
      </c>
      <c r="T23">
        <v>40.94</v>
      </c>
      <c r="U23">
        <f t="shared" si="4"/>
        <v>42.152500000000003</v>
      </c>
      <c r="V23">
        <f t="shared" si="5"/>
        <v>8.8861477358489402</v>
      </c>
      <c r="X23">
        <v>266.57400000000001</v>
      </c>
      <c r="Y23">
        <v>313.69400000000002</v>
      </c>
      <c r="Z23">
        <v>164.62200000000001</v>
      </c>
      <c r="AA23">
        <v>202.70400000000001</v>
      </c>
      <c r="AB23">
        <f t="shared" si="6"/>
        <v>236.89850000000001</v>
      </c>
      <c r="AC23">
        <f t="shared" si="7"/>
        <v>33.130223365531336</v>
      </c>
    </row>
    <row r="24" spans="1:29">
      <c r="A24">
        <v>20</v>
      </c>
      <c r="B24">
        <v>106.536</v>
      </c>
      <c r="C24">
        <v>76.561999999999998</v>
      </c>
      <c r="D24">
        <v>82.343999999999994</v>
      </c>
      <c r="E24">
        <v>123.084</v>
      </c>
      <c r="F24">
        <f t="shared" si="0"/>
        <v>97.131500000000003</v>
      </c>
      <c r="G24">
        <f t="shared" si="1"/>
        <v>10.815696013202277</v>
      </c>
      <c r="I24">
        <v>370.11599999999999</v>
      </c>
      <c r="J24">
        <v>237.66200000000001</v>
      </c>
      <c r="K24">
        <v>334.22800000000001</v>
      </c>
      <c r="L24">
        <v>290.83199999999999</v>
      </c>
      <c r="M24">
        <f t="shared" si="2"/>
        <v>308.20950000000005</v>
      </c>
      <c r="N24">
        <f t="shared" si="3"/>
        <v>28.560322633273231</v>
      </c>
      <c r="P24">
        <v>20</v>
      </c>
      <c r="Q24">
        <v>36.154000000000003</v>
      </c>
      <c r="R24">
        <v>38.68</v>
      </c>
      <c r="S24">
        <v>17.346</v>
      </c>
      <c r="T24">
        <v>20.536000000000001</v>
      </c>
      <c r="U24">
        <f t="shared" si="4"/>
        <v>28.179000000000002</v>
      </c>
      <c r="V24">
        <f t="shared" si="5"/>
        <v>5.3978465150465276</v>
      </c>
      <c r="X24">
        <v>348.25400000000002</v>
      </c>
      <c r="Y24">
        <v>369.05599999999998</v>
      </c>
      <c r="Z24">
        <v>213.404</v>
      </c>
      <c r="AA24">
        <v>240.05600000000001</v>
      </c>
      <c r="AB24">
        <f t="shared" si="6"/>
        <v>292.6925</v>
      </c>
      <c r="AC24">
        <f t="shared" si="7"/>
        <v>38.703716207232695</v>
      </c>
    </row>
    <row r="26" spans="1:29">
      <c r="A26" s="12"/>
      <c r="B26" t="s">
        <v>56</v>
      </c>
      <c r="G26" t="s">
        <v>55</v>
      </c>
    </row>
    <row r="27" spans="1:29">
      <c r="A27" t="s">
        <v>54</v>
      </c>
      <c r="B27" t="s">
        <v>13</v>
      </c>
      <c r="C27" t="s">
        <v>14</v>
      </c>
      <c r="D27" t="s">
        <v>53</v>
      </c>
      <c r="F27" t="s">
        <v>54</v>
      </c>
      <c r="G27" t="s">
        <v>13</v>
      </c>
      <c r="H27" t="s">
        <v>14</v>
      </c>
      <c r="I27" t="s">
        <v>53</v>
      </c>
    </row>
    <row r="28" spans="1:29">
      <c r="A28">
        <v>1</v>
      </c>
      <c r="B28">
        <v>299.38600000000002</v>
      </c>
      <c r="C28">
        <v>134.483</v>
      </c>
      <c r="D28">
        <f t="shared" ref="D28:D47" si="8">TTEST(B5:E5,Q5:T5,2,2)</f>
        <v>1.0417046073846565E-2</v>
      </c>
      <c r="F28">
        <v>1</v>
      </c>
      <c r="G28">
        <v>226.74549999999999</v>
      </c>
      <c r="H28">
        <v>106.476</v>
      </c>
      <c r="I28">
        <f t="shared" ref="I28:I47" si="9">TTEST(I5:L5,X5:AA5,2,2)</f>
        <v>2.4381722829462465E-2</v>
      </c>
    </row>
    <row r="29" spans="1:29">
      <c r="A29">
        <v>2</v>
      </c>
      <c r="B29">
        <v>342.61850000000004</v>
      </c>
      <c r="C29">
        <v>147.06050000000002</v>
      </c>
      <c r="D29">
        <f t="shared" si="8"/>
        <v>2.259523907155391E-3</v>
      </c>
      <c r="F29">
        <v>2</v>
      </c>
      <c r="G29">
        <v>235.40200000000002</v>
      </c>
      <c r="H29">
        <v>73.804000000000002</v>
      </c>
      <c r="I29">
        <f t="shared" si="9"/>
        <v>1.3297285964885123E-3</v>
      </c>
    </row>
    <row r="30" spans="1:29">
      <c r="A30">
        <v>3</v>
      </c>
      <c r="B30">
        <v>330.93800000000005</v>
      </c>
      <c r="C30">
        <v>146.57900000000001</v>
      </c>
      <c r="D30">
        <f t="shared" si="8"/>
        <v>8.9847843763830211E-3</v>
      </c>
      <c r="F30">
        <v>3</v>
      </c>
      <c r="G30">
        <v>251.56799999999998</v>
      </c>
      <c r="H30">
        <v>97.713999999999999</v>
      </c>
      <c r="I30">
        <f t="shared" si="9"/>
        <v>2.2738669554813922E-3</v>
      </c>
    </row>
    <row r="31" spans="1:29">
      <c r="A31">
        <v>4</v>
      </c>
      <c r="B31">
        <v>306.61349999999999</v>
      </c>
      <c r="C31">
        <v>165.952</v>
      </c>
      <c r="D31">
        <f t="shared" si="8"/>
        <v>4.25744458327438E-2</v>
      </c>
      <c r="F31">
        <v>4</v>
      </c>
      <c r="G31">
        <v>236.80799999999999</v>
      </c>
      <c r="H31">
        <v>120.7415</v>
      </c>
      <c r="I31">
        <f t="shared" si="9"/>
        <v>2.2606353994721107E-2</v>
      </c>
    </row>
    <row r="32" spans="1:29">
      <c r="A32">
        <v>5</v>
      </c>
      <c r="B32">
        <v>305.95100000000002</v>
      </c>
      <c r="C32">
        <v>126.2745</v>
      </c>
      <c r="D32">
        <f t="shared" si="8"/>
        <v>1.8121751307709353E-2</v>
      </c>
      <c r="F32">
        <v>5</v>
      </c>
      <c r="G32">
        <v>222.90250000000003</v>
      </c>
      <c r="H32">
        <v>128.7175</v>
      </c>
      <c r="I32">
        <f t="shared" si="9"/>
        <v>7.5853864893547535E-2</v>
      </c>
    </row>
    <row r="33" spans="1:9">
      <c r="A33">
        <v>6</v>
      </c>
      <c r="B33">
        <v>401.96749999999997</v>
      </c>
      <c r="C33">
        <v>128.00299999999999</v>
      </c>
      <c r="D33">
        <f t="shared" si="8"/>
        <v>4.1726417104444571E-3</v>
      </c>
      <c r="F33">
        <v>6</v>
      </c>
      <c r="G33">
        <v>168.68249999999998</v>
      </c>
      <c r="H33">
        <v>125.1615</v>
      </c>
      <c r="I33">
        <f t="shared" si="9"/>
        <v>0.23503380291986761</v>
      </c>
    </row>
    <row r="34" spans="1:9">
      <c r="A34">
        <v>7</v>
      </c>
      <c r="B34">
        <v>453.47400000000005</v>
      </c>
      <c r="C34">
        <v>173.54500000000002</v>
      </c>
      <c r="D34">
        <f t="shared" si="8"/>
        <v>6.3810889148244879E-3</v>
      </c>
      <c r="F34">
        <v>7</v>
      </c>
      <c r="G34">
        <v>129.48149999999998</v>
      </c>
      <c r="H34">
        <v>143.239</v>
      </c>
      <c r="I34">
        <f t="shared" si="9"/>
        <v>0.45687555774469146</v>
      </c>
    </row>
    <row r="35" spans="1:9">
      <c r="A35">
        <v>8</v>
      </c>
      <c r="B35">
        <v>439.50099999999998</v>
      </c>
      <c r="C35">
        <v>221.32999999999998</v>
      </c>
      <c r="D35">
        <f t="shared" si="8"/>
        <v>1.2962558891077244E-2</v>
      </c>
      <c r="F35">
        <v>8</v>
      </c>
      <c r="G35">
        <v>104.01</v>
      </c>
      <c r="H35">
        <v>104.69200000000001</v>
      </c>
      <c r="I35">
        <f t="shared" si="9"/>
        <v>0.96430785831859955</v>
      </c>
    </row>
    <row r="36" spans="1:9">
      <c r="A36">
        <v>9</v>
      </c>
      <c r="B36">
        <v>415.75749999999999</v>
      </c>
      <c r="C36">
        <v>204.74349999999998</v>
      </c>
      <c r="D36">
        <f t="shared" si="8"/>
        <v>1.5531636346195215E-2</v>
      </c>
      <c r="F36">
        <v>9</v>
      </c>
      <c r="G36">
        <v>94.173500000000004</v>
      </c>
      <c r="H36">
        <v>61.758000000000003</v>
      </c>
      <c r="I36">
        <f t="shared" si="9"/>
        <v>3.0862302618396526E-2</v>
      </c>
    </row>
    <row r="37" spans="1:9">
      <c r="A37">
        <v>10</v>
      </c>
      <c r="B37">
        <v>382.39500000000004</v>
      </c>
      <c r="C37">
        <v>186.2055</v>
      </c>
      <c r="D37">
        <f t="shared" si="8"/>
        <v>1.1070614449143821E-2</v>
      </c>
      <c r="F37">
        <v>10</v>
      </c>
      <c r="G37">
        <v>89.605000000000004</v>
      </c>
      <c r="H37">
        <v>43.448500000000003</v>
      </c>
      <c r="I37">
        <f t="shared" si="9"/>
        <v>8.3527643486228931E-3</v>
      </c>
    </row>
    <row r="38" spans="1:9">
      <c r="A38">
        <v>11</v>
      </c>
      <c r="B38">
        <v>311.86450000000002</v>
      </c>
      <c r="C38">
        <v>188.1165</v>
      </c>
      <c r="D38">
        <f t="shared" si="8"/>
        <v>5.0291831126706918E-2</v>
      </c>
      <c r="F38">
        <v>11</v>
      </c>
      <c r="G38">
        <v>94.95450000000001</v>
      </c>
      <c r="H38">
        <v>43.381999999999998</v>
      </c>
      <c r="I38">
        <f t="shared" si="9"/>
        <v>4.9098233668896417E-3</v>
      </c>
    </row>
    <row r="39" spans="1:9">
      <c r="A39">
        <v>12</v>
      </c>
      <c r="B39">
        <v>252.1995</v>
      </c>
      <c r="C39">
        <v>176.35300000000001</v>
      </c>
      <c r="D39">
        <f t="shared" si="8"/>
        <v>0.21292816831242276</v>
      </c>
      <c r="F39">
        <v>12</v>
      </c>
      <c r="G39">
        <v>94.241</v>
      </c>
      <c r="H39">
        <v>49.296999999999997</v>
      </c>
      <c r="I39">
        <f t="shared" si="9"/>
        <v>4.4311030643434746E-3</v>
      </c>
    </row>
    <row r="40" spans="1:9">
      <c r="A40">
        <v>13</v>
      </c>
      <c r="B40">
        <v>208.56849999999997</v>
      </c>
      <c r="C40">
        <v>131.40899999999999</v>
      </c>
      <c r="D40">
        <f t="shared" si="8"/>
        <v>0.12177473703134672</v>
      </c>
      <c r="F40">
        <v>13</v>
      </c>
      <c r="G40">
        <v>99.308499999999995</v>
      </c>
      <c r="H40">
        <v>51.141500000000008</v>
      </c>
      <c r="I40">
        <f t="shared" si="9"/>
        <v>3.2254736817042612E-3</v>
      </c>
    </row>
    <row r="41" spans="1:9">
      <c r="A41">
        <v>14</v>
      </c>
      <c r="B41">
        <v>156.4965</v>
      </c>
      <c r="C41">
        <v>123.26749999999998</v>
      </c>
      <c r="D41">
        <f t="shared" si="8"/>
        <v>0.37853820034866842</v>
      </c>
      <c r="F41">
        <v>14</v>
      </c>
      <c r="G41">
        <v>113.08199999999999</v>
      </c>
      <c r="H41">
        <v>53.002500000000005</v>
      </c>
      <c r="I41">
        <f t="shared" si="9"/>
        <v>2.6220206103986119E-3</v>
      </c>
    </row>
    <row r="42" spans="1:9">
      <c r="A42">
        <v>15</v>
      </c>
      <c r="B42">
        <v>129.41399999999999</v>
      </c>
      <c r="C42">
        <v>107.251</v>
      </c>
      <c r="D42">
        <f t="shared" si="8"/>
        <v>0.53650624412858017</v>
      </c>
      <c r="F42">
        <v>15</v>
      </c>
      <c r="G42">
        <v>133.88400000000001</v>
      </c>
      <c r="H42">
        <v>61.858000000000004</v>
      </c>
      <c r="I42">
        <f t="shared" si="9"/>
        <v>7.655213658719468E-3</v>
      </c>
    </row>
    <row r="43" spans="1:9">
      <c r="A43">
        <v>16</v>
      </c>
      <c r="B43">
        <v>118.73099999999999</v>
      </c>
      <c r="C43">
        <v>100.18899999999999</v>
      </c>
      <c r="D43">
        <f t="shared" si="8"/>
        <v>0.51003146898903373</v>
      </c>
      <c r="F43">
        <v>16</v>
      </c>
      <c r="G43">
        <v>154.65249999999997</v>
      </c>
      <c r="H43">
        <v>85.252499999999998</v>
      </c>
      <c r="I43">
        <f t="shared" si="9"/>
        <v>2.5164333622836623E-2</v>
      </c>
    </row>
    <row r="44" spans="1:9">
      <c r="A44">
        <v>17</v>
      </c>
      <c r="B44">
        <v>79.386499999999998</v>
      </c>
      <c r="C44">
        <v>55.394499999999994</v>
      </c>
      <c r="D44">
        <f t="shared" si="8"/>
        <v>9.119928744671682E-2</v>
      </c>
      <c r="F44">
        <v>17</v>
      </c>
      <c r="G44">
        <v>191.27199999999999</v>
      </c>
      <c r="H44">
        <v>131.8905</v>
      </c>
      <c r="I44">
        <f t="shared" si="9"/>
        <v>0.1342653905777714</v>
      </c>
    </row>
    <row r="45" spans="1:9">
      <c r="A45">
        <v>18</v>
      </c>
      <c r="B45">
        <v>69.168000000000006</v>
      </c>
      <c r="C45">
        <v>65.862499999999997</v>
      </c>
      <c r="D45">
        <f t="shared" si="8"/>
        <v>0.80104929852254747</v>
      </c>
      <c r="F45">
        <v>18</v>
      </c>
      <c r="G45">
        <v>232.37799999999999</v>
      </c>
      <c r="H45">
        <v>172.88050000000001</v>
      </c>
      <c r="I45">
        <f t="shared" si="9"/>
        <v>0.22746240970844459</v>
      </c>
    </row>
    <row r="46" spans="1:9">
      <c r="A46">
        <v>19</v>
      </c>
      <c r="B46">
        <v>81.380499999999998</v>
      </c>
      <c r="C46">
        <v>42.152500000000003</v>
      </c>
      <c r="D46">
        <f t="shared" si="8"/>
        <v>0.10710599411730312</v>
      </c>
      <c r="F46">
        <v>19</v>
      </c>
      <c r="G46">
        <v>290.11500000000001</v>
      </c>
      <c r="H46">
        <v>236.89850000000001</v>
      </c>
      <c r="I46">
        <f t="shared" si="9"/>
        <v>0.32646654056089713</v>
      </c>
    </row>
    <row r="47" spans="1:9">
      <c r="A47">
        <v>20</v>
      </c>
      <c r="B47">
        <v>97.131500000000003</v>
      </c>
      <c r="C47">
        <v>28.179000000000002</v>
      </c>
      <c r="D47">
        <f t="shared" si="8"/>
        <v>1.255321754259978E-3</v>
      </c>
      <c r="F47">
        <v>20</v>
      </c>
      <c r="G47">
        <v>308.20950000000005</v>
      </c>
      <c r="H47">
        <v>292.6925</v>
      </c>
      <c r="I47">
        <f t="shared" si="9"/>
        <v>0.75794735975674099</v>
      </c>
    </row>
  </sheetData>
  <conditionalFormatting sqref="I28:I47">
    <cfRule type="cellIs" dxfId="3" priority="1" operator="lessThan">
      <formula>0.01</formula>
    </cfRule>
    <cfRule type="cellIs" dxfId="2" priority="4" operator="lessThan">
      <formula>0.05</formula>
    </cfRule>
  </conditionalFormatting>
  <conditionalFormatting sqref="D28:D47">
    <cfRule type="cellIs" dxfId="1" priority="2" operator="lessThan">
      <formula>0.01</formula>
    </cfRule>
    <cfRule type="cellIs" dxfId="0" priority="3" operator="lessThan">
      <formula>0.05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Body Weight</vt:lpstr>
      <vt:lpstr>Manual Fat Volume</vt:lpstr>
      <vt:lpstr>Dice Measurements</vt:lpstr>
      <vt:lpstr>Manual vs Auto Segmentation</vt:lpstr>
      <vt:lpstr>RMSE + Dice</vt:lpstr>
      <vt:lpstr>B6 vs Chr9 Auto-Seg (V+S)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Grainger</dc:creator>
  <cp:lastModifiedBy>Shi, Weibin *HS</cp:lastModifiedBy>
  <dcterms:created xsi:type="dcterms:W3CDTF">2018-03-30T15:26:13Z</dcterms:created>
  <dcterms:modified xsi:type="dcterms:W3CDTF">2018-08-02T18:29:32Z</dcterms:modified>
</cp:coreProperties>
</file>