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thar\Downloads\"/>
    </mc:Choice>
  </mc:AlternateContent>
  <xr:revisionPtr revIDLastSave="0" documentId="13_ncr:1_{FE83CFF6-FB9E-4F2C-BB71-DA75F427FCB2}" xr6:coauthVersionLast="47" xr6:coauthVersionMax="47" xr10:uidLastSave="{00000000-0000-0000-0000-000000000000}"/>
  <bookViews>
    <workbookView xWindow="-108" yWindow="-108" windowWidth="23256" windowHeight="12456" firstSheet="1" activeTab="2" xr2:uid="{8C4FF9A0-0BB8-43FE-8D11-416FD6D34112}"/>
  </bookViews>
  <sheets>
    <sheet name="Data Description" sheetId="1" r:id="rId1"/>
    <sheet name="Data" sheetId="2" r:id="rId2"/>
    <sheet name="Q1(a)" sheetId="6" r:id="rId3"/>
    <sheet name="Q1(b)" sheetId="13" r:id="rId4"/>
    <sheet name="Q2(a)" sheetId="14" r:id="rId5"/>
    <sheet name="Q2(b)" sheetId="15" r:id="rId6"/>
    <sheet name="Q2(c)" sheetId="7" r:id="rId7"/>
    <sheet name="Q3(a)" sheetId="16" r:id="rId8"/>
    <sheet name="Q3(b)" sheetId="8" r:id="rId9"/>
    <sheet name="Q4(a)" sheetId="17" r:id="rId10"/>
    <sheet name="Q4(b)" sheetId="9" r:id="rId11"/>
    <sheet name="Q5" sheetId="10" r:id="rId12"/>
    <sheet name="CI" sheetId="3" r:id="rId13"/>
    <sheet name="HT" sheetId="5" r:id="rId14"/>
    <sheet name="Sample Size" sheetId="12" r:id="rId15"/>
  </sheets>
  <definedNames>
    <definedName name="_xlnm._FilterDatabase" localSheetId="1" hidden="1">Data!$A$1:$N$151</definedName>
    <definedName name="_xlnm._FilterDatabase" localSheetId="7" hidden="1">'Q3(a)'!$A$1:$B$151</definedName>
    <definedName name="_xlcn.WorksheetConnection_Q1bA1A1511" hidden="1">'Q1(b)'!$A$1:$A$151</definedName>
    <definedName name="_xlcn.WorksheetConnection_Q2aA1B1511" hidden="1">'Q2(a)'!$A$1:$B$151</definedName>
  </definedNames>
  <calcPr calcId="191029"/>
  <pivotCaches>
    <pivotCache cacheId="0" r:id="rId16"/>
    <pivotCache cacheId="1" r:id="rId1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Q2(a)!$A$1:$B$151"/>
          <x15:modelTable id="Range" name="Range" connection="WorksheetConnection_Q1(b)!$A$1:$A$15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0" l="1"/>
  <c r="D12" i="10"/>
  <c r="K12" i="10"/>
  <c r="D10" i="10"/>
  <c r="K7" i="10"/>
  <c r="D8" i="10"/>
  <c r="L22" i="17"/>
  <c r="F10" i="17"/>
  <c r="L17" i="17"/>
  <c r="F3" i="17"/>
  <c r="L21" i="17"/>
  <c r="L7" i="17"/>
  <c r="F5" i="17"/>
  <c r="L18" i="17"/>
  <c r="L13" i="17"/>
  <c r="L14" i="17"/>
  <c r="L9" i="17"/>
  <c r="K7" i="17"/>
  <c r="M1" i="16"/>
  <c r="J26" i="6"/>
  <c r="D6" i="10"/>
  <c r="D4" i="10"/>
  <c r="D14" i="9"/>
  <c r="D11" i="9"/>
  <c r="D10" i="9"/>
  <c r="D7" i="9"/>
  <c r="D5" i="9"/>
  <c r="F7" i="17"/>
  <c r="D3" i="9"/>
  <c r="F13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2" i="17"/>
  <c r="E14" i="8"/>
  <c r="E12" i="8"/>
  <c r="E10" i="8"/>
  <c r="E8" i="8"/>
  <c r="E6" i="8"/>
  <c r="E4" i="8"/>
  <c r="E2" i="8"/>
  <c r="F4" i="16"/>
  <c r="F3" i="16"/>
  <c r="A153" i="16"/>
  <c r="G20" i="7"/>
  <c r="F14" i="17" l="1"/>
  <c r="L23" i="17"/>
  <c r="I26" i="17" s="1"/>
  <c r="I14" i="17"/>
  <c r="I15" i="17"/>
  <c r="L15" i="17"/>
  <c r="G20" i="15"/>
  <c r="D14" i="14"/>
  <c r="E10" i="14"/>
  <c r="G10" i="14"/>
  <c r="G9" i="14"/>
  <c r="F10" i="14"/>
  <c r="F9" i="14"/>
  <c r="E9" i="14"/>
  <c r="E9" i="13"/>
  <c r="E10" i="13"/>
  <c r="E8" i="13"/>
  <c r="P10" i="6" l="1"/>
  <c r="Q10" i="6" s="1"/>
  <c r="K23" i="6"/>
  <c r="K22" i="6"/>
  <c r="K21" i="6"/>
  <c r="K20" i="6"/>
  <c r="K19" i="6"/>
  <c r="K18" i="6"/>
  <c r="Q2" i="6" l="1"/>
  <c r="R2" i="6" s="1"/>
  <c r="Q8" i="6"/>
  <c r="Q7" i="6"/>
  <c r="Q6" i="6"/>
  <c r="Q5" i="6"/>
  <c r="Q4" i="6"/>
  <c r="Q3" i="6"/>
  <c r="R3" i="6" l="1"/>
  <c r="R4" i="6"/>
  <c r="R5" i="6"/>
  <c r="R6" i="6" s="1"/>
  <c r="R7" i="6" s="1"/>
  <c r="R8" i="6" s="1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2" i="6"/>
  <c r="G2" i="6"/>
  <c r="F2" i="6"/>
  <c r="E2" i="6"/>
  <c r="D2" i="6"/>
  <c r="C2" i="6"/>
  <c r="K15" i="3" l="1"/>
  <c r="J6" i="5" l="1"/>
  <c r="H25" i="5"/>
  <c r="K22" i="5"/>
  <c r="K21" i="5"/>
  <c r="K20" i="5"/>
  <c r="K12" i="5"/>
  <c r="K8" i="5"/>
  <c r="G13" i="3" l="1"/>
  <c r="K13" i="3"/>
  <c r="G12" i="3"/>
  <c r="C13" i="3"/>
  <c r="C14" i="3" s="1"/>
  <c r="K12" i="3"/>
  <c r="C12" i="3"/>
  <c r="G14" i="3" l="1"/>
  <c r="G19" i="3" s="1"/>
  <c r="C15" i="3"/>
  <c r="C19" i="3" s="1"/>
  <c r="G18" i="3"/>
  <c r="K14" i="3"/>
  <c r="C18" i="3" l="1"/>
  <c r="K18" i="3"/>
  <c r="K19" i="3"/>
  <c r="E20" i="5" l="1"/>
  <c r="Q18" i="5"/>
  <c r="E12" i="5"/>
  <c r="Q8" i="5"/>
  <c r="E8" i="5"/>
  <c r="E13" i="5" s="1"/>
  <c r="Q6" i="5"/>
  <c r="Q19" i="5" s="1"/>
  <c r="P6" i="5"/>
  <c r="Q13" i="5" s="1"/>
  <c r="E6" i="5"/>
  <c r="E21" i="5" s="1"/>
  <c r="D6" i="5"/>
  <c r="E14" i="5" s="1"/>
  <c r="N12" i="5" l="1"/>
  <c r="E22" i="5"/>
  <c r="B25" i="5" s="1"/>
  <c r="Q12" i="5"/>
  <c r="Q20" i="5"/>
  <c r="Q21" i="5" s="1"/>
  <c r="N24" i="5" s="1"/>
  <c r="B13" i="5"/>
  <c r="N13" i="5"/>
  <c r="B14" i="5"/>
  <c r="N151" i="2" l="1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BE7FF3-C3A1-487B-B2A7-6C68C5DF8B9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5CBF52A-FF58-4855-99FA-C715502EFB95}" name="WorksheetConnection_Q1(b)!$A$1:$A$15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Q1bA1A1511"/>
        </x15:connection>
      </ext>
    </extLst>
  </connection>
  <connection id="3" xr16:uid="{6384826B-1F14-4135-A5FB-78FDD3F05A2D}" name="WorksheetConnection_Q2(a)!$A$1:$B$151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Q2aA1B1511"/>
        </x15:connection>
      </ext>
    </extLst>
  </connection>
</connections>
</file>

<file path=xl/sharedStrings.xml><?xml version="1.0" encoding="utf-8"?>
<sst xmlns="http://schemas.openxmlformats.org/spreadsheetml/2006/main" count="2241" uniqueCount="245">
  <si>
    <t>Variable Name</t>
  </si>
  <si>
    <t>Variable Description</t>
  </si>
  <si>
    <t>Location_Id</t>
  </si>
  <si>
    <t xml:space="preserve">Location where the warehouse sold the goods </t>
  </si>
  <si>
    <t>Sales</t>
  </si>
  <si>
    <t>Annual Sales $'000 of this warehouse</t>
  </si>
  <si>
    <t>Wages</t>
  </si>
  <si>
    <t>Wages $'000 is the total wage bill for that warehouse location</t>
  </si>
  <si>
    <t>Number of team members operating at that location</t>
  </si>
  <si>
    <t>Init_Location</t>
  </si>
  <si>
    <t>Location initiating the sale (First contact sale point)</t>
  </si>
  <si>
    <t>Profit</t>
  </si>
  <si>
    <t>GrossProfit $'000 for this warehouse</t>
  </si>
  <si>
    <t>Incidents</t>
  </si>
  <si>
    <t>Number of workplace incidents requiring head office intervention</t>
  </si>
  <si>
    <t>Items_Sent</t>
  </si>
  <si>
    <t>Number of items sent</t>
  </si>
  <si>
    <t>Mgr_Gender</t>
  </si>
  <si>
    <t>Location managers gender</t>
  </si>
  <si>
    <t>Length of time this store has been operating with a web presence</t>
  </si>
  <si>
    <t>Mgr_Exp</t>
  </si>
  <si>
    <t>Location managers years of experience in a position like this</t>
  </si>
  <si>
    <t>St_Sales</t>
  </si>
  <si>
    <t>Storefront Sales $</t>
  </si>
  <si>
    <t>Cus_Rating</t>
  </si>
  <si>
    <t>The typical Customer review rating for this warehouse location</t>
  </si>
  <si>
    <t>wage per person</t>
  </si>
  <si>
    <t>N America</t>
  </si>
  <si>
    <t>Female</t>
  </si>
  <si>
    <t>7&lt;=10 yrs</t>
  </si>
  <si>
    <t>Medium</t>
  </si>
  <si>
    <t>Europe</t>
  </si>
  <si>
    <t>High</t>
  </si>
  <si>
    <t>Elsewhere</t>
  </si>
  <si>
    <t>&gt;10yrs</t>
  </si>
  <si>
    <t>Male</t>
  </si>
  <si>
    <t>Low</t>
  </si>
  <si>
    <t>&lt;=7yrs</t>
  </si>
  <si>
    <t>Sample Standard Deviation</t>
  </si>
  <si>
    <t>Sample Size</t>
  </si>
  <si>
    <t>Sample Mean</t>
  </si>
  <si>
    <t>Standard Error of the Mean</t>
  </si>
  <si>
    <t>Degrees of Freedom</t>
  </si>
  <si>
    <t>Instructions</t>
  </si>
  <si>
    <t>3. Non-shaded cells show intermediate results</t>
  </si>
  <si>
    <r>
      <t xml:space="preserve">Hypothesis Test for </t>
    </r>
    <r>
      <rPr>
        <b/>
        <sz val="10"/>
        <rFont val="Calibri"/>
        <family val="2"/>
      </rPr>
      <t>µ</t>
    </r>
  </si>
  <si>
    <r>
      <t xml:space="preserve">Hypothesis Test for </t>
    </r>
    <r>
      <rPr>
        <b/>
        <sz val="10"/>
        <rFont val="Calibri"/>
        <family val="2"/>
      </rPr>
      <t>π</t>
    </r>
  </si>
  <si>
    <t>&gt;</t>
  </si>
  <si>
    <t>≤</t>
  </si>
  <si>
    <t>Hypotheses</t>
  </si>
  <si>
    <t>&lt;</t>
  </si>
  <si>
    <t>≥</t>
  </si>
  <si>
    <t>Null Hypothesis</t>
  </si>
  <si>
    <t xml:space="preserve"> µ</t>
  </si>
  <si>
    <t>π</t>
  </si>
  <si>
    <t>≠</t>
  </si>
  <si>
    <t>=</t>
  </si>
  <si>
    <t>Alternative Hypothesis</t>
  </si>
  <si>
    <t>Test Type</t>
  </si>
  <si>
    <t>Level of significance</t>
  </si>
  <si>
    <t>α</t>
  </si>
  <si>
    <t>Critical Region</t>
  </si>
  <si>
    <t>Sample Data</t>
  </si>
  <si>
    <t>Count of 'Successes'</t>
  </si>
  <si>
    <t>Sample proportion, p</t>
  </si>
  <si>
    <t>Standard Error</t>
  </si>
  <si>
    <r>
      <t>z</t>
    </r>
    <r>
      <rPr>
        <sz val="10"/>
        <rFont val="Arial"/>
        <family val="2"/>
      </rPr>
      <t xml:space="preserve"> Sample Statistic</t>
    </r>
  </si>
  <si>
    <r>
      <t>t</t>
    </r>
    <r>
      <rPr>
        <sz val="10"/>
        <rFont val="Arial"/>
        <family val="2"/>
      </rPr>
      <t xml:space="preserve"> Sample Statistic</t>
    </r>
  </si>
  <si>
    <t>p-value</t>
  </si>
  <si>
    <t>Decision</t>
  </si>
  <si>
    <t>Length</t>
  </si>
  <si>
    <t>Confidence Interval for proportion</t>
  </si>
  <si>
    <t>Data</t>
  </si>
  <si>
    <t>Count of Successes</t>
  </si>
  <si>
    <t>Confidence Level</t>
  </si>
  <si>
    <t>Intermediate Calculations</t>
  </si>
  <si>
    <t>Z Value</t>
  </si>
  <si>
    <t>Confidence Interval</t>
  </si>
  <si>
    <r>
      <t xml:space="preserve">2. Cells shaded in </t>
    </r>
    <r>
      <rPr>
        <b/>
        <sz val="10"/>
        <color theme="9" tint="-0.249977111117893"/>
        <rFont val="Arial"/>
        <family val="2"/>
      </rPr>
      <t>green</t>
    </r>
    <r>
      <rPr>
        <sz val="10"/>
        <rFont val="Arial"/>
        <family val="2"/>
      </rPr>
      <t xml:space="preserve"> represent final results or important calculations</t>
    </r>
  </si>
  <si>
    <r>
      <t xml:space="preserve">1. Cells shaded in </t>
    </r>
    <r>
      <rPr>
        <b/>
        <sz val="10"/>
        <color theme="3" tint="0.499984740745262"/>
        <rFont val="Arial"/>
        <family val="2"/>
      </rPr>
      <t>blue</t>
    </r>
    <r>
      <rPr>
        <sz val="10"/>
        <rFont val="Arial"/>
        <family val="2"/>
      </rPr>
      <t xml:space="preserve"> are for inputs (it is important that you do not change any other cells)</t>
    </r>
  </si>
  <si>
    <r>
      <t xml:space="preserve">1. Cells shaded in </t>
    </r>
    <r>
      <rPr>
        <sz val="10"/>
        <color theme="3" tint="0.499984740745262"/>
        <rFont val="Arial"/>
        <family val="2"/>
      </rPr>
      <t>blue</t>
    </r>
    <r>
      <rPr>
        <sz val="10"/>
        <rFont val="Arial"/>
        <family val="2"/>
      </rPr>
      <t xml:space="preserve"> are for inputs (it is important that you do not change any other cells)</t>
    </r>
  </si>
  <si>
    <r>
      <t xml:space="preserve">2. Cells shaded in </t>
    </r>
    <r>
      <rPr>
        <sz val="10"/>
        <color theme="9" tint="-0.249977111117893"/>
        <rFont val="Arial"/>
        <family val="2"/>
      </rPr>
      <t>green</t>
    </r>
    <r>
      <rPr>
        <sz val="10"/>
        <rFont val="Arial"/>
        <family val="2"/>
      </rPr>
      <t xml:space="preserve"> represent final results or important calculations</t>
    </r>
  </si>
  <si>
    <t>T_Members</t>
  </si>
  <si>
    <t>Numerical Data</t>
  </si>
  <si>
    <r>
      <rPr>
        <b/>
        <sz val="11"/>
        <color rgb="FFFF0000"/>
        <rFont val="Symbol"/>
        <family val="1"/>
        <charset val="2"/>
      </rPr>
      <t>s</t>
    </r>
    <r>
      <rPr>
        <sz val="11"/>
        <rFont val="Symbol"/>
        <family val="1"/>
        <charset val="2"/>
      </rPr>
      <t xml:space="preserve"> </t>
    </r>
    <r>
      <rPr>
        <b/>
        <sz val="11"/>
        <rFont val="Aptos Narrow"/>
        <family val="2"/>
        <scheme val="minor"/>
      </rPr>
      <t>Unknown</t>
    </r>
  </si>
  <si>
    <r>
      <t>Confidence Interval for mean 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)</t>
    </r>
  </si>
  <si>
    <r>
      <t>Population Standard Deviation (</t>
    </r>
    <r>
      <rPr>
        <b/>
        <sz val="10"/>
        <color rgb="FF3333FF"/>
        <rFont val="Symbol"/>
        <family val="1"/>
        <charset val="2"/>
      </rPr>
      <t>s</t>
    </r>
    <r>
      <rPr>
        <sz val="10"/>
        <rFont val="Arial"/>
        <family val="2"/>
      </rPr>
      <t>)</t>
    </r>
  </si>
  <si>
    <r>
      <t>Sample Standard Deviation (</t>
    </r>
    <r>
      <rPr>
        <b/>
        <sz val="10"/>
        <color rgb="FF3333FF"/>
        <rFont val="Arial"/>
        <family val="2"/>
      </rPr>
      <t>s</t>
    </r>
    <r>
      <rPr>
        <sz val="10"/>
        <rFont val="Arial"/>
        <family val="2"/>
      </rPr>
      <t>)</t>
    </r>
  </si>
  <si>
    <t>Sample Mean (  )</t>
  </si>
  <si>
    <r>
      <t>Sample Mean (</t>
    </r>
    <r>
      <rPr>
        <b/>
        <sz val="10"/>
        <color rgb="FF3333FF"/>
        <rFont val="Arial"/>
        <family val="2"/>
      </rPr>
      <t xml:space="preserve">  </t>
    </r>
    <r>
      <rPr>
        <sz val="10"/>
        <rFont val="Arial"/>
        <family val="2"/>
      </rPr>
      <t>)</t>
    </r>
  </si>
  <si>
    <r>
      <t>Sample Size (</t>
    </r>
    <r>
      <rPr>
        <b/>
        <sz val="10"/>
        <color rgb="FF3333FF"/>
        <rFont val="Arial"/>
        <family val="2"/>
      </rPr>
      <t>n</t>
    </r>
    <r>
      <rPr>
        <sz val="10"/>
        <rFont val="Arial"/>
        <family val="2"/>
      </rPr>
      <t>)</t>
    </r>
  </si>
  <si>
    <t xml:space="preserve">Confidence Level </t>
  </si>
  <si>
    <t>Standard Error of the Mean (                 )</t>
  </si>
  <si>
    <r>
      <t>Degrees of Freedom (</t>
    </r>
    <r>
      <rPr>
        <b/>
        <sz val="10"/>
        <color rgb="FF3333FF"/>
        <rFont val="Arial"/>
        <family val="2"/>
      </rPr>
      <t>df = n-1</t>
    </r>
    <r>
      <rPr>
        <sz val="10"/>
        <rFont val="Arial"/>
        <family val="2"/>
      </rPr>
      <t>)</t>
    </r>
  </si>
  <si>
    <r>
      <t>Sampling Error/Margin of Error (</t>
    </r>
    <r>
      <rPr>
        <b/>
        <sz val="10"/>
        <color rgb="FF3333FF"/>
        <rFont val="Arial"/>
        <family val="2"/>
      </rPr>
      <t>= SE *Z Value</t>
    </r>
    <r>
      <rPr>
        <sz val="10"/>
        <rFont val="Arial"/>
        <family val="2"/>
      </rPr>
      <t>)</t>
    </r>
  </si>
  <si>
    <r>
      <t>t</t>
    </r>
    <r>
      <rPr>
        <sz val="10"/>
        <rFont val="Arial"/>
        <family val="2"/>
      </rPr>
      <t xml:space="preserve">  Value</t>
    </r>
  </si>
  <si>
    <r>
      <t xml:space="preserve">Sampling Error/Margin of Error </t>
    </r>
    <r>
      <rPr>
        <sz val="10"/>
        <color rgb="FF0000FF"/>
        <rFont val="Arial"/>
        <family val="2"/>
      </rPr>
      <t>(</t>
    </r>
    <r>
      <rPr>
        <b/>
        <sz val="10"/>
        <color rgb="FF0000FF"/>
        <rFont val="Arial"/>
        <family val="2"/>
      </rPr>
      <t>= SE * t Value</t>
    </r>
    <r>
      <rPr>
        <sz val="10"/>
        <color rgb="FF0000FF"/>
        <rFont val="Arial"/>
        <family val="2"/>
      </rPr>
      <t>)</t>
    </r>
  </si>
  <si>
    <r>
      <t>Interval Lower Limit (</t>
    </r>
    <r>
      <rPr>
        <sz val="10"/>
        <color rgb="FF0000FF"/>
        <rFont val="Arial"/>
        <family val="2"/>
      </rPr>
      <t>= Sample Mean - ME</t>
    </r>
    <r>
      <rPr>
        <sz val="10"/>
        <rFont val="Arial"/>
        <family val="2"/>
      </rPr>
      <t>)</t>
    </r>
  </si>
  <si>
    <r>
      <t>Interval Upper Limit (</t>
    </r>
    <r>
      <rPr>
        <sz val="10"/>
        <color rgb="FF0000FF"/>
        <rFont val="Arial"/>
        <family val="2"/>
      </rPr>
      <t>= Sample Mean + ME</t>
    </r>
    <r>
      <rPr>
        <sz val="10"/>
        <rFont val="Arial"/>
        <family val="2"/>
      </rPr>
      <t>)</t>
    </r>
  </si>
  <si>
    <t>Categorical Data</t>
  </si>
  <si>
    <r>
      <rPr>
        <b/>
        <sz val="11"/>
        <color rgb="FFFF0000"/>
        <rFont val="Symbol"/>
        <family val="1"/>
        <charset val="2"/>
      </rPr>
      <t>s</t>
    </r>
    <r>
      <rPr>
        <sz val="11"/>
        <rFont val="Symbol"/>
        <family val="1"/>
        <charset val="2"/>
      </rPr>
      <t xml:space="preserve"> </t>
    </r>
    <r>
      <rPr>
        <b/>
        <sz val="11"/>
        <rFont val="Aptos Narrow"/>
        <family val="2"/>
        <scheme val="minor"/>
      </rPr>
      <t>Known</t>
    </r>
  </si>
  <si>
    <r>
      <t>Sample Proportion (</t>
    </r>
    <r>
      <rPr>
        <b/>
        <sz val="10"/>
        <color rgb="FF3333FF"/>
        <rFont val="Arial"/>
        <family val="2"/>
      </rPr>
      <t>p</t>
    </r>
    <r>
      <rPr>
        <sz val="10"/>
        <rFont val="Arial"/>
        <family val="2"/>
      </rPr>
      <t>)</t>
    </r>
  </si>
  <si>
    <t>Standard Error of the Proportion (                                )</t>
  </si>
  <si>
    <r>
      <t>Sampling Error/Margin of Error (</t>
    </r>
    <r>
      <rPr>
        <b/>
        <sz val="10"/>
        <color rgb="FF3333FF"/>
        <rFont val="Arial"/>
        <family val="2"/>
      </rPr>
      <t>= SE * Z Value</t>
    </r>
    <r>
      <rPr>
        <sz val="10"/>
        <rFont val="Arial"/>
        <family val="2"/>
      </rPr>
      <t>)</t>
    </r>
  </si>
  <si>
    <r>
      <t>Interval Lower Limit (</t>
    </r>
    <r>
      <rPr>
        <sz val="10"/>
        <color rgb="FF0000FF"/>
        <rFont val="Arial"/>
        <family val="2"/>
      </rPr>
      <t>= Sample Proportion - ME</t>
    </r>
    <r>
      <rPr>
        <sz val="10"/>
        <rFont val="Arial"/>
        <family val="2"/>
      </rPr>
      <t>)</t>
    </r>
  </si>
  <si>
    <r>
      <t>Interval Upper Limit (</t>
    </r>
    <r>
      <rPr>
        <sz val="10"/>
        <color rgb="FF0000FF"/>
        <rFont val="Arial"/>
        <family val="2"/>
      </rPr>
      <t>= Sample Proportion + ME</t>
    </r>
    <r>
      <rPr>
        <sz val="10"/>
        <rFont val="Arial"/>
        <family val="2"/>
      </rPr>
      <t>)</t>
    </r>
  </si>
  <si>
    <t>Sample size for a Proportion</t>
  </si>
  <si>
    <t>Sample size for a Mean</t>
  </si>
  <si>
    <r>
      <t xml:space="preserve">Estimate of True Proportion ( </t>
    </r>
    <r>
      <rPr>
        <b/>
        <sz val="11"/>
        <color rgb="FF3333FF"/>
        <rFont val="Aptos Narrow"/>
        <family val="2"/>
        <scheme val="minor"/>
      </rPr>
      <t xml:space="preserve">p or </t>
    </r>
    <r>
      <rPr>
        <b/>
        <sz val="11"/>
        <color rgb="FF3333FF"/>
        <rFont val="Symbol"/>
        <family val="1"/>
        <charset val="2"/>
      </rPr>
      <t xml:space="preserve">p </t>
    </r>
    <r>
      <rPr>
        <sz val="11"/>
        <rFont val="Aptos Narrow"/>
        <family val="2"/>
        <scheme val="minor"/>
      </rPr>
      <t>)</t>
    </r>
  </si>
  <si>
    <r>
      <t>Population OR Sample Standard Deviation (</t>
    </r>
    <r>
      <rPr>
        <b/>
        <sz val="11"/>
        <color rgb="FF3333FF"/>
        <rFont val="Aptos Narrow"/>
        <family val="2"/>
        <scheme val="minor"/>
      </rPr>
      <t xml:space="preserve"> </t>
    </r>
    <r>
      <rPr>
        <b/>
        <sz val="11"/>
        <color rgb="FF3333FF"/>
        <rFont val="Symbol"/>
        <family val="1"/>
        <charset val="2"/>
      </rPr>
      <t>s</t>
    </r>
    <r>
      <rPr>
        <sz val="11"/>
        <rFont val="Calibri"/>
        <family val="2"/>
      </rPr>
      <t xml:space="preserve"> or </t>
    </r>
    <r>
      <rPr>
        <b/>
        <sz val="11"/>
        <color rgb="FF3333FF"/>
        <rFont val="Calibri"/>
        <family val="2"/>
      </rPr>
      <t>s</t>
    </r>
    <r>
      <rPr>
        <sz val="11"/>
        <rFont val="Aptos Narrow"/>
        <family val="2"/>
        <scheme val="minor"/>
      </rPr>
      <t>)</t>
    </r>
  </si>
  <si>
    <t>Sampling Error/Margin of Error</t>
  </si>
  <si>
    <r>
      <rPr>
        <i/>
        <sz val="11"/>
        <rFont val="Aptos Narrow"/>
        <family val="2"/>
        <scheme val="minor"/>
      </rPr>
      <t>Z</t>
    </r>
    <r>
      <rPr>
        <sz val="11"/>
        <rFont val="Aptos Narrow"/>
        <family val="2"/>
        <scheme val="minor"/>
      </rPr>
      <t xml:space="preserve"> value</t>
    </r>
  </si>
  <si>
    <t>Calculated Sample Size</t>
  </si>
  <si>
    <t>Result</t>
  </si>
  <si>
    <t>Minimum Sample Size Needed</t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</si>
  <si>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</rPr>
      <t xml:space="preserve"> Unknown</t>
    </r>
  </si>
  <si>
    <t>Hypothesis Test for µ (Mean)</t>
  </si>
  <si>
    <t>Critical Value (s)</t>
  </si>
  <si>
    <t>Population Standard Deviation</t>
  </si>
  <si>
    <r>
      <t>Z</t>
    </r>
    <r>
      <rPr>
        <sz val="11"/>
        <rFont val="Aptos Narrow"/>
        <family val="2"/>
        <scheme val="minor"/>
      </rPr>
      <t xml:space="preserve"> Sample Statistic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</si>
  <si>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</rPr>
      <t xml:space="preserve"> Known</t>
    </r>
  </si>
  <si>
    <t>Categorical data</t>
  </si>
  <si>
    <t>4. In cells D7, J7 and P7 the ONLY valid values are '&lt;', '&gt;' or '&lt;&gt;'. Note that '&lt;&gt;' represents not equal.</t>
  </si>
  <si>
    <t>Outliers</t>
  </si>
  <si>
    <t>Q1</t>
  </si>
  <si>
    <t>Q3</t>
  </si>
  <si>
    <t>IQR</t>
  </si>
  <si>
    <t>Upper Bound</t>
  </si>
  <si>
    <t>Lower Bound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</si>
  <si>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</si>
  <si>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</si>
  <si>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</si>
  <si>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</si>
  <si>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</si>
  <si>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</si>
  <si>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</si>
  <si>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</si>
  <si>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</si>
  <si>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</si>
  <si>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</si>
  <si>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</si>
  <si>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Percentiles</t>
  </si>
  <si>
    <t>P10</t>
  </si>
  <si>
    <t>P25</t>
  </si>
  <si>
    <t>P50</t>
  </si>
  <si>
    <t>P75</t>
  </si>
  <si>
    <t>P90</t>
  </si>
  <si>
    <t>P99</t>
  </si>
  <si>
    <t>Bins</t>
  </si>
  <si>
    <t>Frequency</t>
  </si>
  <si>
    <t>Percent</t>
  </si>
  <si>
    <t>Cum</t>
  </si>
  <si>
    <t>Row Labels</t>
  </si>
  <si>
    <t>Grand Total</t>
  </si>
  <si>
    <t>Count of Cus_Rating</t>
  </si>
  <si>
    <t>Ratings</t>
  </si>
  <si>
    <t>Values</t>
  </si>
  <si>
    <t>Column Labels</t>
  </si>
  <si>
    <t>Count of Mgr_Gender</t>
  </si>
  <si>
    <t>Expected Cell frequency</t>
  </si>
  <si>
    <t>Chi-Square Test</t>
  </si>
  <si>
    <t xml:space="preserve">H0:There is no significant association between Manager gender and customer ratings  </t>
  </si>
  <si>
    <t>P value &lt; 0.05</t>
  </si>
  <si>
    <t>P value &gt; 0.05</t>
  </si>
  <si>
    <t>Accept H0</t>
  </si>
  <si>
    <t>Reject H0</t>
  </si>
  <si>
    <t>P value</t>
  </si>
  <si>
    <t>0.14&gt;0.05</t>
  </si>
  <si>
    <t xml:space="preserve">Hence there is no significant relationship between them </t>
  </si>
  <si>
    <t>HO    accpeted</t>
  </si>
  <si>
    <t>Correlation</t>
  </si>
  <si>
    <t>Scatter plot show no clear relation ship between number of item send and team member</t>
  </si>
  <si>
    <r>
      <rPr>
        <sz val="11"/>
        <color theme="8" tint="-0.499984740745262"/>
        <rFont val="Aptos Narrow"/>
        <family val="2"/>
        <scheme val="minor"/>
      </rPr>
      <t>positive 1</t>
    </r>
    <r>
      <rPr>
        <sz val="11"/>
        <color theme="1"/>
        <rFont val="Aptos Narrow"/>
        <family val="2"/>
        <scheme val="minor"/>
      </rPr>
      <t>:  means perfect postive correlation</t>
    </r>
  </si>
  <si>
    <r>
      <rPr>
        <sz val="11"/>
        <color theme="8" tint="-0.499984740745262"/>
        <rFont val="Aptos Narrow"/>
        <family val="2"/>
        <scheme val="minor"/>
      </rPr>
      <t>negative 1</t>
    </r>
    <r>
      <rPr>
        <sz val="11"/>
        <color theme="1"/>
        <rFont val="Aptos Narrow"/>
        <family val="2"/>
        <scheme val="minor"/>
      </rPr>
      <t>:  mean  perfect negative correlation</t>
    </r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</si>
  <si>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</si>
  <si>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</si>
  <si>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</si>
  <si>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</si>
  <si>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</si>
  <si>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</si>
  <si>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</si>
  <si>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</si>
  <si>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</si>
  <si>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</si>
  <si>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</si>
  <si>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</si>
  <si>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</si>
  <si>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</si>
  <si>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</si>
  <si>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</si>
  <si>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</si>
  <si>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</si>
  <si>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</si>
  <si>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</si>
  <si>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</si>
  <si>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</si>
  <si>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</si>
  <si>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</si>
  <si>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T_Members</t>
  </si>
  <si>
    <t>Residuals</t>
  </si>
  <si>
    <t>Standard Residuals</t>
  </si>
  <si>
    <t>PROBABILITY OUTPUT</t>
  </si>
  <si>
    <t>Percentile</t>
  </si>
  <si>
    <t>Linear Regression (optinal to check to quantify the effect)</t>
  </si>
  <si>
    <t xml:space="preserve"> </t>
  </si>
  <si>
    <t>Length  (Midpoint)</t>
  </si>
  <si>
    <r>
      <rPr>
        <sz val="11"/>
        <color theme="8" tint="-0.499984740745262"/>
        <rFont val="Aptos Narrow"/>
        <family val="2"/>
        <scheme val="minor"/>
      </rPr>
      <t>zero</t>
    </r>
    <r>
      <rPr>
        <sz val="11"/>
        <color theme="1"/>
        <rFont val="Aptos Narrow"/>
        <family val="2"/>
        <scheme val="minor"/>
      </rPr>
      <t>:                     means no correlation</t>
    </r>
  </si>
  <si>
    <r>
      <rPr>
        <sz val="11"/>
        <color theme="8" tint="-0.499984740745262"/>
        <rFont val="Aptos Narrow"/>
        <family val="2"/>
        <scheme val="minor"/>
      </rPr>
      <t>zero</t>
    </r>
    <r>
      <rPr>
        <sz val="11"/>
        <color theme="1"/>
        <rFont val="Aptos Narrow"/>
        <family val="2"/>
        <scheme val="minor"/>
      </rPr>
      <t>:               means no correlation</t>
    </r>
  </si>
  <si>
    <t>Predicted Length  (Midpoint)</t>
  </si>
  <si>
    <t>Linear regression</t>
  </si>
  <si>
    <t>Average  sales $'000 of all warehouses managed by Males.</t>
  </si>
  <si>
    <t>Category</t>
  </si>
  <si>
    <t>Average Sales</t>
  </si>
  <si>
    <t xml:space="preserve">                  </t>
  </si>
  <si>
    <t>Total Number of Stores</t>
  </si>
  <si>
    <t>No of stores with 'Hight rating'</t>
  </si>
  <si>
    <t>No of stores with 'Low rating'</t>
  </si>
  <si>
    <t>No of stores with 'Medium rating'</t>
  </si>
  <si>
    <t>Proportion of stores with "High Ratings"</t>
  </si>
  <si>
    <t>Proportion of stores with "Medium Ratings"</t>
  </si>
  <si>
    <t>Proportion of stores with "Low Ratings"</t>
  </si>
  <si>
    <t>T-statistcs</t>
  </si>
  <si>
    <t>Finding P value</t>
  </si>
  <si>
    <t>DF</t>
  </si>
  <si>
    <t>P Value</t>
  </si>
  <si>
    <t>Decision Rule</t>
  </si>
  <si>
    <t>Total Male Manager</t>
  </si>
  <si>
    <t>Total Manager</t>
  </si>
  <si>
    <t>Hypothesis Test</t>
  </si>
  <si>
    <t>Proportion of Male Manager</t>
  </si>
  <si>
    <t>z-Score</t>
  </si>
  <si>
    <t>Finding P - Value</t>
  </si>
  <si>
    <t>P - Value</t>
  </si>
  <si>
    <t>Variable</t>
  </si>
  <si>
    <t>Value</t>
  </si>
  <si>
    <t>Total number of Warehouse</t>
  </si>
  <si>
    <t>Warehouse with "High Ratings"</t>
  </si>
  <si>
    <t>Proportion of high rating</t>
  </si>
  <si>
    <t>Z-Score for 95% confidence</t>
  </si>
  <si>
    <t>Given</t>
  </si>
  <si>
    <t>Margin Error</t>
  </si>
  <si>
    <t>Average Wages</t>
  </si>
  <si>
    <t>Total Males in All Warehouse</t>
  </si>
  <si>
    <t>Variables</t>
  </si>
  <si>
    <t>fail to reject the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</si>
</sst>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0.0%"/>
  </numFmts>
  <fonts count="4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8" tint="-0.249977111117893"/>
      <name val="Aptos Narrow"/>
      <family val="2"/>
      <scheme val="minor"/>
    </font>
    <font>
      <sz val="12"/>
      <color indexed="8"/>
      <name val="Aptos Narrow"/>
      <family val="2"/>
      <scheme val="minor"/>
    </font>
    <font>
      <b/>
      <sz val="12"/>
      <color indexed="8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theme="9" tint="-0.249977111117893"/>
      <name val="Arial"/>
      <family val="2"/>
    </font>
    <font>
      <b/>
      <sz val="10"/>
      <color theme="3" tint="0.499984740745262"/>
      <name val="Arial"/>
      <family val="2"/>
    </font>
    <font>
      <sz val="10"/>
      <color theme="3" tint="0.499984740745262"/>
      <name val="Arial"/>
      <family val="2"/>
    </font>
    <font>
      <sz val="10"/>
      <color theme="9" tint="-0.249977111117893"/>
      <name val="Arial"/>
      <family val="2"/>
    </font>
    <font>
      <sz val="12"/>
      <color theme="8" tint="-0.249977111117893"/>
      <name val="Arial"/>
      <family val="2"/>
    </font>
    <font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sz val="10"/>
      <color rgb="FFFF0000"/>
      <name val="Arial"/>
      <family val="2"/>
    </font>
    <font>
      <sz val="11"/>
      <name val="Arial"/>
      <family val="2"/>
    </font>
    <font>
      <b/>
      <sz val="11"/>
      <color rgb="FFFF0000"/>
      <name val="Symbol"/>
      <family val="1"/>
      <charset val="2"/>
    </font>
    <font>
      <b/>
      <sz val="11"/>
      <name val="Aptos Narrow"/>
      <family val="2"/>
      <scheme val="minor"/>
    </font>
    <font>
      <sz val="11"/>
      <name val="Symbol"/>
      <family val="1"/>
      <charset val="2"/>
    </font>
    <font>
      <b/>
      <sz val="10"/>
      <name val="Symbol"/>
      <family val="1"/>
      <charset val="2"/>
    </font>
    <font>
      <b/>
      <sz val="10"/>
      <color rgb="FF3333FF"/>
      <name val="Symbol"/>
      <family val="1"/>
      <charset val="2"/>
    </font>
    <font>
      <b/>
      <sz val="10"/>
      <color rgb="FF3333FF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sz val="11"/>
      <name val="Arial"/>
      <family val="1"/>
      <charset val="2"/>
    </font>
    <font>
      <sz val="11"/>
      <name val="Aptos Narrow"/>
      <family val="2"/>
      <scheme val="minor"/>
    </font>
    <font>
      <b/>
      <sz val="11"/>
      <color rgb="FF3333FF"/>
      <name val="Aptos Narrow"/>
      <family val="2"/>
      <scheme val="minor"/>
    </font>
    <font>
      <b/>
      <sz val="11"/>
      <color rgb="FF3333FF"/>
      <name val="Symbol"/>
      <family val="1"/>
      <charset val="2"/>
    </font>
    <font>
      <sz val="11"/>
      <name val="Calibri"/>
      <family val="2"/>
    </font>
    <font>
      <b/>
      <sz val="11"/>
      <color rgb="FF3333FF"/>
      <name val="Calibri"/>
      <family val="2"/>
    </font>
    <font>
      <i/>
      <sz val="1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Symbol"/>
      <family val="1"/>
      <charset val="2"/>
    </font>
    <font>
      <b/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color rgb="FFFF0000"/>
      <name val="Open Sans"/>
    </font>
    <font>
      <sz val="12"/>
      <color theme="1"/>
      <name val="Aptos Narrow"/>
      <family val="2"/>
      <scheme val="minor"/>
    </font>
    <font>
      <sz val="11"/>
      <color theme="8" tint="-0.499984740745262"/>
      <name val="Aptos Narrow"/>
      <family val="2"/>
      <scheme val="minor"/>
    </font>
    <font>
      <b/>
      <sz val="11"/>
      <color theme="1"/>
      <name val="Aptos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8">
    <xf numFmtId="0" fontId="0" fillId="0" borderId="0" xfId="0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165" fontId="3" fillId="0" borderId="1" xfId="0" applyNumberFormat="1" applyFont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/>
    <xf numFmtId="0" fontId="4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3" fillId="0" borderId="0" xfId="1" applyNumberFormat="1" applyFont="1"/>
    <xf numFmtId="164" fontId="3" fillId="2" borderId="1" xfId="0" applyNumberFormat="1" applyFont="1" applyFill="1" applyBorder="1" applyAlignment="1">
      <alignment horizontal="center"/>
    </xf>
    <xf numFmtId="0" fontId="5" fillId="0" borderId="0" xfId="2"/>
    <xf numFmtId="0" fontId="5" fillId="0" borderId="5" xfId="2" applyBorder="1"/>
    <xf numFmtId="0" fontId="6" fillId="4" borderId="6" xfId="2" applyFont="1" applyFill="1" applyBorder="1" applyProtection="1">
      <protection locked="0"/>
    </xf>
    <xf numFmtId="9" fontId="6" fillId="4" borderId="6" xfId="3" applyFont="1" applyFill="1" applyBorder="1"/>
    <xf numFmtId="0" fontId="6" fillId="0" borderId="0" xfId="2" applyFont="1"/>
    <xf numFmtId="0" fontId="9" fillId="0" borderId="0" xfId="2" applyFont="1"/>
    <xf numFmtId="0" fontId="5" fillId="0" borderId="12" xfId="2" applyBorder="1" applyAlignment="1">
      <alignment horizontal="center"/>
    </xf>
    <xf numFmtId="0" fontId="6" fillId="0" borderId="6" xfId="2" applyFont="1" applyBorder="1" applyProtection="1">
      <protection locked="0"/>
    </xf>
    <xf numFmtId="9" fontId="6" fillId="0" borderId="6" xfId="3" applyFont="1" applyFill="1" applyBorder="1"/>
    <xf numFmtId="0" fontId="5" fillId="0" borderId="0" xfId="2" quotePrefix="1"/>
    <xf numFmtId="0" fontId="5" fillId="4" borderId="12" xfId="2" applyFill="1" applyBorder="1" applyAlignment="1">
      <alignment horizontal="center"/>
    </xf>
    <xf numFmtId="0" fontId="5" fillId="0" borderId="7" xfId="2" applyBorder="1"/>
    <xf numFmtId="0" fontId="5" fillId="0" borderId="11" xfId="2" applyBorder="1"/>
    <xf numFmtId="0" fontId="5" fillId="5" borderId="6" xfId="2" applyFill="1" applyBorder="1" applyAlignment="1">
      <alignment horizontal="right"/>
    </xf>
    <xf numFmtId="0" fontId="5" fillId="5" borderId="12" xfId="2" applyFill="1" applyBorder="1" applyAlignment="1">
      <alignment horizontal="right"/>
    </xf>
    <xf numFmtId="0" fontId="5" fillId="0" borderId="4" xfId="2" applyBorder="1"/>
    <xf numFmtId="0" fontId="9" fillId="0" borderId="12" xfId="2" applyFont="1" applyBorder="1" applyAlignment="1">
      <alignment horizontal="center"/>
    </xf>
    <xf numFmtId="2" fontId="6" fillId="4" borderId="6" xfId="2" applyNumberFormat="1" applyFont="1" applyFill="1" applyBorder="1" applyProtection="1">
      <protection locked="0"/>
    </xf>
    <xf numFmtId="0" fontId="5" fillId="0" borderId="8" xfId="2" applyBorder="1"/>
    <xf numFmtId="166" fontId="5" fillId="5" borderId="9" xfId="2" applyNumberFormat="1" applyFill="1" applyBorder="1"/>
    <xf numFmtId="166" fontId="5" fillId="0" borderId="8" xfId="2" applyNumberFormat="1" applyBorder="1"/>
    <xf numFmtId="10" fontId="6" fillId="0" borderId="6" xfId="3" applyNumberFormat="1" applyFont="1" applyFill="1" applyBorder="1"/>
    <xf numFmtId="166" fontId="5" fillId="5" borderId="8" xfId="2" applyNumberFormat="1" applyFill="1" applyBorder="1"/>
    <xf numFmtId="0" fontId="6" fillId="0" borderId="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5" fillId="0" borderId="5" xfId="2" applyBorder="1" applyAlignment="1">
      <alignment horizontal="center"/>
    </xf>
    <xf numFmtId="0" fontId="5" fillId="0" borderId="6" xfId="2" applyBorder="1" applyAlignment="1">
      <alignment horizontal="center"/>
    </xf>
    <xf numFmtId="9" fontId="6" fillId="4" borderId="6" xfId="3" applyFont="1" applyFill="1" applyBorder="1" applyProtection="1">
      <protection locked="0"/>
    </xf>
    <xf numFmtId="9" fontId="5" fillId="0" borderId="6" xfId="3" applyFont="1" applyFill="1" applyBorder="1"/>
    <xf numFmtId="0" fontId="6" fillId="0" borderId="4" xfId="2" applyFont="1" applyBorder="1"/>
    <xf numFmtId="9" fontId="6" fillId="0" borderId="20" xfId="3" applyFont="1" applyFill="1" applyBorder="1" applyProtection="1">
      <protection locked="0"/>
    </xf>
    <xf numFmtId="0" fontId="5" fillId="0" borderId="6" xfId="2" applyBorder="1"/>
    <xf numFmtId="166" fontId="5" fillId="0" borderId="6" xfId="2" applyNumberFormat="1" applyBorder="1"/>
    <xf numFmtId="0" fontId="5" fillId="0" borderId="21" xfId="2" applyBorder="1"/>
    <xf numFmtId="0" fontId="5" fillId="0" borderId="9" xfId="2" applyBorder="1"/>
    <xf numFmtId="2" fontId="6" fillId="5" borderId="6" xfId="2" applyNumberFormat="1" applyFont="1" applyFill="1" applyBorder="1"/>
    <xf numFmtId="10" fontId="6" fillId="5" borderId="6" xfId="3" applyNumberFormat="1" applyFont="1" applyFill="1" applyBorder="1"/>
    <xf numFmtId="2" fontId="6" fillId="5" borderId="23" xfId="2" applyNumberFormat="1" applyFont="1" applyFill="1" applyBorder="1"/>
    <xf numFmtId="10" fontId="6" fillId="5" borderId="23" xfId="3" applyNumberFormat="1" applyFont="1" applyFill="1" applyBorder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2" fillId="0" borderId="0" xfId="0" applyFont="1" applyAlignment="1">
      <alignment horizontal="left"/>
    </xf>
    <xf numFmtId="0" fontId="14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6" fillId="0" borderId="0" xfId="0" applyFont="1"/>
    <xf numFmtId="0" fontId="5" fillId="0" borderId="0" xfId="4"/>
    <xf numFmtId="0" fontId="5" fillId="0" borderId="5" xfId="4" applyBorder="1"/>
    <xf numFmtId="0" fontId="7" fillId="0" borderId="5" xfId="4" applyFont="1" applyBorder="1"/>
    <xf numFmtId="0" fontId="5" fillId="0" borderId="22" xfId="4" applyBorder="1"/>
    <xf numFmtId="0" fontId="20" fillId="0" borderId="4" xfId="6" applyFont="1" applyBorder="1" applyAlignment="1">
      <alignment horizontal="center"/>
    </xf>
    <xf numFmtId="0" fontId="20" fillId="0" borderId="20" xfId="6" applyFont="1" applyBorder="1" applyAlignment="1">
      <alignment horizontal="center"/>
    </xf>
    <xf numFmtId="0" fontId="28" fillId="0" borderId="5" xfId="6" applyFont="1" applyBorder="1"/>
    <xf numFmtId="9" fontId="20" fillId="4" borderId="6" xfId="5" applyFont="1" applyFill="1" applyBorder="1" applyAlignment="1" applyProtection="1">
      <alignment horizontal="center"/>
      <protection locked="0"/>
    </xf>
    <xf numFmtId="2" fontId="20" fillId="4" borderId="6" xfId="6" applyNumberFormat="1" applyFont="1" applyFill="1" applyBorder="1" applyAlignment="1" applyProtection="1">
      <alignment horizontal="center"/>
      <protection locked="0"/>
    </xf>
    <xf numFmtId="167" fontId="20" fillId="4" borderId="6" xfId="5" applyNumberFormat="1" applyFont="1" applyFill="1" applyBorder="1" applyAlignment="1" applyProtection="1">
      <alignment horizontal="center"/>
      <protection locked="0"/>
    </xf>
    <xf numFmtId="0" fontId="20" fillId="4" borderId="6" xfId="6" applyFont="1" applyFill="1" applyBorder="1" applyAlignment="1" applyProtection="1">
      <alignment horizontal="center"/>
      <protection locked="0"/>
    </xf>
    <xf numFmtId="9" fontId="20" fillId="4" borderId="6" xfId="7" applyFont="1" applyFill="1" applyBorder="1" applyAlignment="1" applyProtection="1">
      <alignment horizontal="center"/>
      <protection locked="0"/>
    </xf>
    <xf numFmtId="0" fontId="20" fillId="0" borderId="4" xfId="6" applyFont="1" applyBorder="1"/>
    <xf numFmtId="9" fontId="20" fillId="0" borderId="20" xfId="7" applyFont="1" applyFill="1" applyBorder="1" applyProtection="1">
      <protection locked="0"/>
    </xf>
    <xf numFmtId="0" fontId="34" fillId="0" borderId="6" xfId="4" applyFont="1" applyBorder="1"/>
    <xf numFmtId="166" fontId="28" fillId="0" borderId="6" xfId="6" applyNumberFormat="1" applyFont="1" applyBorder="1"/>
    <xf numFmtId="0" fontId="28" fillId="0" borderId="21" xfId="6" applyFont="1" applyBorder="1"/>
    <xf numFmtId="0" fontId="28" fillId="0" borderId="9" xfId="6" applyFont="1" applyBorder="1"/>
    <xf numFmtId="0" fontId="20" fillId="7" borderId="22" xfId="6" applyFont="1" applyFill="1" applyBorder="1"/>
    <xf numFmtId="1" fontId="20" fillId="5" borderId="23" xfId="6" applyNumberFormat="1" applyFont="1" applyFill="1" applyBorder="1" applyAlignment="1">
      <alignment horizontal="center"/>
    </xf>
    <xf numFmtId="0" fontId="28" fillId="0" borderId="12" xfId="6" applyFont="1" applyBorder="1" applyAlignment="1">
      <alignment horizontal="left"/>
    </xf>
    <xf numFmtId="0" fontId="28" fillId="8" borderId="12" xfId="6" applyFont="1" applyFill="1" applyBorder="1" applyAlignment="1">
      <alignment horizontal="center"/>
    </xf>
    <xf numFmtId="0" fontId="20" fillId="8" borderId="6" xfId="6" applyFont="1" applyFill="1" applyBorder="1" applyAlignment="1" applyProtection="1">
      <alignment horizontal="center"/>
      <protection locked="0"/>
    </xf>
    <xf numFmtId="0" fontId="28" fillId="0" borderId="7" xfId="6" applyFont="1" applyBorder="1"/>
    <xf numFmtId="0" fontId="28" fillId="0" borderId="11" xfId="6" applyFont="1" applyBorder="1"/>
    <xf numFmtId="0" fontId="28" fillId="5" borderId="6" xfId="6" applyFont="1" applyFill="1" applyBorder="1" applyAlignment="1">
      <alignment horizontal="center"/>
    </xf>
    <xf numFmtId="0" fontId="28" fillId="0" borderId="4" xfId="6" applyFont="1" applyBorder="1"/>
    <xf numFmtId="0" fontId="28" fillId="0" borderId="0" xfId="6" applyFont="1"/>
    <xf numFmtId="0" fontId="28" fillId="0" borderId="12" xfId="6" applyFont="1" applyBorder="1" applyAlignment="1">
      <alignment horizontal="center"/>
    </xf>
    <xf numFmtId="2" fontId="20" fillId="8" borderId="6" xfId="6" applyNumberFormat="1" applyFont="1" applyFill="1" applyBorder="1" applyProtection="1">
      <protection locked="0"/>
    </xf>
    <xf numFmtId="0" fontId="28" fillId="0" borderId="7" xfId="6" applyFont="1" applyBorder="1" applyAlignment="1">
      <alignment horizontal="left"/>
    </xf>
    <xf numFmtId="0" fontId="28" fillId="0" borderId="11" xfId="6" applyFont="1" applyBorder="1" applyAlignment="1">
      <alignment horizontal="left"/>
    </xf>
    <xf numFmtId="166" fontId="28" fillId="0" borderId="9" xfId="6" applyNumberFormat="1" applyFont="1" applyBorder="1"/>
    <xf numFmtId="0" fontId="28" fillId="8" borderId="9" xfId="6" applyFont="1" applyFill="1" applyBorder="1" applyAlignment="1">
      <alignment horizontal="center"/>
    </xf>
    <xf numFmtId="0" fontId="20" fillId="8" borderId="6" xfId="6" applyFont="1" applyFill="1" applyBorder="1" applyProtection="1">
      <protection locked="0"/>
    </xf>
    <xf numFmtId="166" fontId="28" fillId="0" borderId="8" xfId="6" applyNumberFormat="1" applyFont="1" applyBorder="1"/>
    <xf numFmtId="0" fontId="28" fillId="0" borderId="6" xfId="6" applyFont="1" applyBorder="1" applyAlignment="1" applyProtection="1">
      <alignment horizontal="center"/>
      <protection locked="0"/>
    </xf>
    <xf numFmtId="0" fontId="0" fillId="7" borderId="12" xfId="0" applyFill="1" applyBorder="1"/>
    <xf numFmtId="0" fontId="4" fillId="0" borderId="25" xfId="0" applyFont="1" applyBorder="1" applyAlignment="1">
      <alignment horizontal="center" vertical="center" wrapText="1"/>
    </xf>
    <xf numFmtId="0" fontId="0" fillId="7" borderId="26" xfId="0" applyFill="1" applyBorder="1"/>
    <xf numFmtId="0" fontId="0" fillId="9" borderId="12" xfId="0" applyFill="1" applyBorder="1"/>
    <xf numFmtId="164" fontId="3" fillId="0" borderId="25" xfId="0" applyNumberFormat="1" applyFont="1" applyBorder="1" applyAlignment="1">
      <alignment horizontal="center"/>
    </xf>
    <xf numFmtId="164" fontId="3" fillId="2" borderId="25" xfId="0" applyNumberFormat="1" applyFont="1" applyFill="1" applyBorder="1" applyAlignment="1">
      <alignment horizontal="center"/>
    </xf>
    <xf numFmtId="0" fontId="0" fillId="7" borderId="27" xfId="0" applyFill="1" applyBorder="1"/>
    <xf numFmtId="0" fontId="0" fillId="0" borderId="24" xfId="0" applyBorder="1"/>
    <xf numFmtId="0" fontId="0" fillId="0" borderId="12" xfId="0" applyBorder="1"/>
    <xf numFmtId="9" fontId="0" fillId="0" borderId="12" xfId="0" applyNumberFormat="1" applyBorder="1"/>
    <xf numFmtId="0" fontId="40" fillId="10" borderId="28" xfId="0" applyFont="1" applyFill="1" applyBorder="1"/>
    <xf numFmtId="0" fontId="0" fillId="11" borderId="12" xfId="0" applyFill="1" applyBorder="1"/>
    <xf numFmtId="10" fontId="0" fillId="0" borderId="12" xfId="1" applyNumberFormat="1" applyFont="1" applyBorder="1"/>
    <xf numFmtId="10" fontId="0" fillId="0" borderId="12" xfId="0" applyNumberFormat="1" applyBorder="1"/>
    <xf numFmtId="10" fontId="0" fillId="12" borderId="12" xfId="1" applyNumberFormat="1" applyFont="1" applyFill="1" applyBorder="1"/>
    <xf numFmtId="0" fontId="0" fillId="12" borderId="12" xfId="0" applyFill="1" applyBorder="1"/>
    <xf numFmtId="0" fontId="39" fillId="9" borderId="12" xfId="0" applyFont="1" applyFill="1" applyBorder="1" applyAlignment="1">
      <alignment horizontal="center"/>
    </xf>
    <xf numFmtId="0" fontId="39" fillId="9" borderId="10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38" fillId="13" borderId="12" xfId="0" applyFont="1" applyFill="1" applyBorder="1"/>
    <xf numFmtId="0" fontId="38" fillId="0" borderId="12" xfId="0" applyFont="1" applyBorder="1"/>
    <xf numFmtId="0" fontId="0" fillId="0" borderId="12" xfId="0" applyBorder="1" applyAlignment="1">
      <alignment horizontal="left"/>
    </xf>
    <xf numFmtId="9" fontId="0" fillId="6" borderId="12" xfId="1" applyFont="1" applyFill="1" applyBorder="1"/>
    <xf numFmtId="0" fontId="38" fillId="14" borderId="12" xfId="0" applyFont="1" applyFill="1" applyBorder="1"/>
    <xf numFmtId="0" fontId="0" fillId="0" borderId="12" xfId="0" pivotButton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pivotButton="1" applyBorder="1"/>
    <xf numFmtId="0" fontId="38" fillId="13" borderId="12" xfId="0" applyFont="1" applyFill="1" applyBorder="1" applyAlignment="1">
      <alignment horizontal="center"/>
    </xf>
    <xf numFmtId="0" fontId="38" fillId="12" borderId="0" xfId="0" applyFont="1" applyFill="1" applyAlignment="1">
      <alignment horizontal="center"/>
    </xf>
    <xf numFmtId="0" fontId="0" fillId="15" borderId="12" xfId="0" applyFill="1" applyBorder="1"/>
    <xf numFmtId="0" fontId="38" fillId="0" borderId="29" xfId="0" applyFont="1" applyBorder="1" applyAlignment="1">
      <alignment horizontal="left"/>
    </xf>
    <xf numFmtId="0" fontId="38" fillId="0" borderId="0" xfId="0" applyFont="1"/>
    <xf numFmtId="0" fontId="41" fillId="8" borderId="12" xfId="0" applyFont="1" applyFill="1" applyBorder="1"/>
    <xf numFmtId="0" fontId="38" fillId="13" borderId="29" xfId="0" applyFont="1" applyFill="1" applyBorder="1" applyAlignment="1">
      <alignment horizontal="center"/>
    </xf>
    <xf numFmtId="0" fontId="42" fillId="0" borderId="0" xfId="0" applyFont="1"/>
    <xf numFmtId="0" fontId="43" fillId="8" borderId="12" xfId="0" applyFont="1" applyFill="1" applyBorder="1"/>
    <xf numFmtId="0" fontId="39" fillId="0" borderId="10" xfId="0" applyFont="1" applyBorder="1" applyAlignment="1">
      <alignment horizontal="center"/>
    </xf>
    <xf numFmtId="0" fontId="39" fillId="0" borderId="10" xfId="0" applyFont="1" applyBorder="1" applyAlignment="1">
      <alignment horizontal="centerContinuous"/>
    </xf>
    <xf numFmtId="0" fontId="0" fillId="16" borderId="0" xfId="0" applyFill="1"/>
    <xf numFmtId="0" fontId="0" fillId="6" borderId="12" xfId="0" applyFill="1" applyBorder="1"/>
    <xf numFmtId="0" fontId="3" fillId="0" borderId="30" xfId="0" applyFont="1" applyBorder="1"/>
    <xf numFmtId="164" fontId="0" fillId="0" borderId="0" xfId="0" applyNumberFormat="1"/>
    <xf numFmtId="44" fontId="0" fillId="0" borderId="0" xfId="9" applyFont="1"/>
    <xf numFmtId="0" fontId="40" fillId="0" borderId="0" xfId="0" applyFont="1"/>
    <xf numFmtId="44" fontId="0" fillId="0" borderId="0" xfId="9" applyFont="1" applyBorder="1"/>
    <xf numFmtId="0" fontId="41" fillId="0" borderId="28" xfId="0" applyFont="1" applyBorder="1"/>
    <xf numFmtId="0" fontId="0" fillId="0" borderId="28" xfId="0" applyBorder="1"/>
    <xf numFmtId="0" fontId="0" fillId="0" borderId="31" xfId="0" applyBorder="1"/>
    <xf numFmtId="0" fontId="38" fillId="16" borderId="12" xfId="0" applyFont="1" applyFill="1" applyBorder="1"/>
    <xf numFmtId="0" fontId="0" fillId="17" borderId="12" xfId="0" applyFill="1" applyBorder="1"/>
    <xf numFmtId="0" fontId="38" fillId="17" borderId="32" xfId="0" applyFont="1" applyFill="1" applyBorder="1"/>
    <xf numFmtId="0" fontId="0" fillId="0" borderId="33" xfId="0" applyBorder="1"/>
    <xf numFmtId="0" fontId="38" fillId="17" borderId="30" xfId="0" applyFont="1" applyFill="1" applyBorder="1"/>
    <xf numFmtId="9" fontId="0" fillId="0" borderId="30" xfId="1" applyFont="1" applyBorder="1"/>
    <xf numFmtId="0" fontId="0" fillId="0" borderId="30" xfId="0" applyBorder="1"/>
    <xf numFmtId="0" fontId="4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/>
    <xf numFmtId="0" fontId="0" fillId="0" borderId="23" xfId="0" applyBorder="1"/>
    <xf numFmtId="0" fontId="0" fillId="17" borderId="18" xfId="0" applyFill="1" applyBorder="1"/>
    <xf numFmtId="0" fontId="0" fillId="17" borderId="22" xfId="0" applyFill="1" applyBorder="1"/>
    <xf numFmtId="0" fontId="0" fillId="18" borderId="30" xfId="0" applyFill="1" applyBorder="1"/>
    <xf numFmtId="0" fontId="0" fillId="17" borderId="32" xfId="0" applyFill="1" applyBorder="1"/>
    <xf numFmtId="43" fontId="0" fillId="0" borderId="31" xfId="8" applyFont="1" applyBorder="1"/>
    <xf numFmtId="43" fontId="0" fillId="0" borderId="19" xfId="8" applyFont="1" applyBorder="1"/>
    <xf numFmtId="0" fontId="0" fillId="8" borderId="30" xfId="0" applyFill="1" applyBorder="1"/>
    <xf numFmtId="0" fontId="0" fillId="17" borderId="34" xfId="0" applyFill="1" applyBorder="1"/>
    <xf numFmtId="0" fontId="0" fillId="8" borderId="35" xfId="0" applyFill="1" applyBorder="1"/>
    <xf numFmtId="0" fontId="18" fillId="6" borderId="0" xfId="4" applyFont="1" applyFill="1" applyAlignment="1">
      <alignment horizontal="center"/>
    </xf>
    <xf numFmtId="0" fontId="17" fillId="6" borderId="0" xfId="4" applyFont="1" applyFill="1" applyAlignment="1">
      <alignment horizontal="center"/>
    </xf>
    <xf numFmtId="0" fontId="27" fillId="6" borderId="0" xfId="4" applyFont="1" applyFill="1" applyAlignment="1">
      <alignment horizontal="center"/>
    </xf>
    <xf numFmtId="0" fontId="6" fillId="3" borderId="2" xfId="4" applyFont="1" applyFill="1" applyBorder="1" applyAlignment="1">
      <alignment horizontal="center"/>
    </xf>
    <xf numFmtId="0" fontId="6" fillId="3" borderId="3" xfId="4" applyFont="1" applyFill="1" applyBorder="1" applyAlignment="1">
      <alignment horizontal="center"/>
    </xf>
    <xf numFmtId="0" fontId="6" fillId="3" borderId="7" xfId="2" applyFont="1" applyFill="1" applyBorder="1" applyAlignment="1">
      <alignment horizontal="center"/>
    </xf>
    <xf numFmtId="0" fontId="6" fillId="3" borderId="8" xfId="2" applyFont="1" applyFill="1" applyBorder="1" applyAlignment="1">
      <alignment horizontal="center"/>
    </xf>
    <xf numFmtId="0" fontId="6" fillId="3" borderId="5" xfId="2" applyFont="1" applyFill="1" applyBorder="1" applyAlignment="1">
      <alignment horizontal="center"/>
    </xf>
    <xf numFmtId="0" fontId="6" fillId="3" borderId="6" xfId="2" applyFont="1" applyFill="1" applyBorder="1" applyAlignment="1">
      <alignment horizontal="center"/>
    </xf>
    <xf numFmtId="0" fontId="6" fillId="3" borderId="18" xfId="2" applyFont="1" applyFill="1" applyBorder="1" applyAlignment="1">
      <alignment horizontal="center"/>
    </xf>
    <xf numFmtId="0" fontId="6" fillId="3" borderId="19" xfId="2" applyFont="1" applyFill="1" applyBorder="1" applyAlignment="1">
      <alignment horizontal="center"/>
    </xf>
    <xf numFmtId="0" fontId="35" fillId="6" borderId="24" xfId="2" applyFont="1" applyFill="1" applyBorder="1" applyAlignment="1">
      <alignment horizontal="center"/>
    </xf>
    <xf numFmtId="0" fontId="6" fillId="3" borderId="2" xfId="2" applyFont="1" applyFill="1" applyBorder="1" applyAlignment="1">
      <alignment horizontal="center"/>
    </xf>
    <xf numFmtId="0" fontId="6" fillId="3" borderId="10" xfId="2" applyFont="1" applyFill="1" applyBorder="1" applyAlignment="1">
      <alignment horizontal="center"/>
    </xf>
    <xf numFmtId="0" fontId="6" fillId="3" borderId="3" xfId="2" applyFont="1" applyFill="1" applyBorder="1" applyAlignment="1">
      <alignment horizontal="center"/>
    </xf>
    <xf numFmtId="0" fontId="6" fillId="0" borderId="7" xfId="2" applyFont="1" applyBorder="1" applyAlignment="1">
      <alignment horizontal="center"/>
    </xf>
    <xf numFmtId="0" fontId="6" fillId="0" borderId="11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0" fontId="6" fillId="3" borderId="11" xfId="2" applyFont="1" applyFill="1" applyBorder="1" applyAlignment="1">
      <alignment horizontal="center"/>
    </xf>
    <xf numFmtId="0" fontId="37" fillId="6" borderId="24" xfId="2" applyFont="1" applyFill="1" applyBorder="1" applyAlignment="1">
      <alignment horizontal="center"/>
    </xf>
    <xf numFmtId="0" fontId="5" fillId="5" borderId="15" xfId="2" applyFill="1" applyBorder="1" applyAlignment="1">
      <alignment horizontal="left"/>
    </xf>
    <xf numFmtId="0" fontId="5" fillId="5" borderId="16" xfId="2" applyFill="1" applyBorder="1" applyAlignment="1">
      <alignment horizontal="left"/>
    </xf>
    <xf numFmtId="0" fontId="5" fillId="5" borderId="17" xfId="2" applyFill="1" applyBorder="1" applyAlignment="1">
      <alignment horizontal="left"/>
    </xf>
    <xf numFmtId="0" fontId="5" fillId="0" borderId="7" xfId="2" applyBorder="1" applyAlignment="1">
      <alignment horizontal="left"/>
    </xf>
    <xf numFmtId="0" fontId="5" fillId="0" borderId="11" xfId="2" applyBorder="1" applyAlignment="1">
      <alignment horizontal="left"/>
    </xf>
    <xf numFmtId="0" fontId="5" fillId="0" borderId="14" xfId="2" applyBorder="1" applyAlignment="1">
      <alignment horizontal="left"/>
    </xf>
    <xf numFmtId="0" fontId="5" fillId="0" borderId="7" xfId="2" applyBorder="1" applyAlignment="1">
      <alignment horizontal="center"/>
    </xf>
    <xf numFmtId="0" fontId="5" fillId="0" borderId="11" xfId="2" applyBorder="1" applyAlignment="1">
      <alignment horizontal="center"/>
    </xf>
    <xf numFmtId="0" fontId="5" fillId="0" borderId="8" xfId="2" applyBorder="1" applyAlignment="1">
      <alignment horizontal="center"/>
    </xf>
    <xf numFmtId="0" fontId="28" fillId="0" borderId="7" xfId="6" applyFont="1" applyBorder="1" applyAlignment="1">
      <alignment horizontal="left"/>
    </xf>
    <xf numFmtId="0" fontId="28" fillId="0" borderId="11" xfId="6" applyFont="1" applyBorder="1" applyAlignment="1">
      <alignment horizontal="left"/>
    </xf>
    <xf numFmtId="0" fontId="28" fillId="0" borderId="14" xfId="6" applyFont="1" applyBorder="1" applyAlignment="1">
      <alignment horizontal="left"/>
    </xf>
    <xf numFmtId="0" fontId="28" fillId="0" borderId="7" xfId="6" applyFont="1" applyBorder="1" applyAlignment="1">
      <alignment horizontal="center"/>
    </xf>
    <xf numFmtId="0" fontId="28" fillId="0" borderId="11" xfId="6" applyFont="1" applyBorder="1" applyAlignment="1">
      <alignment horizontal="center"/>
    </xf>
    <xf numFmtId="0" fontId="28" fillId="0" borderId="8" xfId="6" applyFont="1" applyBorder="1" applyAlignment="1">
      <alignment horizontal="center"/>
    </xf>
    <xf numFmtId="0" fontId="20" fillId="3" borderId="7" xfId="6" applyFont="1" applyFill="1" applyBorder="1" applyAlignment="1">
      <alignment horizontal="center"/>
    </xf>
    <xf numFmtId="0" fontId="20" fillId="3" borderId="11" xfId="6" applyFont="1" applyFill="1" applyBorder="1" applyAlignment="1">
      <alignment horizontal="center"/>
    </xf>
    <xf numFmtId="0" fontId="20" fillId="3" borderId="8" xfId="6" applyFont="1" applyFill="1" applyBorder="1" applyAlignment="1">
      <alignment horizontal="center"/>
    </xf>
    <xf numFmtId="0" fontId="5" fillId="0" borderId="13" xfId="2" applyBorder="1" applyAlignment="1">
      <alignment horizontal="left"/>
    </xf>
    <xf numFmtId="0" fontId="20" fillId="3" borderId="2" xfId="6" applyFont="1" applyFill="1" applyBorder="1" applyAlignment="1">
      <alignment horizontal="center"/>
    </xf>
    <xf numFmtId="0" fontId="20" fillId="3" borderId="10" xfId="6" applyFont="1" applyFill="1" applyBorder="1" applyAlignment="1">
      <alignment horizontal="center"/>
    </xf>
    <xf numFmtId="0" fontId="20" fillId="3" borderId="3" xfId="6" applyFont="1" applyFill="1" applyBorder="1" applyAlignment="1">
      <alignment horizontal="center"/>
    </xf>
    <xf numFmtId="0" fontId="20" fillId="0" borderId="7" xfId="6" applyFont="1" applyBorder="1" applyAlignment="1">
      <alignment horizontal="center"/>
    </xf>
    <xf numFmtId="0" fontId="20" fillId="0" borderId="11" xfId="6" applyFont="1" applyBorder="1" applyAlignment="1">
      <alignment horizontal="center"/>
    </xf>
    <xf numFmtId="0" fontId="20" fillId="0" borderId="8" xfId="6" applyFont="1" applyBorder="1" applyAlignment="1">
      <alignment horizontal="center"/>
    </xf>
    <xf numFmtId="0" fontId="7" fillId="0" borderId="7" xfId="2" applyFont="1" applyBorder="1" applyAlignment="1">
      <alignment horizontal="left"/>
    </xf>
    <xf numFmtId="0" fontId="7" fillId="0" borderId="11" xfId="2" applyFont="1" applyBorder="1" applyAlignment="1">
      <alignment horizontal="left"/>
    </xf>
    <xf numFmtId="0" fontId="7" fillId="0" borderId="14" xfId="2" applyFont="1" applyBorder="1" applyAlignment="1">
      <alignment horizontal="left"/>
    </xf>
    <xf numFmtId="0" fontId="33" fillId="0" borderId="7" xfId="6" applyFont="1" applyBorder="1" applyAlignment="1">
      <alignment horizontal="left"/>
    </xf>
    <xf numFmtId="0" fontId="33" fillId="0" borderId="11" xfId="6" applyFont="1" applyBorder="1" applyAlignment="1">
      <alignment horizontal="left"/>
    </xf>
    <xf numFmtId="0" fontId="33" fillId="0" borderId="14" xfId="6" applyFont="1" applyBorder="1" applyAlignment="1">
      <alignment horizontal="left"/>
    </xf>
    <xf numFmtId="0" fontId="28" fillId="0" borderId="5" xfId="6" applyFont="1" applyBorder="1" applyAlignment="1">
      <alignment horizontal="left"/>
    </xf>
    <xf numFmtId="0" fontId="28" fillId="0" borderId="12" xfId="6" applyFont="1" applyBorder="1" applyAlignment="1">
      <alignment horizontal="left"/>
    </xf>
    <xf numFmtId="0" fontId="17" fillId="6" borderId="0" xfId="4" applyFont="1" applyFill="1" applyAlignment="1">
      <alignment horizontal="left"/>
    </xf>
    <xf numFmtId="0" fontId="0" fillId="0" borderId="8" xfId="0" applyBorder="1"/>
    <xf numFmtId="43" fontId="0" fillId="0" borderId="8" xfId="8" applyFont="1" applyBorder="1"/>
    <xf numFmtId="43" fontId="0" fillId="0" borderId="17" xfId="0" applyNumberFormat="1" applyBorder="1"/>
    <xf numFmtId="0" fontId="0" fillId="0" borderId="37" xfId="0" applyBorder="1"/>
    <xf numFmtId="0" fontId="38" fillId="7" borderId="35" xfId="0" applyFont="1" applyFill="1" applyBorder="1"/>
    <xf numFmtId="0" fontId="38" fillId="7" borderId="37" xfId="0" applyFont="1" applyFill="1" applyBorder="1"/>
    <xf numFmtId="0" fontId="38" fillId="7" borderId="38" xfId="0" applyFont="1" applyFill="1" applyBorder="1"/>
    <xf numFmtId="0" fontId="0" fillId="14" borderId="36" xfId="0" applyFill="1" applyBorder="1"/>
    <xf numFmtId="0" fontId="0" fillId="14" borderId="19" xfId="0" applyFill="1" applyBorder="1"/>
    <xf numFmtId="43" fontId="0" fillId="0" borderId="30" xfId="8" applyFont="1" applyBorder="1"/>
    <xf numFmtId="0" fontId="0" fillId="0" borderId="35" xfId="0" applyBorder="1"/>
    <xf numFmtId="0" fontId="0" fillId="14" borderId="35" xfId="0" applyFill="1" applyBorder="1"/>
    <xf numFmtId="0" fontId="38" fillId="7" borderId="34" xfId="0" applyFont="1" applyFill="1" applyBorder="1"/>
    <xf numFmtId="44" fontId="0" fillId="0" borderId="12" xfId="9" applyFont="1" applyBorder="1"/>
    <xf numFmtId="3" fontId="6" fillId="4" borderId="6" xfId="2" applyNumberFormat="1" applyFont="1" applyFill="1" applyBorder="1" applyProtection="1">
      <protection locked="0"/>
    </xf>
    <xf numFmtId="0" fontId="0" fillId="17" borderId="35" xfId="0" applyFill="1" applyBorder="1"/>
    <xf numFmtId="0" fontId="0" fillId="17" borderId="37" xfId="0" applyFill="1" applyBorder="1"/>
    <xf numFmtId="0" fontId="0" fillId="18" borderId="37" xfId="0" applyFill="1" applyBorder="1"/>
    <xf numFmtId="0" fontId="0" fillId="17" borderId="38" xfId="0" applyFill="1" applyBorder="1"/>
    <xf numFmtId="0" fontId="0" fillId="0" borderId="38" xfId="0" applyBorder="1"/>
    <xf numFmtId="0" fontId="0" fillId="8" borderId="39" xfId="0" applyFill="1" applyBorder="1"/>
    <xf numFmtId="3" fontId="6" fillId="0" borderId="6" xfId="2" applyNumberFormat="1" applyFont="1" applyBorder="1" applyProtection="1">
      <protection locked="0"/>
    </xf>
    <xf numFmtId="0" fontId="0" fillId="8" borderId="32" xfId="0" applyFill="1" applyBorder="1"/>
    <xf numFmtId="0" fontId="0" fillId="8" borderId="31" xfId="0" applyFill="1" applyBorder="1"/>
    <xf numFmtId="0" fontId="0" fillId="0" borderId="4" xfId="0" applyBorder="1"/>
    <xf numFmtId="0" fontId="0" fillId="0" borderId="20" xfId="0" applyBorder="1"/>
    <xf numFmtId="9" fontId="0" fillId="0" borderId="20" xfId="1" applyFont="1" applyBorder="1"/>
    <xf numFmtId="0" fontId="45" fillId="6" borderId="30" xfId="0" applyFont="1" applyFill="1" applyBorder="1"/>
  </cellXfs>
  <cellStyles count="10">
    <cellStyle name="Comma" xfId="8" builtinId="3"/>
    <cellStyle name="Currency" xfId="9" builtinId="4"/>
    <cellStyle name="Normal" xfId="0" builtinId="0"/>
    <cellStyle name="Normal 2 2" xfId="4" xr:uid="{CB4376CC-C85A-4247-9775-0767F446FDEB}"/>
    <cellStyle name="Normal 3" xfId="2" xr:uid="{62CA494C-9A47-419E-A54D-167DE76F2B39}"/>
    <cellStyle name="Normal 3 2" xfId="6" xr:uid="{5AFA3FF6-934D-47C5-9869-F36D6187ED03}"/>
    <cellStyle name="Percent" xfId="1" builtinId="5"/>
    <cellStyle name="Percent 2" xfId="5" xr:uid="{B85F0A60-6482-4B6D-8364-741F96114ED1}"/>
    <cellStyle name="Percent 3" xfId="3" xr:uid="{A2CA953E-2007-4676-A956-1BED70939C87}"/>
    <cellStyle name="Percent 3 2" xfId="7" xr:uid="{41A89DE9-8734-4AFF-8935-E641A2E35689}"/>
  </cellStyles>
  <dxfs count="16"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1" defaultTableStyle="TableStyleMedium2" defaultPivotStyle="PivotStyleLight16">
    <tableStyle name="Invisible" pivot="0" table="0" count="0" xr9:uid="{43B1CAED-A24D-4176-A4F3-535ED6EFDA0C}"/>
  </tableStyles>
  <colors>
    <mruColors>
      <color rgb="FFFFCC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($'000) Percent - line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'Q1(a)'!$O$2:$O$8</c:f>
              <c:numCache>
                <c:formatCode>General</c:formatCode>
                <c:ptCount val="7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</c:numCache>
            </c:numRef>
          </c:cat>
          <c:val>
            <c:numRef>
              <c:f>'Q1(a)'!$Q$2:$Q$8</c:f>
              <c:numCache>
                <c:formatCode>0.00%</c:formatCode>
                <c:ptCount val="7"/>
                <c:pt idx="0">
                  <c:v>3.3333333333333333E-2</c:v>
                </c:pt>
                <c:pt idx="1">
                  <c:v>9.3333333333333338E-2</c:v>
                </c:pt>
                <c:pt idx="2">
                  <c:v>0.44</c:v>
                </c:pt>
                <c:pt idx="3">
                  <c:v>0.22666666666666666</c:v>
                </c:pt>
                <c:pt idx="4">
                  <c:v>9.3333333333333338E-2</c:v>
                </c:pt>
                <c:pt idx="5">
                  <c:v>0.1</c:v>
                </c:pt>
                <c:pt idx="6">
                  <c:v>1.3333333333333334E-2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6-4986-BEC9-2AE5F73FA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284976"/>
        <c:axId val="922272496"/>
      </c:lineChart>
      <c:catAx>
        <c:axId val="922284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272496"/>
        <c:crosses val="autoZero"/>
        <c:auto val="1"/>
        <c:lblAlgn val="ctr"/>
        <c:lblOffset val="100"/>
        <c:noMultiLvlLbl val="0"/>
      </c:catAx>
      <c:valAx>
        <c:axId val="922272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28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'Q2(c)'!$S$25:$S$174</c:f>
              <c:numCache>
                <c:formatCode>General</c:formatCode>
                <c:ptCount val="150"/>
                <c:pt idx="0">
                  <c:v>0.33333333333333331</c:v>
                </c:pt>
                <c:pt idx="1">
                  <c:v>1</c:v>
                </c:pt>
                <c:pt idx="2">
                  <c:v>1.6666666666666665</c:v>
                </c:pt>
                <c:pt idx="3">
                  <c:v>2.3333333333333335</c:v>
                </c:pt>
                <c:pt idx="4">
                  <c:v>3</c:v>
                </c:pt>
                <c:pt idx="5">
                  <c:v>3.6666666666666665</c:v>
                </c:pt>
                <c:pt idx="6">
                  <c:v>4.333333333333333</c:v>
                </c:pt>
                <c:pt idx="7">
                  <c:v>4.9999999999999991</c:v>
                </c:pt>
                <c:pt idx="8">
                  <c:v>5.6666666666666661</c:v>
                </c:pt>
                <c:pt idx="9">
                  <c:v>6.333333333333333</c:v>
                </c:pt>
                <c:pt idx="10">
                  <c:v>6.9999999999999991</c:v>
                </c:pt>
                <c:pt idx="11">
                  <c:v>7.6666666666666661</c:v>
                </c:pt>
                <c:pt idx="12">
                  <c:v>8.3333333333333339</c:v>
                </c:pt>
                <c:pt idx="13">
                  <c:v>9</c:v>
                </c:pt>
                <c:pt idx="14">
                  <c:v>9.6666666666666661</c:v>
                </c:pt>
                <c:pt idx="15">
                  <c:v>10.333333333333334</c:v>
                </c:pt>
                <c:pt idx="16">
                  <c:v>11</c:v>
                </c:pt>
                <c:pt idx="17">
                  <c:v>11.666666666666666</c:v>
                </c:pt>
                <c:pt idx="18">
                  <c:v>12.333333333333334</c:v>
                </c:pt>
                <c:pt idx="19">
                  <c:v>13</c:v>
                </c:pt>
                <c:pt idx="20">
                  <c:v>13.666666666666666</c:v>
                </c:pt>
                <c:pt idx="21">
                  <c:v>14.333333333333334</c:v>
                </c:pt>
                <c:pt idx="22">
                  <c:v>15</c:v>
                </c:pt>
                <c:pt idx="23">
                  <c:v>15.666666666666666</c:v>
                </c:pt>
                <c:pt idx="24">
                  <c:v>16.333333333333332</c:v>
                </c:pt>
                <c:pt idx="25">
                  <c:v>16.999999999999996</c:v>
                </c:pt>
                <c:pt idx="26">
                  <c:v>17.666666666666664</c:v>
                </c:pt>
                <c:pt idx="27">
                  <c:v>18.333333333333332</c:v>
                </c:pt>
                <c:pt idx="28">
                  <c:v>18.999999999999996</c:v>
                </c:pt>
                <c:pt idx="29">
                  <c:v>19.666666666666664</c:v>
                </c:pt>
                <c:pt idx="30">
                  <c:v>20.333333333333332</c:v>
                </c:pt>
                <c:pt idx="31">
                  <c:v>20.999999999999996</c:v>
                </c:pt>
                <c:pt idx="32">
                  <c:v>21.666666666666664</c:v>
                </c:pt>
                <c:pt idx="33">
                  <c:v>22.333333333333332</c:v>
                </c:pt>
                <c:pt idx="34">
                  <c:v>22.999999999999996</c:v>
                </c:pt>
                <c:pt idx="35">
                  <c:v>23.666666666666664</c:v>
                </c:pt>
                <c:pt idx="36">
                  <c:v>24.333333333333332</c:v>
                </c:pt>
                <c:pt idx="37">
                  <c:v>24.999999999999996</c:v>
                </c:pt>
                <c:pt idx="38">
                  <c:v>25.666666666666664</c:v>
                </c:pt>
                <c:pt idx="39">
                  <c:v>26.333333333333332</c:v>
                </c:pt>
                <c:pt idx="40">
                  <c:v>26.999999999999996</c:v>
                </c:pt>
                <c:pt idx="41">
                  <c:v>27.666666666666664</c:v>
                </c:pt>
                <c:pt idx="42">
                  <c:v>28.333333333333332</c:v>
                </c:pt>
                <c:pt idx="43">
                  <c:v>28.999999999999996</c:v>
                </c:pt>
                <c:pt idx="44">
                  <c:v>29.666666666666664</c:v>
                </c:pt>
                <c:pt idx="45">
                  <c:v>30.333333333333332</c:v>
                </c:pt>
                <c:pt idx="46">
                  <c:v>30.999999999999996</c:v>
                </c:pt>
                <c:pt idx="47">
                  <c:v>31.666666666666664</c:v>
                </c:pt>
                <c:pt idx="48">
                  <c:v>32.333333333333336</c:v>
                </c:pt>
                <c:pt idx="49">
                  <c:v>33</c:v>
                </c:pt>
                <c:pt idx="50">
                  <c:v>33.666666666666664</c:v>
                </c:pt>
                <c:pt idx="51">
                  <c:v>34.333333333333336</c:v>
                </c:pt>
                <c:pt idx="52">
                  <c:v>35</c:v>
                </c:pt>
                <c:pt idx="53">
                  <c:v>35.666666666666664</c:v>
                </c:pt>
                <c:pt idx="54">
                  <c:v>36.333333333333336</c:v>
                </c:pt>
                <c:pt idx="55">
                  <c:v>37</c:v>
                </c:pt>
                <c:pt idx="56">
                  <c:v>37.666666666666664</c:v>
                </c:pt>
                <c:pt idx="57">
                  <c:v>38.333333333333336</c:v>
                </c:pt>
                <c:pt idx="58">
                  <c:v>39</c:v>
                </c:pt>
                <c:pt idx="59">
                  <c:v>39.666666666666664</c:v>
                </c:pt>
                <c:pt idx="60">
                  <c:v>40.333333333333336</c:v>
                </c:pt>
                <c:pt idx="61">
                  <c:v>41</c:v>
                </c:pt>
                <c:pt idx="62">
                  <c:v>41.666666666666664</c:v>
                </c:pt>
                <c:pt idx="63">
                  <c:v>42.333333333333336</c:v>
                </c:pt>
                <c:pt idx="64">
                  <c:v>43</c:v>
                </c:pt>
                <c:pt idx="65">
                  <c:v>43.666666666666664</c:v>
                </c:pt>
                <c:pt idx="66">
                  <c:v>44.333333333333336</c:v>
                </c:pt>
                <c:pt idx="67">
                  <c:v>45</c:v>
                </c:pt>
                <c:pt idx="68">
                  <c:v>45.666666666666664</c:v>
                </c:pt>
                <c:pt idx="69">
                  <c:v>46.333333333333336</c:v>
                </c:pt>
                <c:pt idx="70">
                  <c:v>47</c:v>
                </c:pt>
                <c:pt idx="71">
                  <c:v>47.666666666666664</c:v>
                </c:pt>
                <c:pt idx="72">
                  <c:v>48.333333333333336</c:v>
                </c:pt>
                <c:pt idx="73">
                  <c:v>49</c:v>
                </c:pt>
                <c:pt idx="74">
                  <c:v>49.666666666666664</c:v>
                </c:pt>
                <c:pt idx="75">
                  <c:v>50.333333333333336</c:v>
                </c:pt>
                <c:pt idx="76">
                  <c:v>51</c:v>
                </c:pt>
                <c:pt idx="77">
                  <c:v>51.666666666666664</c:v>
                </c:pt>
                <c:pt idx="78">
                  <c:v>52.333333333333336</c:v>
                </c:pt>
                <c:pt idx="79">
                  <c:v>53</c:v>
                </c:pt>
                <c:pt idx="80">
                  <c:v>53.666666666666664</c:v>
                </c:pt>
                <c:pt idx="81">
                  <c:v>54.333333333333336</c:v>
                </c:pt>
                <c:pt idx="82">
                  <c:v>55</c:v>
                </c:pt>
                <c:pt idx="83">
                  <c:v>55.666666666666664</c:v>
                </c:pt>
                <c:pt idx="84">
                  <c:v>56.333333333333336</c:v>
                </c:pt>
                <c:pt idx="85">
                  <c:v>57</c:v>
                </c:pt>
                <c:pt idx="86">
                  <c:v>57.666666666666664</c:v>
                </c:pt>
                <c:pt idx="87">
                  <c:v>58.333333333333336</c:v>
                </c:pt>
                <c:pt idx="88">
                  <c:v>59</c:v>
                </c:pt>
                <c:pt idx="89">
                  <c:v>59.666666666666664</c:v>
                </c:pt>
                <c:pt idx="90">
                  <c:v>60.333333333333336</c:v>
                </c:pt>
                <c:pt idx="91">
                  <c:v>61</c:v>
                </c:pt>
                <c:pt idx="92">
                  <c:v>61.666666666666664</c:v>
                </c:pt>
                <c:pt idx="93">
                  <c:v>62.333333333333336</c:v>
                </c:pt>
                <c:pt idx="94">
                  <c:v>63</c:v>
                </c:pt>
                <c:pt idx="95">
                  <c:v>63.666666666666664</c:v>
                </c:pt>
                <c:pt idx="96">
                  <c:v>64.333333333333329</c:v>
                </c:pt>
                <c:pt idx="97">
                  <c:v>64.999999999999986</c:v>
                </c:pt>
                <c:pt idx="98">
                  <c:v>65.666666666666657</c:v>
                </c:pt>
                <c:pt idx="99">
                  <c:v>66.333333333333329</c:v>
                </c:pt>
                <c:pt idx="100">
                  <c:v>66.999999999999986</c:v>
                </c:pt>
                <c:pt idx="101">
                  <c:v>67.666666666666657</c:v>
                </c:pt>
                <c:pt idx="102">
                  <c:v>68.333333333333329</c:v>
                </c:pt>
                <c:pt idx="103">
                  <c:v>68.999999999999986</c:v>
                </c:pt>
                <c:pt idx="104">
                  <c:v>69.666666666666657</c:v>
                </c:pt>
                <c:pt idx="105">
                  <c:v>70.333333333333329</c:v>
                </c:pt>
                <c:pt idx="106">
                  <c:v>70.999999999999986</c:v>
                </c:pt>
                <c:pt idx="107">
                  <c:v>71.666666666666657</c:v>
                </c:pt>
                <c:pt idx="108">
                  <c:v>72.333333333333329</c:v>
                </c:pt>
                <c:pt idx="109">
                  <c:v>72.999999999999986</c:v>
                </c:pt>
                <c:pt idx="110">
                  <c:v>73.666666666666657</c:v>
                </c:pt>
                <c:pt idx="111">
                  <c:v>74.333333333333329</c:v>
                </c:pt>
                <c:pt idx="112">
                  <c:v>74.999999999999986</c:v>
                </c:pt>
                <c:pt idx="113">
                  <c:v>75.666666666666657</c:v>
                </c:pt>
                <c:pt idx="114">
                  <c:v>76.333333333333329</c:v>
                </c:pt>
                <c:pt idx="115">
                  <c:v>76.999999999999986</c:v>
                </c:pt>
                <c:pt idx="116">
                  <c:v>77.666666666666657</c:v>
                </c:pt>
                <c:pt idx="117">
                  <c:v>78.333333333333329</c:v>
                </c:pt>
                <c:pt idx="118">
                  <c:v>78.999999999999986</c:v>
                </c:pt>
                <c:pt idx="119">
                  <c:v>79.666666666666657</c:v>
                </c:pt>
                <c:pt idx="120">
                  <c:v>80.333333333333329</c:v>
                </c:pt>
                <c:pt idx="121">
                  <c:v>80.999999999999986</c:v>
                </c:pt>
                <c:pt idx="122">
                  <c:v>81.666666666666657</c:v>
                </c:pt>
                <c:pt idx="123">
                  <c:v>82.333333333333329</c:v>
                </c:pt>
                <c:pt idx="124">
                  <c:v>82.999999999999986</c:v>
                </c:pt>
                <c:pt idx="125">
                  <c:v>83.666666666666657</c:v>
                </c:pt>
                <c:pt idx="126">
                  <c:v>84.333333333333329</c:v>
                </c:pt>
                <c:pt idx="127">
                  <c:v>84.999999999999986</c:v>
                </c:pt>
                <c:pt idx="128">
                  <c:v>85.666666666666657</c:v>
                </c:pt>
                <c:pt idx="129">
                  <c:v>86.333333333333329</c:v>
                </c:pt>
                <c:pt idx="130">
                  <c:v>86.999999999999986</c:v>
                </c:pt>
                <c:pt idx="131">
                  <c:v>87.666666666666657</c:v>
                </c:pt>
                <c:pt idx="132">
                  <c:v>88.333333333333329</c:v>
                </c:pt>
                <c:pt idx="133">
                  <c:v>88.999999999999986</c:v>
                </c:pt>
                <c:pt idx="134">
                  <c:v>89.666666666666657</c:v>
                </c:pt>
                <c:pt idx="135">
                  <c:v>90.333333333333329</c:v>
                </c:pt>
                <c:pt idx="136">
                  <c:v>90.999999999999986</c:v>
                </c:pt>
                <c:pt idx="137">
                  <c:v>91.666666666666657</c:v>
                </c:pt>
                <c:pt idx="138">
                  <c:v>92.333333333333329</c:v>
                </c:pt>
                <c:pt idx="139">
                  <c:v>92.999999999999986</c:v>
                </c:pt>
                <c:pt idx="140">
                  <c:v>93.666666666666657</c:v>
                </c:pt>
                <c:pt idx="141">
                  <c:v>94.333333333333329</c:v>
                </c:pt>
                <c:pt idx="142">
                  <c:v>94.999999999999986</c:v>
                </c:pt>
                <c:pt idx="143">
                  <c:v>95.666666666666657</c:v>
                </c:pt>
                <c:pt idx="144">
                  <c:v>96.333333333333329</c:v>
                </c:pt>
                <c:pt idx="145">
                  <c:v>96.999999999999986</c:v>
                </c:pt>
                <c:pt idx="146">
                  <c:v>97.666666666666657</c:v>
                </c:pt>
                <c:pt idx="147">
                  <c:v>98.333333333333329</c:v>
                </c:pt>
                <c:pt idx="148">
                  <c:v>98.999999999999986</c:v>
                </c:pt>
                <c:pt idx="149">
                  <c:v>99.666666666666657</c:v>
                </c:pt>
              </c:numCache>
            </c:numRef>
          </c:xVal>
          <c:yVal>
            <c:numRef>
              <c:f>'Q2(c)'!$T$25:$T$174</c:f>
              <c:numCache>
                <c:formatCode>General</c:formatCode>
                <c:ptCount val="150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8.5</c:v>
                </c:pt>
                <c:pt idx="4">
                  <c:v>8.5</c:v>
                </c:pt>
                <c:pt idx="5">
                  <c:v>8.5</c:v>
                </c:pt>
                <c:pt idx="6">
                  <c:v>8.5</c:v>
                </c:pt>
                <c:pt idx="7">
                  <c:v>8.5</c:v>
                </c:pt>
                <c:pt idx="8">
                  <c:v>8.5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8.5</c:v>
                </c:pt>
                <c:pt idx="13">
                  <c:v>8.5</c:v>
                </c:pt>
                <c:pt idx="14">
                  <c:v>8.5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8.5</c:v>
                </c:pt>
                <c:pt idx="22">
                  <c:v>8.5</c:v>
                </c:pt>
                <c:pt idx="23">
                  <c:v>8.5</c:v>
                </c:pt>
                <c:pt idx="24">
                  <c:v>8.5</c:v>
                </c:pt>
                <c:pt idx="25">
                  <c:v>8.5</c:v>
                </c:pt>
                <c:pt idx="26">
                  <c:v>8.5</c:v>
                </c:pt>
                <c:pt idx="27">
                  <c:v>8.5</c:v>
                </c:pt>
                <c:pt idx="28">
                  <c:v>8.5</c:v>
                </c:pt>
                <c:pt idx="29">
                  <c:v>8.5</c:v>
                </c:pt>
                <c:pt idx="30">
                  <c:v>8.5</c:v>
                </c:pt>
                <c:pt idx="31">
                  <c:v>8.5</c:v>
                </c:pt>
                <c:pt idx="32">
                  <c:v>8.5</c:v>
                </c:pt>
                <c:pt idx="33">
                  <c:v>8.5</c:v>
                </c:pt>
                <c:pt idx="34">
                  <c:v>8.5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8.5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8.5</c:v>
                </c:pt>
                <c:pt idx="45">
                  <c:v>8.5</c:v>
                </c:pt>
                <c:pt idx="46">
                  <c:v>8.5</c:v>
                </c:pt>
                <c:pt idx="47">
                  <c:v>8.5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8.5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8.5</c:v>
                </c:pt>
                <c:pt idx="62">
                  <c:v>8.5</c:v>
                </c:pt>
                <c:pt idx="63">
                  <c:v>8.5</c:v>
                </c:pt>
                <c:pt idx="64">
                  <c:v>8.5</c:v>
                </c:pt>
                <c:pt idx="65">
                  <c:v>8.5</c:v>
                </c:pt>
                <c:pt idx="66">
                  <c:v>8.5</c:v>
                </c:pt>
                <c:pt idx="67">
                  <c:v>8.5</c:v>
                </c:pt>
                <c:pt idx="68">
                  <c:v>8.5</c:v>
                </c:pt>
                <c:pt idx="69">
                  <c:v>8.5</c:v>
                </c:pt>
                <c:pt idx="70">
                  <c:v>8.5</c:v>
                </c:pt>
                <c:pt idx="71">
                  <c:v>8.5</c:v>
                </c:pt>
                <c:pt idx="72">
                  <c:v>8.5</c:v>
                </c:pt>
                <c:pt idx="73">
                  <c:v>8.5</c:v>
                </c:pt>
                <c:pt idx="74">
                  <c:v>8.5</c:v>
                </c:pt>
                <c:pt idx="75">
                  <c:v>8.5</c:v>
                </c:pt>
                <c:pt idx="76">
                  <c:v>8.5</c:v>
                </c:pt>
                <c:pt idx="77">
                  <c:v>8.5</c:v>
                </c:pt>
                <c:pt idx="78">
                  <c:v>8.5</c:v>
                </c:pt>
                <c:pt idx="79">
                  <c:v>8.5</c:v>
                </c:pt>
                <c:pt idx="80">
                  <c:v>8.5</c:v>
                </c:pt>
                <c:pt idx="81">
                  <c:v>8.5</c:v>
                </c:pt>
                <c:pt idx="82">
                  <c:v>8.5</c:v>
                </c:pt>
                <c:pt idx="83">
                  <c:v>8.5</c:v>
                </c:pt>
                <c:pt idx="84">
                  <c:v>8.5</c:v>
                </c:pt>
                <c:pt idx="85">
                  <c:v>8.5</c:v>
                </c:pt>
                <c:pt idx="86">
                  <c:v>8.5</c:v>
                </c:pt>
                <c:pt idx="87">
                  <c:v>8.5</c:v>
                </c:pt>
                <c:pt idx="88">
                  <c:v>8.5</c:v>
                </c:pt>
                <c:pt idx="89">
                  <c:v>8.5</c:v>
                </c:pt>
                <c:pt idx="90">
                  <c:v>8.5</c:v>
                </c:pt>
                <c:pt idx="91">
                  <c:v>10.5</c:v>
                </c:pt>
                <c:pt idx="92">
                  <c:v>10.5</c:v>
                </c:pt>
                <c:pt idx="93">
                  <c:v>10.5</c:v>
                </c:pt>
                <c:pt idx="94">
                  <c:v>10.5</c:v>
                </c:pt>
                <c:pt idx="95">
                  <c:v>10.5</c:v>
                </c:pt>
                <c:pt idx="96">
                  <c:v>10.5</c:v>
                </c:pt>
                <c:pt idx="97">
                  <c:v>10.5</c:v>
                </c:pt>
                <c:pt idx="98">
                  <c:v>10.5</c:v>
                </c:pt>
                <c:pt idx="99">
                  <c:v>10.5</c:v>
                </c:pt>
                <c:pt idx="100">
                  <c:v>10.5</c:v>
                </c:pt>
                <c:pt idx="101">
                  <c:v>10.5</c:v>
                </c:pt>
                <c:pt idx="102">
                  <c:v>10.5</c:v>
                </c:pt>
                <c:pt idx="103">
                  <c:v>10.5</c:v>
                </c:pt>
                <c:pt idx="104">
                  <c:v>10.5</c:v>
                </c:pt>
                <c:pt idx="105">
                  <c:v>10.5</c:v>
                </c:pt>
                <c:pt idx="106">
                  <c:v>10.5</c:v>
                </c:pt>
                <c:pt idx="107">
                  <c:v>10.5</c:v>
                </c:pt>
                <c:pt idx="108">
                  <c:v>10.5</c:v>
                </c:pt>
                <c:pt idx="109">
                  <c:v>10.5</c:v>
                </c:pt>
                <c:pt idx="110">
                  <c:v>10.5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10.5</c:v>
                </c:pt>
                <c:pt idx="117">
                  <c:v>10.5</c:v>
                </c:pt>
                <c:pt idx="118">
                  <c:v>10.5</c:v>
                </c:pt>
                <c:pt idx="119">
                  <c:v>10.5</c:v>
                </c:pt>
                <c:pt idx="120">
                  <c:v>10.5</c:v>
                </c:pt>
                <c:pt idx="121">
                  <c:v>10.5</c:v>
                </c:pt>
                <c:pt idx="122">
                  <c:v>10.5</c:v>
                </c:pt>
                <c:pt idx="123">
                  <c:v>10.5</c:v>
                </c:pt>
                <c:pt idx="124">
                  <c:v>10.5</c:v>
                </c:pt>
                <c:pt idx="125">
                  <c:v>10.5</c:v>
                </c:pt>
                <c:pt idx="126">
                  <c:v>10.5</c:v>
                </c:pt>
                <c:pt idx="127">
                  <c:v>10.5</c:v>
                </c:pt>
                <c:pt idx="128">
                  <c:v>10.5</c:v>
                </c:pt>
                <c:pt idx="129">
                  <c:v>10.5</c:v>
                </c:pt>
                <c:pt idx="130">
                  <c:v>10.5</c:v>
                </c:pt>
                <c:pt idx="131">
                  <c:v>10.5</c:v>
                </c:pt>
                <c:pt idx="132">
                  <c:v>10.5</c:v>
                </c:pt>
                <c:pt idx="133">
                  <c:v>10.5</c:v>
                </c:pt>
                <c:pt idx="134">
                  <c:v>10.5</c:v>
                </c:pt>
                <c:pt idx="135">
                  <c:v>10.5</c:v>
                </c:pt>
                <c:pt idx="136">
                  <c:v>10.5</c:v>
                </c:pt>
                <c:pt idx="137">
                  <c:v>10.5</c:v>
                </c:pt>
                <c:pt idx="138">
                  <c:v>10.5</c:v>
                </c:pt>
                <c:pt idx="139">
                  <c:v>10.5</c:v>
                </c:pt>
                <c:pt idx="140">
                  <c:v>10.5</c:v>
                </c:pt>
                <c:pt idx="141">
                  <c:v>10.5</c:v>
                </c:pt>
                <c:pt idx="142">
                  <c:v>10.5</c:v>
                </c:pt>
                <c:pt idx="143">
                  <c:v>10.5</c:v>
                </c:pt>
                <c:pt idx="144">
                  <c:v>10.5</c:v>
                </c:pt>
                <c:pt idx="145">
                  <c:v>10.5</c:v>
                </c:pt>
                <c:pt idx="146">
                  <c:v>10.5</c:v>
                </c:pt>
                <c:pt idx="147">
                  <c:v>10.5</c:v>
                </c:pt>
                <c:pt idx="148">
                  <c:v>10.5</c:v>
                </c:pt>
                <c:pt idx="149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0E-48D0-AFB9-E9107C3DC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47935"/>
        <c:axId val="716748895"/>
      </c:scatterChart>
      <c:valAx>
        <c:axId val="716747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748895"/>
        <c:crosses val="autoZero"/>
        <c:crossBetween val="midCat"/>
      </c:valAx>
      <c:valAx>
        <c:axId val="716748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  (Midpoint)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7479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'Q3(a)'!$F$2</c:f>
              <c:strCache>
                <c:ptCount val="1"/>
                <c:pt idx="0">
                  <c:v>Average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'Q3(a)'!$E$3:$E$4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'Q3(a)'!$F$3:$F$4</c:f>
              <c:numCache>
                <c:formatCode>_("$"* #,##0.00_);_("$"* \(#,##0.00\);_("$"* "-"??_);_(@_)</c:formatCode>
                <c:ptCount val="2"/>
                <c:pt idx="0">
                  <c:v>242.69499999999996</c:v>
                </c:pt>
                <c:pt idx="1">
                  <c:v>255.63519999999994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0-491E-8267-83DD29708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50024048"/>
        <c:axId val="950025008"/>
      </c:barChart>
      <c:catAx>
        <c:axId val="95002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25008"/>
        <c:crosses val="autoZero"/>
        <c:auto val="1"/>
        <c:lblAlgn val="ctr"/>
        <c:lblOffset val="100"/>
        <c:noMultiLvlLbl val="0"/>
      </c:catAx>
      <c:valAx>
        <c:axId val="9500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2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4C-44DC-B811-54E9CC3698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C4C-44DC-B811-54E9CC3698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4C-44DC-B811-54E9CC3698E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9133034379671152E-2"/>
                      <c:h val="8.048684727129956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C4C-44DC-B811-54E9CC3698EA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4C-44DC-B811-54E9CC3698EA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4C-44DC-B811-54E9CC3698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('Q3(b)'!$D$6,'Q3(b)'!$D$10,'Q3(b)'!$D$14)</c:f>
              <c:strCache>
                <c:ptCount val="3"/>
                <c:pt idx="0">
                  <c:v>Proportion of stores with "High Ratings"</c:v>
                </c:pt>
                <c:pt idx="1">
                  <c:v>Proportion of stores with "Medium Ratings"</c:v>
                </c:pt>
                <c:pt idx="2">
                  <c:v>Proportion of stores with "Low Ratings"</c:v>
                </c:pt>
              </c:strCache>
            </c:strRef>
          </c:cat>
          <c:val>
            <c:numRef>
              <c:f>('Q3(b)'!$E$6,'Q3(b)'!$E$10,'Q3(b)'!$E$14)</c:f>
              <c:numCache>
                <c:formatCode>0%</c:formatCode>
                <c:ptCount val="3"/>
                <c:pt idx="0">
                  <c:v>0.30666666666666664</c:v>
                </c:pt>
                <c:pt idx="1">
                  <c:v>0.54</c:v>
                </c:pt>
                <c:pt idx="2">
                  <c:v>0.15333333333333332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C-44DC-B811-54E9CC369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Warehouse Ratings</a:t>
            </a:r>
          </a:p>
        </c:rich>
      </c:tx>
      <c:layout>
        <c:manualLayout>
          <c:xMode val="edge"/>
          <c:yMode val="edge"/>
          <c:x val="0.2750485564304461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High</c:v>
              </c:pt>
              <c:pt idx="1">
                <c:v>Low</c:v>
              </c:pt>
              <c:pt idx="2">
                <c:v>Medium</c:v>
              </c:pt>
            </c:strLit>
          </c:cat>
          <c:val>
            <c:numLit>
              <c:formatCode>General</c:formatCode>
              <c:ptCount val="3"/>
              <c:pt idx="0">
                <c:v>46</c:v>
              </c:pt>
              <c:pt idx="1">
                <c:v>23</c:v>
              </c:pt>
              <c:pt idx="2">
                <c:v>81</c:v>
              </c:pt>
            </c:numLit>
          </c:val>
          <c:extLst>
            <c:ext xmlns:c16="http://schemas.microsoft.com/office/drawing/2014/chart" uri="{C3380CC4-5D6E-409C-BE32-E72D297353CC}">
              <c16:uniqueId val="{00000000-CA04-46F0-8ADE-D037DB56C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88684335"/>
        <c:axId val="88686255"/>
      </c:barChart>
      <c:catAx>
        <c:axId val="8868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6255"/>
        <c:crosses val="autoZero"/>
        <c:auto val="1"/>
        <c:lblAlgn val="ctr"/>
        <c:lblOffset val="100"/>
        <c:noMultiLvlLbl val="0"/>
      </c:catAx>
      <c:valAx>
        <c:axId val="88686255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Items send and  Team Member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'Q2(b)'!$B$1</c:f>
              <c:strCache>
                <c:ptCount val="1"/>
                <c:pt idx="0">
                  <c:v>T_Members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'Q2(b)'!$A$2:$A$151</c:f>
              <c:numCache>
                <c:formatCode>General</c:formatCode>
                <c:ptCount val="150"/>
                <c:pt idx="0">
                  <c:v>1848</c:v>
                </c:pt>
                <c:pt idx="1">
                  <c:v>2251</c:v>
                </c:pt>
                <c:pt idx="2">
                  <c:v>1646</c:v>
                </c:pt>
                <c:pt idx="3">
                  <c:v>1428</c:v>
                </c:pt>
                <c:pt idx="4">
                  <c:v>1210</c:v>
                </c:pt>
                <c:pt idx="5">
                  <c:v>1294</c:v>
                </c:pt>
                <c:pt idx="6">
                  <c:v>1680</c:v>
                </c:pt>
                <c:pt idx="7">
                  <c:v>1596</c:v>
                </c:pt>
                <c:pt idx="8">
                  <c:v>1882</c:v>
                </c:pt>
                <c:pt idx="9">
                  <c:v>1260</c:v>
                </c:pt>
                <c:pt idx="10">
                  <c:v>1680</c:v>
                </c:pt>
                <c:pt idx="11">
                  <c:v>1613</c:v>
                </c:pt>
                <c:pt idx="12">
                  <c:v>1210</c:v>
                </c:pt>
                <c:pt idx="13">
                  <c:v>1226</c:v>
                </c:pt>
                <c:pt idx="14">
                  <c:v>1445</c:v>
                </c:pt>
                <c:pt idx="15">
                  <c:v>2033</c:v>
                </c:pt>
                <c:pt idx="16">
                  <c:v>1428</c:v>
                </c:pt>
                <c:pt idx="17">
                  <c:v>1226</c:v>
                </c:pt>
                <c:pt idx="18">
                  <c:v>1512</c:v>
                </c:pt>
                <c:pt idx="19">
                  <c:v>1378</c:v>
                </c:pt>
                <c:pt idx="20">
                  <c:v>1428</c:v>
                </c:pt>
                <c:pt idx="21">
                  <c:v>1344</c:v>
                </c:pt>
                <c:pt idx="22">
                  <c:v>2436</c:v>
                </c:pt>
                <c:pt idx="23">
                  <c:v>1882</c:v>
                </c:pt>
                <c:pt idx="24">
                  <c:v>1781</c:v>
                </c:pt>
                <c:pt idx="25">
                  <c:v>1697</c:v>
                </c:pt>
                <c:pt idx="26">
                  <c:v>2083</c:v>
                </c:pt>
                <c:pt idx="27">
                  <c:v>1478</c:v>
                </c:pt>
                <c:pt idx="28">
                  <c:v>1966</c:v>
                </c:pt>
                <c:pt idx="29">
                  <c:v>1445</c:v>
                </c:pt>
                <c:pt idx="30">
                  <c:v>1210</c:v>
                </c:pt>
                <c:pt idx="31">
                  <c:v>1697</c:v>
                </c:pt>
                <c:pt idx="32">
                  <c:v>1210</c:v>
                </c:pt>
                <c:pt idx="33">
                  <c:v>1529</c:v>
                </c:pt>
                <c:pt idx="34">
                  <c:v>1310</c:v>
                </c:pt>
                <c:pt idx="35">
                  <c:v>1613</c:v>
                </c:pt>
                <c:pt idx="36">
                  <c:v>2016</c:v>
                </c:pt>
                <c:pt idx="37">
                  <c:v>1882</c:v>
                </c:pt>
                <c:pt idx="38">
                  <c:v>1210</c:v>
                </c:pt>
                <c:pt idx="39">
                  <c:v>2520</c:v>
                </c:pt>
                <c:pt idx="40">
                  <c:v>1848</c:v>
                </c:pt>
                <c:pt idx="41">
                  <c:v>1747</c:v>
                </c:pt>
                <c:pt idx="42">
                  <c:v>1663</c:v>
                </c:pt>
                <c:pt idx="43">
                  <c:v>2436</c:v>
                </c:pt>
                <c:pt idx="44">
                  <c:v>1865</c:v>
                </c:pt>
                <c:pt idx="45">
                  <c:v>1445</c:v>
                </c:pt>
                <c:pt idx="46">
                  <c:v>1411</c:v>
                </c:pt>
                <c:pt idx="47">
                  <c:v>2066</c:v>
                </c:pt>
                <c:pt idx="48">
                  <c:v>1630</c:v>
                </c:pt>
                <c:pt idx="49">
                  <c:v>1646</c:v>
                </c:pt>
                <c:pt idx="50">
                  <c:v>1210</c:v>
                </c:pt>
                <c:pt idx="51">
                  <c:v>1226</c:v>
                </c:pt>
                <c:pt idx="52">
                  <c:v>1865</c:v>
                </c:pt>
                <c:pt idx="53">
                  <c:v>1445</c:v>
                </c:pt>
                <c:pt idx="54">
                  <c:v>2016</c:v>
                </c:pt>
                <c:pt idx="55">
                  <c:v>1411</c:v>
                </c:pt>
                <c:pt idx="56">
                  <c:v>1814</c:v>
                </c:pt>
                <c:pt idx="57">
                  <c:v>1982</c:v>
                </c:pt>
                <c:pt idx="58">
                  <c:v>1546</c:v>
                </c:pt>
                <c:pt idx="59">
                  <c:v>1478</c:v>
                </c:pt>
                <c:pt idx="60">
                  <c:v>1697</c:v>
                </c:pt>
                <c:pt idx="61">
                  <c:v>1529</c:v>
                </c:pt>
                <c:pt idx="62">
                  <c:v>2016</c:v>
                </c:pt>
                <c:pt idx="63">
                  <c:v>1646</c:v>
                </c:pt>
                <c:pt idx="64">
                  <c:v>1646</c:v>
                </c:pt>
                <c:pt idx="65">
                  <c:v>1646</c:v>
                </c:pt>
                <c:pt idx="66">
                  <c:v>1613</c:v>
                </c:pt>
                <c:pt idx="67">
                  <c:v>1949</c:v>
                </c:pt>
                <c:pt idx="68">
                  <c:v>1915</c:v>
                </c:pt>
                <c:pt idx="69">
                  <c:v>1646</c:v>
                </c:pt>
                <c:pt idx="70">
                  <c:v>1529</c:v>
                </c:pt>
                <c:pt idx="71">
                  <c:v>2167</c:v>
                </c:pt>
                <c:pt idx="72">
                  <c:v>1478</c:v>
                </c:pt>
                <c:pt idx="73">
                  <c:v>1378</c:v>
                </c:pt>
                <c:pt idx="74">
                  <c:v>2268</c:v>
                </c:pt>
                <c:pt idx="75">
                  <c:v>2234</c:v>
                </c:pt>
                <c:pt idx="76">
                  <c:v>1882</c:v>
                </c:pt>
                <c:pt idx="77">
                  <c:v>2822</c:v>
                </c:pt>
                <c:pt idx="78">
                  <c:v>1310</c:v>
                </c:pt>
                <c:pt idx="79">
                  <c:v>1848</c:v>
                </c:pt>
                <c:pt idx="80">
                  <c:v>2218</c:v>
                </c:pt>
                <c:pt idx="81">
                  <c:v>2302</c:v>
                </c:pt>
                <c:pt idx="82">
                  <c:v>2134</c:v>
                </c:pt>
                <c:pt idx="83">
                  <c:v>1882</c:v>
                </c:pt>
                <c:pt idx="84">
                  <c:v>1428</c:v>
                </c:pt>
                <c:pt idx="85">
                  <c:v>1243</c:v>
                </c:pt>
                <c:pt idx="86">
                  <c:v>1831</c:v>
                </c:pt>
                <c:pt idx="87">
                  <c:v>1814</c:v>
                </c:pt>
                <c:pt idx="88">
                  <c:v>1680</c:v>
                </c:pt>
                <c:pt idx="89">
                  <c:v>1764</c:v>
                </c:pt>
                <c:pt idx="90">
                  <c:v>1462</c:v>
                </c:pt>
                <c:pt idx="91">
                  <c:v>1411</c:v>
                </c:pt>
                <c:pt idx="92">
                  <c:v>1462</c:v>
                </c:pt>
                <c:pt idx="93">
                  <c:v>1697</c:v>
                </c:pt>
                <c:pt idx="94">
                  <c:v>2184</c:v>
                </c:pt>
                <c:pt idx="95">
                  <c:v>1210</c:v>
                </c:pt>
                <c:pt idx="96">
                  <c:v>2167</c:v>
                </c:pt>
                <c:pt idx="97">
                  <c:v>1680</c:v>
                </c:pt>
                <c:pt idx="98">
                  <c:v>1445</c:v>
                </c:pt>
                <c:pt idx="99">
                  <c:v>1646</c:v>
                </c:pt>
                <c:pt idx="100">
                  <c:v>1882</c:v>
                </c:pt>
                <c:pt idx="101">
                  <c:v>1428</c:v>
                </c:pt>
                <c:pt idx="102">
                  <c:v>1613</c:v>
                </c:pt>
                <c:pt idx="103">
                  <c:v>2520</c:v>
                </c:pt>
                <c:pt idx="104">
                  <c:v>1798</c:v>
                </c:pt>
                <c:pt idx="105">
                  <c:v>1814</c:v>
                </c:pt>
                <c:pt idx="106">
                  <c:v>1310</c:v>
                </c:pt>
                <c:pt idx="107">
                  <c:v>1445</c:v>
                </c:pt>
                <c:pt idx="108">
                  <c:v>2234</c:v>
                </c:pt>
                <c:pt idx="109">
                  <c:v>1798</c:v>
                </c:pt>
                <c:pt idx="110">
                  <c:v>1680</c:v>
                </c:pt>
                <c:pt idx="111">
                  <c:v>1814</c:v>
                </c:pt>
                <c:pt idx="112">
                  <c:v>2604</c:v>
                </c:pt>
                <c:pt idx="113">
                  <c:v>1512</c:v>
                </c:pt>
                <c:pt idx="114">
                  <c:v>2302</c:v>
                </c:pt>
                <c:pt idx="115">
                  <c:v>2352</c:v>
                </c:pt>
                <c:pt idx="116">
                  <c:v>1646</c:v>
                </c:pt>
                <c:pt idx="117">
                  <c:v>1865</c:v>
                </c:pt>
                <c:pt idx="118">
                  <c:v>1697</c:v>
                </c:pt>
                <c:pt idx="119">
                  <c:v>1831</c:v>
                </c:pt>
                <c:pt idx="120">
                  <c:v>2218</c:v>
                </c:pt>
                <c:pt idx="121">
                  <c:v>2302</c:v>
                </c:pt>
                <c:pt idx="122">
                  <c:v>1210</c:v>
                </c:pt>
                <c:pt idx="123">
                  <c:v>1277</c:v>
                </c:pt>
                <c:pt idx="124">
                  <c:v>2083</c:v>
                </c:pt>
                <c:pt idx="125">
                  <c:v>1663</c:v>
                </c:pt>
                <c:pt idx="126">
                  <c:v>1512</c:v>
                </c:pt>
                <c:pt idx="127">
                  <c:v>1646</c:v>
                </c:pt>
                <c:pt idx="128">
                  <c:v>1428</c:v>
                </c:pt>
                <c:pt idx="129">
                  <c:v>2285</c:v>
                </c:pt>
                <c:pt idx="130">
                  <c:v>1260</c:v>
                </c:pt>
                <c:pt idx="131">
                  <c:v>1613</c:v>
                </c:pt>
                <c:pt idx="132">
                  <c:v>1630</c:v>
                </c:pt>
                <c:pt idx="133">
                  <c:v>2083</c:v>
                </c:pt>
                <c:pt idx="134">
                  <c:v>1865</c:v>
                </c:pt>
                <c:pt idx="135">
                  <c:v>2470</c:v>
                </c:pt>
                <c:pt idx="136">
                  <c:v>1697</c:v>
                </c:pt>
                <c:pt idx="137">
                  <c:v>1865</c:v>
                </c:pt>
                <c:pt idx="138">
                  <c:v>2050</c:v>
                </c:pt>
                <c:pt idx="139">
                  <c:v>1428</c:v>
                </c:pt>
                <c:pt idx="140">
                  <c:v>2302</c:v>
                </c:pt>
                <c:pt idx="141">
                  <c:v>1663</c:v>
                </c:pt>
                <c:pt idx="142">
                  <c:v>1428</c:v>
                </c:pt>
                <c:pt idx="143">
                  <c:v>1411</c:v>
                </c:pt>
                <c:pt idx="144">
                  <c:v>1932</c:v>
                </c:pt>
                <c:pt idx="145">
                  <c:v>2083</c:v>
                </c:pt>
                <c:pt idx="146">
                  <c:v>2167</c:v>
                </c:pt>
                <c:pt idx="147">
                  <c:v>1714</c:v>
                </c:pt>
                <c:pt idx="148">
                  <c:v>1915</c:v>
                </c:pt>
                <c:pt idx="149">
                  <c:v>2268</c:v>
                </c:pt>
              </c:numCache>
            </c:numRef>
          </c:xVal>
          <c:yVal>
            <c:numRef>
              <c:f>'Q2(b)'!$B$2:$B$151</c:f>
              <c:numCache>
                <c:formatCode>General</c:formatCode>
                <c:ptCount val="15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2-4C5B-BB4C-107F94BD8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633088"/>
        <c:axId val="1085633568"/>
      </c:scatterChart>
      <c:valAx>
        <c:axId val="108563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33568"/>
        <c:crosses val="autoZero"/>
        <c:crossBetween val="midCat"/>
      </c:valAx>
      <c:valAx>
        <c:axId val="10856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3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Items_Sent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'Q2(b)'!$A$2:$A$151</c:f>
              <c:numCache>
                <c:formatCode>General</c:formatCode>
                <c:ptCount val="150"/>
                <c:pt idx="0">
                  <c:v>1848</c:v>
                </c:pt>
                <c:pt idx="1">
                  <c:v>2251</c:v>
                </c:pt>
                <c:pt idx="2">
                  <c:v>1646</c:v>
                </c:pt>
                <c:pt idx="3">
                  <c:v>1428</c:v>
                </c:pt>
                <c:pt idx="4">
                  <c:v>1210</c:v>
                </c:pt>
                <c:pt idx="5">
                  <c:v>1294</c:v>
                </c:pt>
                <c:pt idx="6">
                  <c:v>1680</c:v>
                </c:pt>
                <c:pt idx="7">
                  <c:v>1596</c:v>
                </c:pt>
                <c:pt idx="8">
                  <c:v>1882</c:v>
                </c:pt>
                <c:pt idx="9">
                  <c:v>1260</c:v>
                </c:pt>
                <c:pt idx="10">
                  <c:v>1680</c:v>
                </c:pt>
                <c:pt idx="11">
                  <c:v>1613</c:v>
                </c:pt>
                <c:pt idx="12">
                  <c:v>1210</c:v>
                </c:pt>
                <c:pt idx="13">
                  <c:v>1226</c:v>
                </c:pt>
                <c:pt idx="14">
                  <c:v>1445</c:v>
                </c:pt>
                <c:pt idx="15">
                  <c:v>2033</c:v>
                </c:pt>
                <c:pt idx="16">
                  <c:v>1428</c:v>
                </c:pt>
                <c:pt idx="17">
                  <c:v>1226</c:v>
                </c:pt>
                <c:pt idx="18">
                  <c:v>1512</c:v>
                </c:pt>
                <c:pt idx="19">
                  <c:v>1378</c:v>
                </c:pt>
                <c:pt idx="20">
                  <c:v>1428</c:v>
                </c:pt>
                <c:pt idx="21">
                  <c:v>1344</c:v>
                </c:pt>
                <c:pt idx="22">
                  <c:v>2436</c:v>
                </c:pt>
                <c:pt idx="23">
                  <c:v>1882</c:v>
                </c:pt>
                <c:pt idx="24">
                  <c:v>1781</c:v>
                </c:pt>
                <c:pt idx="25">
                  <c:v>1697</c:v>
                </c:pt>
                <c:pt idx="26">
                  <c:v>2083</c:v>
                </c:pt>
                <c:pt idx="27">
                  <c:v>1478</c:v>
                </c:pt>
                <c:pt idx="28">
                  <c:v>1966</c:v>
                </c:pt>
                <c:pt idx="29">
                  <c:v>1445</c:v>
                </c:pt>
                <c:pt idx="30">
                  <c:v>1210</c:v>
                </c:pt>
                <c:pt idx="31">
                  <c:v>1697</c:v>
                </c:pt>
                <c:pt idx="32">
                  <c:v>1210</c:v>
                </c:pt>
                <c:pt idx="33">
                  <c:v>1529</c:v>
                </c:pt>
                <c:pt idx="34">
                  <c:v>1310</c:v>
                </c:pt>
                <c:pt idx="35">
                  <c:v>1613</c:v>
                </c:pt>
                <c:pt idx="36">
                  <c:v>2016</c:v>
                </c:pt>
                <c:pt idx="37">
                  <c:v>1882</c:v>
                </c:pt>
                <c:pt idx="38">
                  <c:v>1210</c:v>
                </c:pt>
                <c:pt idx="39">
                  <c:v>2520</c:v>
                </c:pt>
                <c:pt idx="40">
                  <c:v>1848</c:v>
                </c:pt>
                <c:pt idx="41">
                  <c:v>1747</c:v>
                </c:pt>
                <c:pt idx="42">
                  <c:v>1663</c:v>
                </c:pt>
                <c:pt idx="43">
                  <c:v>2436</c:v>
                </c:pt>
                <c:pt idx="44">
                  <c:v>1865</c:v>
                </c:pt>
                <c:pt idx="45">
                  <c:v>1445</c:v>
                </c:pt>
                <c:pt idx="46">
                  <c:v>1411</c:v>
                </c:pt>
                <c:pt idx="47">
                  <c:v>2066</c:v>
                </c:pt>
                <c:pt idx="48">
                  <c:v>1630</c:v>
                </c:pt>
                <c:pt idx="49">
                  <c:v>1646</c:v>
                </c:pt>
                <c:pt idx="50">
                  <c:v>1210</c:v>
                </c:pt>
                <c:pt idx="51">
                  <c:v>1226</c:v>
                </c:pt>
                <c:pt idx="52">
                  <c:v>1865</c:v>
                </c:pt>
                <c:pt idx="53">
                  <c:v>1445</c:v>
                </c:pt>
                <c:pt idx="54">
                  <c:v>2016</c:v>
                </c:pt>
                <c:pt idx="55">
                  <c:v>1411</c:v>
                </c:pt>
                <c:pt idx="56">
                  <c:v>1814</c:v>
                </c:pt>
                <c:pt idx="57">
                  <c:v>1982</c:v>
                </c:pt>
                <c:pt idx="58">
                  <c:v>1546</c:v>
                </c:pt>
                <c:pt idx="59">
                  <c:v>1478</c:v>
                </c:pt>
                <c:pt idx="60">
                  <c:v>1697</c:v>
                </c:pt>
                <c:pt idx="61">
                  <c:v>1529</c:v>
                </c:pt>
                <c:pt idx="62">
                  <c:v>2016</c:v>
                </c:pt>
                <c:pt idx="63">
                  <c:v>1646</c:v>
                </c:pt>
                <c:pt idx="64">
                  <c:v>1646</c:v>
                </c:pt>
                <c:pt idx="65">
                  <c:v>1646</c:v>
                </c:pt>
                <c:pt idx="66">
                  <c:v>1613</c:v>
                </c:pt>
                <c:pt idx="67">
                  <c:v>1949</c:v>
                </c:pt>
                <c:pt idx="68">
                  <c:v>1915</c:v>
                </c:pt>
                <c:pt idx="69">
                  <c:v>1646</c:v>
                </c:pt>
                <c:pt idx="70">
                  <c:v>1529</c:v>
                </c:pt>
                <c:pt idx="71">
                  <c:v>2167</c:v>
                </c:pt>
                <c:pt idx="72">
                  <c:v>1478</c:v>
                </c:pt>
                <c:pt idx="73">
                  <c:v>1378</c:v>
                </c:pt>
                <c:pt idx="74">
                  <c:v>2268</c:v>
                </c:pt>
                <c:pt idx="75">
                  <c:v>2234</c:v>
                </c:pt>
                <c:pt idx="76">
                  <c:v>1882</c:v>
                </c:pt>
                <c:pt idx="77">
                  <c:v>2822</c:v>
                </c:pt>
                <c:pt idx="78">
                  <c:v>1310</c:v>
                </c:pt>
                <c:pt idx="79">
                  <c:v>1848</c:v>
                </c:pt>
                <c:pt idx="80">
                  <c:v>2218</c:v>
                </c:pt>
                <c:pt idx="81">
                  <c:v>2302</c:v>
                </c:pt>
                <c:pt idx="82">
                  <c:v>2134</c:v>
                </c:pt>
                <c:pt idx="83">
                  <c:v>1882</c:v>
                </c:pt>
                <c:pt idx="84">
                  <c:v>1428</c:v>
                </c:pt>
                <c:pt idx="85">
                  <c:v>1243</c:v>
                </c:pt>
                <c:pt idx="86">
                  <c:v>1831</c:v>
                </c:pt>
                <c:pt idx="87">
                  <c:v>1814</c:v>
                </c:pt>
                <c:pt idx="88">
                  <c:v>1680</c:v>
                </c:pt>
                <c:pt idx="89">
                  <c:v>1764</c:v>
                </c:pt>
                <c:pt idx="90">
                  <c:v>1462</c:v>
                </c:pt>
                <c:pt idx="91">
                  <c:v>1411</c:v>
                </c:pt>
                <c:pt idx="92">
                  <c:v>1462</c:v>
                </c:pt>
                <c:pt idx="93">
                  <c:v>1697</c:v>
                </c:pt>
                <c:pt idx="94">
                  <c:v>2184</c:v>
                </c:pt>
                <c:pt idx="95">
                  <c:v>1210</c:v>
                </c:pt>
                <c:pt idx="96">
                  <c:v>2167</c:v>
                </c:pt>
                <c:pt idx="97">
                  <c:v>1680</c:v>
                </c:pt>
                <c:pt idx="98">
                  <c:v>1445</c:v>
                </c:pt>
                <c:pt idx="99">
                  <c:v>1646</c:v>
                </c:pt>
                <c:pt idx="100">
                  <c:v>1882</c:v>
                </c:pt>
                <c:pt idx="101">
                  <c:v>1428</c:v>
                </c:pt>
                <c:pt idx="102">
                  <c:v>1613</c:v>
                </c:pt>
                <c:pt idx="103">
                  <c:v>2520</c:v>
                </c:pt>
                <c:pt idx="104">
                  <c:v>1798</c:v>
                </c:pt>
                <c:pt idx="105">
                  <c:v>1814</c:v>
                </c:pt>
                <c:pt idx="106">
                  <c:v>1310</c:v>
                </c:pt>
                <c:pt idx="107">
                  <c:v>1445</c:v>
                </c:pt>
                <c:pt idx="108">
                  <c:v>2234</c:v>
                </c:pt>
                <c:pt idx="109">
                  <c:v>1798</c:v>
                </c:pt>
                <c:pt idx="110">
                  <c:v>1680</c:v>
                </c:pt>
                <c:pt idx="111">
                  <c:v>1814</c:v>
                </c:pt>
                <c:pt idx="112">
                  <c:v>2604</c:v>
                </c:pt>
                <c:pt idx="113">
                  <c:v>1512</c:v>
                </c:pt>
                <c:pt idx="114">
                  <c:v>2302</c:v>
                </c:pt>
                <c:pt idx="115">
                  <c:v>2352</c:v>
                </c:pt>
                <c:pt idx="116">
                  <c:v>1646</c:v>
                </c:pt>
                <c:pt idx="117">
                  <c:v>1865</c:v>
                </c:pt>
                <c:pt idx="118">
                  <c:v>1697</c:v>
                </c:pt>
                <c:pt idx="119">
                  <c:v>1831</c:v>
                </c:pt>
                <c:pt idx="120">
                  <c:v>2218</c:v>
                </c:pt>
                <c:pt idx="121">
                  <c:v>2302</c:v>
                </c:pt>
                <c:pt idx="122">
                  <c:v>1210</c:v>
                </c:pt>
                <c:pt idx="123">
                  <c:v>1277</c:v>
                </c:pt>
                <c:pt idx="124">
                  <c:v>2083</c:v>
                </c:pt>
                <c:pt idx="125">
                  <c:v>1663</c:v>
                </c:pt>
                <c:pt idx="126">
                  <c:v>1512</c:v>
                </c:pt>
                <c:pt idx="127">
                  <c:v>1646</c:v>
                </c:pt>
                <c:pt idx="128">
                  <c:v>1428</c:v>
                </c:pt>
                <c:pt idx="129">
                  <c:v>2285</c:v>
                </c:pt>
                <c:pt idx="130">
                  <c:v>1260</c:v>
                </c:pt>
                <c:pt idx="131">
                  <c:v>1613</c:v>
                </c:pt>
                <c:pt idx="132">
                  <c:v>1630</c:v>
                </c:pt>
                <c:pt idx="133">
                  <c:v>2083</c:v>
                </c:pt>
                <c:pt idx="134">
                  <c:v>1865</c:v>
                </c:pt>
                <c:pt idx="135">
                  <c:v>2470</c:v>
                </c:pt>
                <c:pt idx="136">
                  <c:v>1697</c:v>
                </c:pt>
                <c:pt idx="137">
                  <c:v>1865</c:v>
                </c:pt>
                <c:pt idx="138">
                  <c:v>2050</c:v>
                </c:pt>
                <c:pt idx="139">
                  <c:v>1428</c:v>
                </c:pt>
                <c:pt idx="140">
                  <c:v>2302</c:v>
                </c:pt>
                <c:pt idx="141">
                  <c:v>1663</c:v>
                </c:pt>
                <c:pt idx="142">
                  <c:v>1428</c:v>
                </c:pt>
                <c:pt idx="143">
                  <c:v>1411</c:v>
                </c:pt>
                <c:pt idx="144">
                  <c:v>1932</c:v>
                </c:pt>
                <c:pt idx="145">
                  <c:v>2083</c:v>
                </c:pt>
                <c:pt idx="146">
                  <c:v>2167</c:v>
                </c:pt>
                <c:pt idx="147">
                  <c:v>1714</c:v>
                </c:pt>
                <c:pt idx="148">
                  <c:v>1915</c:v>
                </c:pt>
                <c:pt idx="149">
                  <c:v>2268</c:v>
                </c:pt>
              </c:numCache>
            </c:numRef>
          </c:xVal>
          <c:yVal>
            <c:numRef>
              <c:f>'Q2(b)'!$R$25:$R$174</c:f>
              <c:numCache>
                <c:formatCode>General</c:formatCode>
                <c:ptCount val="150"/>
                <c:pt idx="0">
                  <c:v>-0.14210833530825395</c:v>
                </c:pt>
                <c:pt idx="1">
                  <c:v>-0.14989147236986922</c:v>
                </c:pt>
                <c:pt idx="2">
                  <c:v>0.86179288972014856</c:v>
                </c:pt>
                <c:pt idx="3">
                  <c:v>-0.13399687732840659</c:v>
                </c:pt>
                <c:pt idx="4">
                  <c:v>-0.12978664437696219</c:v>
                </c:pt>
                <c:pt idx="5">
                  <c:v>-0.13140893597293157</c:v>
                </c:pt>
                <c:pt idx="6">
                  <c:v>-0.13886375211631519</c:v>
                </c:pt>
                <c:pt idx="7">
                  <c:v>-0.1372414605203458</c:v>
                </c:pt>
                <c:pt idx="8">
                  <c:v>-0.1427649771447177</c:v>
                </c:pt>
                <c:pt idx="9">
                  <c:v>-0.13075229413646783</c:v>
                </c:pt>
                <c:pt idx="10">
                  <c:v>-0.13886375211631519</c:v>
                </c:pt>
                <c:pt idx="11">
                  <c:v>0.86243021856142255</c:v>
                </c:pt>
                <c:pt idx="12">
                  <c:v>-1.1297866443769622</c:v>
                </c:pt>
                <c:pt idx="13">
                  <c:v>0.86990434769999592</c:v>
                </c:pt>
                <c:pt idx="14">
                  <c:v>-0.13432519824663869</c:v>
                </c:pt>
                <c:pt idx="15">
                  <c:v>-0.14568123941842481</c:v>
                </c:pt>
                <c:pt idx="16">
                  <c:v>0.86600312267159341</c:v>
                </c:pt>
                <c:pt idx="17">
                  <c:v>-0.13009565230000408</c:v>
                </c:pt>
                <c:pt idx="18">
                  <c:v>-0.13561916892437642</c:v>
                </c:pt>
                <c:pt idx="19">
                  <c:v>-0.13303122756890096</c:v>
                </c:pt>
                <c:pt idx="20">
                  <c:v>-0.13399687732840659</c:v>
                </c:pt>
                <c:pt idx="21">
                  <c:v>0.86762541426756279</c:v>
                </c:pt>
                <c:pt idx="22">
                  <c:v>-0.15346437648004008</c:v>
                </c:pt>
                <c:pt idx="23">
                  <c:v>-0.1427649771447177</c:v>
                </c:pt>
                <c:pt idx="24">
                  <c:v>-0.14081436463051666</c:v>
                </c:pt>
                <c:pt idx="25">
                  <c:v>-1.1391920730345468</c:v>
                </c:pt>
                <c:pt idx="26">
                  <c:v>0.85335311082206955</c:v>
                </c:pt>
                <c:pt idx="27">
                  <c:v>-1.1349625270879122</c:v>
                </c:pt>
                <c:pt idx="28">
                  <c:v>-0.14438726874068708</c:v>
                </c:pt>
                <c:pt idx="29">
                  <c:v>0.86567480175336131</c:v>
                </c:pt>
                <c:pt idx="30">
                  <c:v>-0.12978664437696219</c:v>
                </c:pt>
                <c:pt idx="31">
                  <c:v>-0.13919207303454684</c:v>
                </c:pt>
                <c:pt idx="32">
                  <c:v>-0.12978664437696219</c:v>
                </c:pt>
                <c:pt idx="33">
                  <c:v>0.86405251015739193</c:v>
                </c:pt>
                <c:pt idx="34">
                  <c:v>-0.13171794389597347</c:v>
                </c:pt>
                <c:pt idx="35">
                  <c:v>-0.13756978143857745</c:v>
                </c:pt>
                <c:pt idx="36">
                  <c:v>-0.14535291850019272</c:v>
                </c:pt>
                <c:pt idx="37">
                  <c:v>-0.1427649771447177</c:v>
                </c:pt>
                <c:pt idx="38">
                  <c:v>-0.12978664437696219</c:v>
                </c:pt>
                <c:pt idx="39">
                  <c:v>-0.15508666807600946</c:v>
                </c:pt>
                <c:pt idx="40">
                  <c:v>-0.14210833530825395</c:v>
                </c:pt>
                <c:pt idx="41">
                  <c:v>0.85984227720594752</c:v>
                </c:pt>
                <c:pt idx="42">
                  <c:v>-0.13853543119808309</c:v>
                </c:pt>
                <c:pt idx="43">
                  <c:v>1.8465356235199599</c:v>
                </c:pt>
                <c:pt idx="44">
                  <c:v>0.85756334377351395</c:v>
                </c:pt>
                <c:pt idx="45">
                  <c:v>0.86567480175336131</c:v>
                </c:pt>
                <c:pt idx="46">
                  <c:v>-0.13366855641017494</c:v>
                </c:pt>
                <c:pt idx="47">
                  <c:v>-0.14631856825969836</c:v>
                </c:pt>
                <c:pt idx="48">
                  <c:v>-0.13789810235680955</c:v>
                </c:pt>
                <c:pt idx="49">
                  <c:v>-0.13820711027985144</c:v>
                </c:pt>
                <c:pt idx="50">
                  <c:v>-0.12978664437696219</c:v>
                </c:pt>
                <c:pt idx="51">
                  <c:v>-0.13009565230000408</c:v>
                </c:pt>
                <c:pt idx="52">
                  <c:v>-0.14243665622648605</c:v>
                </c:pt>
                <c:pt idx="53">
                  <c:v>-0.13432519824663869</c:v>
                </c:pt>
                <c:pt idx="54">
                  <c:v>-1.1453529185001927</c:v>
                </c:pt>
                <c:pt idx="55">
                  <c:v>-0.13366855641017494</c:v>
                </c:pt>
                <c:pt idx="56">
                  <c:v>-0.14145169347179021</c:v>
                </c:pt>
                <c:pt idx="57">
                  <c:v>-0.14469627666372897</c:v>
                </c:pt>
                <c:pt idx="58">
                  <c:v>0.86372418923915983</c:v>
                </c:pt>
                <c:pt idx="59">
                  <c:v>-0.13496252708791223</c:v>
                </c:pt>
                <c:pt idx="60">
                  <c:v>-0.13919207303454684</c:v>
                </c:pt>
                <c:pt idx="61">
                  <c:v>-0.13594748984260807</c:v>
                </c:pt>
                <c:pt idx="62">
                  <c:v>-0.14535291850019272</c:v>
                </c:pt>
                <c:pt idx="63">
                  <c:v>-0.13820711027985144</c:v>
                </c:pt>
                <c:pt idx="64">
                  <c:v>0.86179288972014856</c:v>
                </c:pt>
                <c:pt idx="65">
                  <c:v>0.86179288972014856</c:v>
                </c:pt>
                <c:pt idx="66">
                  <c:v>-0.13756978143857745</c:v>
                </c:pt>
                <c:pt idx="67">
                  <c:v>-0.14405894782245543</c:v>
                </c:pt>
                <c:pt idx="68">
                  <c:v>-0.14340230598599168</c:v>
                </c:pt>
                <c:pt idx="69">
                  <c:v>-0.13820711027985144</c:v>
                </c:pt>
                <c:pt idx="70">
                  <c:v>-0.13594748984260807</c:v>
                </c:pt>
                <c:pt idx="71">
                  <c:v>0.85173081922610017</c:v>
                </c:pt>
                <c:pt idx="72">
                  <c:v>-0.13496252708791223</c:v>
                </c:pt>
                <c:pt idx="73">
                  <c:v>-0.13303122756890096</c:v>
                </c:pt>
                <c:pt idx="74">
                  <c:v>-1.1502197932881013</c:v>
                </c:pt>
                <c:pt idx="75">
                  <c:v>0.85043684854836243</c:v>
                </c:pt>
                <c:pt idx="76">
                  <c:v>-0.1427649771447177</c:v>
                </c:pt>
                <c:pt idx="77">
                  <c:v>-0.16091919262342369</c:v>
                </c:pt>
                <c:pt idx="78">
                  <c:v>0.86828205610402653</c:v>
                </c:pt>
                <c:pt idx="79">
                  <c:v>-0.14210833530825395</c:v>
                </c:pt>
                <c:pt idx="80">
                  <c:v>-0.14925414352859567</c:v>
                </c:pt>
                <c:pt idx="81">
                  <c:v>-0.15087643512456506</c:v>
                </c:pt>
                <c:pt idx="82">
                  <c:v>-1.1476318519326263</c:v>
                </c:pt>
                <c:pt idx="83">
                  <c:v>-0.1427649771447177</c:v>
                </c:pt>
                <c:pt idx="84">
                  <c:v>-0.13399687732840659</c:v>
                </c:pt>
                <c:pt idx="85">
                  <c:v>-0.13042397321823618</c:v>
                </c:pt>
                <c:pt idx="86">
                  <c:v>-0.1417800143900223</c:v>
                </c:pt>
                <c:pt idx="87">
                  <c:v>-0.14145169347179021</c:v>
                </c:pt>
                <c:pt idx="88">
                  <c:v>-0.13886375211631519</c:v>
                </c:pt>
                <c:pt idx="89">
                  <c:v>-0.14048604371228457</c:v>
                </c:pt>
                <c:pt idx="90">
                  <c:v>-0.13465351916487078</c:v>
                </c:pt>
                <c:pt idx="91">
                  <c:v>-1.1336685564101749</c:v>
                </c:pt>
                <c:pt idx="92">
                  <c:v>-0.13465351916487078</c:v>
                </c:pt>
                <c:pt idx="93">
                  <c:v>-0.13919207303454684</c:v>
                </c:pt>
                <c:pt idx="94">
                  <c:v>-0.14859750169213193</c:v>
                </c:pt>
                <c:pt idx="95">
                  <c:v>0.87021335562303781</c:v>
                </c:pt>
                <c:pt idx="96">
                  <c:v>0.85173081922610017</c:v>
                </c:pt>
                <c:pt idx="97">
                  <c:v>-0.13886375211631519</c:v>
                </c:pt>
                <c:pt idx="98">
                  <c:v>-0.13432519824663869</c:v>
                </c:pt>
                <c:pt idx="99">
                  <c:v>-0.13820711027985144</c:v>
                </c:pt>
                <c:pt idx="100">
                  <c:v>-0.1427649771447177</c:v>
                </c:pt>
                <c:pt idx="101">
                  <c:v>-0.13399687732840659</c:v>
                </c:pt>
                <c:pt idx="102">
                  <c:v>-0.13756978143857745</c:v>
                </c:pt>
                <c:pt idx="103">
                  <c:v>-0.15508666807600946</c:v>
                </c:pt>
                <c:pt idx="104">
                  <c:v>-0.14114268554874831</c:v>
                </c:pt>
                <c:pt idx="105">
                  <c:v>-0.14145169347179021</c:v>
                </c:pt>
                <c:pt idx="106">
                  <c:v>0.86828205610402653</c:v>
                </c:pt>
                <c:pt idx="107">
                  <c:v>-0.13432519824663869</c:v>
                </c:pt>
                <c:pt idx="108">
                  <c:v>-0.14956315145163757</c:v>
                </c:pt>
                <c:pt idx="109">
                  <c:v>-0.14114268554874831</c:v>
                </c:pt>
                <c:pt idx="110">
                  <c:v>-0.13886375211631519</c:v>
                </c:pt>
                <c:pt idx="111">
                  <c:v>-0.14145169347179021</c:v>
                </c:pt>
                <c:pt idx="112">
                  <c:v>-1.1567089596719788</c:v>
                </c:pt>
                <c:pt idx="113">
                  <c:v>-1.1356191689243764</c:v>
                </c:pt>
                <c:pt idx="114">
                  <c:v>0.84912356487543494</c:v>
                </c:pt>
                <c:pt idx="115">
                  <c:v>-0.15184208488407069</c:v>
                </c:pt>
                <c:pt idx="116">
                  <c:v>-0.13820711027985144</c:v>
                </c:pt>
                <c:pt idx="117">
                  <c:v>-0.14243665622648605</c:v>
                </c:pt>
                <c:pt idx="118">
                  <c:v>-0.13919207303454684</c:v>
                </c:pt>
                <c:pt idx="119">
                  <c:v>0.8582199856099777</c:v>
                </c:pt>
                <c:pt idx="120">
                  <c:v>-0.14925414352859567</c:v>
                </c:pt>
                <c:pt idx="121">
                  <c:v>0.84912356487543494</c:v>
                </c:pt>
                <c:pt idx="122">
                  <c:v>-0.12978664437696219</c:v>
                </c:pt>
                <c:pt idx="123">
                  <c:v>-0.13108061505469992</c:v>
                </c:pt>
                <c:pt idx="124">
                  <c:v>-0.14664688917793045</c:v>
                </c:pt>
                <c:pt idx="125">
                  <c:v>0.86146456880191691</c:v>
                </c:pt>
                <c:pt idx="126">
                  <c:v>-0.13561916892437642</c:v>
                </c:pt>
                <c:pt idx="127">
                  <c:v>-0.13820711027985144</c:v>
                </c:pt>
                <c:pt idx="128">
                  <c:v>-0.13399687732840659</c:v>
                </c:pt>
                <c:pt idx="129">
                  <c:v>-0.15054811420633296</c:v>
                </c:pt>
                <c:pt idx="130">
                  <c:v>-0.13075229413646783</c:v>
                </c:pt>
                <c:pt idx="131">
                  <c:v>-0.13756978143857745</c:v>
                </c:pt>
                <c:pt idx="132">
                  <c:v>-0.13789810235680955</c:v>
                </c:pt>
                <c:pt idx="133">
                  <c:v>-0.14664688917793045</c:v>
                </c:pt>
                <c:pt idx="134">
                  <c:v>-0.14243665622648605</c:v>
                </c:pt>
                <c:pt idx="135">
                  <c:v>0.84587898168349618</c:v>
                </c:pt>
                <c:pt idx="136">
                  <c:v>-0.13919207303454684</c:v>
                </c:pt>
                <c:pt idx="137">
                  <c:v>-0.14243665622648605</c:v>
                </c:pt>
                <c:pt idx="138">
                  <c:v>-0.14600956033665691</c:v>
                </c:pt>
                <c:pt idx="139">
                  <c:v>-0.13399687732840659</c:v>
                </c:pt>
                <c:pt idx="140">
                  <c:v>-0.15087643512456506</c:v>
                </c:pt>
                <c:pt idx="141">
                  <c:v>0.86146456880191691</c:v>
                </c:pt>
                <c:pt idx="142">
                  <c:v>-0.13399687732840659</c:v>
                </c:pt>
                <c:pt idx="143">
                  <c:v>0.86633144358982506</c:v>
                </c:pt>
                <c:pt idx="144">
                  <c:v>-0.14373062690422334</c:v>
                </c:pt>
                <c:pt idx="145">
                  <c:v>0.85335311082206955</c:v>
                </c:pt>
                <c:pt idx="146">
                  <c:v>-0.14826918077389983</c:v>
                </c:pt>
                <c:pt idx="147">
                  <c:v>-0.13952039395277893</c:v>
                </c:pt>
                <c:pt idx="148">
                  <c:v>-0.14340230598599168</c:v>
                </c:pt>
                <c:pt idx="149">
                  <c:v>-0.15021979328810131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0-484B-B250-ABE43398C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797584"/>
        <c:axId val="1150799984"/>
      </c:scatterChart>
      <c:valAx>
        <c:axId val="115079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Items_Sent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0799984"/>
        <c:crosses val="autoZero"/>
        <c:crossBetween val="midCat"/>
      </c:valAx>
      <c:valAx>
        <c:axId val="1150799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0797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Items_Sent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T_Members</c:v>
          </c:tx>
          <c:spPr>
            <a:ln w="38100">
              <a:noFill/>
            </a:ln>
          </c:spPr>
          <c:xVal>
            <c:numRef>
              <c:f>'Q2(b)'!$A$2:$A$151</c:f>
              <c:numCache>
                <c:formatCode>General</c:formatCode>
                <c:ptCount val="150"/>
                <c:pt idx="0">
                  <c:v>1848</c:v>
                </c:pt>
                <c:pt idx="1">
                  <c:v>2251</c:v>
                </c:pt>
                <c:pt idx="2">
                  <c:v>1646</c:v>
                </c:pt>
                <c:pt idx="3">
                  <c:v>1428</c:v>
                </c:pt>
                <c:pt idx="4">
                  <c:v>1210</c:v>
                </c:pt>
                <c:pt idx="5">
                  <c:v>1294</c:v>
                </c:pt>
                <c:pt idx="6">
                  <c:v>1680</c:v>
                </c:pt>
                <c:pt idx="7">
                  <c:v>1596</c:v>
                </c:pt>
                <c:pt idx="8">
                  <c:v>1882</c:v>
                </c:pt>
                <c:pt idx="9">
                  <c:v>1260</c:v>
                </c:pt>
                <c:pt idx="10">
                  <c:v>1680</c:v>
                </c:pt>
                <c:pt idx="11">
                  <c:v>1613</c:v>
                </c:pt>
                <c:pt idx="12">
                  <c:v>1210</c:v>
                </c:pt>
                <c:pt idx="13">
                  <c:v>1226</c:v>
                </c:pt>
                <c:pt idx="14">
                  <c:v>1445</c:v>
                </c:pt>
                <c:pt idx="15">
                  <c:v>2033</c:v>
                </c:pt>
                <c:pt idx="16">
                  <c:v>1428</c:v>
                </c:pt>
                <c:pt idx="17">
                  <c:v>1226</c:v>
                </c:pt>
                <c:pt idx="18">
                  <c:v>1512</c:v>
                </c:pt>
                <c:pt idx="19">
                  <c:v>1378</c:v>
                </c:pt>
                <c:pt idx="20">
                  <c:v>1428</c:v>
                </c:pt>
                <c:pt idx="21">
                  <c:v>1344</c:v>
                </c:pt>
                <c:pt idx="22">
                  <c:v>2436</c:v>
                </c:pt>
                <c:pt idx="23">
                  <c:v>1882</c:v>
                </c:pt>
                <c:pt idx="24">
                  <c:v>1781</c:v>
                </c:pt>
                <c:pt idx="25">
                  <c:v>1697</c:v>
                </c:pt>
                <c:pt idx="26">
                  <c:v>2083</c:v>
                </c:pt>
                <c:pt idx="27">
                  <c:v>1478</c:v>
                </c:pt>
                <c:pt idx="28">
                  <c:v>1966</c:v>
                </c:pt>
                <c:pt idx="29">
                  <c:v>1445</c:v>
                </c:pt>
                <c:pt idx="30">
                  <c:v>1210</c:v>
                </c:pt>
                <c:pt idx="31">
                  <c:v>1697</c:v>
                </c:pt>
                <c:pt idx="32">
                  <c:v>1210</c:v>
                </c:pt>
                <c:pt idx="33">
                  <c:v>1529</c:v>
                </c:pt>
                <c:pt idx="34">
                  <c:v>1310</c:v>
                </c:pt>
                <c:pt idx="35">
                  <c:v>1613</c:v>
                </c:pt>
                <c:pt idx="36">
                  <c:v>2016</c:v>
                </c:pt>
                <c:pt idx="37">
                  <c:v>1882</c:v>
                </c:pt>
                <c:pt idx="38">
                  <c:v>1210</c:v>
                </c:pt>
                <c:pt idx="39">
                  <c:v>2520</c:v>
                </c:pt>
                <c:pt idx="40">
                  <c:v>1848</c:v>
                </c:pt>
                <c:pt idx="41">
                  <c:v>1747</c:v>
                </c:pt>
                <c:pt idx="42">
                  <c:v>1663</c:v>
                </c:pt>
                <c:pt idx="43">
                  <c:v>2436</c:v>
                </c:pt>
                <c:pt idx="44">
                  <c:v>1865</c:v>
                </c:pt>
                <c:pt idx="45">
                  <c:v>1445</c:v>
                </c:pt>
                <c:pt idx="46">
                  <c:v>1411</c:v>
                </c:pt>
                <c:pt idx="47">
                  <c:v>2066</c:v>
                </c:pt>
                <c:pt idx="48">
                  <c:v>1630</c:v>
                </c:pt>
                <c:pt idx="49">
                  <c:v>1646</c:v>
                </c:pt>
                <c:pt idx="50">
                  <c:v>1210</c:v>
                </c:pt>
                <c:pt idx="51">
                  <c:v>1226</c:v>
                </c:pt>
                <c:pt idx="52">
                  <c:v>1865</c:v>
                </c:pt>
                <c:pt idx="53">
                  <c:v>1445</c:v>
                </c:pt>
                <c:pt idx="54">
                  <c:v>2016</c:v>
                </c:pt>
                <c:pt idx="55">
                  <c:v>1411</c:v>
                </c:pt>
                <c:pt idx="56">
                  <c:v>1814</c:v>
                </c:pt>
                <c:pt idx="57">
                  <c:v>1982</c:v>
                </c:pt>
                <c:pt idx="58">
                  <c:v>1546</c:v>
                </c:pt>
                <c:pt idx="59">
                  <c:v>1478</c:v>
                </c:pt>
                <c:pt idx="60">
                  <c:v>1697</c:v>
                </c:pt>
                <c:pt idx="61">
                  <c:v>1529</c:v>
                </c:pt>
                <c:pt idx="62">
                  <c:v>2016</c:v>
                </c:pt>
                <c:pt idx="63">
                  <c:v>1646</c:v>
                </c:pt>
                <c:pt idx="64">
                  <c:v>1646</c:v>
                </c:pt>
                <c:pt idx="65">
                  <c:v>1646</c:v>
                </c:pt>
                <c:pt idx="66">
                  <c:v>1613</c:v>
                </c:pt>
                <c:pt idx="67">
                  <c:v>1949</c:v>
                </c:pt>
                <c:pt idx="68">
                  <c:v>1915</c:v>
                </c:pt>
                <c:pt idx="69">
                  <c:v>1646</c:v>
                </c:pt>
                <c:pt idx="70">
                  <c:v>1529</c:v>
                </c:pt>
                <c:pt idx="71">
                  <c:v>2167</c:v>
                </c:pt>
                <c:pt idx="72">
                  <c:v>1478</c:v>
                </c:pt>
                <c:pt idx="73">
                  <c:v>1378</c:v>
                </c:pt>
                <c:pt idx="74">
                  <c:v>2268</c:v>
                </c:pt>
                <c:pt idx="75">
                  <c:v>2234</c:v>
                </c:pt>
                <c:pt idx="76">
                  <c:v>1882</c:v>
                </c:pt>
                <c:pt idx="77">
                  <c:v>2822</c:v>
                </c:pt>
                <c:pt idx="78">
                  <c:v>1310</c:v>
                </c:pt>
                <c:pt idx="79">
                  <c:v>1848</c:v>
                </c:pt>
                <c:pt idx="80">
                  <c:v>2218</c:v>
                </c:pt>
                <c:pt idx="81">
                  <c:v>2302</c:v>
                </c:pt>
                <c:pt idx="82">
                  <c:v>2134</c:v>
                </c:pt>
                <c:pt idx="83">
                  <c:v>1882</c:v>
                </c:pt>
                <c:pt idx="84">
                  <c:v>1428</c:v>
                </c:pt>
                <c:pt idx="85">
                  <c:v>1243</c:v>
                </c:pt>
                <c:pt idx="86">
                  <c:v>1831</c:v>
                </c:pt>
                <c:pt idx="87">
                  <c:v>1814</c:v>
                </c:pt>
                <c:pt idx="88">
                  <c:v>1680</c:v>
                </c:pt>
                <c:pt idx="89">
                  <c:v>1764</c:v>
                </c:pt>
                <c:pt idx="90">
                  <c:v>1462</c:v>
                </c:pt>
                <c:pt idx="91">
                  <c:v>1411</c:v>
                </c:pt>
                <c:pt idx="92">
                  <c:v>1462</c:v>
                </c:pt>
                <c:pt idx="93">
                  <c:v>1697</c:v>
                </c:pt>
                <c:pt idx="94">
                  <c:v>2184</c:v>
                </c:pt>
                <c:pt idx="95">
                  <c:v>1210</c:v>
                </c:pt>
                <c:pt idx="96">
                  <c:v>2167</c:v>
                </c:pt>
                <c:pt idx="97">
                  <c:v>1680</c:v>
                </c:pt>
                <c:pt idx="98">
                  <c:v>1445</c:v>
                </c:pt>
                <c:pt idx="99">
                  <c:v>1646</c:v>
                </c:pt>
                <c:pt idx="100">
                  <c:v>1882</c:v>
                </c:pt>
                <c:pt idx="101">
                  <c:v>1428</c:v>
                </c:pt>
                <c:pt idx="102">
                  <c:v>1613</c:v>
                </c:pt>
                <c:pt idx="103">
                  <c:v>2520</c:v>
                </c:pt>
                <c:pt idx="104">
                  <c:v>1798</c:v>
                </c:pt>
                <c:pt idx="105">
                  <c:v>1814</c:v>
                </c:pt>
                <c:pt idx="106">
                  <c:v>1310</c:v>
                </c:pt>
                <c:pt idx="107">
                  <c:v>1445</c:v>
                </c:pt>
                <c:pt idx="108">
                  <c:v>2234</c:v>
                </c:pt>
                <c:pt idx="109">
                  <c:v>1798</c:v>
                </c:pt>
                <c:pt idx="110">
                  <c:v>1680</c:v>
                </c:pt>
                <c:pt idx="111">
                  <c:v>1814</c:v>
                </c:pt>
                <c:pt idx="112">
                  <c:v>2604</c:v>
                </c:pt>
                <c:pt idx="113">
                  <c:v>1512</c:v>
                </c:pt>
                <c:pt idx="114">
                  <c:v>2302</c:v>
                </c:pt>
                <c:pt idx="115">
                  <c:v>2352</c:v>
                </c:pt>
                <c:pt idx="116">
                  <c:v>1646</c:v>
                </c:pt>
                <c:pt idx="117">
                  <c:v>1865</c:v>
                </c:pt>
                <c:pt idx="118">
                  <c:v>1697</c:v>
                </c:pt>
                <c:pt idx="119">
                  <c:v>1831</c:v>
                </c:pt>
                <c:pt idx="120">
                  <c:v>2218</c:v>
                </c:pt>
                <c:pt idx="121">
                  <c:v>2302</c:v>
                </c:pt>
                <c:pt idx="122">
                  <c:v>1210</c:v>
                </c:pt>
                <c:pt idx="123">
                  <c:v>1277</c:v>
                </c:pt>
                <c:pt idx="124">
                  <c:v>2083</c:v>
                </c:pt>
                <c:pt idx="125">
                  <c:v>1663</c:v>
                </c:pt>
                <c:pt idx="126">
                  <c:v>1512</c:v>
                </c:pt>
                <c:pt idx="127">
                  <c:v>1646</c:v>
                </c:pt>
                <c:pt idx="128">
                  <c:v>1428</c:v>
                </c:pt>
                <c:pt idx="129">
                  <c:v>2285</c:v>
                </c:pt>
                <c:pt idx="130">
                  <c:v>1260</c:v>
                </c:pt>
                <c:pt idx="131">
                  <c:v>1613</c:v>
                </c:pt>
                <c:pt idx="132">
                  <c:v>1630</c:v>
                </c:pt>
                <c:pt idx="133">
                  <c:v>2083</c:v>
                </c:pt>
                <c:pt idx="134">
                  <c:v>1865</c:v>
                </c:pt>
                <c:pt idx="135">
                  <c:v>2470</c:v>
                </c:pt>
                <c:pt idx="136">
                  <c:v>1697</c:v>
                </c:pt>
                <c:pt idx="137">
                  <c:v>1865</c:v>
                </c:pt>
                <c:pt idx="138">
                  <c:v>2050</c:v>
                </c:pt>
                <c:pt idx="139">
                  <c:v>1428</c:v>
                </c:pt>
                <c:pt idx="140">
                  <c:v>2302</c:v>
                </c:pt>
                <c:pt idx="141">
                  <c:v>1663</c:v>
                </c:pt>
                <c:pt idx="142">
                  <c:v>1428</c:v>
                </c:pt>
                <c:pt idx="143">
                  <c:v>1411</c:v>
                </c:pt>
                <c:pt idx="144">
                  <c:v>1932</c:v>
                </c:pt>
                <c:pt idx="145">
                  <c:v>2083</c:v>
                </c:pt>
                <c:pt idx="146">
                  <c:v>2167</c:v>
                </c:pt>
                <c:pt idx="147">
                  <c:v>1714</c:v>
                </c:pt>
                <c:pt idx="148">
                  <c:v>1915</c:v>
                </c:pt>
                <c:pt idx="149">
                  <c:v>2268</c:v>
                </c:pt>
              </c:numCache>
            </c:numRef>
          </c:xVal>
          <c:yVal>
            <c:numRef>
              <c:f>'Q2(b)'!$B$2:$B$151</c:f>
              <c:numCache>
                <c:formatCode>General</c:formatCode>
                <c:ptCount val="15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F-4AF0-B25F-7E2FF1728EE6}"/>
            </c:ext>
          </c:extLst>
        </c:ser>
        <c:ser>
          <c:idx val="1"/>
          <c:order val="1"/>
          <c:tx>
            <c:v>Predicted T_Members</c:v>
          </c:tx>
          <c:spPr>
            <a:ln w="38100">
              <a:noFill/>
            </a:ln>
          </c:spPr>
          <c:xVal>
            <c:numRef>
              <c:f>'Q2(b)'!$A$2:$A$151</c:f>
              <c:numCache>
                <c:formatCode>General</c:formatCode>
                <c:ptCount val="150"/>
                <c:pt idx="0">
                  <c:v>1848</c:v>
                </c:pt>
                <c:pt idx="1">
                  <c:v>2251</c:v>
                </c:pt>
                <c:pt idx="2">
                  <c:v>1646</c:v>
                </c:pt>
                <c:pt idx="3">
                  <c:v>1428</c:v>
                </c:pt>
                <c:pt idx="4">
                  <c:v>1210</c:v>
                </c:pt>
                <c:pt idx="5">
                  <c:v>1294</c:v>
                </c:pt>
                <c:pt idx="6">
                  <c:v>1680</c:v>
                </c:pt>
                <c:pt idx="7">
                  <c:v>1596</c:v>
                </c:pt>
                <c:pt idx="8">
                  <c:v>1882</c:v>
                </c:pt>
                <c:pt idx="9">
                  <c:v>1260</c:v>
                </c:pt>
                <c:pt idx="10">
                  <c:v>1680</c:v>
                </c:pt>
                <c:pt idx="11">
                  <c:v>1613</c:v>
                </c:pt>
                <c:pt idx="12">
                  <c:v>1210</c:v>
                </c:pt>
                <c:pt idx="13">
                  <c:v>1226</c:v>
                </c:pt>
                <c:pt idx="14">
                  <c:v>1445</c:v>
                </c:pt>
                <c:pt idx="15">
                  <c:v>2033</c:v>
                </c:pt>
                <c:pt idx="16">
                  <c:v>1428</c:v>
                </c:pt>
                <c:pt idx="17">
                  <c:v>1226</c:v>
                </c:pt>
                <c:pt idx="18">
                  <c:v>1512</c:v>
                </c:pt>
                <c:pt idx="19">
                  <c:v>1378</c:v>
                </c:pt>
                <c:pt idx="20">
                  <c:v>1428</c:v>
                </c:pt>
                <c:pt idx="21">
                  <c:v>1344</c:v>
                </c:pt>
                <c:pt idx="22">
                  <c:v>2436</c:v>
                </c:pt>
                <c:pt idx="23">
                  <c:v>1882</c:v>
                </c:pt>
                <c:pt idx="24">
                  <c:v>1781</c:v>
                </c:pt>
                <c:pt idx="25">
                  <c:v>1697</c:v>
                </c:pt>
                <c:pt idx="26">
                  <c:v>2083</c:v>
                </c:pt>
                <c:pt idx="27">
                  <c:v>1478</c:v>
                </c:pt>
                <c:pt idx="28">
                  <c:v>1966</c:v>
                </c:pt>
                <c:pt idx="29">
                  <c:v>1445</c:v>
                </c:pt>
                <c:pt idx="30">
                  <c:v>1210</c:v>
                </c:pt>
                <c:pt idx="31">
                  <c:v>1697</c:v>
                </c:pt>
                <c:pt idx="32">
                  <c:v>1210</c:v>
                </c:pt>
                <c:pt idx="33">
                  <c:v>1529</c:v>
                </c:pt>
                <c:pt idx="34">
                  <c:v>1310</c:v>
                </c:pt>
                <c:pt idx="35">
                  <c:v>1613</c:v>
                </c:pt>
                <c:pt idx="36">
                  <c:v>2016</c:v>
                </c:pt>
                <c:pt idx="37">
                  <c:v>1882</c:v>
                </c:pt>
                <c:pt idx="38">
                  <c:v>1210</c:v>
                </c:pt>
                <c:pt idx="39">
                  <c:v>2520</c:v>
                </c:pt>
                <c:pt idx="40">
                  <c:v>1848</c:v>
                </c:pt>
                <c:pt idx="41">
                  <c:v>1747</c:v>
                </c:pt>
                <c:pt idx="42">
                  <c:v>1663</c:v>
                </c:pt>
                <c:pt idx="43">
                  <c:v>2436</c:v>
                </c:pt>
                <c:pt idx="44">
                  <c:v>1865</c:v>
                </c:pt>
                <c:pt idx="45">
                  <c:v>1445</c:v>
                </c:pt>
                <c:pt idx="46">
                  <c:v>1411</c:v>
                </c:pt>
                <c:pt idx="47">
                  <c:v>2066</c:v>
                </c:pt>
                <c:pt idx="48">
                  <c:v>1630</c:v>
                </c:pt>
                <c:pt idx="49">
                  <c:v>1646</c:v>
                </c:pt>
                <c:pt idx="50">
                  <c:v>1210</c:v>
                </c:pt>
                <c:pt idx="51">
                  <c:v>1226</c:v>
                </c:pt>
                <c:pt idx="52">
                  <c:v>1865</c:v>
                </c:pt>
                <c:pt idx="53">
                  <c:v>1445</c:v>
                </c:pt>
                <c:pt idx="54">
                  <c:v>2016</c:v>
                </c:pt>
                <c:pt idx="55">
                  <c:v>1411</c:v>
                </c:pt>
                <c:pt idx="56">
                  <c:v>1814</c:v>
                </c:pt>
                <c:pt idx="57">
                  <c:v>1982</c:v>
                </c:pt>
                <c:pt idx="58">
                  <c:v>1546</c:v>
                </c:pt>
                <c:pt idx="59">
                  <c:v>1478</c:v>
                </c:pt>
                <c:pt idx="60">
                  <c:v>1697</c:v>
                </c:pt>
                <c:pt idx="61">
                  <c:v>1529</c:v>
                </c:pt>
                <c:pt idx="62">
                  <c:v>2016</c:v>
                </c:pt>
                <c:pt idx="63">
                  <c:v>1646</c:v>
                </c:pt>
                <c:pt idx="64">
                  <c:v>1646</c:v>
                </c:pt>
                <c:pt idx="65">
                  <c:v>1646</c:v>
                </c:pt>
                <c:pt idx="66">
                  <c:v>1613</c:v>
                </c:pt>
                <c:pt idx="67">
                  <c:v>1949</c:v>
                </c:pt>
                <c:pt idx="68">
                  <c:v>1915</c:v>
                </c:pt>
                <c:pt idx="69">
                  <c:v>1646</c:v>
                </c:pt>
                <c:pt idx="70">
                  <c:v>1529</c:v>
                </c:pt>
                <c:pt idx="71">
                  <c:v>2167</c:v>
                </c:pt>
                <c:pt idx="72">
                  <c:v>1478</c:v>
                </c:pt>
                <c:pt idx="73">
                  <c:v>1378</c:v>
                </c:pt>
                <c:pt idx="74">
                  <c:v>2268</c:v>
                </c:pt>
                <c:pt idx="75">
                  <c:v>2234</c:v>
                </c:pt>
                <c:pt idx="76">
                  <c:v>1882</c:v>
                </c:pt>
                <c:pt idx="77">
                  <c:v>2822</c:v>
                </c:pt>
                <c:pt idx="78">
                  <c:v>1310</c:v>
                </c:pt>
                <c:pt idx="79">
                  <c:v>1848</c:v>
                </c:pt>
                <c:pt idx="80">
                  <c:v>2218</c:v>
                </c:pt>
                <c:pt idx="81">
                  <c:v>2302</c:v>
                </c:pt>
                <c:pt idx="82">
                  <c:v>2134</c:v>
                </c:pt>
                <c:pt idx="83">
                  <c:v>1882</c:v>
                </c:pt>
                <c:pt idx="84">
                  <c:v>1428</c:v>
                </c:pt>
                <c:pt idx="85">
                  <c:v>1243</c:v>
                </c:pt>
                <c:pt idx="86">
                  <c:v>1831</c:v>
                </c:pt>
                <c:pt idx="87">
                  <c:v>1814</c:v>
                </c:pt>
                <c:pt idx="88">
                  <c:v>1680</c:v>
                </c:pt>
                <c:pt idx="89">
                  <c:v>1764</c:v>
                </c:pt>
                <c:pt idx="90">
                  <c:v>1462</c:v>
                </c:pt>
                <c:pt idx="91">
                  <c:v>1411</c:v>
                </c:pt>
                <c:pt idx="92">
                  <c:v>1462</c:v>
                </c:pt>
                <c:pt idx="93">
                  <c:v>1697</c:v>
                </c:pt>
                <c:pt idx="94">
                  <c:v>2184</c:v>
                </c:pt>
                <c:pt idx="95">
                  <c:v>1210</c:v>
                </c:pt>
                <c:pt idx="96">
                  <c:v>2167</c:v>
                </c:pt>
                <c:pt idx="97">
                  <c:v>1680</c:v>
                </c:pt>
                <c:pt idx="98">
                  <c:v>1445</c:v>
                </c:pt>
                <c:pt idx="99">
                  <c:v>1646</c:v>
                </c:pt>
                <c:pt idx="100">
                  <c:v>1882</c:v>
                </c:pt>
                <c:pt idx="101">
                  <c:v>1428</c:v>
                </c:pt>
                <c:pt idx="102">
                  <c:v>1613</c:v>
                </c:pt>
                <c:pt idx="103">
                  <c:v>2520</c:v>
                </c:pt>
                <c:pt idx="104">
                  <c:v>1798</c:v>
                </c:pt>
                <c:pt idx="105">
                  <c:v>1814</c:v>
                </c:pt>
                <c:pt idx="106">
                  <c:v>1310</c:v>
                </c:pt>
                <c:pt idx="107">
                  <c:v>1445</c:v>
                </c:pt>
                <c:pt idx="108">
                  <c:v>2234</c:v>
                </c:pt>
                <c:pt idx="109">
                  <c:v>1798</c:v>
                </c:pt>
                <c:pt idx="110">
                  <c:v>1680</c:v>
                </c:pt>
                <c:pt idx="111">
                  <c:v>1814</c:v>
                </c:pt>
                <c:pt idx="112">
                  <c:v>2604</c:v>
                </c:pt>
                <c:pt idx="113">
                  <c:v>1512</c:v>
                </c:pt>
                <c:pt idx="114">
                  <c:v>2302</c:v>
                </c:pt>
                <c:pt idx="115">
                  <c:v>2352</c:v>
                </c:pt>
                <c:pt idx="116">
                  <c:v>1646</c:v>
                </c:pt>
                <c:pt idx="117">
                  <c:v>1865</c:v>
                </c:pt>
                <c:pt idx="118">
                  <c:v>1697</c:v>
                </c:pt>
                <c:pt idx="119">
                  <c:v>1831</c:v>
                </c:pt>
                <c:pt idx="120">
                  <c:v>2218</c:v>
                </c:pt>
                <c:pt idx="121">
                  <c:v>2302</c:v>
                </c:pt>
                <c:pt idx="122">
                  <c:v>1210</c:v>
                </c:pt>
                <c:pt idx="123">
                  <c:v>1277</c:v>
                </c:pt>
                <c:pt idx="124">
                  <c:v>2083</c:v>
                </c:pt>
                <c:pt idx="125">
                  <c:v>1663</c:v>
                </c:pt>
                <c:pt idx="126">
                  <c:v>1512</c:v>
                </c:pt>
                <c:pt idx="127">
                  <c:v>1646</c:v>
                </c:pt>
                <c:pt idx="128">
                  <c:v>1428</c:v>
                </c:pt>
                <c:pt idx="129">
                  <c:v>2285</c:v>
                </c:pt>
                <c:pt idx="130">
                  <c:v>1260</c:v>
                </c:pt>
                <c:pt idx="131">
                  <c:v>1613</c:v>
                </c:pt>
                <c:pt idx="132">
                  <c:v>1630</c:v>
                </c:pt>
                <c:pt idx="133">
                  <c:v>2083</c:v>
                </c:pt>
                <c:pt idx="134">
                  <c:v>1865</c:v>
                </c:pt>
                <c:pt idx="135">
                  <c:v>2470</c:v>
                </c:pt>
                <c:pt idx="136">
                  <c:v>1697</c:v>
                </c:pt>
                <c:pt idx="137">
                  <c:v>1865</c:v>
                </c:pt>
                <c:pt idx="138">
                  <c:v>2050</c:v>
                </c:pt>
                <c:pt idx="139">
                  <c:v>1428</c:v>
                </c:pt>
                <c:pt idx="140">
                  <c:v>2302</c:v>
                </c:pt>
                <c:pt idx="141">
                  <c:v>1663</c:v>
                </c:pt>
                <c:pt idx="142">
                  <c:v>1428</c:v>
                </c:pt>
                <c:pt idx="143">
                  <c:v>1411</c:v>
                </c:pt>
                <c:pt idx="144">
                  <c:v>1932</c:v>
                </c:pt>
                <c:pt idx="145">
                  <c:v>2083</c:v>
                </c:pt>
                <c:pt idx="146">
                  <c:v>2167</c:v>
                </c:pt>
                <c:pt idx="147">
                  <c:v>1714</c:v>
                </c:pt>
                <c:pt idx="148">
                  <c:v>1915</c:v>
                </c:pt>
                <c:pt idx="149">
                  <c:v>2268</c:v>
                </c:pt>
              </c:numCache>
            </c:numRef>
          </c:xVal>
          <c:yVal>
            <c:numRef>
              <c:f>'Q2(b)'!$Q$25:$Q$174</c:f>
              <c:numCache>
                <c:formatCode>General</c:formatCode>
                <c:ptCount val="150"/>
                <c:pt idx="0">
                  <c:v>2.142108335308254</c:v>
                </c:pt>
                <c:pt idx="1">
                  <c:v>2.1498914723698692</c:v>
                </c:pt>
                <c:pt idx="2">
                  <c:v>2.1382071102798514</c:v>
                </c:pt>
                <c:pt idx="3">
                  <c:v>2.1339968773284066</c:v>
                </c:pt>
                <c:pt idx="4">
                  <c:v>2.1297866443769622</c:v>
                </c:pt>
                <c:pt idx="5">
                  <c:v>2.1314089359729316</c:v>
                </c:pt>
                <c:pt idx="6">
                  <c:v>2.1388637521163152</c:v>
                </c:pt>
                <c:pt idx="7">
                  <c:v>2.1372414605203458</c:v>
                </c:pt>
                <c:pt idx="8">
                  <c:v>2.1427649771447177</c:v>
                </c:pt>
                <c:pt idx="9">
                  <c:v>2.1307522941364678</c:v>
                </c:pt>
                <c:pt idx="10">
                  <c:v>2.1388637521163152</c:v>
                </c:pt>
                <c:pt idx="11">
                  <c:v>2.1375697814385775</c:v>
                </c:pt>
                <c:pt idx="12">
                  <c:v>2.1297866443769622</c:v>
                </c:pt>
                <c:pt idx="13">
                  <c:v>2.1300956523000041</c:v>
                </c:pt>
                <c:pt idx="14">
                  <c:v>2.1343251982466387</c:v>
                </c:pt>
                <c:pt idx="15">
                  <c:v>2.1456812394184248</c:v>
                </c:pt>
                <c:pt idx="16">
                  <c:v>2.1339968773284066</c:v>
                </c:pt>
                <c:pt idx="17">
                  <c:v>2.1300956523000041</c:v>
                </c:pt>
                <c:pt idx="18">
                  <c:v>2.1356191689243764</c:v>
                </c:pt>
                <c:pt idx="19">
                  <c:v>2.133031227568901</c:v>
                </c:pt>
                <c:pt idx="20">
                  <c:v>2.1339968773284066</c:v>
                </c:pt>
                <c:pt idx="21">
                  <c:v>2.1323745857324372</c:v>
                </c:pt>
                <c:pt idx="22">
                  <c:v>2.1534643764800401</c:v>
                </c:pt>
                <c:pt idx="23">
                  <c:v>2.1427649771447177</c:v>
                </c:pt>
                <c:pt idx="24">
                  <c:v>2.1408143646305167</c:v>
                </c:pt>
                <c:pt idx="25">
                  <c:v>2.1391920730345468</c:v>
                </c:pt>
                <c:pt idx="26">
                  <c:v>2.1466468891779305</c:v>
                </c:pt>
                <c:pt idx="27">
                  <c:v>2.1349625270879122</c:v>
                </c:pt>
                <c:pt idx="28">
                  <c:v>2.1443872687406871</c:v>
                </c:pt>
                <c:pt idx="29">
                  <c:v>2.1343251982466387</c:v>
                </c:pt>
                <c:pt idx="30">
                  <c:v>2.1297866443769622</c:v>
                </c:pt>
                <c:pt idx="31">
                  <c:v>2.1391920730345468</c:v>
                </c:pt>
                <c:pt idx="32">
                  <c:v>2.1297866443769622</c:v>
                </c:pt>
                <c:pt idx="33">
                  <c:v>2.1359474898426081</c:v>
                </c:pt>
                <c:pt idx="34">
                  <c:v>2.1317179438959735</c:v>
                </c:pt>
                <c:pt idx="35">
                  <c:v>2.1375697814385775</c:v>
                </c:pt>
                <c:pt idx="36">
                  <c:v>2.1453529185001927</c:v>
                </c:pt>
                <c:pt idx="37">
                  <c:v>2.1427649771447177</c:v>
                </c:pt>
                <c:pt idx="38">
                  <c:v>2.1297866443769622</c:v>
                </c:pt>
                <c:pt idx="39">
                  <c:v>2.1550866680760095</c:v>
                </c:pt>
                <c:pt idx="40">
                  <c:v>2.142108335308254</c:v>
                </c:pt>
                <c:pt idx="41">
                  <c:v>2.1401577227940525</c:v>
                </c:pt>
                <c:pt idx="42">
                  <c:v>2.1385354311980831</c:v>
                </c:pt>
                <c:pt idx="43">
                  <c:v>2.1534643764800401</c:v>
                </c:pt>
                <c:pt idx="44">
                  <c:v>2.142436656226486</c:v>
                </c:pt>
                <c:pt idx="45">
                  <c:v>2.1343251982466387</c:v>
                </c:pt>
                <c:pt idx="46">
                  <c:v>2.1336685564101749</c:v>
                </c:pt>
                <c:pt idx="47">
                  <c:v>2.1463185682596984</c:v>
                </c:pt>
                <c:pt idx="48">
                  <c:v>2.1378981023568095</c:v>
                </c:pt>
                <c:pt idx="49">
                  <c:v>2.1382071102798514</c:v>
                </c:pt>
                <c:pt idx="50">
                  <c:v>2.1297866443769622</c:v>
                </c:pt>
                <c:pt idx="51">
                  <c:v>2.1300956523000041</c:v>
                </c:pt>
                <c:pt idx="52">
                  <c:v>2.142436656226486</c:v>
                </c:pt>
                <c:pt idx="53">
                  <c:v>2.1343251982466387</c:v>
                </c:pt>
                <c:pt idx="54">
                  <c:v>2.1453529185001927</c:v>
                </c:pt>
                <c:pt idx="55">
                  <c:v>2.1336685564101749</c:v>
                </c:pt>
                <c:pt idx="56">
                  <c:v>2.1414516934717902</c:v>
                </c:pt>
                <c:pt idx="57">
                  <c:v>2.144696276663729</c:v>
                </c:pt>
                <c:pt idx="58">
                  <c:v>2.1362758107608402</c:v>
                </c:pt>
                <c:pt idx="59">
                  <c:v>2.1349625270879122</c:v>
                </c:pt>
                <c:pt idx="60">
                  <c:v>2.1391920730345468</c:v>
                </c:pt>
                <c:pt idx="61">
                  <c:v>2.1359474898426081</c:v>
                </c:pt>
                <c:pt idx="62">
                  <c:v>2.1453529185001927</c:v>
                </c:pt>
                <c:pt idx="63">
                  <c:v>2.1382071102798514</c:v>
                </c:pt>
                <c:pt idx="64">
                  <c:v>2.1382071102798514</c:v>
                </c:pt>
                <c:pt idx="65">
                  <c:v>2.1382071102798514</c:v>
                </c:pt>
                <c:pt idx="66">
                  <c:v>2.1375697814385775</c:v>
                </c:pt>
                <c:pt idx="67">
                  <c:v>2.1440589478224554</c:v>
                </c:pt>
                <c:pt idx="68">
                  <c:v>2.1434023059859917</c:v>
                </c:pt>
                <c:pt idx="69">
                  <c:v>2.1382071102798514</c:v>
                </c:pt>
                <c:pt idx="70">
                  <c:v>2.1359474898426081</c:v>
                </c:pt>
                <c:pt idx="71">
                  <c:v>2.1482691807738998</c:v>
                </c:pt>
                <c:pt idx="72">
                  <c:v>2.1349625270879122</c:v>
                </c:pt>
                <c:pt idx="73">
                  <c:v>2.133031227568901</c:v>
                </c:pt>
                <c:pt idx="74">
                  <c:v>2.1502197932881013</c:v>
                </c:pt>
                <c:pt idx="75">
                  <c:v>2.1495631514516376</c:v>
                </c:pt>
                <c:pt idx="76">
                  <c:v>2.1427649771447177</c:v>
                </c:pt>
                <c:pt idx="77">
                  <c:v>2.1609191926234237</c:v>
                </c:pt>
                <c:pt idx="78">
                  <c:v>2.1317179438959735</c:v>
                </c:pt>
                <c:pt idx="79">
                  <c:v>2.142108335308254</c:v>
                </c:pt>
                <c:pt idx="80">
                  <c:v>2.1492541435285957</c:v>
                </c:pt>
                <c:pt idx="81">
                  <c:v>2.1508764351245651</c:v>
                </c:pt>
                <c:pt idx="82">
                  <c:v>2.1476318519326263</c:v>
                </c:pt>
                <c:pt idx="83">
                  <c:v>2.1427649771447177</c:v>
                </c:pt>
                <c:pt idx="84">
                  <c:v>2.1339968773284066</c:v>
                </c:pt>
                <c:pt idx="85">
                  <c:v>2.1304239732182362</c:v>
                </c:pt>
                <c:pt idx="86">
                  <c:v>2.1417800143900223</c:v>
                </c:pt>
                <c:pt idx="87">
                  <c:v>2.1414516934717902</c:v>
                </c:pt>
                <c:pt idx="88">
                  <c:v>2.1388637521163152</c:v>
                </c:pt>
                <c:pt idx="89">
                  <c:v>2.1404860437122846</c:v>
                </c:pt>
                <c:pt idx="90">
                  <c:v>2.1346535191648708</c:v>
                </c:pt>
                <c:pt idx="91">
                  <c:v>2.1336685564101749</c:v>
                </c:pt>
                <c:pt idx="92">
                  <c:v>2.1346535191648708</c:v>
                </c:pt>
                <c:pt idx="93">
                  <c:v>2.1391920730345468</c:v>
                </c:pt>
                <c:pt idx="94">
                  <c:v>2.1485975016921319</c:v>
                </c:pt>
                <c:pt idx="95">
                  <c:v>2.1297866443769622</c:v>
                </c:pt>
                <c:pt idx="96">
                  <c:v>2.1482691807738998</c:v>
                </c:pt>
                <c:pt idx="97">
                  <c:v>2.1388637521163152</c:v>
                </c:pt>
                <c:pt idx="98">
                  <c:v>2.1343251982466387</c:v>
                </c:pt>
                <c:pt idx="99">
                  <c:v>2.1382071102798514</c:v>
                </c:pt>
                <c:pt idx="100">
                  <c:v>2.1427649771447177</c:v>
                </c:pt>
                <c:pt idx="101">
                  <c:v>2.1339968773284066</c:v>
                </c:pt>
                <c:pt idx="102">
                  <c:v>2.1375697814385775</c:v>
                </c:pt>
                <c:pt idx="103">
                  <c:v>2.1550866680760095</c:v>
                </c:pt>
                <c:pt idx="104">
                  <c:v>2.1411426855487483</c:v>
                </c:pt>
                <c:pt idx="105">
                  <c:v>2.1414516934717902</c:v>
                </c:pt>
                <c:pt idx="106">
                  <c:v>2.1317179438959735</c:v>
                </c:pt>
                <c:pt idx="107">
                  <c:v>2.1343251982466387</c:v>
                </c:pt>
                <c:pt idx="108">
                  <c:v>2.1495631514516376</c:v>
                </c:pt>
                <c:pt idx="109">
                  <c:v>2.1411426855487483</c:v>
                </c:pt>
                <c:pt idx="110">
                  <c:v>2.1388637521163152</c:v>
                </c:pt>
                <c:pt idx="111">
                  <c:v>2.1414516934717902</c:v>
                </c:pt>
                <c:pt idx="112">
                  <c:v>2.1567089596719788</c:v>
                </c:pt>
                <c:pt idx="113">
                  <c:v>2.1356191689243764</c:v>
                </c:pt>
                <c:pt idx="114">
                  <c:v>2.1508764351245651</c:v>
                </c:pt>
                <c:pt idx="115">
                  <c:v>2.1518420848840707</c:v>
                </c:pt>
                <c:pt idx="116">
                  <c:v>2.1382071102798514</c:v>
                </c:pt>
                <c:pt idx="117">
                  <c:v>2.142436656226486</c:v>
                </c:pt>
                <c:pt idx="118">
                  <c:v>2.1391920730345468</c:v>
                </c:pt>
                <c:pt idx="119">
                  <c:v>2.1417800143900223</c:v>
                </c:pt>
                <c:pt idx="120">
                  <c:v>2.1492541435285957</c:v>
                </c:pt>
                <c:pt idx="121">
                  <c:v>2.1508764351245651</c:v>
                </c:pt>
                <c:pt idx="122">
                  <c:v>2.1297866443769622</c:v>
                </c:pt>
                <c:pt idx="123">
                  <c:v>2.1310806150546999</c:v>
                </c:pt>
                <c:pt idx="124">
                  <c:v>2.1466468891779305</c:v>
                </c:pt>
                <c:pt idx="125">
                  <c:v>2.1385354311980831</c:v>
                </c:pt>
                <c:pt idx="126">
                  <c:v>2.1356191689243764</c:v>
                </c:pt>
                <c:pt idx="127">
                  <c:v>2.1382071102798514</c:v>
                </c:pt>
                <c:pt idx="128">
                  <c:v>2.1339968773284066</c:v>
                </c:pt>
                <c:pt idx="129">
                  <c:v>2.150548114206333</c:v>
                </c:pt>
                <c:pt idx="130">
                  <c:v>2.1307522941364678</c:v>
                </c:pt>
                <c:pt idx="131">
                  <c:v>2.1375697814385775</c:v>
                </c:pt>
                <c:pt idx="132">
                  <c:v>2.1378981023568095</c:v>
                </c:pt>
                <c:pt idx="133">
                  <c:v>2.1466468891779305</c:v>
                </c:pt>
                <c:pt idx="134">
                  <c:v>2.142436656226486</c:v>
                </c:pt>
                <c:pt idx="135">
                  <c:v>2.1541210183165038</c:v>
                </c:pt>
                <c:pt idx="136">
                  <c:v>2.1391920730345468</c:v>
                </c:pt>
                <c:pt idx="137">
                  <c:v>2.142436656226486</c:v>
                </c:pt>
                <c:pt idx="138">
                  <c:v>2.1460095603366569</c:v>
                </c:pt>
                <c:pt idx="139">
                  <c:v>2.1339968773284066</c:v>
                </c:pt>
                <c:pt idx="140">
                  <c:v>2.1508764351245651</c:v>
                </c:pt>
                <c:pt idx="141">
                  <c:v>2.1385354311980831</c:v>
                </c:pt>
                <c:pt idx="142">
                  <c:v>2.1339968773284066</c:v>
                </c:pt>
                <c:pt idx="143">
                  <c:v>2.1336685564101749</c:v>
                </c:pt>
                <c:pt idx="144">
                  <c:v>2.1437306269042233</c:v>
                </c:pt>
                <c:pt idx="145">
                  <c:v>2.1466468891779305</c:v>
                </c:pt>
                <c:pt idx="146">
                  <c:v>2.1482691807738998</c:v>
                </c:pt>
                <c:pt idx="147">
                  <c:v>2.1395203939527789</c:v>
                </c:pt>
                <c:pt idx="148">
                  <c:v>2.1434023059859917</c:v>
                </c:pt>
                <c:pt idx="149">
                  <c:v>2.1502197932881013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F-4AF0-B25F-7E2FF172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640656"/>
        <c:axId val="1229638736"/>
      </c:scatterChart>
      <c:valAx>
        <c:axId val="122964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Items_Sent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9638736"/>
        <c:crosses val="autoZero"/>
        <c:crossBetween val="midCat"/>
      </c:valAx>
      <c:valAx>
        <c:axId val="1229638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T_Members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96406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'Q2(b)'!$U$25:$U$174</c:f>
              <c:numCache>
                <c:formatCode>General</c:formatCode>
                <c:ptCount val="150"/>
                <c:pt idx="0">
                  <c:v>0.33333333333333331</c:v>
                </c:pt>
                <c:pt idx="1">
                  <c:v>1</c:v>
                </c:pt>
                <c:pt idx="2">
                  <c:v>1.6666666666666665</c:v>
                </c:pt>
                <c:pt idx="3">
                  <c:v>2.3333333333333335</c:v>
                </c:pt>
                <c:pt idx="4">
                  <c:v>3</c:v>
                </c:pt>
                <c:pt idx="5">
                  <c:v>3.6666666666666665</c:v>
                </c:pt>
                <c:pt idx="6">
                  <c:v>4.333333333333333</c:v>
                </c:pt>
                <c:pt idx="7">
                  <c:v>4.9999999999999991</c:v>
                </c:pt>
                <c:pt idx="8">
                  <c:v>5.6666666666666661</c:v>
                </c:pt>
                <c:pt idx="9">
                  <c:v>6.333333333333333</c:v>
                </c:pt>
                <c:pt idx="10">
                  <c:v>6.9999999999999991</c:v>
                </c:pt>
                <c:pt idx="11">
                  <c:v>7.6666666666666661</c:v>
                </c:pt>
                <c:pt idx="12">
                  <c:v>8.3333333333333339</c:v>
                </c:pt>
                <c:pt idx="13">
                  <c:v>9</c:v>
                </c:pt>
                <c:pt idx="14">
                  <c:v>9.6666666666666661</c:v>
                </c:pt>
                <c:pt idx="15">
                  <c:v>10.333333333333334</c:v>
                </c:pt>
                <c:pt idx="16">
                  <c:v>11</c:v>
                </c:pt>
                <c:pt idx="17">
                  <c:v>11.666666666666666</c:v>
                </c:pt>
                <c:pt idx="18">
                  <c:v>12.333333333333334</c:v>
                </c:pt>
                <c:pt idx="19">
                  <c:v>13</c:v>
                </c:pt>
                <c:pt idx="20">
                  <c:v>13.666666666666666</c:v>
                </c:pt>
                <c:pt idx="21">
                  <c:v>14.333333333333334</c:v>
                </c:pt>
                <c:pt idx="22">
                  <c:v>15</c:v>
                </c:pt>
                <c:pt idx="23">
                  <c:v>15.666666666666666</c:v>
                </c:pt>
                <c:pt idx="24">
                  <c:v>16.333333333333332</c:v>
                </c:pt>
                <c:pt idx="25">
                  <c:v>16.999999999999996</c:v>
                </c:pt>
                <c:pt idx="26">
                  <c:v>17.666666666666664</c:v>
                </c:pt>
                <c:pt idx="27">
                  <c:v>18.333333333333332</c:v>
                </c:pt>
                <c:pt idx="28">
                  <c:v>18.999999999999996</c:v>
                </c:pt>
                <c:pt idx="29">
                  <c:v>19.666666666666664</c:v>
                </c:pt>
                <c:pt idx="30">
                  <c:v>20.333333333333332</c:v>
                </c:pt>
                <c:pt idx="31">
                  <c:v>20.999999999999996</c:v>
                </c:pt>
                <c:pt idx="32">
                  <c:v>21.666666666666664</c:v>
                </c:pt>
                <c:pt idx="33">
                  <c:v>22.333333333333332</c:v>
                </c:pt>
                <c:pt idx="34">
                  <c:v>22.999999999999996</c:v>
                </c:pt>
                <c:pt idx="35">
                  <c:v>23.666666666666664</c:v>
                </c:pt>
                <c:pt idx="36">
                  <c:v>24.333333333333332</c:v>
                </c:pt>
                <c:pt idx="37">
                  <c:v>24.999999999999996</c:v>
                </c:pt>
                <c:pt idx="38">
                  <c:v>25.666666666666664</c:v>
                </c:pt>
                <c:pt idx="39">
                  <c:v>26.333333333333332</c:v>
                </c:pt>
                <c:pt idx="40">
                  <c:v>26.999999999999996</c:v>
                </c:pt>
                <c:pt idx="41">
                  <c:v>27.666666666666664</c:v>
                </c:pt>
                <c:pt idx="42">
                  <c:v>28.333333333333332</c:v>
                </c:pt>
                <c:pt idx="43">
                  <c:v>28.999999999999996</c:v>
                </c:pt>
                <c:pt idx="44">
                  <c:v>29.666666666666664</c:v>
                </c:pt>
                <c:pt idx="45">
                  <c:v>30.333333333333332</c:v>
                </c:pt>
                <c:pt idx="46">
                  <c:v>30.999999999999996</c:v>
                </c:pt>
                <c:pt idx="47">
                  <c:v>31.666666666666664</c:v>
                </c:pt>
                <c:pt idx="48">
                  <c:v>32.333333333333336</c:v>
                </c:pt>
                <c:pt idx="49">
                  <c:v>33</c:v>
                </c:pt>
                <c:pt idx="50">
                  <c:v>33.666666666666664</c:v>
                </c:pt>
                <c:pt idx="51">
                  <c:v>34.333333333333336</c:v>
                </c:pt>
                <c:pt idx="52">
                  <c:v>35</c:v>
                </c:pt>
                <c:pt idx="53">
                  <c:v>35.666666666666664</c:v>
                </c:pt>
                <c:pt idx="54">
                  <c:v>36.333333333333336</c:v>
                </c:pt>
                <c:pt idx="55">
                  <c:v>37</c:v>
                </c:pt>
                <c:pt idx="56">
                  <c:v>37.666666666666664</c:v>
                </c:pt>
                <c:pt idx="57">
                  <c:v>38.333333333333336</c:v>
                </c:pt>
                <c:pt idx="58">
                  <c:v>39</c:v>
                </c:pt>
                <c:pt idx="59">
                  <c:v>39.666666666666664</c:v>
                </c:pt>
                <c:pt idx="60">
                  <c:v>40.333333333333336</c:v>
                </c:pt>
                <c:pt idx="61">
                  <c:v>41</c:v>
                </c:pt>
                <c:pt idx="62">
                  <c:v>41.666666666666664</c:v>
                </c:pt>
                <c:pt idx="63">
                  <c:v>42.333333333333336</c:v>
                </c:pt>
                <c:pt idx="64">
                  <c:v>43</c:v>
                </c:pt>
                <c:pt idx="65">
                  <c:v>43.666666666666664</c:v>
                </c:pt>
                <c:pt idx="66">
                  <c:v>44.333333333333336</c:v>
                </c:pt>
                <c:pt idx="67">
                  <c:v>45</c:v>
                </c:pt>
                <c:pt idx="68">
                  <c:v>45.666666666666664</c:v>
                </c:pt>
                <c:pt idx="69">
                  <c:v>46.333333333333336</c:v>
                </c:pt>
                <c:pt idx="70">
                  <c:v>47</c:v>
                </c:pt>
                <c:pt idx="71">
                  <c:v>47.666666666666664</c:v>
                </c:pt>
                <c:pt idx="72">
                  <c:v>48.333333333333336</c:v>
                </c:pt>
                <c:pt idx="73">
                  <c:v>49</c:v>
                </c:pt>
                <c:pt idx="74">
                  <c:v>49.666666666666664</c:v>
                </c:pt>
                <c:pt idx="75">
                  <c:v>50.333333333333336</c:v>
                </c:pt>
                <c:pt idx="76">
                  <c:v>51</c:v>
                </c:pt>
                <c:pt idx="77">
                  <c:v>51.666666666666664</c:v>
                </c:pt>
                <c:pt idx="78">
                  <c:v>52.333333333333336</c:v>
                </c:pt>
                <c:pt idx="79">
                  <c:v>53</c:v>
                </c:pt>
                <c:pt idx="80">
                  <c:v>53.666666666666664</c:v>
                </c:pt>
                <c:pt idx="81">
                  <c:v>54.333333333333336</c:v>
                </c:pt>
                <c:pt idx="82">
                  <c:v>55</c:v>
                </c:pt>
                <c:pt idx="83">
                  <c:v>55.666666666666664</c:v>
                </c:pt>
                <c:pt idx="84">
                  <c:v>56.333333333333336</c:v>
                </c:pt>
                <c:pt idx="85">
                  <c:v>57</c:v>
                </c:pt>
                <c:pt idx="86">
                  <c:v>57.666666666666664</c:v>
                </c:pt>
                <c:pt idx="87">
                  <c:v>58.333333333333336</c:v>
                </c:pt>
                <c:pt idx="88">
                  <c:v>59</c:v>
                </c:pt>
                <c:pt idx="89">
                  <c:v>59.666666666666664</c:v>
                </c:pt>
                <c:pt idx="90">
                  <c:v>60.333333333333336</c:v>
                </c:pt>
                <c:pt idx="91">
                  <c:v>61</c:v>
                </c:pt>
                <c:pt idx="92">
                  <c:v>61.666666666666664</c:v>
                </c:pt>
                <c:pt idx="93">
                  <c:v>62.333333333333336</c:v>
                </c:pt>
                <c:pt idx="94">
                  <c:v>63</c:v>
                </c:pt>
                <c:pt idx="95">
                  <c:v>63.666666666666664</c:v>
                </c:pt>
                <c:pt idx="96">
                  <c:v>64.333333333333329</c:v>
                </c:pt>
                <c:pt idx="97">
                  <c:v>64.999999999999986</c:v>
                </c:pt>
                <c:pt idx="98">
                  <c:v>65.666666666666657</c:v>
                </c:pt>
                <c:pt idx="99">
                  <c:v>66.333333333333329</c:v>
                </c:pt>
                <c:pt idx="100">
                  <c:v>66.999999999999986</c:v>
                </c:pt>
                <c:pt idx="101">
                  <c:v>67.666666666666657</c:v>
                </c:pt>
                <c:pt idx="102">
                  <c:v>68.333333333333329</c:v>
                </c:pt>
                <c:pt idx="103">
                  <c:v>68.999999999999986</c:v>
                </c:pt>
                <c:pt idx="104">
                  <c:v>69.666666666666657</c:v>
                </c:pt>
                <c:pt idx="105">
                  <c:v>70.333333333333329</c:v>
                </c:pt>
                <c:pt idx="106">
                  <c:v>70.999999999999986</c:v>
                </c:pt>
                <c:pt idx="107">
                  <c:v>71.666666666666657</c:v>
                </c:pt>
                <c:pt idx="108">
                  <c:v>72.333333333333329</c:v>
                </c:pt>
                <c:pt idx="109">
                  <c:v>72.999999999999986</c:v>
                </c:pt>
                <c:pt idx="110">
                  <c:v>73.666666666666657</c:v>
                </c:pt>
                <c:pt idx="111">
                  <c:v>74.333333333333329</c:v>
                </c:pt>
                <c:pt idx="112">
                  <c:v>74.999999999999986</c:v>
                </c:pt>
                <c:pt idx="113">
                  <c:v>75.666666666666657</c:v>
                </c:pt>
                <c:pt idx="114">
                  <c:v>76.333333333333329</c:v>
                </c:pt>
                <c:pt idx="115">
                  <c:v>76.999999999999986</c:v>
                </c:pt>
                <c:pt idx="116">
                  <c:v>77.666666666666657</c:v>
                </c:pt>
                <c:pt idx="117">
                  <c:v>78.333333333333329</c:v>
                </c:pt>
                <c:pt idx="118">
                  <c:v>78.999999999999986</c:v>
                </c:pt>
                <c:pt idx="119">
                  <c:v>79.666666666666657</c:v>
                </c:pt>
                <c:pt idx="120">
                  <c:v>80.333333333333329</c:v>
                </c:pt>
                <c:pt idx="121">
                  <c:v>80.999999999999986</c:v>
                </c:pt>
                <c:pt idx="122">
                  <c:v>81.666666666666657</c:v>
                </c:pt>
                <c:pt idx="123">
                  <c:v>82.333333333333329</c:v>
                </c:pt>
                <c:pt idx="124">
                  <c:v>82.999999999999986</c:v>
                </c:pt>
                <c:pt idx="125">
                  <c:v>83.666666666666657</c:v>
                </c:pt>
                <c:pt idx="126">
                  <c:v>84.333333333333329</c:v>
                </c:pt>
                <c:pt idx="127">
                  <c:v>84.999999999999986</c:v>
                </c:pt>
                <c:pt idx="128">
                  <c:v>85.666666666666657</c:v>
                </c:pt>
                <c:pt idx="129">
                  <c:v>86.333333333333329</c:v>
                </c:pt>
                <c:pt idx="130">
                  <c:v>86.999999999999986</c:v>
                </c:pt>
                <c:pt idx="131">
                  <c:v>87.666666666666657</c:v>
                </c:pt>
                <c:pt idx="132">
                  <c:v>88.333333333333329</c:v>
                </c:pt>
                <c:pt idx="133">
                  <c:v>88.999999999999986</c:v>
                </c:pt>
                <c:pt idx="134">
                  <c:v>89.666666666666657</c:v>
                </c:pt>
                <c:pt idx="135">
                  <c:v>90.333333333333329</c:v>
                </c:pt>
                <c:pt idx="136">
                  <c:v>90.999999999999986</c:v>
                </c:pt>
                <c:pt idx="137">
                  <c:v>91.666666666666657</c:v>
                </c:pt>
                <c:pt idx="138">
                  <c:v>92.333333333333329</c:v>
                </c:pt>
                <c:pt idx="139">
                  <c:v>92.999999999999986</c:v>
                </c:pt>
                <c:pt idx="140">
                  <c:v>93.666666666666657</c:v>
                </c:pt>
                <c:pt idx="141">
                  <c:v>94.333333333333329</c:v>
                </c:pt>
                <c:pt idx="142">
                  <c:v>94.999999999999986</c:v>
                </c:pt>
                <c:pt idx="143">
                  <c:v>95.666666666666657</c:v>
                </c:pt>
                <c:pt idx="144">
                  <c:v>96.333333333333329</c:v>
                </c:pt>
                <c:pt idx="145">
                  <c:v>96.999999999999986</c:v>
                </c:pt>
                <c:pt idx="146">
                  <c:v>97.666666666666657</c:v>
                </c:pt>
                <c:pt idx="147">
                  <c:v>98.333333333333329</c:v>
                </c:pt>
                <c:pt idx="148">
                  <c:v>98.999999999999986</c:v>
                </c:pt>
                <c:pt idx="149">
                  <c:v>99.666666666666657</c:v>
                </c:pt>
              </c:numCache>
            </c:numRef>
          </c:xVal>
          <c:yVal>
            <c:numRef>
              <c:f>'Q2(b)'!$V$25:$V$174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74-4D18-9F10-6053A514A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640656"/>
        <c:axId val="1229641616"/>
      </c:scatterChart>
      <c:valAx>
        <c:axId val="122964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9641616"/>
        <c:crosses val="autoZero"/>
        <c:crossBetween val="midCat"/>
      </c:valAx>
      <c:valAx>
        <c:axId val="122964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T_Members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9640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'Q2(c)'!$C$1</c:f>
              <c:strCache>
                <c:ptCount val="1"/>
                <c:pt idx="0">
                  <c:v>Length  (Midpoint)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'Q2(c)'!$A$2:$A$151</c:f>
              <c:numCache>
                <c:formatCode>0.0</c:formatCode>
                <c:ptCount val="150"/>
                <c:pt idx="0">
                  <c:v>253.47499999999999</c:v>
                </c:pt>
                <c:pt idx="1">
                  <c:v>277.77499999999998</c:v>
                </c:pt>
                <c:pt idx="2">
                  <c:v>378.45</c:v>
                </c:pt>
                <c:pt idx="3">
                  <c:v>312.64999999999998</c:v>
                </c:pt>
                <c:pt idx="4">
                  <c:v>202.1</c:v>
                </c:pt>
                <c:pt idx="5">
                  <c:v>316.77499999999998</c:v>
                </c:pt>
                <c:pt idx="6">
                  <c:v>260.52499999999998</c:v>
                </c:pt>
                <c:pt idx="7">
                  <c:v>279.27499999999998</c:v>
                </c:pt>
                <c:pt idx="8">
                  <c:v>303.125</c:v>
                </c:pt>
                <c:pt idx="9">
                  <c:v>218.89999999999998</c:v>
                </c:pt>
                <c:pt idx="10">
                  <c:v>230.82500000000002</c:v>
                </c:pt>
                <c:pt idx="11">
                  <c:v>381.375</c:v>
                </c:pt>
                <c:pt idx="12">
                  <c:v>152.57499999999999</c:v>
                </c:pt>
                <c:pt idx="13">
                  <c:v>284.32499999999999</c:v>
                </c:pt>
                <c:pt idx="14">
                  <c:v>290.67499999999995</c:v>
                </c:pt>
                <c:pt idx="15">
                  <c:v>224.75</c:v>
                </c:pt>
                <c:pt idx="16">
                  <c:v>391.72500000000002</c:v>
                </c:pt>
                <c:pt idx="17">
                  <c:v>293.14999999999998</c:v>
                </c:pt>
                <c:pt idx="18">
                  <c:v>204.8</c:v>
                </c:pt>
                <c:pt idx="19">
                  <c:v>254.14999999999998</c:v>
                </c:pt>
                <c:pt idx="20">
                  <c:v>241.02500000000001</c:v>
                </c:pt>
                <c:pt idx="21">
                  <c:v>355.8</c:v>
                </c:pt>
                <c:pt idx="22">
                  <c:v>243.05</c:v>
                </c:pt>
                <c:pt idx="23">
                  <c:v>268.10000000000002</c:v>
                </c:pt>
                <c:pt idx="24">
                  <c:v>233.97499999999999</c:v>
                </c:pt>
                <c:pt idx="25">
                  <c:v>131.65</c:v>
                </c:pt>
                <c:pt idx="26">
                  <c:v>361.57499999999999</c:v>
                </c:pt>
                <c:pt idx="27">
                  <c:v>147.02500000000001</c:v>
                </c:pt>
                <c:pt idx="28">
                  <c:v>220.39999999999998</c:v>
                </c:pt>
                <c:pt idx="29">
                  <c:v>359.32500000000005</c:v>
                </c:pt>
                <c:pt idx="30">
                  <c:v>244.39999999999998</c:v>
                </c:pt>
                <c:pt idx="31">
                  <c:v>261.72500000000002</c:v>
                </c:pt>
                <c:pt idx="32">
                  <c:v>203.6</c:v>
                </c:pt>
                <c:pt idx="33">
                  <c:v>359.77500000000003</c:v>
                </c:pt>
                <c:pt idx="34">
                  <c:v>229.4</c:v>
                </c:pt>
                <c:pt idx="35">
                  <c:v>197.75</c:v>
                </c:pt>
                <c:pt idx="36">
                  <c:v>233.97499999999999</c:v>
                </c:pt>
                <c:pt idx="37">
                  <c:v>248.6</c:v>
                </c:pt>
                <c:pt idx="38">
                  <c:v>274.17500000000001</c:v>
                </c:pt>
                <c:pt idx="39">
                  <c:v>184.32499999999999</c:v>
                </c:pt>
                <c:pt idx="40">
                  <c:v>214.55</c:v>
                </c:pt>
                <c:pt idx="41">
                  <c:v>352.05</c:v>
                </c:pt>
                <c:pt idx="42">
                  <c:v>270.5</c:v>
                </c:pt>
                <c:pt idx="43">
                  <c:v>397.97500000000002</c:v>
                </c:pt>
                <c:pt idx="44">
                  <c:v>333.6</c:v>
                </c:pt>
                <c:pt idx="45">
                  <c:v>343.5</c:v>
                </c:pt>
                <c:pt idx="46">
                  <c:v>251.97499999999999</c:v>
                </c:pt>
                <c:pt idx="47">
                  <c:v>204.8</c:v>
                </c:pt>
                <c:pt idx="48">
                  <c:v>209.9</c:v>
                </c:pt>
                <c:pt idx="49">
                  <c:v>231.35</c:v>
                </c:pt>
                <c:pt idx="50">
                  <c:v>237.875</c:v>
                </c:pt>
                <c:pt idx="51">
                  <c:v>214.02499999999998</c:v>
                </c:pt>
                <c:pt idx="52">
                  <c:v>226.625</c:v>
                </c:pt>
                <c:pt idx="53">
                  <c:v>190.7</c:v>
                </c:pt>
                <c:pt idx="54">
                  <c:v>141.4</c:v>
                </c:pt>
                <c:pt idx="55">
                  <c:v>245.375</c:v>
                </c:pt>
                <c:pt idx="56">
                  <c:v>219.65</c:v>
                </c:pt>
                <c:pt idx="57">
                  <c:v>209.45</c:v>
                </c:pt>
                <c:pt idx="58">
                  <c:v>357.52500000000003</c:v>
                </c:pt>
                <c:pt idx="59">
                  <c:v>282.95000000000005</c:v>
                </c:pt>
                <c:pt idx="60">
                  <c:v>237.65</c:v>
                </c:pt>
                <c:pt idx="61">
                  <c:v>292.10000000000002</c:v>
                </c:pt>
                <c:pt idx="62">
                  <c:v>199.7</c:v>
                </c:pt>
                <c:pt idx="63">
                  <c:v>243.95000000000002</c:v>
                </c:pt>
                <c:pt idx="64">
                  <c:v>428.32499999999999</c:v>
                </c:pt>
                <c:pt idx="65">
                  <c:v>315.3</c:v>
                </c:pt>
                <c:pt idx="66">
                  <c:v>267.05</c:v>
                </c:pt>
                <c:pt idx="67">
                  <c:v>268.55</c:v>
                </c:pt>
                <c:pt idx="68">
                  <c:v>244.7</c:v>
                </c:pt>
                <c:pt idx="69">
                  <c:v>250.25</c:v>
                </c:pt>
                <c:pt idx="70">
                  <c:v>256.10000000000002</c:v>
                </c:pt>
                <c:pt idx="71">
                  <c:v>274.57499999999999</c:v>
                </c:pt>
                <c:pt idx="72">
                  <c:v>220.625</c:v>
                </c:pt>
                <c:pt idx="73">
                  <c:v>207.5</c:v>
                </c:pt>
                <c:pt idx="74">
                  <c:v>161.35</c:v>
                </c:pt>
                <c:pt idx="75">
                  <c:v>344.32499999999999</c:v>
                </c:pt>
                <c:pt idx="76">
                  <c:v>230.6</c:v>
                </c:pt>
                <c:pt idx="77">
                  <c:v>254.22499999999999</c:v>
                </c:pt>
                <c:pt idx="78">
                  <c:v>328.5</c:v>
                </c:pt>
                <c:pt idx="79">
                  <c:v>219.65</c:v>
                </c:pt>
                <c:pt idx="80">
                  <c:v>270.5</c:v>
                </c:pt>
                <c:pt idx="81">
                  <c:v>289.02499999999998</c:v>
                </c:pt>
                <c:pt idx="82">
                  <c:v>144.32499999999999</c:v>
                </c:pt>
                <c:pt idx="83">
                  <c:v>205.77499999999998</c:v>
                </c:pt>
                <c:pt idx="84">
                  <c:v>229.625</c:v>
                </c:pt>
                <c:pt idx="85">
                  <c:v>201.875</c:v>
                </c:pt>
                <c:pt idx="86">
                  <c:v>209.67500000000001</c:v>
                </c:pt>
                <c:pt idx="87">
                  <c:v>234.72499999999999</c:v>
                </c:pt>
                <c:pt idx="88">
                  <c:v>197.75</c:v>
                </c:pt>
                <c:pt idx="89">
                  <c:v>279.5</c:v>
                </c:pt>
                <c:pt idx="90">
                  <c:v>197.97499999999999</c:v>
                </c:pt>
                <c:pt idx="91">
                  <c:v>147.69999999999999</c:v>
                </c:pt>
                <c:pt idx="92">
                  <c:v>214.55</c:v>
                </c:pt>
                <c:pt idx="93">
                  <c:v>254.97499999999999</c:v>
                </c:pt>
                <c:pt idx="94">
                  <c:v>214.55</c:v>
                </c:pt>
                <c:pt idx="95">
                  <c:v>376.65</c:v>
                </c:pt>
                <c:pt idx="96">
                  <c:v>332.4</c:v>
                </c:pt>
                <c:pt idx="97">
                  <c:v>213.8</c:v>
                </c:pt>
                <c:pt idx="98">
                  <c:v>255.875</c:v>
                </c:pt>
                <c:pt idx="99">
                  <c:v>260.07500000000005</c:v>
                </c:pt>
                <c:pt idx="100">
                  <c:v>254.67500000000001</c:v>
                </c:pt>
                <c:pt idx="101">
                  <c:v>266.29999999999995</c:v>
                </c:pt>
                <c:pt idx="102">
                  <c:v>242.22499999999999</c:v>
                </c:pt>
                <c:pt idx="103">
                  <c:v>207.72500000000002</c:v>
                </c:pt>
                <c:pt idx="104">
                  <c:v>217.47500000000002</c:v>
                </c:pt>
                <c:pt idx="105">
                  <c:v>204.35</c:v>
                </c:pt>
                <c:pt idx="106">
                  <c:v>339.9</c:v>
                </c:pt>
                <c:pt idx="107">
                  <c:v>232.32499999999999</c:v>
                </c:pt>
                <c:pt idx="108">
                  <c:v>215</c:v>
                </c:pt>
                <c:pt idx="109">
                  <c:v>222.57499999999999</c:v>
                </c:pt>
                <c:pt idx="110">
                  <c:v>221.375</c:v>
                </c:pt>
                <c:pt idx="111">
                  <c:v>232.77500000000001</c:v>
                </c:pt>
                <c:pt idx="112">
                  <c:v>159.17500000000001</c:v>
                </c:pt>
                <c:pt idx="113">
                  <c:v>150.625</c:v>
                </c:pt>
                <c:pt idx="114">
                  <c:v>400.35</c:v>
                </c:pt>
                <c:pt idx="115">
                  <c:v>254.22499999999999</c:v>
                </c:pt>
                <c:pt idx="116">
                  <c:v>218.45</c:v>
                </c:pt>
                <c:pt idx="117">
                  <c:v>198.72499999999999</c:v>
                </c:pt>
                <c:pt idx="118">
                  <c:v>240.65</c:v>
                </c:pt>
                <c:pt idx="119">
                  <c:v>310.35000000000002</c:v>
                </c:pt>
                <c:pt idx="120">
                  <c:v>197</c:v>
                </c:pt>
                <c:pt idx="121">
                  <c:v>394.5</c:v>
                </c:pt>
                <c:pt idx="122">
                  <c:v>222.35000000000002</c:v>
                </c:pt>
                <c:pt idx="123">
                  <c:v>296.75</c:v>
                </c:pt>
                <c:pt idx="124">
                  <c:v>242.75</c:v>
                </c:pt>
                <c:pt idx="125">
                  <c:v>372.82500000000005</c:v>
                </c:pt>
                <c:pt idx="126">
                  <c:v>210.42499999999998</c:v>
                </c:pt>
                <c:pt idx="127">
                  <c:v>214.32499999999999</c:v>
                </c:pt>
                <c:pt idx="128">
                  <c:v>220.17499999999998</c:v>
                </c:pt>
                <c:pt idx="129">
                  <c:v>187.55</c:v>
                </c:pt>
                <c:pt idx="130">
                  <c:v>219.125</c:v>
                </c:pt>
                <c:pt idx="131">
                  <c:v>223.77499999999998</c:v>
                </c:pt>
                <c:pt idx="132">
                  <c:v>205.25</c:v>
                </c:pt>
                <c:pt idx="133">
                  <c:v>268.32500000000005</c:v>
                </c:pt>
                <c:pt idx="134">
                  <c:v>230.82500000000002</c:v>
                </c:pt>
                <c:pt idx="135">
                  <c:v>306.07499999999999</c:v>
                </c:pt>
                <c:pt idx="136">
                  <c:v>217.25</c:v>
                </c:pt>
                <c:pt idx="137">
                  <c:v>219.42500000000001</c:v>
                </c:pt>
                <c:pt idx="138">
                  <c:v>214.02499999999998</c:v>
                </c:pt>
                <c:pt idx="139">
                  <c:v>263.60000000000002</c:v>
                </c:pt>
                <c:pt idx="140">
                  <c:v>188.75</c:v>
                </c:pt>
                <c:pt idx="141">
                  <c:v>357.75</c:v>
                </c:pt>
                <c:pt idx="142">
                  <c:v>302.82499999999999</c:v>
                </c:pt>
                <c:pt idx="143">
                  <c:v>351.82500000000005</c:v>
                </c:pt>
                <c:pt idx="144">
                  <c:v>205.02500000000001</c:v>
                </c:pt>
                <c:pt idx="145">
                  <c:v>333.07499999999999</c:v>
                </c:pt>
                <c:pt idx="146">
                  <c:v>203.375</c:v>
                </c:pt>
                <c:pt idx="147">
                  <c:v>271.39999999999998</c:v>
                </c:pt>
                <c:pt idx="148">
                  <c:v>225.5</c:v>
                </c:pt>
                <c:pt idx="149">
                  <c:v>243.5</c:v>
                </c:pt>
              </c:numCache>
            </c:numRef>
          </c:xVal>
          <c:yVal>
            <c:numRef>
              <c:f>'Q2(c)'!$C$2:$C$151</c:f>
              <c:numCache>
                <c:formatCode>General</c:formatCode>
                <c:ptCount val="150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8.5</c:v>
                </c:pt>
                <c:pt idx="4">
                  <c:v>8.5</c:v>
                </c:pt>
                <c:pt idx="5">
                  <c:v>8.5</c:v>
                </c:pt>
                <c:pt idx="6">
                  <c:v>10.5</c:v>
                </c:pt>
                <c:pt idx="7">
                  <c:v>10.5</c:v>
                </c:pt>
                <c:pt idx="8">
                  <c:v>8.5</c:v>
                </c:pt>
                <c:pt idx="9">
                  <c:v>10.5</c:v>
                </c:pt>
                <c:pt idx="10">
                  <c:v>8.5</c:v>
                </c:pt>
                <c:pt idx="11">
                  <c:v>8.5</c:v>
                </c:pt>
                <c:pt idx="12">
                  <c:v>10.5</c:v>
                </c:pt>
                <c:pt idx="13">
                  <c:v>8.5</c:v>
                </c:pt>
                <c:pt idx="14">
                  <c:v>8.5</c:v>
                </c:pt>
                <c:pt idx="15">
                  <c:v>10.5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8.5</c:v>
                </c:pt>
                <c:pt idx="20">
                  <c:v>10.5</c:v>
                </c:pt>
                <c:pt idx="21">
                  <c:v>8.5</c:v>
                </c:pt>
                <c:pt idx="22">
                  <c:v>8.5</c:v>
                </c:pt>
                <c:pt idx="23">
                  <c:v>8.5</c:v>
                </c:pt>
                <c:pt idx="24">
                  <c:v>10.5</c:v>
                </c:pt>
                <c:pt idx="25">
                  <c:v>8.5</c:v>
                </c:pt>
                <c:pt idx="26">
                  <c:v>8.5</c:v>
                </c:pt>
                <c:pt idx="27">
                  <c:v>10.5</c:v>
                </c:pt>
                <c:pt idx="28">
                  <c:v>8.5</c:v>
                </c:pt>
                <c:pt idx="29">
                  <c:v>8.5</c:v>
                </c:pt>
                <c:pt idx="30">
                  <c:v>8.5</c:v>
                </c:pt>
                <c:pt idx="31">
                  <c:v>8.5</c:v>
                </c:pt>
                <c:pt idx="32">
                  <c:v>8.5</c:v>
                </c:pt>
                <c:pt idx="33">
                  <c:v>8.5</c:v>
                </c:pt>
                <c:pt idx="34">
                  <c:v>8.5</c:v>
                </c:pt>
                <c:pt idx="35">
                  <c:v>8.5</c:v>
                </c:pt>
                <c:pt idx="36">
                  <c:v>8.5</c:v>
                </c:pt>
                <c:pt idx="37">
                  <c:v>10.5</c:v>
                </c:pt>
                <c:pt idx="38">
                  <c:v>8.5</c:v>
                </c:pt>
                <c:pt idx="39">
                  <c:v>8.5</c:v>
                </c:pt>
                <c:pt idx="40">
                  <c:v>8.5</c:v>
                </c:pt>
                <c:pt idx="41">
                  <c:v>10.5</c:v>
                </c:pt>
                <c:pt idx="42">
                  <c:v>10.5</c:v>
                </c:pt>
                <c:pt idx="43">
                  <c:v>10.5</c:v>
                </c:pt>
                <c:pt idx="44">
                  <c:v>10.5</c:v>
                </c:pt>
                <c:pt idx="45">
                  <c:v>8.5</c:v>
                </c:pt>
                <c:pt idx="46">
                  <c:v>8.5</c:v>
                </c:pt>
                <c:pt idx="47">
                  <c:v>8.5</c:v>
                </c:pt>
                <c:pt idx="48">
                  <c:v>10.5</c:v>
                </c:pt>
                <c:pt idx="49">
                  <c:v>8.5</c:v>
                </c:pt>
                <c:pt idx="50">
                  <c:v>10.5</c:v>
                </c:pt>
                <c:pt idx="51">
                  <c:v>8.5</c:v>
                </c:pt>
                <c:pt idx="52">
                  <c:v>10.5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10.5</c:v>
                </c:pt>
                <c:pt idx="59">
                  <c:v>10.5</c:v>
                </c:pt>
                <c:pt idx="60">
                  <c:v>10.5</c:v>
                </c:pt>
                <c:pt idx="61">
                  <c:v>10.5</c:v>
                </c:pt>
                <c:pt idx="62">
                  <c:v>10.5</c:v>
                </c:pt>
                <c:pt idx="63">
                  <c:v>8.5</c:v>
                </c:pt>
                <c:pt idx="64">
                  <c:v>8.5</c:v>
                </c:pt>
                <c:pt idx="65">
                  <c:v>10.5</c:v>
                </c:pt>
                <c:pt idx="66">
                  <c:v>8.5</c:v>
                </c:pt>
                <c:pt idx="67">
                  <c:v>8.5</c:v>
                </c:pt>
                <c:pt idx="68">
                  <c:v>10.5</c:v>
                </c:pt>
                <c:pt idx="69">
                  <c:v>8.5</c:v>
                </c:pt>
                <c:pt idx="70">
                  <c:v>8.5</c:v>
                </c:pt>
                <c:pt idx="71">
                  <c:v>10.5</c:v>
                </c:pt>
                <c:pt idx="72">
                  <c:v>10.5</c:v>
                </c:pt>
                <c:pt idx="73">
                  <c:v>8.5</c:v>
                </c:pt>
                <c:pt idx="74">
                  <c:v>10.5</c:v>
                </c:pt>
                <c:pt idx="75">
                  <c:v>8.5</c:v>
                </c:pt>
                <c:pt idx="76">
                  <c:v>8.5</c:v>
                </c:pt>
                <c:pt idx="77">
                  <c:v>8.5</c:v>
                </c:pt>
                <c:pt idx="78">
                  <c:v>8.5</c:v>
                </c:pt>
                <c:pt idx="79">
                  <c:v>10.5</c:v>
                </c:pt>
                <c:pt idx="80">
                  <c:v>8.5</c:v>
                </c:pt>
                <c:pt idx="81">
                  <c:v>10.5</c:v>
                </c:pt>
                <c:pt idx="82">
                  <c:v>8.5</c:v>
                </c:pt>
                <c:pt idx="83">
                  <c:v>8.5</c:v>
                </c:pt>
                <c:pt idx="84">
                  <c:v>10.5</c:v>
                </c:pt>
                <c:pt idx="85">
                  <c:v>10.5</c:v>
                </c:pt>
                <c:pt idx="86">
                  <c:v>10.5</c:v>
                </c:pt>
                <c:pt idx="87">
                  <c:v>8.5</c:v>
                </c:pt>
                <c:pt idx="88">
                  <c:v>10.5</c:v>
                </c:pt>
                <c:pt idx="89">
                  <c:v>8.5</c:v>
                </c:pt>
                <c:pt idx="90">
                  <c:v>10.5</c:v>
                </c:pt>
                <c:pt idx="91">
                  <c:v>10.5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10.5</c:v>
                </c:pt>
                <c:pt idx="97">
                  <c:v>10.5</c:v>
                </c:pt>
                <c:pt idx="98">
                  <c:v>8.5</c:v>
                </c:pt>
                <c:pt idx="99">
                  <c:v>8.5</c:v>
                </c:pt>
                <c:pt idx="100">
                  <c:v>8.5</c:v>
                </c:pt>
                <c:pt idx="101">
                  <c:v>8.5</c:v>
                </c:pt>
                <c:pt idx="102">
                  <c:v>10.5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8.5</c:v>
                </c:pt>
                <c:pt idx="108">
                  <c:v>10.5</c:v>
                </c:pt>
                <c:pt idx="109">
                  <c:v>8.5</c:v>
                </c:pt>
                <c:pt idx="110">
                  <c:v>10.5</c:v>
                </c:pt>
                <c:pt idx="111">
                  <c:v>8.5</c:v>
                </c:pt>
                <c:pt idx="112">
                  <c:v>10.5</c:v>
                </c:pt>
                <c:pt idx="113">
                  <c:v>8.5</c:v>
                </c:pt>
                <c:pt idx="114">
                  <c:v>8.5</c:v>
                </c:pt>
                <c:pt idx="115">
                  <c:v>10.5</c:v>
                </c:pt>
                <c:pt idx="116">
                  <c:v>10.5</c:v>
                </c:pt>
                <c:pt idx="117">
                  <c:v>10.5</c:v>
                </c:pt>
                <c:pt idx="118">
                  <c:v>8.5</c:v>
                </c:pt>
                <c:pt idx="119">
                  <c:v>10.5</c:v>
                </c:pt>
                <c:pt idx="120">
                  <c:v>10.5</c:v>
                </c:pt>
                <c:pt idx="121">
                  <c:v>8.5</c:v>
                </c:pt>
                <c:pt idx="122">
                  <c:v>8.5</c:v>
                </c:pt>
                <c:pt idx="123">
                  <c:v>8.5</c:v>
                </c:pt>
                <c:pt idx="124">
                  <c:v>8.5</c:v>
                </c:pt>
                <c:pt idx="125">
                  <c:v>10.5</c:v>
                </c:pt>
                <c:pt idx="126">
                  <c:v>8.5</c:v>
                </c:pt>
                <c:pt idx="127">
                  <c:v>8.5</c:v>
                </c:pt>
                <c:pt idx="128">
                  <c:v>8.5</c:v>
                </c:pt>
                <c:pt idx="129">
                  <c:v>10.5</c:v>
                </c:pt>
                <c:pt idx="130">
                  <c:v>10.5</c:v>
                </c:pt>
                <c:pt idx="131">
                  <c:v>10.5</c:v>
                </c:pt>
                <c:pt idx="132">
                  <c:v>10.5</c:v>
                </c:pt>
                <c:pt idx="133">
                  <c:v>8.5</c:v>
                </c:pt>
                <c:pt idx="134">
                  <c:v>8.5</c:v>
                </c:pt>
                <c:pt idx="135">
                  <c:v>10.5</c:v>
                </c:pt>
                <c:pt idx="136">
                  <c:v>10.5</c:v>
                </c:pt>
                <c:pt idx="137">
                  <c:v>8.5</c:v>
                </c:pt>
                <c:pt idx="138">
                  <c:v>10.5</c:v>
                </c:pt>
                <c:pt idx="139">
                  <c:v>10.5</c:v>
                </c:pt>
                <c:pt idx="140">
                  <c:v>10.5</c:v>
                </c:pt>
                <c:pt idx="141">
                  <c:v>8.5</c:v>
                </c:pt>
                <c:pt idx="142">
                  <c:v>8.5</c:v>
                </c:pt>
                <c:pt idx="143">
                  <c:v>8.5</c:v>
                </c:pt>
                <c:pt idx="144">
                  <c:v>10.5</c:v>
                </c:pt>
                <c:pt idx="145">
                  <c:v>10.5</c:v>
                </c:pt>
                <c:pt idx="146">
                  <c:v>10.5</c:v>
                </c:pt>
                <c:pt idx="147">
                  <c:v>8.5</c:v>
                </c:pt>
                <c:pt idx="148">
                  <c:v>10.5</c:v>
                </c:pt>
                <c:pt idx="149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B-46EC-8F5C-3E6F9C814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648784"/>
        <c:axId val="885646384"/>
      </c:scatterChart>
      <c:valAx>
        <c:axId val="88564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46384"/>
        <c:crosses val="autoZero"/>
        <c:crossBetween val="midCat"/>
      </c:valAx>
      <c:valAx>
        <c:axId val="8856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4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'Q2(c)'!$A$2:$A$151</c:f>
              <c:numCache>
                <c:formatCode>0.0</c:formatCode>
                <c:ptCount val="150"/>
                <c:pt idx="0">
                  <c:v>253.47499999999999</c:v>
                </c:pt>
                <c:pt idx="1">
                  <c:v>277.77499999999998</c:v>
                </c:pt>
                <c:pt idx="2">
                  <c:v>378.45</c:v>
                </c:pt>
                <c:pt idx="3">
                  <c:v>312.64999999999998</c:v>
                </c:pt>
                <c:pt idx="4">
                  <c:v>202.1</c:v>
                </c:pt>
                <c:pt idx="5">
                  <c:v>316.77499999999998</c:v>
                </c:pt>
                <c:pt idx="6">
                  <c:v>260.52499999999998</c:v>
                </c:pt>
                <c:pt idx="7">
                  <c:v>279.27499999999998</c:v>
                </c:pt>
                <c:pt idx="8">
                  <c:v>303.125</c:v>
                </c:pt>
                <c:pt idx="9">
                  <c:v>218.89999999999998</c:v>
                </c:pt>
                <c:pt idx="10">
                  <c:v>230.82500000000002</c:v>
                </c:pt>
                <c:pt idx="11">
                  <c:v>381.375</c:v>
                </c:pt>
                <c:pt idx="12">
                  <c:v>152.57499999999999</c:v>
                </c:pt>
                <c:pt idx="13">
                  <c:v>284.32499999999999</c:v>
                </c:pt>
                <c:pt idx="14">
                  <c:v>290.67499999999995</c:v>
                </c:pt>
                <c:pt idx="15">
                  <c:v>224.75</c:v>
                </c:pt>
                <c:pt idx="16">
                  <c:v>391.72500000000002</c:v>
                </c:pt>
                <c:pt idx="17">
                  <c:v>293.14999999999998</c:v>
                </c:pt>
                <c:pt idx="18">
                  <c:v>204.8</c:v>
                </c:pt>
                <c:pt idx="19">
                  <c:v>254.14999999999998</c:v>
                </c:pt>
                <c:pt idx="20">
                  <c:v>241.02500000000001</c:v>
                </c:pt>
                <c:pt idx="21">
                  <c:v>355.8</c:v>
                </c:pt>
                <c:pt idx="22">
                  <c:v>243.05</c:v>
                </c:pt>
                <c:pt idx="23">
                  <c:v>268.10000000000002</c:v>
                </c:pt>
                <c:pt idx="24">
                  <c:v>233.97499999999999</c:v>
                </c:pt>
                <c:pt idx="25">
                  <c:v>131.65</c:v>
                </c:pt>
                <c:pt idx="26">
                  <c:v>361.57499999999999</c:v>
                </c:pt>
                <c:pt idx="27">
                  <c:v>147.02500000000001</c:v>
                </c:pt>
                <c:pt idx="28">
                  <c:v>220.39999999999998</c:v>
                </c:pt>
                <c:pt idx="29">
                  <c:v>359.32500000000005</c:v>
                </c:pt>
                <c:pt idx="30">
                  <c:v>244.39999999999998</c:v>
                </c:pt>
                <c:pt idx="31">
                  <c:v>261.72500000000002</c:v>
                </c:pt>
                <c:pt idx="32">
                  <c:v>203.6</c:v>
                </c:pt>
                <c:pt idx="33">
                  <c:v>359.77500000000003</c:v>
                </c:pt>
                <c:pt idx="34">
                  <c:v>229.4</c:v>
                </c:pt>
                <c:pt idx="35">
                  <c:v>197.75</c:v>
                </c:pt>
                <c:pt idx="36">
                  <c:v>233.97499999999999</c:v>
                </c:pt>
                <c:pt idx="37">
                  <c:v>248.6</c:v>
                </c:pt>
                <c:pt idx="38">
                  <c:v>274.17500000000001</c:v>
                </c:pt>
                <c:pt idx="39">
                  <c:v>184.32499999999999</c:v>
                </c:pt>
                <c:pt idx="40">
                  <c:v>214.55</c:v>
                </c:pt>
                <c:pt idx="41">
                  <c:v>352.05</c:v>
                </c:pt>
                <c:pt idx="42">
                  <c:v>270.5</c:v>
                </c:pt>
                <c:pt idx="43">
                  <c:v>397.97500000000002</c:v>
                </c:pt>
                <c:pt idx="44">
                  <c:v>333.6</c:v>
                </c:pt>
                <c:pt idx="45">
                  <c:v>343.5</c:v>
                </c:pt>
                <c:pt idx="46">
                  <c:v>251.97499999999999</c:v>
                </c:pt>
                <c:pt idx="47">
                  <c:v>204.8</c:v>
                </c:pt>
                <c:pt idx="48">
                  <c:v>209.9</c:v>
                </c:pt>
                <c:pt idx="49">
                  <c:v>231.35</c:v>
                </c:pt>
                <c:pt idx="50">
                  <c:v>237.875</c:v>
                </c:pt>
                <c:pt idx="51">
                  <c:v>214.02499999999998</c:v>
                </c:pt>
                <c:pt idx="52">
                  <c:v>226.625</c:v>
                </c:pt>
                <c:pt idx="53">
                  <c:v>190.7</c:v>
                </c:pt>
                <c:pt idx="54">
                  <c:v>141.4</c:v>
                </c:pt>
                <c:pt idx="55">
                  <c:v>245.375</c:v>
                </c:pt>
                <c:pt idx="56">
                  <c:v>219.65</c:v>
                </c:pt>
                <c:pt idx="57">
                  <c:v>209.45</c:v>
                </c:pt>
                <c:pt idx="58">
                  <c:v>357.52500000000003</c:v>
                </c:pt>
                <c:pt idx="59">
                  <c:v>282.95000000000005</c:v>
                </c:pt>
                <c:pt idx="60">
                  <c:v>237.65</c:v>
                </c:pt>
                <c:pt idx="61">
                  <c:v>292.10000000000002</c:v>
                </c:pt>
                <c:pt idx="62">
                  <c:v>199.7</c:v>
                </c:pt>
                <c:pt idx="63">
                  <c:v>243.95000000000002</c:v>
                </c:pt>
                <c:pt idx="64">
                  <c:v>428.32499999999999</c:v>
                </c:pt>
                <c:pt idx="65">
                  <c:v>315.3</c:v>
                </c:pt>
                <c:pt idx="66">
                  <c:v>267.05</c:v>
                </c:pt>
                <c:pt idx="67">
                  <c:v>268.55</c:v>
                </c:pt>
                <c:pt idx="68">
                  <c:v>244.7</c:v>
                </c:pt>
                <c:pt idx="69">
                  <c:v>250.25</c:v>
                </c:pt>
                <c:pt idx="70">
                  <c:v>256.10000000000002</c:v>
                </c:pt>
                <c:pt idx="71">
                  <c:v>274.57499999999999</c:v>
                </c:pt>
                <c:pt idx="72">
                  <c:v>220.625</c:v>
                </c:pt>
                <c:pt idx="73">
                  <c:v>207.5</c:v>
                </c:pt>
                <c:pt idx="74">
                  <c:v>161.35</c:v>
                </c:pt>
                <c:pt idx="75">
                  <c:v>344.32499999999999</c:v>
                </c:pt>
                <c:pt idx="76">
                  <c:v>230.6</c:v>
                </c:pt>
                <c:pt idx="77">
                  <c:v>254.22499999999999</c:v>
                </c:pt>
                <c:pt idx="78">
                  <c:v>328.5</c:v>
                </c:pt>
                <c:pt idx="79">
                  <c:v>219.65</c:v>
                </c:pt>
                <c:pt idx="80">
                  <c:v>270.5</c:v>
                </c:pt>
                <c:pt idx="81">
                  <c:v>289.02499999999998</c:v>
                </c:pt>
                <c:pt idx="82">
                  <c:v>144.32499999999999</c:v>
                </c:pt>
                <c:pt idx="83">
                  <c:v>205.77499999999998</c:v>
                </c:pt>
                <c:pt idx="84">
                  <c:v>229.625</c:v>
                </c:pt>
                <c:pt idx="85">
                  <c:v>201.875</c:v>
                </c:pt>
                <c:pt idx="86">
                  <c:v>209.67500000000001</c:v>
                </c:pt>
                <c:pt idx="87">
                  <c:v>234.72499999999999</c:v>
                </c:pt>
                <c:pt idx="88">
                  <c:v>197.75</c:v>
                </c:pt>
                <c:pt idx="89">
                  <c:v>279.5</c:v>
                </c:pt>
                <c:pt idx="90">
                  <c:v>197.97499999999999</c:v>
                </c:pt>
                <c:pt idx="91">
                  <c:v>147.69999999999999</c:v>
                </c:pt>
                <c:pt idx="92">
                  <c:v>214.55</c:v>
                </c:pt>
                <c:pt idx="93">
                  <c:v>254.97499999999999</c:v>
                </c:pt>
                <c:pt idx="94">
                  <c:v>214.55</c:v>
                </c:pt>
                <c:pt idx="95">
                  <c:v>376.65</c:v>
                </c:pt>
                <c:pt idx="96">
                  <c:v>332.4</c:v>
                </c:pt>
                <c:pt idx="97">
                  <c:v>213.8</c:v>
                </c:pt>
                <c:pt idx="98">
                  <c:v>255.875</c:v>
                </c:pt>
                <c:pt idx="99">
                  <c:v>260.07500000000005</c:v>
                </c:pt>
                <c:pt idx="100">
                  <c:v>254.67500000000001</c:v>
                </c:pt>
                <c:pt idx="101">
                  <c:v>266.29999999999995</c:v>
                </c:pt>
                <c:pt idx="102">
                  <c:v>242.22499999999999</c:v>
                </c:pt>
                <c:pt idx="103">
                  <c:v>207.72500000000002</c:v>
                </c:pt>
                <c:pt idx="104">
                  <c:v>217.47500000000002</c:v>
                </c:pt>
                <c:pt idx="105">
                  <c:v>204.35</c:v>
                </c:pt>
                <c:pt idx="106">
                  <c:v>339.9</c:v>
                </c:pt>
                <c:pt idx="107">
                  <c:v>232.32499999999999</c:v>
                </c:pt>
                <c:pt idx="108">
                  <c:v>215</c:v>
                </c:pt>
                <c:pt idx="109">
                  <c:v>222.57499999999999</c:v>
                </c:pt>
                <c:pt idx="110">
                  <c:v>221.375</c:v>
                </c:pt>
                <c:pt idx="111">
                  <c:v>232.77500000000001</c:v>
                </c:pt>
                <c:pt idx="112">
                  <c:v>159.17500000000001</c:v>
                </c:pt>
                <c:pt idx="113">
                  <c:v>150.625</c:v>
                </c:pt>
                <c:pt idx="114">
                  <c:v>400.35</c:v>
                </c:pt>
                <c:pt idx="115">
                  <c:v>254.22499999999999</c:v>
                </c:pt>
                <c:pt idx="116">
                  <c:v>218.45</c:v>
                </c:pt>
                <c:pt idx="117">
                  <c:v>198.72499999999999</c:v>
                </c:pt>
                <c:pt idx="118">
                  <c:v>240.65</c:v>
                </c:pt>
                <c:pt idx="119">
                  <c:v>310.35000000000002</c:v>
                </c:pt>
                <c:pt idx="120">
                  <c:v>197</c:v>
                </c:pt>
                <c:pt idx="121">
                  <c:v>394.5</c:v>
                </c:pt>
                <c:pt idx="122">
                  <c:v>222.35000000000002</c:v>
                </c:pt>
                <c:pt idx="123">
                  <c:v>296.75</c:v>
                </c:pt>
                <c:pt idx="124">
                  <c:v>242.75</c:v>
                </c:pt>
                <c:pt idx="125">
                  <c:v>372.82500000000005</c:v>
                </c:pt>
                <c:pt idx="126">
                  <c:v>210.42499999999998</c:v>
                </c:pt>
                <c:pt idx="127">
                  <c:v>214.32499999999999</c:v>
                </c:pt>
                <c:pt idx="128">
                  <c:v>220.17499999999998</c:v>
                </c:pt>
                <c:pt idx="129">
                  <c:v>187.55</c:v>
                </c:pt>
                <c:pt idx="130">
                  <c:v>219.125</c:v>
                </c:pt>
                <c:pt idx="131">
                  <c:v>223.77499999999998</c:v>
                </c:pt>
                <c:pt idx="132">
                  <c:v>205.25</c:v>
                </c:pt>
                <c:pt idx="133">
                  <c:v>268.32500000000005</c:v>
                </c:pt>
                <c:pt idx="134">
                  <c:v>230.82500000000002</c:v>
                </c:pt>
                <c:pt idx="135">
                  <c:v>306.07499999999999</c:v>
                </c:pt>
                <c:pt idx="136">
                  <c:v>217.25</c:v>
                </c:pt>
                <c:pt idx="137">
                  <c:v>219.42500000000001</c:v>
                </c:pt>
                <c:pt idx="138">
                  <c:v>214.02499999999998</c:v>
                </c:pt>
                <c:pt idx="139">
                  <c:v>263.60000000000002</c:v>
                </c:pt>
                <c:pt idx="140">
                  <c:v>188.75</c:v>
                </c:pt>
                <c:pt idx="141">
                  <c:v>357.75</c:v>
                </c:pt>
                <c:pt idx="142">
                  <c:v>302.82499999999999</c:v>
                </c:pt>
                <c:pt idx="143">
                  <c:v>351.82500000000005</c:v>
                </c:pt>
                <c:pt idx="144">
                  <c:v>205.02500000000001</c:v>
                </c:pt>
                <c:pt idx="145">
                  <c:v>333.07499999999999</c:v>
                </c:pt>
                <c:pt idx="146">
                  <c:v>203.375</c:v>
                </c:pt>
                <c:pt idx="147">
                  <c:v>271.39999999999998</c:v>
                </c:pt>
                <c:pt idx="148">
                  <c:v>225.5</c:v>
                </c:pt>
                <c:pt idx="149">
                  <c:v>243.5</c:v>
                </c:pt>
              </c:numCache>
            </c:numRef>
          </c:xVal>
          <c:yVal>
            <c:numRef>
              <c:f>'Q2(c)'!$P$25:$P$174</c:f>
              <c:numCache>
                <c:formatCode>General</c:formatCode>
                <c:ptCount val="150"/>
                <c:pt idx="0">
                  <c:v>-0.78667566450087989</c:v>
                </c:pt>
                <c:pt idx="1">
                  <c:v>-0.7242049869698608</c:v>
                </c:pt>
                <c:pt idx="2">
                  <c:v>-0.46538871287787664</c:v>
                </c:pt>
                <c:pt idx="3">
                  <c:v>-0.63454799606886247</c:v>
                </c:pt>
                <c:pt idx="4">
                  <c:v>-0.91875101668837189</c:v>
                </c:pt>
                <c:pt idx="5">
                  <c:v>-0.62394340574723905</c:v>
                </c:pt>
                <c:pt idx="6">
                  <c:v>1.2314485444124408</c:v>
                </c:pt>
                <c:pt idx="7">
                  <c:v>1.2796512276925469</c:v>
                </c:pt>
                <c:pt idx="8">
                  <c:v>-0.6590349591751572</c:v>
                </c:pt>
                <c:pt idx="9">
                  <c:v>1.1244385875306033</c:v>
                </c:pt>
                <c:pt idx="10">
                  <c:v>-0.84490450590324784</c:v>
                </c:pt>
                <c:pt idx="11">
                  <c:v>-0.45786909428617939</c:v>
                </c:pt>
                <c:pt idx="12">
                  <c:v>0.95392962920777435</c:v>
                </c:pt>
                <c:pt idx="13">
                  <c:v>-0.70736618294401055</c:v>
                </c:pt>
                <c:pt idx="14">
                  <c:v>-0.6910415408731474</c:v>
                </c:pt>
                <c:pt idx="15">
                  <c:v>1.1394778247139978</c:v>
                </c:pt>
                <c:pt idx="16">
                  <c:v>-0.43126121311555998</c:v>
                </c:pt>
                <c:pt idx="17">
                  <c:v>-0.68467878668017335</c:v>
                </c:pt>
                <c:pt idx="18">
                  <c:v>-0.91180983029603624</c:v>
                </c:pt>
                <c:pt idx="19">
                  <c:v>-0.78494036790279509</c:v>
                </c:pt>
                <c:pt idx="20">
                  <c:v>1.1813177538011299</c:v>
                </c:pt>
                <c:pt idx="21">
                  <c:v>-0.52361755428024459</c:v>
                </c:pt>
                <c:pt idx="22">
                  <c:v>-0.81347635640461924</c:v>
                </c:pt>
                <c:pt idx="23">
                  <c:v>-0.74907757154239718</c:v>
                </c:pt>
                <c:pt idx="24">
                  <c:v>1.1631935448878092</c:v>
                </c:pt>
                <c:pt idx="25">
                  <c:v>-1.0998645653328261</c:v>
                </c:pt>
                <c:pt idx="26">
                  <c:v>-0.5087711278299718</c:v>
                </c:pt>
                <c:pt idx="27">
                  <c:v>0.93966163495686139</c:v>
                </c:pt>
                <c:pt idx="28">
                  <c:v>-0.87170519780698719</c:v>
                </c:pt>
                <c:pt idx="29">
                  <c:v>-0.51455544982358425</c:v>
                </c:pt>
                <c:pt idx="30">
                  <c:v>-0.81000576320845141</c:v>
                </c:pt>
                <c:pt idx="31">
                  <c:v>-0.76546648385763305</c:v>
                </c:pt>
                <c:pt idx="32">
                  <c:v>-0.91489480202596241</c:v>
                </c:pt>
                <c:pt idx="33">
                  <c:v>-0.51339858542486283</c:v>
                </c:pt>
                <c:pt idx="34">
                  <c:v>-0.84856790983253561</c:v>
                </c:pt>
                <c:pt idx="35">
                  <c:v>-0.92993403920935691</c:v>
                </c:pt>
                <c:pt idx="36">
                  <c:v>-0.83680645511219076</c:v>
                </c:pt>
                <c:pt idx="37">
                  <c:v>1.2007916378462919</c:v>
                </c:pt>
                <c:pt idx="38">
                  <c:v>-0.73345990215964108</c:v>
                </c:pt>
                <c:pt idx="39">
                  <c:v>-0.96444716043791345</c:v>
                </c:pt>
                <c:pt idx="40">
                  <c:v>-0.88674443499037992</c:v>
                </c:pt>
                <c:pt idx="41">
                  <c:v>1.4667419090637335</c:v>
                </c:pt>
                <c:pt idx="42">
                  <c:v>1.2570923719174569</c:v>
                </c:pt>
                <c:pt idx="43">
                  <c:v>1.5848063479778087</c:v>
                </c:pt>
                <c:pt idx="44">
                  <c:v>1.4193104687161089</c:v>
                </c:pt>
                <c:pt idx="45">
                  <c:v>-0.55523851451199491</c:v>
                </c:pt>
                <c:pt idx="46">
                  <c:v>-0.7905318791632876</c:v>
                </c:pt>
                <c:pt idx="47">
                  <c:v>-0.91180983029603624</c:v>
                </c:pt>
                <c:pt idx="48">
                  <c:v>1.1013012995561535</c:v>
                </c:pt>
                <c:pt idx="49">
                  <c:v>-0.8435548307714047</c:v>
                </c:pt>
                <c:pt idx="50">
                  <c:v>1.1732197030100711</c:v>
                </c:pt>
                <c:pt idx="51">
                  <c:v>-0.88809411012222306</c:v>
                </c:pt>
                <c:pt idx="52">
                  <c:v>1.144298093042007</c:v>
                </c:pt>
                <c:pt idx="53">
                  <c:v>-0.94805824812267581</c:v>
                </c:pt>
                <c:pt idx="54">
                  <c:v>-1.0747991700271697</c:v>
                </c:pt>
                <c:pt idx="55">
                  <c:v>-0.80749922367788507</c:v>
                </c:pt>
                <c:pt idx="56">
                  <c:v>-0.87363330513819193</c:v>
                </c:pt>
                <c:pt idx="57">
                  <c:v>-0.89985556484256968</c:v>
                </c:pt>
                <c:pt idx="58">
                  <c:v>1.4808170925815247</c:v>
                </c:pt>
                <c:pt idx="59">
                  <c:v>1.2890989536154489</c:v>
                </c:pt>
                <c:pt idx="60">
                  <c:v>1.1726412708107112</c:v>
                </c:pt>
                <c:pt idx="61">
                  <c:v>1.3126218630561404</c:v>
                </c:pt>
                <c:pt idx="62">
                  <c:v>1.0750790398517758</c:v>
                </c:pt>
                <c:pt idx="63">
                  <c:v>-0.81116262760717284</c:v>
                </c:pt>
                <c:pt idx="64">
                  <c:v>-0.33716957535279235</c:v>
                </c:pt>
                <c:pt idx="65">
                  <c:v>1.372264649834726</c:v>
                </c:pt>
                <c:pt idx="66">
                  <c:v>-0.75177692180608169</c:v>
                </c:pt>
                <c:pt idx="67">
                  <c:v>-0.74792070714367398</c:v>
                </c:pt>
                <c:pt idx="68">
                  <c:v>1.1907654797240301</c:v>
                </c:pt>
                <c:pt idx="69">
                  <c:v>-0.79496652602505868</c:v>
                </c:pt>
                <c:pt idx="70">
                  <c:v>-0.77992728884166418</c:v>
                </c:pt>
                <c:pt idx="71">
                  <c:v>1.2675684217503331</c:v>
                </c:pt>
                <c:pt idx="72">
                  <c:v>1.1288732343923744</c:v>
                </c:pt>
                <c:pt idx="73">
                  <c:v>-0.90486864390370059</c:v>
                </c:pt>
                <c:pt idx="74">
                  <c:v>0.97648848498286434</c:v>
                </c:pt>
                <c:pt idx="75">
                  <c:v>-0.55311759644767022</c:v>
                </c:pt>
                <c:pt idx="76">
                  <c:v>-0.84548293810260944</c:v>
                </c:pt>
                <c:pt idx="77">
                  <c:v>-0.78474755716967515</c:v>
                </c:pt>
                <c:pt idx="78">
                  <c:v>-0.5938006611360791</c:v>
                </c:pt>
                <c:pt idx="79">
                  <c:v>1.1263666948618081</c:v>
                </c:pt>
                <c:pt idx="80">
                  <c:v>-0.74290762808254307</c:v>
                </c:pt>
                <c:pt idx="81">
                  <c:v>1.3047166229982032</c:v>
                </c:pt>
                <c:pt idx="82">
                  <c:v>-1.0672795514354725</c:v>
                </c:pt>
                <c:pt idx="83">
                  <c:v>-0.9093032907654699</c:v>
                </c:pt>
                <c:pt idx="84">
                  <c:v>1.1520105223668242</c:v>
                </c:pt>
                <c:pt idx="85">
                  <c:v>1.0806705511122665</c:v>
                </c:pt>
                <c:pt idx="86">
                  <c:v>1.1007228673567919</c:v>
                </c:pt>
                <c:pt idx="87">
                  <c:v>-0.83487834778098602</c:v>
                </c:pt>
                <c:pt idx="88">
                  <c:v>1.0700659607906431</c:v>
                </c:pt>
                <c:pt idx="89">
                  <c:v>-0.71977034010809149</c:v>
                </c:pt>
                <c:pt idx="90">
                  <c:v>1.0706443929900047</c:v>
                </c:pt>
                <c:pt idx="91">
                  <c:v>0.94139693155494619</c:v>
                </c:pt>
                <c:pt idx="92">
                  <c:v>-0.88674443499037992</c:v>
                </c:pt>
                <c:pt idx="93">
                  <c:v>-0.7828194498384704</c:v>
                </c:pt>
                <c:pt idx="94">
                  <c:v>-0.88674443499037992</c:v>
                </c:pt>
                <c:pt idx="95">
                  <c:v>-0.47001617047276589</c:v>
                </c:pt>
                <c:pt idx="96">
                  <c:v>1.4162254969861827</c:v>
                </c:pt>
                <c:pt idx="97">
                  <c:v>1.1113274576784153</c:v>
                </c:pt>
                <c:pt idx="98">
                  <c:v>-0.78050572104102578</c:v>
                </c:pt>
                <c:pt idx="99">
                  <c:v>-0.76970831998628242</c:v>
                </c:pt>
                <c:pt idx="100">
                  <c:v>-0.78359069277095195</c:v>
                </c:pt>
                <c:pt idx="101">
                  <c:v>-0.75370502913728643</c:v>
                </c:pt>
                <c:pt idx="102">
                  <c:v>1.1844027255310561</c:v>
                </c:pt>
                <c:pt idx="103">
                  <c:v>-0.90429021170433899</c:v>
                </c:pt>
                <c:pt idx="104">
                  <c:v>-0.87922481639868444</c:v>
                </c:pt>
                <c:pt idx="105">
                  <c:v>-0.91296669469475944</c:v>
                </c:pt>
                <c:pt idx="106">
                  <c:v>-0.56449342970177518</c:v>
                </c:pt>
                <c:pt idx="107">
                  <c:v>-0.84104829124084013</c:v>
                </c:pt>
                <c:pt idx="108">
                  <c:v>1.1144124294083415</c:v>
                </c:pt>
                <c:pt idx="109">
                  <c:v>-0.86611368654649468</c:v>
                </c:pt>
                <c:pt idx="110">
                  <c:v>1.1308013417235774</c:v>
                </c:pt>
                <c:pt idx="111">
                  <c:v>-0.83989142684211693</c:v>
                </c:pt>
                <c:pt idx="112">
                  <c:v>0.97089697372237183</c:v>
                </c:pt>
                <c:pt idx="113">
                  <c:v>-1.0510834498533566</c:v>
                </c:pt>
                <c:pt idx="114">
                  <c:v>-0.40908797880671166</c:v>
                </c:pt>
                <c:pt idx="115">
                  <c:v>1.2152524428303249</c:v>
                </c:pt>
                <c:pt idx="116">
                  <c:v>1.1232817231318819</c:v>
                </c:pt>
                <c:pt idx="117">
                  <c:v>1.0725725003212094</c:v>
                </c:pt>
                <c:pt idx="118">
                  <c:v>-0.81964629986447157</c:v>
                </c:pt>
                <c:pt idx="119">
                  <c:v>1.3595391414487779</c:v>
                </c:pt>
                <c:pt idx="120">
                  <c:v>1.0681378534594401</c:v>
                </c:pt>
                <c:pt idx="121">
                  <c:v>-0.42412721599010439</c:v>
                </c:pt>
                <c:pt idx="122">
                  <c:v>-0.86669211874585628</c:v>
                </c:pt>
                <c:pt idx="123">
                  <c:v>-0.67542387149039307</c:v>
                </c:pt>
                <c:pt idx="124">
                  <c:v>-0.81424759933710078</c:v>
                </c:pt>
                <c:pt idx="125">
                  <c:v>1.5201504821380922</c:v>
                </c:pt>
                <c:pt idx="126">
                  <c:v>-0.89734902531200333</c:v>
                </c:pt>
                <c:pt idx="127">
                  <c:v>-0.88732286718974152</c:v>
                </c:pt>
                <c:pt idx="128">
                  <c:v>-0.87228363000634879</c:v>
                </c:pt>
                <c:pt idx="129">
                  <c:v>1.0438437010862653</c:v>
                </c:pt>
                <c:pt idx="130">
                  <c:v>1.1250170197299649</c:v>
                </c:pt>
                <c:pt idx="131">
                  <c:v>1.1369712851834315</c:v>
                </c:pt>
                <c:pt idx="132">
                  <c:v>1.089347034102687</c:v>
                </c:pt>
                <c:pt idx="133">
                  <c:v>-0.74849913934303558</c:v>
                </c:pt>
                <c:pt idx="134">
                  <c:v>-0.84490450590324784</c:v>
                </c:pt>
                <c:pt idx="135">
                  <c:v>1.3485489296609128</c:v>
                </c:pt>
                <c:pt idx="136">
                  <c:v>1.120196751401954</c:v>
                </c:pt>
                <c:pt idx="137">
                  <c:v>-0.87421173733755353</c:v>
                </c:pt>
                <c:pt idx="138">
                  <c:v>1.1119058898777769</c:v>
                </c:pt>
                <c:pt idx="139">
                  <c:v>1.2393537844703779</c:v>
                </c:pt>
                <c:pt idx="140">
                  <c:v>1.0469286728161933</c:v>
                </c:pt>
                <c:pt idx="141">
                  <c:v>-0.51860447521911368</c:v>
                </c:pt>
                <c:pt idx="142">
                  <c:v>-0.65980620210763874</c:v>
                </c:pt>
                <c:pt idx="143">
                  <c:v>-0.53383652313562635</c:v>
                </c:pt>
                <c:pt idx="144">
                  <c:v>1.0887686019033254</c:v>
                </c:pt>
                <c:pt idx="145">
                  <c:v>1.4179607935842657</c:v>
                </c:pt>
                <c:pt idx="146">
                  <c:v>1.084526765774676</c:v>
                </c:pt>
                <c:pt idx="147">
                  <c:v>-0.74059389928509844</c:v>
                </c:pt>
                <c:pt idx="148">
                  <c:v>1.1414059320452008</c:v>
                </c:pt>
                <c:pt idx="149">
                  <c:v>-0.81231949200589604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3C-47F2-9C54-2D0225D38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645904"/>
        <c:axId val="885647344"/>
      </c:scatterChart>
      <c:valAx>
        <c:axId val="88564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85647344"/>
        <c:crosses val="autoZero"/>
        <c:crossBetween val="midCat"/>
      </c:valAx>
      <c:valAx>
        <c:axId val="88564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5645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Length  (Midpoint)</c:v>
          </c:tx>
          <c:spPr>
            <a:ln w="38100">
              <a:noFill/>
            </a:ln>
          </c:spPr>
          <c:xVal>
            <c:numRef>
              <c:f>'Q2(c)'!$A$2:$A$151</c:f>
              <c:numCache>
                <c:formatCode>0.0</c:formatCode>
                <c:ptCount val="150"/>
                <c:pt idx="0">
                  <c:v>253.47499999999999</c:v>
                </c:pt>
                <c:pt idx="1">
                  <c:v>277.77499999999998</c:v>
                </c:pt>
                <c:pt idx="2">
                  <c:v>378.45</c:v>
                </c:pt>
                <c:pt idx="3">
                  <c:v>312.64999999999998</c:v>
                </c:pt>
                <c:pt idx="4">
                  <c:v>202.1</c:v>
                </c:pt>
                <c:pt idx="5">
                  <c:v>316.77499999999998</c:v>
                </c:pt>
                <c:pt idx="6">
                  <c:v>260.52499999999998</c:v>
                </c:pt>
                <c:pt idx="7">
                  <c:v>279.27499999999998</c:v>
                </c:pt>
                <c:pt idx="8">
                  <c:v>303.125</c:v>
                </c:pt>
                <c:pt idx="9">
                  <c:v>218.89999999999998</c:v>
                </c:pt>
                <c:pt idx="10">
                  <c:v>230.82500000000002</c:v>
                </c:pt>
                <c:pt idx="11">
                  <c:v>381.375</c:v>
                </c:pt>
                <c:pt idx="12">
                  <c:v>152.57499999999999</c:v>
                </c:pt>
                <c:pt idx="13">
                  <c:v>284.32499999999999</c:v>
                </c:pt>
                <c:pt idx="14">
                  <c:v>290.67499999999995</c:v>
                </c:pt>
                <c:pt idx="15">
                  <c:v>224.75</c:v>
                </c:pt>
                <c:pt idx="16">
                  <c:v>391.72500000000002</c:v>
                </c:pt>
                <c:pt idx="17">
                  <c:v>293.14999999999998</c:v>
                </c:pt>
                <c:pt idx="18">
                  <c:v>204.8</c:v>
                </c:pt>
                <c:pt idx="19">
                  <c:v>254.14999999999998</c:v>
                </c:pt>
                <c:pt idx="20">
                  <c:v>241.02500000000001</c:v>
                </c:pt>
                <c:pt idx="21">
                  <c:v>355.8</c:v>
                </c:pt>
                <c:pt idx="22">
                  <c:v>243.05</c:v>
                </c:pt>
                <c:pt idx="23">
                  <c:v>268.10000000000002</c:v>
                </c:pt>
                <c:pt idx="24">
                  <c:v>233.97499999999999</c:v>
                </c:pt>
                <c:pt idx="25">
                  <c:v>131.65</c:v>
                </c:pt>
                <c:pt idx="26">
                  <c:v>361.57499999999999</c:v>
                </c:pt>
                <c:pt idx="27">
                  <c:v>147.02500000000001</c:v>
                </c:pt>
                <c:pt idx="28">
                  <c:v>220.39999999999998</c:v>
                </c:pt>
                <c:pt idx="29">
                  <c:v>359.32500000000005</c:v>
                </c:pt>
                <c:pt idx="30">
                  <c:v>244.39999999999998</c:v>
                </c:pt>
                <c:pt idx="31">
                  <c:v>261.72500000000002</c:v>
                </c:pt>
                <c:pt idx="32">
                  <c:v>203.6</c:v>
                </c:pt>
                <c:pt idx="33">
                  <c:v>359.77500000000003</c:v>
                </c:pt>
                <c:pt idx="34">
                  <c:v>229.4</c:v>
                </c:pt>
                <c:pt idx="35">
                  <c:v>197.75</c:v>
                </c:pt>
                <c:pt idx="36">
                  <c:v>233.97499999999999</c:v>
                </c:pt>
                <c:pt idx="37">
                  <c:v>248.6</c:v>
                </c:pt>
                <c:pt idx="38">
                  <c:v>274.17500000000001</c:v>
                </c:pt>
                <c:pt idx="39">
                  <c:v>184.32499999999999</c:v>
                </c:pt>
                <c:pt idx="40">
                  <c:v>214.55</c:v>
                </c:pt>
                <c:pt idx="41">
                  <c:v>352.05</c:v>
                </c:pt>
                <c:pt idx="42">
                  <c:v>270.5</c:v>
                </c:pt>
                <c:pt idx="43">
                  <c:v>397.97500000000002</c:v>
                </c:pt>
                <c:pt idx="44">
                  <c:v>333.6</c:v>
                </c:pt>
                <c:pt idx="45">
                  <c:v>343.5</c:v>
                </c:pt>
                <c:pt idx="46">
                  <c:v>251.97499999999999</c:v>
                </c:pt>
                <c:pt idx="47">
                  <c:v>204.8</c:v>
                </c:pt>
                <c:pt idx="48">
                  <c:v>209.9</c:v>
                </c:pt>
                <c:pt idx="49">
                  <c:v>231.35</c:v>
                </c:pt>
                <c:pt idx="50">
                  <c:v>237.875</c:v>
                </c:pt>
                <c:pt idx="51">
                  <c:v>214.02499999999998</c:v>
                </c:pt>
                <c:pt idx="52">
                  <c:v>226.625</c:v>
                </c:pt>
                <c:pt idx="53">
                  <c:v>190.7</c:v>
                </c:pt>
                <c:pt idx="54">
                  <c:v>141.4</c:v>
                </c:pt>
                <c:pt idx="55">
                  <c:v>245.375</c:v>
                </c:pt>
                <c:pt idx="56">
                  <c:v>219.65</c:v>
                </c:pt>
                <c:pt idx="57">
                  <c:v>209.45</c:v>
                </c:pt>
                <c:pt idx="58">
                  <c:v>357.52500000000003</c:v>
                </c:pt>
                <c:pt idx="59">
                  <c:v>282.95000000000005</c:v>
                </c:pt>
                <c:pt idx="60">
                  <c:v>237.65</c:v>
                </c:pt>
                <c:pt idx="61">
                  <c:v>292.10000000000002</c:v>
                </c:pt>
                <c:pt idx="62">
                  <c:v>199.7</c:v>
                </c:pt>
                <c:pt idx="63">
                  <c:v>243.95000000000002</c:v>
                </c:pt>
                <c:pt idx="64">
                  <c:v>428.32499999999999</c:v>
                </c:pt>
                <c:pt idx="65">
                  <c:v>315.3</c:v>
                </c:pt>
                <c:pt idx="66">
                  <c:v>267.05</c:v>
                </c:pt>
                <c:pt idx="67">
                  <c:v>268.55</c:v>
                </c:pt>
                <c:pt idx="68">
                  <c:v>244.7</c:v>
                </c:pt>
                <c:pt idx="69">
                  <c:v>250.25</c:v>
                </c:pt>
                <c:pt idx="70">
                  <c:v>256.10000000000002</c:v>
                </c:pt>
                <c:pt idx="71">
                  <c:v>274.57499999999999</c:v>
                </c:pt>
                <c:pt idx="72">
                  <c:v>220.625</c:v>
                </c:pt>
                <c:pt idx="73">
                  <c:v>207.5</c:v>
                </c:pt>
                <c:pt idx="74">
                  <c:v>161.35</c:v>
                </c:pt>
                <c:pt idx="75">
                  <c:v>344.32499999999999</c:v>
                </c:pt>
                <c:pt idx="76">
                  <c:v>230.6</c:v>
                </c:pt>
                <c:pt idx="77">
                  <c:v>254.22499999999999</c:v>
                </c:pt>
                <c:pt idx="78">
                  <c:v>328.5</c:v>
                </c:pt>
                <c:pt idx="79">
                  <c:v>219.65</c:v>
                </c:pt>
                <c:pt idx="80">
                  <c:v>270.5</c:v>
                </c:pt>
                <c:pt idx="81">
                  <c:v>289.02499999999998</c:v>
                </c:pt>
                <c:pt idx="82">
                  <c:v>144.32499999999999</c:v>
                </c:pt>
                <c:pt idx="83">
                  <c:v>205.77499999999998</c:v>
                </c:pt>
                <c:pt idx="84">
                  <c:v>229.625</c:v>
                </c:pt>
                <c:pt idx="85">
                  <c:v>201.875</c:v>
                </c:pt>
                <c:pt idx="86">
                  <c:v>209.67500000000001</c:v>
                </c:pt>
                <c:pt idx="87">
                  <c:v>234.72499999999999</c:v>
                </c:pt>
                <c:pt idx="88">
                  <c:v>197.75</c:v>
                </c:pt>
                <c:pt idx="89">
                  <c:v>279.5</c:v>
                </c:pt>
                <c:pt idx="90">
                  <c:v>197.97499999999999</c:v>
                </c:pt>
                <c:pt idx="91">
                  <c:v>147.69999999999999</c:v>
                </c:pt>
                <c:pt idx="92">
                  <c:v>214.55</c:v>
                </c:pt>
                <c:pt idx="93">
                  <c:v>254.97499999999999</c:v>
                </c:pt>
                <c:pt idx="94">
                  <c:v>214.55</c:v>
                </c:pt>
                <c:pt idx="95">
                  <c:v>376.65</c:v>
                </c:pt>
                <c:pt idx="96">
                  <c:v>332.4</c:v>
                </c:pt>
                <c:pt idx="97">
                  <c:v>213.8</c:v>
                </c:pt>
                <c:pt idx="98">
                  <c:v>255.875</c:v>
                </c:pt>
                <c:pt idx="99">
                  <c:v>260.07500000000005</c:v>
                </c:pt>
                <c:pt idx="100">
                  <c:v>254.67500000000001</c:v>
                </c:pt>
                <c:pt idx="101">
                  <c:v>266.29999999999995</c:v>
                </c:pt>
                <c:pt idx="102">
                  <c:v>242.22499999999999</c:v>
                </c:pt>
                <c:pt idx="103">
                  <c:v>207.72500000000002</c:v>
                </c:pt>
                <c:pt idx="104">
                  <c:v>217.47500000000002</c:v>
                </c:pt>
                <c:pt idx="105">
                  <c:v>204.35</c:v>
                </c:pt>
                <c:pt idx="106">
                  <c:v>339.9</c:v>
                </c:pt>
                <c:pt idx="107">
                  <c:v>232.32499999999999</c:v>
                </c:pt>
                <c:pt idx="108">
                  <c:v>215</c:v>
                </c:pt>
                <c:pt idx="109">
                  <c:v>222.57499999999999</c:v>
                </c:pt>
                <c:pt idx="110">
                  <c:v>221.375</c:v>
                </c:pt>
                <c:pt idx="111">
                  <c:v>232.77500000000001</c:v>
                </c:pt>
                <c:pt idx="112">
                  <c:v>159.17500000000001</c:v>
                </c:pt>
                <c:pt idx="113">
                  <c:v>150.625</c:v>
                </c:pt>
                <c:pt idx="114">
                  <c:v>400.35</c:v>
                </c:pt>
                <c:pt idx="115">
                  <c:v>254.22499999999999</c:v>
                </c:pt>
                <c:pt idx="116">
                  <c:v>218.45</c:v>
                </c:pt>
                <c:pt idx="117">
                  <c:v>198.72499999999999</c:v>
                </c:pt>
                <c:pt idx="118">
                  <c:v>240.65</c:v>
                </c:pt>
                <c:pt idx="119">
                  <c:v>310.35000000000002</c:v>
                </c:pt>
                <c:pt idx="120">
                  <c:v>197</c:v>
                </c:pt>
                <c:pt idx="121">
                  <c:v>394.5</c:v>
                </c:pt>
                <c:pt idx="122">
                  <c:v>222.35000000000002</c:v>
                </c:pt>
                <c:pt idx="123">
                  <c:v>296.75</c:v>
                </c:pt>
                <c:pt idx="124">
                  <c:v>242.75</c:v>
                </c:pt>
                <c:pt idx="125">
                  <c:v>372.82500000000005</c:v>
                </c:pt>
                <c:pt idx="126">
                  <c:v>210.42499999999998</c:v>
                </c:pt>
                <c:pt idx="127">
                  <c:v>214.32499999999999</c:v>
                </c:pt>
                <c:pt idx="128">
                  <c:v>220.17499999999998</c:v>
                </c:pt>
                <c:pt idx="129">
                  <c:v>187.55</c:v>
                </c:pt>
                <c:pt idx="130">
                  <c:v>219.125</c:v>
                </c:pt>
                <c:pt idx="131">
                  <c:v>223.77499999999998</c:v>
                </c:pt>
                <c:pt idx="132">
                  <c:v>205.25</c:v>
                </c:pt>
                <c:pt idx="133">
                  <c:v>268.32500000000005</c:v>
                </c:pt>
                <c:pt idx="134">
                  <c:v>230.82500000000002</c:v>
                </c:pt>
                <c:pt idx="135">
                  <c:v>306.07499999999999</c:v>
                </c:pt>
                <c:pt idx="136">
                  <c:v>217.25</c:v>
                </c:pt>
                <c:pt idx="137">
                  <c:v>219.42500000000001</c:v>
                </c:pt>
                <c:pt idx="138">
                  <c:v>214.02499999999998</c:v>
                </c:pt>
                <c:pt idx="139">
                  <c:v>263.60000000000002</c:v>
                </c:pt>
                <c:pt idx="140">
                  <c:v>188.75</c:v>
                </c:pt>
                <c:pt idx="141">
                  <c:v>357.75</c:v>
                </c:pt>
                <c:pt idx="142">
                  <c:v>302.82499999999999</c:v>
                </c:pt>
                <c:pt idx="143">
                  <c:v>351.82500000000005</c:v>
                </c:pt>
                <c:pt idx="144">
                  <c:v>205.02500000000001</c:v>
                </c:pt>
                <c:pt idx="145">
                  <c:v>333.07499999999999</c:v>
                </c:pt>
                <c:pt idx="146">
                  <c:v>203.375</c:v>
                </c:pt>
                <c:pt idx="147">
                  <c:v>271.39999999999998</c:v>
                </c:pt>
                <c:pt idx="148">
                  <c:v>225.5</c:v>
                </c:pt>
                <c:pt idx="149">
                  <c:v>243.5</c:v>
                </c:pt>
              </c:numCache>
            </c:numRef>
          </c:xVal>
          <c:yVal>
            <c:numRef>
              <c:f>'Q2(c)'!$C$2:$C$151</c:f>
              <c:numCache>
                <c:formatCode>General</c:formatCode>
                <c:ptCount val="150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8.5</c:v>
                </c:pt>
                <c:pt idx="4">
                  <c:v>8.5</c:v>
                </c:pt>
                <c:pt idx="5">
                  <c:v>8.5</c:v>
                </c:pt>
                <c:pt idx="6">
                  <c:v>10.5</c:v>
                </c:pt>
                <c:pt idx="7">
                  <c:v>10.5</c:v>
                </c:pt>
                <c:pt idx="8">
                  <c:v>8.5</c:v>
                </c:pt>
                <c:pt idx="9">
                  <c:v>10.5</c:v>
                </c:pt>
                <c:pt idx="10">
                  <c:v>8.5</c:v>
                </c:pt>
                <c:pt idx="11">
                  <c:v>8.5</c:v>
                </c:pt>
                <c:pt idx="12">
                  <c:v>10.5</c:v>
                </c:pt>
                <c:pt idx="13">
                  <c:v>8.5</c:v>
                </c:pt>
                <c:pt idx="14">
                  <c:v>8.5</c:v>
                </c:pt>
                <c:pt idx="15">
                  <c:v>10.5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8.5</c:v>
                </c:pt>
                <c:pt idx="20">
                  <c:v>10.5</c:v>
                </c:pt>
                <c:pt idx="21">
                  <c:v>8.5</c:v>
                </c:pt>
                <c:pt idx="22">
                  <c:v>8.5</c:v>
                </c:pt>
                <c:pt idx="23">
                  <c:v>8.5</c:v>
                </c:pt>
                <c:pt idx="24">
                  <c:v>10.5</c:v>
                </c:pt>
                <c:pt idx="25">
                  <c:v>8.5</c:v>
                </c:pt>
                <c:pt idx="26">
                  <c:v>8.5</c:v>
                </c:pt>
                <c:pt idx="27">
                  <c:v>10.5</c:v>
                </c:pt>
                <c:pt idx="28">
                  <c:v>8.5</c:v>
                </c:pt>
                <c:pt idx="29">
                  <c:v>8.5</c:v>
                </c:pt>
                <c:pt idx="30">
                  <c:v>8.5</c:v>
                </c:pt>
                <c:pt idx="31">
                  <c:v>8.5</c:v>
                </c:pt>
                <c:pt idx="32">
                  <c:v>8.5</c:v>
                </c:pt>
                <c:pt idx="33">
                  <c:v>8.5</c:v>
                </c:pt>
                <c:pt idx="34">
                  <c:v>8.5</c:v>
                </c:pt>
                <c:pt idx="35">
                  <c:v>8.5</c:v>
                </c:pt>
                <c:pt idx="36">
                  <c:v>8.5</c:v>
                </c:pt>
                <c:pt idx="37">
                  <c:v>10.5</c:v>
                </c:pt>
                <c:pt idx="38">
                  <c:v>8.5</c:v>
                </c:pt>
                <c:pt idx="39">
                  <c:v>8.5</c:v>
                </c:pt>
                <c:pt idx="40">
                  <c:v>8.5</c:v>
                </c:pt>
                <c:pt idx="41">
                  <c:v>10.5</c:v>
                </c:pt>
                <c:pt idx="42">
                  <c:v>10.5</c:v>
                </c:pt>
                <c:pt idx="43">
                  <c:v>10.5</c:v>
                </c:pt>
                <c:pt idx="44">
                  <c:v>10.5</c:v>
                </c:pt>
                <c:pt idx="45">
                  <c:v>8.5</c:v>
                </c:pt>
                <c:pt idx="46">
                  <c:v>8.5</c:v>
                </c:pt>
                <c:pt idx="47">
                  <c:v>8.5</c:v>
                </c:pt>
                <c:pt idx="48">
                  <c:v>10.5</c:v>
                </c:pt>
                <c:pt idx="49">
                  <c:v>8.5</c:v>
                </c:pt>
                <c:pt idx="50">
                  <c:v>10.5</c:v>
                </c:pt>
                <c:pt idx="51">
                  <c:v>8.5</c:v>
                </c:pt>
                <c:pt idx="52">
                  <c:v>10.5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10.5</c:v>
                </c:pt>
                <c:pt idx="59">
                  <c:v>10.5</c:v>
                </c:pt>
                <c:pt idx="60">
                  <c:v>10.5</c:v>
                </c:pt>
                <c:pt idx="61">
                  <c:v>10.5</c:v>
                </c:pt>
                <c:pt idx="62">
                  <c:v>10.5</c:v>
                </c:pt>
                <c:pt idx="63">
                  <c:v>8.5</c:v>
                </c:pt>
                <c:pt idx="64">
                  <c:v>8.5</c:v>
                </c:pt>
                <c:pt idx="65">
                  <c:v>10.5</c:v>
                </c:pt>
                <c:pt idx="66">
                  <c:v>8.5</c:v>
                </c:pt>
                <c:pt idx="67">
                  <c:v>8.5</c:v>
                </c:pt>
                <c:pt idx="68">
                  <c:v>10.5</c:v>
                </c:pt>
                <c:pt idx="69">
                  <c:v>8.5</c:v>
                </c:pt>
                <c:pt idx="70">
                  <c:v>8.5</c:v>
                </c:pt>
                <c:pt idx="71">
                  <c:v>10.5</c:v>
                </c:pt>
                <c:pt idx="72">
                  <c:v>10.5</c:v>
                </c:pt>
                <c:pt idx="73">
                  <c:v>8.5</c:v>
                </c:pt>
                <c:pt idx="74">
                  <c:v>10.5</c:v>
                </c:pt>
                <c:pt idx="75">
                  <c:v>8.5</c:v>
                </c:pt>
                <c:pt idx="76">
                  <c:v>8.5</c:v>
                </c:pt>
                <c:pt idx="77">
                  <c:v>8.5</c:v>
                </c:pt>
                <c:pt idx="78">
                  <c:v>8.5</c:v>
                </c:pt>
                <c:pt idx="79">
                  <c:v>10.5</c:v>
                </c:pt>
                <c:pt idx="80">
                  <c:v>8.5</c:v>
                </c:pt>
                <c:pt idx="81">
                  <c:v>10.5</c:v>
                </c:pt>
                <c:pt idx="82">
                  <c:v>8.5</c:v>
                </c:pt>
                <c:pt idx="83">
                  <c:v>8.5</c:v>
                </c:pt>
                <c:pt idx="84">
                  <c:v>10.5</c:v>
                </c:pt>
                <c:pt idx="85">
                  <c:v>10.5</c:v>
                </c:pt>
                <c:pt idx="86">
                  <c:v>10.5</c:v>
                </c:pt>
                <c:pt idx="87">
                  <c:v>8.5</c:v>
                </c:pt>
                <c:pt idx="88">
                  <c:v>10.5</c:v>
                </c:pt>
                <c:pt idx="89">
                  <c:v>8.5</c:v>
                </c:pt>
                <c:pt idx="90">
                  <c:v>10.5</c:v>
                </c:pt>
                <c:pt idx="91">
                  <c:v>10.5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10.5</c:v>
                </c:pt>
                <c:pt idx="97">
                  <c:v>10.5</c:v>
                </c:pt>
                <c:pt idx="98">
                  <c:v>8.5</c:v>
                </c:pt>
                <c:pt idx="99">
                  <c:v>8.5</c:v>
                </c:pt>
                <c:pt idx="100">
                  <c:v>8.5</c:v>
                </c:pt>
                <c:pt idx="101">
                  <c:v>8.5</c:v>
                </c:pt>
                <c:pt idx="102">
                  <c:v>10.5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8.5</c:v>
                </c:pt>
                <c:pt idx="108">
                  <c:v>10.5</c:v>
                </c:pt>
                <c:pt idx="109">
                  <c:v>8.5</c:v>
                </c:pt>
                <c:pt idx="110">
                  <c:v>10.5</c:v>
                </c:pt>
                <c:pt idx="111">
                  <c:v>8.5</c:v>
                </c:pt>
                <c:pt idx="112">
                  <c:v>10.5</c:v>
                </c:pt>
                <c:pt idx="113">
                  <c:v>8.5</c:v>
                </c:pt>
                <c:pt idx="114">
                  <c:v>8.5</c:v>
                </c:pt>
                <c:pt idx="115">
                  <c:v>10.5</c:v>
                </c:pt>
                <c:pt idx="116">
                  <c:v>10.5</c:v>
                </c:pt>
                <c:pt idx="117">
                  <c:v>10.5</c:v>
                </c:pt>
                <c:pt idx="118">
                  <c:v>8.5</c:v>
                </c:pt>
                <c:pt idx="119">
                  <c:v>10.5</c:v>
                </c:pt>
                <c:pt idx="120">
                  <c:v>10.5</c:v>
                </c:pt>
                <c:pt idx="121">
                  <c:v>8.5</c:v>
                </c:pt>
                <c:pt idx="122">
                  <c:v>8.5</c:v>
                </c:pt>
                <c:pt idx="123">
                  <c:v>8.5</c:v>
                </c:pt>
                <c:pt idx="124">
                  <c:v>8.5</c:v>
                </c:pt>
                <c:pt idx="125">
                  <c:v>10.5</c:v>
                </c:pt>
                <c:pt idx="126">
                  <c:v>8.5</c:v>
                </c:pt>
                <c:pt idx="127">
                  <c:v>8.5</c:v>
                </c:pt>
                <c:pt idx="128">
                  <c:v>8.5</c:v>
                </c:pt>
                <c:pt idx="129">
                  <c:v>10.5</c:v>
                </c:pt>
                <c:pt idx="130">
                  <c:v>10.5</c:v>
                </c:pt>
                <c:pt idx="131">
                  <c:v>10.5</c:v>
                </c:pt>
                <c:pt idx="132">
                  <c:v>10.5</c:v>
                </c:pt>
                <c:pt idx="133">
                  <c:v>8.5</c:v>
                </c:pt>
                <c:pt idx="134">
                  <c:v>8.5</c:v>
                </c:pt>
                <c:pt idx="135">
                  <c:v>10.5</c:v>
                </c:pt>
                <c:pt idx="136">
                  <c:v>10.5</c:v>
                </c:pt>
                <c:pt idx="137">
                  <c:v>8.5</c:v>
                </c:pt>
                <c:pt idx="138">
                  <c:v>10.5</c:v>
                </c:pt>
                <c:pt idx="139">
                  <c:v>10.5</c:v>
                </c:pt>
                <c:pt idx="140">
                  <c:v>10.5</c:v>
                </c:pt>
                <c:pt idx="141">
                  <c:v>8.5</c:v>
                </c:pt>
                <c:pt idx="142">
                  <c:v>8.5</c:v>
                </c:pt>
                <c:pt idx="143">
                  <c:v>8.5</c:v>
                </c:pt>
                <c:pt idx="144">
                  <c:v>10.5</c:v>
                </c:pt>
                <c:pt idx="145">
                  <c:v>10.5</c:v>
                </c:pt>
                <c:pt idx="146">
                  <c:v>10.5</c:v>
                </c:pt>
                <c:pt idx="147">
                  <c:v>8.5</c:v>
                </c:pt>
                <c:pt idx="148">
                  <c:v>10.5</c:v>
                </c:pt>
                <c:pt idx="149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C5-4E9F-A514-9D99E4389FB5}"/>
            </c:ext>
          </c:extLst>
        </c:ser>
        <c:ser>
          <c:idx val="1"/>
          <c:order val="1"/>
          <c:tx>
            <c:v>Predicted Length  (Midpoint)</c:v>
          </c:tx>
          <c:spPr>
            <a:ln w="38100">
              <a:noFill/>
            </a:ln>
          </c:spPr>
          <c:xVal>
            <c:numRef>
              <c:f>'Q2(c)'!$A$2:$A$151</c:f>
              <c:numCache>
                <c:formatCode>0.0</c:formatCode>
                <c:ptCount val="150"/>
                <c:pt idx="0">
                  <c:v>253.47499999999999</c:v>
                </c:pt>
                <c:pt idx="1">
                  <c:v>277.77499999999998</c:v>
                </c:pt>
                <c:pt idx="2">
                  <c:v>378.45</c:v>
                </c:pt>
                <c:pt idx="3">
                  <c:v>312.64999999999998</c:v>
                </c:pt>
                <c:pt idx="4">
                  <c:v>202.1</c:v>
                </c:pt>
                <c:pt idx="5">
                  <c:v>316.77499999999998</c:v>
                </c:pt>
                <c:pt idx="6">
                  <c:v>260.52499999999998</c:v>
                </c:pt>
                <c:pt idx="7">
                  <c:v>279.27499999999998</c:v>
                </c:pt>
                <c:pt idx="8">
                  <c:v>303.125</c:v>
                </c:pt>
                <c:pt idx="9">
                  <c:v>218.89999999999998</c:v>
                </c:pt>
                <c:pt idx="10">
                  <c:v>230.82500000000002</c:v>
                </c:pt>
                <c:pt idx="11">
                  <c:v>381.375</c:v>
                </c:pt>
                <c:pt idx="12">
                  <c:v>152.57499999999999</c:v>
                </c:pt>
                <c:pt idx="13">
                  <c:v>284.32499999999999</c:v>
                </c:pt>
                <c:pt idx="14">
                  <c:v>290.67499999999995</c:v>
                </c:pt>
                <c:pt idx="15">
                  <c:v>224.75</c:v>
                </c:pt>
                <c:pt idx="16">
                  <c:v>391.72500000000002</c:v>
                </c:pt>
                <c:pt idx="17">
                  <c:v>293.14999999999998</c:v>
                </c:pt>
                <c:pt idx="18">
                  <c:v>204.8</c:v>
                </c:pt>
                <c:pt idx="19">
                  <c:v>254.14999999999998</c:v>
                </c:pt>
                <c:pt idx="20">
                  <c:v>241.02500000000001</c:v>
                </c:pt>
                <c:pt idx="21">
                  <c:v>355.8</c:v>
                </c:pt>
                <c:pt idx="22">
                  <c:v>243.05</c:v>
                </c:pt>
                <c:pt idx="23">
                  <c:v>268.10000000000002</c:v>
                </c:pt>
                <c:pt idx="24">
                  <c:v>233.97499999999999</c:v>
                </c:pt>
                <c:pt idx="25">
                  <c:v>131.65</c:v>
                </c:pt>
                <c:pt idx="26">
                  <c:v>361.57499999999999</c:v>
                </c:pt>
                <c:pt idx="27">
                  <c:v>147.02500000000001</c:v>
                </c:pt>
                <c:pt idx="28">
                  <c:v>220.39999999999998</c:v>
                </c:pt>
                <c:pt idx="29">
                  <c:v>359.32500000000005</c:v>
                </c:pt>
                <c:pt idx="30">
                  <c:v>244.39999999999998</c:v>
                </c:pt>
                <c:pt idx="31">
                  <c:v>261.72500000000002</c:v>
                </c:pt>
                <c:pt idx="32">
                  <c:v>203.6</c:v>
                </c:pt>
                <c:pt idx="33">
                  <c:v>359.77500000000003</c:v>
                </c:pt>
                <c:pt idx="34">
                  <c:v>229.4</c:v>
                </c:pt>
                <c:pt idx="35">
                  <c:v>197.75</c:v>
                </c:pt>
                <c:pt idx="36">
                  <c:v>233.97499999999999</c:v>
                </c:pt>
                <c:pt idx="37">
                  <c:v>248.6</c:v>
                </c:pt>
                <c:pt idx="38">
                  <c:v>274.17500000000001</c:v>
                </c:pt>
                <c:pt idx="39">
                  <c:v>184.32499999999999</c:v>
                </c:pt>
                <c:pt idx="40">
                  <c:v>214.55</c:v>
                </c:pt>
                <c:pt idx="41">
                  <c:v>352.05</c:v>
                </c:pt>
                <c:pt idx="42">
                  <c:v>270.5</c:v>
                </c:pt>
                <c:pt idx="43">
                  <c:v>397.97500000000002</c:v>
                </c:pt>
                <c:pt idx="44">
                  <c:v>333.6</c:v>
                </c:pt>
                <c:pt idx="45">
                  <c:v>343.5</c:v>
                </c:pt>
                <c:pt idx="46">
                  <c:v>251.97499999999999</c:v>
                </c:pt>
                <c:pt idx="47">
                  <c:v>204.8</c:v>
                </c:pt>
                <c:pt idx="48">
                  <c:v>209.9</c:v>
                </c:pt>
                <c:pt idx="49">
                  <c:v>231.35</c:v>
                </c:pt>
                <c:pt idx="50">
                  <c:v>237.875</c:v>
                </c:pt>
                <c:pt idx="51">
                  <c:v>214.02499999999998</c:v>
                </c:pt>
                <c:pt idx="52">
                  <c:v>226.625</c:v>
                </c:pt>
                <c:pt idx="53">
                  <c:v>190.7</c:v>
                </c:pt>
                <c:pt idx="54">
                  <c:v>141.4</c:v>
                </c:pt>
                <c:pt idx="55">
                  <c:v>245.375</c:v>
                </c:pt>
                <c:pt idx="56">
                  <c:v>219.65</c:v>
                </c:pt>
                <c:pt idx="57">
                  <c:v>209.45</c:v>
                </c:pt>
                <c:pt idx="58">
                  <c:v>357.52500000000003</c:v>
                </c:pt>
                <c:pt idx="59">
                  <c:v>282.95000000000005</c:v>
                </c:pt>
                <c:pt idx="60">
                  <c:v>237.65</c:v>
                </c:pt>
                <c:pt idx="61">
                  <c:v>292.10000000000002</c:v>
                </c:pt>
                <c:pt idx="62">
                  <c:v>199.7</c:v>
                </c:pt>
                <c:pt idx="63">
                  <c:v>243.95000000000002</c:v>
                </c:pt>
                <c:pt idx="64">
                  <c:v>428.32499999999999</c:v>
                </c:pt>
                <c:pt idx="65">
                  <c:v>315.3</c:v>
                </c:pt>
                <c:pt idx="66">
                  <c:v>267.05</c:v>
                </c:pt>
                <c:pt idx="67">
                  <c:v>268.55</c:v>
                </c:pt>
                <c:pt idx="68">
                  <c:v>244.7</c:v>
                </c:pt>
                <c:pt idx="69">
                  <c:v>250.25</c:v>
                </c:pt>
                <c:pt idx="70">
                  <c:v>256.10000000000002</c:v>
                </c:pt>
                <c:pt idx="71">
                  <c:v>274.57499999999999</c:v>
                </c:pt>
                <c:pt idx="72">
                  <c:v>220.625</c:v>
                </c:pt>
                <c:pt idx="73">
                  <c:v>207.5</c:v>
                </c:pt>
                <c:pt idx="74">
                  <c:v>161.35</c:v>
                </c:pt>
                <c:pt idx="75">
                  <c:v>344.32499999999999</c:v>
                </c:pt>
                <c:pt idx="76">
                  <c:v>230.6</c:v>
                </c:pt>
                <c:pt idx="77">
                  <c:v>254.22499999999999</c:v>
                </c:pt>
                <c:pt idx="78">
                  <c:v>328.5</c:v>
                </c:pt>
                <c:pt idx="79">
                  <c:v>219.65</c:v>
                </c:pt>
                <c:pt idx="80">
                  <c:v>270.5</c:v>
                </c:pt>
                <c:pt idx="81">
                  <c:v>289.02499999999998</c:v>
                </c:pt>
                <c:pt idx="82">
                  <c:v>144.32499999999999</c:v>
                </c:pt>
                <c:pt idx="83">
                  <c:v>205.77499999999998</c:v>
                </c:pt>
                <c:pt idx="84">
                  <c:v>229.625</c:v>
                </c:pt>
                <c:pt idx="85">
                  <c:v>201.875</c:v>
                </c:pt>
                <c:pt idx="86">
                  <c:v>209.67500000000001</c:v>
                </c:pt>
                <c:pt idx="87">
                  <c:v>234.72499999999999</c:v>
                </c:pt>
                <c:pt idx="88">
                  <c:v>197.75</c:v>
                </c:pt>
                <c:pt idx="89">
                  <c:v>279.5</c:v>
                </c:pt>
                <c:pt idx="90">
                  <c:v>197.97499999999999</c:v>
                </c:pt>
                <c:pt idx="91">
                  <c:v>147.69999999999999</c:v>
                </c:pt>
                <c:pt idx="92">
                  <c:v>214.55</c:v>
                </c:pt>
                <c:pt idx="93">
                  <c:v>254.97499999999999</c:v>
                </c:pt>
                <c:pt idx="94">
                  <c:v>214.55</c:v>
                </c:pt>
                <c:pt idx="95">
                  <c:v>376.65</c:v>
                </c:pt>
                <c:pt idx="96">
                  <c:v>332.4</c:v>
                </c:pt>
                <c:pt idx="97">
                  <c:v>213.8</c:v>
                </c:pt>
                <c:pt idx="98">
                  <c:v>255.875</c:v>
                </c:pt>
                <c:pt idx="99">
                  <c:v>260.07500000000005</c:v>
                </c:pt>
                <c:pt idx="100">
                  <c:v>254.67500000000001</c:v>
                </c:pt>
                <c:pt idx="101">
                  <c:v>266.29999999999995</c:v>
                </c:pt>
                <c:pt idx="102">
                  <c:v>242.22499999999999</c:v>
                </c:pt>
                <c:pt idx="103">
                  <c:v>207.72500000000002</c:v>
                </c:pt>
                <c:pt idx="104">
                  <c:v>217.47500000000002</c:v>
                </c:pt>
                <c:pt idx="105">
                  <c:v>204.35</c:v>
                </c:pt>
                <c:pt idx="106">
                  <c:v>339.9</c:v>
                </c:pt>
                <c:pt idx="107">
                  <c:v>232.32499999999999</c:v>
                </c:pt>
                <c:pt idx="108">
                  <c:v>215</c:v>
                </c:pt>
                <c:pt idx="109">
                  <c:v>222.57499999999999</c:v>
                </c:pt>
                <c:pt idx="110">
                  <c:v>221.375</c:v>
                </c:pt>
                <c:pt idx="111">
                  <c:v>232.77500000000001</c:v>
                </c:pt>
                <c:pt idx="112">
                  <c:v>159.17500000000001</c:v>
                </c:pt>
                <c:pt idx="113">
                  <c:v>150.625</c:v>
                </c:pt>
                <c:pt idx="114">
                  <c:v>400.35</c:v>
                </c:pt>
                <c:pt idx="115">
                  <c:v>254.22499999999999</c:v>
                </c:pt>
                <c:pt idx="116">
                  <c:v>218.45</c:v>
                </c:pt>
                <c:pt idx="117">
                  <c:v>198.72499999999999</c:v>
                </c:pt>
                <c:pt idx="118">
                  <c:v>240.65</c:v>
                </c:pt>
                <c:pt idx="119">
                  <c:v>310.35000000000002</c:v>
                </c:pt>
                <c:pt idx="120">
                  <c:v>197</c:v>
                </c:pt>
                <c:pt idx="121">
                  <c:v>394.5</c:v>
                </c:pt>
                <c:pt idx="122">
                  <c:v>222.35000000000002</c:v>
                </c:pt>
                <c:pt idx="123">
                  <c:v>296.75</c:v>
                </c:pt>
                <c:pt idx="124">
                  <c:v>242.75</c:v>
                </c:pt>
                <c:pt idx="125">
                  <c:v>372.82500000000005</c:v>
                </c:pt>
                <c:pt idx="126">
                  <c:v>210.42499999999998</c:v>
                </c:pt>
                <c:pt idx="127">
                  <c:v>214.32499999999999</c:v>
                </c:pt>
                <c:pt idx="128">
                  <c:v>220.17499999999998</c:v>
                </c:pt>
                <c:pt idx="129">
                  <c:v>187.55</c:v>
                </c:pt>
                <c:pt idx="130">
                  <c:v>219.125</c:v>
                </c:pt>
                <c:pt idx="131">
                  <c:v>223.77499999999998</c:v>
                </c:pt>
                <c:pt idx="132">
                  <c:v>205.25</c:v>
                </c:pt>
                <c:pt idx="133">
                  <c:v>268.32500000000005</c:v>
                </c:pt>
                <c:pt idx="134">
                  <c:v>230.82500000000002</c:v>
                </c:pt>
                <c:pt idx="135">
                  <c:v>306.07499999999999</c:v>
                </c:pt>
                <c:pt idx="136">
                  <c:v>217.25</c:v>
                </c:pt>
                <c:pt idx="137">
                  <c:v>219.42500000000001</c:v>
                </c:pt>
                <c:pt idx="138">
                  <c:v>214.02499999999998</c:v>
                </c:pt>
                <c:pt idx="139">
                  <c:v>263.60000000000002</c:v>
                </c:pt>
                <c:pt idx="140">
                  <c:v>188.75</c:v>
                </c:pt>
                <c:pt idx="141">
                  <c:v>357.75</c:v>
                </c:pt>
                <c:pt idx="142">
                  <c:v>302.82499999999999</c:v>
                </c:pt>
                <c:pt idx="143">
                  <c:v>351.82500000000005</c:v>
                </c:pt>
                <c:pt idx="144">
                  <c:v>205.02500000000001</c:v>
                </c:pt>
                <c:pt idx="145">
                  <c:v>333.07499999999999</c:v>
                </c:pt>
                <c:pt idx="146">
                  <c:v>203.375</c:v>
                </c:pt>
                <c:pt idx="147">
                  <c:v>271.39999999999998</c:v>
                </c:pt>
                <c:pt idx="148">
                  <c:v>225.5</c:v>
                </c:pt>
                <c:pt idx="149">
                  <c:v>243.5</c:v>
                </c:pt>
              </c:numCache>
            </c:numRef>
          </c:xVal>
          <c:yVal>
            <c:numRef>
              <c:f>'Q2(c)'!$O$25:$O$174</c:f>
              <c:numCache>
                <c:formatCode>General</c:formatCode>
                <c:ptCount val="150"/>
                <c:pt idx="0">
                  <c:v>9.2866756645008799</c:v>
                </c:pt>
                <c:pt idx="1">
                  <c:v>9.2242049869698608</c:v>
                </c:pt>
                <c:pt idx="2">
                  <c:v>8.9653887128778766</c:v>
                </c:pt>
                <c:pt idx="3">
                  <c:v>9.1345479960688625</c:v>
                </c:pt>
                <c:pt idx="4">
                  <c:v>9.4187510166883719</c:v>
                </c:pt>
                <c:pt idx="5">
                  <c:v>9.1239434057472391</c:v>
                </c:pt>
                <c:pt idx="6">
                  <c:v>9.2685514555875592</c:v>
                </c:pt>
                <c:pt idx="7">
                  <c:v>9.2203487723074531</c:v>
                </c:pt>
                <c:pt idx="8">
                  <c:v>9.1590349591751572</c:v>
                </c:pt>
                <c:pt idx="9">
                  <c:v>9.3755614124693967</c:v>
                </c:pt>
                <c:pt idx="10">
                  <c:v>9.3449045059032478</c:v>
                </c:pt>
                <c:pt idx="11">
                  <c:v>8.9578690942861794</c:v>
                </c:pt>
                <c:pt idx="12">
                  <c:v>9.5460703707922256</c:v>
                </c:pt>
                <c:pt idx="13">
                  <c:v>9.2073661829440105</c:v>
                </c:pt>
                <c:pt idx="14">
                  <c:v>9.1910415408731474</c:v>
                </c:pt>
                <c:pt idx="15">
                  <c:v>9.3605221752860022</c:v>
                </c:pt>
                <c:pt idx="16">
                  <c:v>8.93126121311556</c:v>
                </c:pt>
                <c:pt idx="17">
                  <c:v>9.1846787866801733</c:v>
                </c:pt>
                <c:pt idx="18">
                  <c:v>9.4118098302960362</c:v>
                </c:pt>
                <c:pt idx="19">
                  <c:v>9.2849403679027951</c:v>
                </c:pt>
                <c:pt idx="20">
                  <c:v>9.3186822461988701</c:v>
                </c:pt>
                <c:pt idx="21">
                  <c:v>9.0236175542802446</c:v>
                </c:pt>
                <c:pt idx="22">
                  <c:v>9.3134763564046192</c:v>
                </c:pt>
                <c:pt idx="23">
                  <c:v>9.2490775715423972</c:v>
                </c:pt>
                <c:pt idx="24">
                  <c:v>9.3368064551121908</c:v>
                </c:pt>
                <c:pt idx="25">
                  <c:v>9.5998645653328261</c:v>
                </c:pt>
                <c:pt idx="26">
                  <c:v>9.0087711278299718</c:v>
                </c:pt>
                <c:pt idx="27">
                  <c:v>9.5603383650431386</c:v>
                </c:pt>
                <c:pt idx="28">
                  <c:v>9.3717051978069872</c:v>
                </c:pt>
                <c:pt idx="29">
                  <c:v>9.0145554498235843</c:v>
                </c:pt>
                <c:pt idx="30">
                  <c:v>9.3100057632084514</c:v>
                </c:pt>
                <c:pt idx="31">
                  <c:v>9.2654664838576331</c:v>
                </c:pt>
                <c:pt idx="32">
                  <c:v>9.4148948020259624</c:v>
                </c:pt>
                <c:pt idx="33">
                  <c:v>9.0133985854248628</c:v>
                </c:pt>
                <c:pt idx="34">
                  <c:v>9.3485679098325356</c:v>
                </c:pt>
                <c:pt idx="35">
                  <c:v>9.4299340392093569</c:v>
                </c:pt>
                <c:pt idx="36">
                  <c:v>9.3368064551121908</c:v>
                </c:pt>
                <c:pt idx="37">
                  <c:v>9.2992083621537081</c:v>
                </c:pt>
                <c:pt idx="38">
                  <c:v>9.2334599021596411</c:v>
                </c:pt>
                <c:pt idx="39">
                  <c:v>9.4644471604379135</c:v>
                </c:pt>
                <c:pt idx="40">
                  <c:v>9.3867444349903799</c:v>
                </c:pt>
                <c:pt idx="41">
                  <c:v>9.0332580909362665</c:v>
                </c:pt>
                <c:pt idx="42">
                  <c:v>9.2429076280825431</c:v>
                </c:pt>
                <c:pt idx="43">
                  <c:v>8.9151936520221913</c:v>
                </c:pt>
                <c:pt idx="44">
                  <c:v>9.0806895312838911</c:v>
                </c:pt>
                <c:pt idx="45">
                  <c:v>9.0552385145119949</c:v>
                </c:pt>
                <c:pt idx="46">
                  <c:v>9.2905318791632876</c:v>
                </c:pt>
                <c:pt idx="47">
                  <c:v>9.4118098302960362</c:v>
                </c:pt>
                <c:pt idx="48">
                  <c:v>9.3986987004438465</c:v>
                </c:pt>
                <c:pt idx="49">
                  <c:v>9.3435548307714047</c:v>
                </c:pt>
                <c:pt idx="50">
                  <c:v>9.3267802969899289</c:v>
                </c:pt>
                <c:pt idx="51">
                  <c:v>9.3880941101222231</c:v>
                </c:pt>
                <c:pt idx="52">
                  <c:v>9.355701906957993</c:v>
                </c:pt>
                <c:pt idx="53">
                  <c:v>9.4480582481226758</c:v>
                </c:pt>
                <c:pt idx="54">
                  <c:v>9.5747991700271697</c:v>
                </c:pt>
                <c:pt idx="55">
                  <c:v>9.3074992236778851</c:v>
                </c:pt>
                <c:pt idx="56">
                  <c:v>9.3736333051381919</c:v>
                </c:pt>
                <c:pt idx="57">
                  <c:v>9.3998555648425697</c:v>
                </c:pt>
                <c:pt idx="58">
                  <c:v>9.0191829074184753</c:v>
                </c:pt>
                <c:pt idx="59">
                  <c:v>9.2109010463845511</c:v>
                </c:pt>
                <c:pt idx="60">
                  <c:v>9.3273587291892888</c:v>
                </c:pt>
                <c:pt idx="61">
                  <c:v>9.1873781369438596</c:v>
                </c:pt>
                <c:pt idx="62">
                  <c:v>9.4249209601482242</c:v>
                </c:pt>
                <c:pt idx="63">
                  <c:v>9.3111626276071728</c:v>
                </c:pt>
                <c:pt idx="64">
                  <c:v>8.8371695753527924</c:v>
                </c:pt>
                <c:pt idx="65">
                  <c:v>9.127735350165274</c:v>
                </c:pt>
                <c:pt idx="66">
                  <c:v>9.2517769218060817</c:v>
                </c:pt>
                <c:pt idx="67">
                  <c:v>9.247920707143674</c:v>
                </c:pt>
                <c:pt idx="68">
                  <c:v>9.3092345202759699</c:v>
                </c:pt>
                <c:pt idx="69">
                  <c:v>9.2949665260250587</c:v>
                </c:pt>
                <c:pt idx="70">
                  <c:v>9.2799272888416642</c:v>
                </c:pt>
                <c:pt idx="71">
                  <c:v>9.2324315782496669</c:v>
                </c:pt>
                <c:pt idx="72">
                  <c:v>9.3711267656076256</c:v>
                </c:pt>
                <c:pt idx="73">
                  <c:v>9.4048686439037006</c:v>
                </c:pt>
                <c:pt idx="74">
                  <c:v>9.5235115150171357</c:v>
                </c:pt>
                <c:pt idx="75">
                  <c:v>9.0531175964476702</c:v>
                </c:pt>
                <c:pt idx="76">
                  <c:v>9.3454829381026094</c:v>
                </c:pt>
                <c:pt idx="77">
                  <c:v>9.2847475571696751</c:v>
                </c:pt>
                <c:pt idx="78">
                  <c:v>9.0938006611360791</c:v>
                </c:pt>
                <c:pt idx="79">
                  <c:v>9.3736333051381919</c:v>
                </c:pt>
                <c:pt idx="80">
                  <c:v>9.2429076280825431</c:v>
                </c:pt>
                <c:pt idx="81">
                  <c:v>9.1952833770017968</c:v>
                </c:pt>
                <c:pt idx="82">
                  <c:v>9.5672795514354725</c:v>
                </c:pt>
                <c:pt idx="83">
                  <c:v>9.4093032907654699</c:v>
                </c:pt>
                <c:pt idx="84">
                  <c:v>9.3479894776331758</c:v>
                </c:pt>
                <c:pt idx="85">
                  <c:v>9.4193294488877335</c:v>
                </c:pt>
                <c:pt idx="86">
                  <c:v>9.3992771326432081</c:v>
                </c:pt>
                <c:pt idx="87">
                  <c:v>9.334878347780986</c:v>
                </c:pt>
                <c:pt idx="88">
                  <c:v>9.4299340392093569</c:v>
                </c:pt>
                <c:pt idx="89">
                  <c:v>9.2197703401080915</c:v>
                </c:pt>
                <c:pt idx="90">
                  <c:v>9.4293556070099953</c:v>
                </c:pt>
                <c:pt idx="91">
                  <c:v>9.5586030684450538</c:v>
                </c:pt>
                <c:pt idx="92">
                  <c:v>9.3867444349903799</c:v>
                </c:pt>
                <c:pt idx="93">
                  <c:v>9.2828194498384704</c:v>
                </c:pt>
                <c:pt idx="94">
                  <c:v>9.3867444349903799</c:v>
                </c:pt>
                <c:pt idx="95">
                  <c:v>8.9700161704727659</c:v>
                </c:pt>
                <c:pt idx="96">
                  <c:v>9.0837745030138173</c:v>
                </c:pt>
                <c:pt idx="97">
                  <c:v>9.3886725423215847</c:v>
                </c:pt>
                <c:pt idx="98">
                  <c:v>9.2805057210410258</c:v>
                </c:pt>
                <c:pt idx="99">
                  <c:v>9.2697083199862824</c:v>
                </c:pt>
                <c:pt idx="100">
                  <c:v>9.2835906927709519</c:v>
                </c:pt>
                <c:pt idx="101">
                  <c:v>9.2537050291372864</c:v>
                </c:pt>
                <c:pt idx="102">
                  <c:v>9.3155972744689439</c:v>
                </c:pt>
                <c:pt idx="103">
                  <c:v>9.404290211704339</c:v>
                </c:pt>
                <c:pt idx="104">
                  <c:v>9.3792248163986844</c:v>
                </c:pt>
                <c:pt idx="105">
                  <c:v>9.4129666946947594</c:v>
                </c:pt>
                <c:pt idx="106">
                  <c:v>9.0644934297017752</c:v>
                </c:pt>
                <c:pt idx="107">
                  <c:v>9.3410482912408401</c:v>
                </c:pt>
                <c:pt idx="108">
                  <c:v>9.3855875705916585</c:v>
                </c:pt>
                <c:pt idx="109">
                  <c:v>9.3661136865464947</c:v>
                </c:pt>
                <c:pt idx="110">
                  <c:v>9.3691986582764226</c:v>
                </c:pt>
                <c:pt idx="111">
                  <c:v>9.3398914268421169</c:v>
                </c:pt>
                <c:pt idx="112">
                  <c:v>9.5291030262776282</c:v>
                </c:pt>
                <c:pt idx="113">
                  <c:v>9.5510834498533566</c:v>
                </c:pt>
                <c:pt idx="114">
                  <c:v>8.9090879788067117</c:v>
                </c:pt>
                <c:pt idx="115">
                  <c:v>9.2847475571696751</c:v>
                </c:pt>
                <c:pt idx="116">
                  <c:v>9.3767182768681181</c:v>
                </c:pt>
                <c:pt idx="117">
                  <c:v>9.4274274996787906</c:v>
                </c:pt>
                <c:pt idx="118">
                  <c:v>9.3196462998644716</c:v>
                </c:pt>
                <c:pt idx="119">
                  <c:v>9.1404608585512221</c:v>
                </c:pt>
                <c:pt idx="120">
                  <c:v>9.4318621465405599</c:v>
                </c:pt>
                <c:pt idx="121">
                  <c:v>8.9241272159901044</c:v>
                </c:pt>
                <c:pt idx="122">
                  <c:v>9.3666921187458563</c:v>
                </c:pt>
                <c:pt idx="123">
                  <c:v>9.1754238714903931</c:v>
                </c:pt>
                <c:pt idx="124">
                  <c:v>9.3142475993371008</c:v>
                </c:pt>
                <c:pt idx="125">
                  <c:v>8.9798495178619078</c:v>
                </c:pt>
                <c:pt idx="126">
                  <c:v>9.3973490253120033</c:v>
                </c:pt>
                <c:pt idx="127">
                  <c:v>9.3873228671897415</c:v>
                </c:pt>
                <c:pt idx="128">
                  <c:v>9.3722836300063488</c:v>
                </c:pt>
                <c:pt idx="129">
                  <c:v>9.4561562989137347</c:v>
                </c:pt>
                <c:pt idx="130">
                  <c:v>9.3749829802700351</c:v>
                </c:pt>
                <c:pt idx="131">
                  <c:v>9.3630287148165685</c:v>
                </c:pt>
                <c:pt idx="132">
                  <c:v>9.410652965897313</c:v>
                </c:pt>
                <c:pt idx="133">
                  <c:v>9.2484991393430356</c:v>
                </c:pt>
                <c:pt idx="134">
                  <c:v>9.3449045059032478</c:v>
                </c:pt>
                <c:pt idx="135">
                  <c:v>9.1514510703390872</c:v>
                </c:pt>
                <c:pt idx="136">
                  <c:v>9.379803248598046</c:v>
                </c:pt>
                <c:pt idx="137">
                  <c:v>9.3742117373375535</c:v>
                </c:pt>
                <c:pt idx="138">
                  <c:v>9.3880941101222231</c:v>
                </c:pt>
                <c:pt idx="139">
                  <c:v>9.2606462155296221</c:v>
                </c:pt>
                <c:pt idx="140">
                  <c:v>9.4530713271838067</c:v>
                </c:pt>
                <c:pt idx="141">
                  <c:v>9.0186044752191137</c:v>
                </c:pt>
                <c:pt idx="142">
                  <c:v>9.1598062021076387</c:v>
                </c:pt>
                <c:pt idx="143">
                  <c:v>9.0338365231356264</c:v>
                </c:pt>
                <c:pt idx="144">
                  <c:v>9.4112313980966746</c:v>
                </c:pt>
                <c:pt idx="145">
                  <c:v>9.0820392064157343</c:v>
                </c:pt>
                <c:pt idx="146">
                  <c:v>9.415473234225324</c:v>
                </c:pt>
                <c:pt idx="147">
                  <c:v>9.2405938992850984</c:v>
                </c:pt>
                <c:pt idx="148">
                  <c:v>9.3585940679547992</c:v>
                </c:pt>
                <c:pt idx="149">
                  <c:v>9.312319492005896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5-4E9F-A514-9D99E4389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645904"/>
        <c:axId val="885646384"/>
      </c:scatterChart>
      <c:valAx>
        <c:axId val="88564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85646384"/>
        <c:crosses val="autoZero"/>
        <c:crossBetween val="midCat"/>
      </c:valAx>
      <c:valAx>
        <c:axId val="885646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  (Midpoint)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56459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144780</xdr:colOff>
      <xdr:row>10</xdr:row>
      <xdr:rowOff>156210</xdr:rowOff>
    </xdr:from>
    <xdr:to>
      <xdr:col>19</xdr:col>
      <xdr:colOff>449580</xdr:colOff>
      <xdr:row>24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10CE8F-F47E-7844-2A7C-AAF6CA30D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0</xdr:row>
      <xdr:rowOff>0</xdr:rowOff>
    </xdr:from>
    <xdr:to>
      <xdr:col>15</xdr:col>
      <xdr:colOff>7620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AE5CA-D657-4D3B-A6B1-BAF745B6E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76200</xdr:colOff>
      <xdr:row>15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B1B9BC-1873-4FB1-8A3B-13456CEAD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487680</xdr:colOff>
      <xdr:row>0</xdr:row>
      <xdr:rowOff>60960</xdr:rowOff>
    </xdr:from>
    <xdr:to>
      <xdr:col>37</xdr:col>
      <xdr:colOff>571500</xdr:colOff>
      <xdr:row>18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25C90-3176-0C23-5925-5274AB460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601980</xdr:colOff>
      <xdr:row>20</xdr:row>
      <xdr:rowOff>45720</xdr:rowOff>
    </xdr:from>
    <xdr:to>
      <xdr:col>37</xdr:col>
      <xdr:colOff>579120</xdr:colOff>
      <xdr:row>37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23CD94-F737-19C9-E856-30739E04B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601980</xdr:colOff>
      <xdr:row>40</xdr:row>
      <xdr:rowOff>7620</xdr:rowOff>
    </xdr:from>
    <xdr:to>
      <xdr:col>38</xdr:col>
      <xdr:colOff>7620</xdr:colOff>
      <xdr:row>59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A2650-0DB6-0E09-5DDE-E13BEA20D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7620</xdr:rowOff>
    </xdr:from>
    <xdr:to>
      <xdr:col>12</xdr:col>
      <xdr:colOff>7620</xdr:colOff>
      <xdr:row>16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AEFE20-A729-4B85-BD25-284FC0611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22860</xdr:colOff>
      <xdr:row>0</xdr:row>
      <xdr:rowOff>160020</xdr:rowOff>
    </xdr:from>
    <xdr:to>
      <xdr:col>32</xdr:col>
      <xdr:colOff>38100</xdr:colOff>
      <xdr:row>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EC776C-BFD7-58B2-E16E-145E7B342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15240</xdr:colOff>
      <xdr:row>18</xdr:row>
      <xdr:rowOff>30480</xdr:rowOff>
    </xdr:from>
    <xdr:to>
      <xdr:col>32</xdr:col>
      <xdr:colOff>30480</xdr:colOff>
      <xdr:row>36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FAB337-C2AF-697F-5FE2-436534253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15240</xdr:colOff>
      <xdr:row>38</xdr:row>
      <xdr:rowOff>22860</xdr:rowOff>
    </xdr:from>
    <xdr:to>
      <xdr:col>32</xdr:col>
      <xdr:colOff>45720</xdr:colOff>
      <xdr:row>55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E66EA6-8CE9-2087-92FE-31433294D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5</xdr:row>
      <xdr:rowOff>186690</xdr:rowOff>
    </xdr:from>
    <xdr:to>
      <xdr:col>12</xdr:col>
      <xdr:colOff>22860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1C7CE-DB5F-C9C3-858A-E3EFDC055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1</xdr:row>
      <xdr:rowOff>11430</xdr:rowOff>
    </xdr:from>
    <xdr:to>
      <xdr:col>15</xdr:col>
      <xdr:colOff>335280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18D6A-7CF9-1205-14C7-216000BD3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30</xdr:row>
      <xdr:rowOff>20002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03DBA8-2351-49D8-AB05-CD969CFF8D77}"/>
            </a:ext>
          </a:extLst>
        </xdr:cNvPr>
        <xdr:cNvSpPr txBox="1"/>
      </xdr:nvSpPr>
      <xdr:spPr>
        <a:xfrm>
          <a:off x="9335452" y="528732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>
            <a:solidFill>
              <a:srgbClr val="0000FF"/>
            </a:solidFill>
          </a:endParaRPr>
        </a:p>
      </xdr:txBody>
    </xdr:sp>
    <xdr:clientData/>
  </xdr:oneCellAnchor>
  <xdr:oneCellAnchor>
    <xdr:from>
      <xdr:col>5</xdr:col>
      <xdr:colOff>853440</xdr:colOff>
      <xdr:row>6</xdr:row>
      <xdr:rowOff>15240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5AB752F-5AE3-4BB2-8BAB-068167210692}"/>
                </a:ext>
              </a:extLst>
            </xdr:cNvPr>
            <xdr:cNvSpPr txBox="1"/>
          </xdr:nvSpPr>
          <xdr:spPr>
            <a:xfrm>
              <a:off x="7716202" y="5249227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AU" sz="1100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AU" sz="1100" b="1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AU" sz="1100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5AB752F-5AE3-4BB2-8BAB-068167210692}"/>
                </a:ext>
              </a:extLst>
            </xdr:cNvPr>
            <xdr:cNvSpPr txBox="1"/>
          </xdr:nvSpPr>
          <xdr:spPr>
            <a:xfrm>
              <a:off x="7716202" y="5249227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1" i="0">
                  <a:solidFill>
                    <a:srgbClr val="0000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 ̅</a:t>
              </a:r>
              <a:endParaRPr lang="en-AU" sz="1100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oneCellAnchor>
    <xdr:from>
      <xdr:col>5</xdr:col>
      <xdr:colOff>1602105</xdr:colOff>
      <xdr:row>11</xdr:row>
      <xdr:rowOff>0</xdr:rowOff>
    </xdr:from>
    <xdr:ext cx="662874" cy="1788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CD27A59-E970-4B29-946E-F916F1281B5E}"/>
                </a:ext>
              </a:extLst>
            </xdr:cNvPr>
            <xdr:cNvSpPr txBox="1"/>
          </xdr:nvSpPr>
          <xdr:spPr>
            <a:xfrm>
              <a:off x="8564880" y="6134100"/>
              <a:ext cx="662874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𝝈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  <m:t>𝒏</m:t>
                          </m:r>
                        </m:e>
                      </m:rad>
                    </m:den>
                  </m:f>
                </m:oMath>
              </a14:m>
              <a:endParaRPr lang="en-AU" sz="11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CD27A59-E970-4B29-946E-F916F1281B5E}"/>
                </a:ext>
              </a:extLst>
            </xdr:cNvPr>
            <xdr:cNvSpPr txBox="1"/>
          </xdr:nvSpPr>
          <xdr:spPr>
            <a:xfrm>
              <a:off x="8564880" y="6134100"/>
              <a:ext cx="662874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〖=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𝝈〗∕√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𝒏</a:t>
              </a:r>
              <a:endParaRPr lang="en-AU" sz="11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853440</xdr:colOff>
      <xdr:row>6</xdr:row>
      <xdr:rowOff>19050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CDFBE3D-EFF7-4F97-98E1-413916303609}"/>
                </a:ext>
              </a:extLst>
            </xdr:cNvPr>
            <xdr:cNvSpPr txBox="1"/>
          </xdr:nvSpPr>
          <xdr:spPr>
            <a:xfrm>
              <a:off x="7678102" y="166687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AU" sz="1100" b="1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AU" sz="1100" b="1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AU" sz="11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CDFBE3D-EFF7-4F97-98E1-413916303609}"/>
                </a:ext>
              </a:extLst>
            </xdr:cNvPr>
            <xdr:cNvSpPr txBox="1"/>
          </xdr:nvSpPr>
          <xdr:spPr>
            <a:xfrm>
              <a:off x="7678102" y="166687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1" i="0">
                  <a:solidFill>
                    <a:srgbClr val="0000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 ̅</a:t>
              </a:r>
              <a:endParaRPr lang="en-AU" sz="11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1598294</xdr:colOff>
      <xdr:row>11</xdr:row>
      <xdr:rowOff>9525</xdr:rowOff>
    </xdr:from>
    <xdr:ext cx="725805" cy="1788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3A2CC1E-9969-4721-8011-D9757D9E285B}"/>
                </a:ext>
              </a:extLst>
            </xdr:cNvPr>
            <xdr:cNvSpPr txBox="1"/>
          </xdr:nvSpPr>
          <xdr:spPr>
            <a:xfrm>
              <a:off x="8418194" y="2562225"/>
              <a:ext cx="725805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𝒔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  <m:t>𝒏</m:t>
                          </m:r>
                        </m:e>
                      </m:rad>
                    </m:den>
                  </m:f>
                </m:oMath>
              </a14:m>
              <a:endParaRPr lang="en-AU" sz="11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3A2CC1E-9969-4721-8011-D9757D9E285B}"/>
                </a:ext>
              </a:extLst>
            </xdr:cNvPr>
            <xdr:cNvSpPr txBox="1"/>
          </xdr:nvSpPr>
          <xdr:spPr>
            <a:xfrm>
              <a:off x="8418194" y="2562225"/>
              <a:ext cx="725805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〖=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𝒔〗∕√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𝒏</a:t>
              </a:r>
              <a:endParaRPr lang="en-AU" sz="11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1889760</xdr:colOff>
      <xdr:row>12</xdr:row>
      <xdr:rowOff>163830</xdr:rowOff>
    </xdr:from>
    <xdr:ext cx="1205266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E35FC08-318A-4C1A-9C6E-556C71F7F1A0}"/>
                </a:ext>
              </a:extLst>
            </xdr:cNvPr>
            <xdr:cNvSpPr txBox="1"/>
          </xdr:nvSpPr>
          <xdr:spPr>
            <a:xfrm>
              <a:off x="3189922" y="2526030"/>
              <a:ext cx="120526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𝑺𝑬</m:t>
                    </m:r>
                    <m:r>
                      <a:rPr lang="en-AU" sz="11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AU" sz="1100" b="1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type m:val="lin"/>
                            <m:ctrlP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𝒑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𝒑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𝒏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AU" sz="1100" b="1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E35FC08-318A-4C1A-9C6E-556C71F7F1A0}"/>
                </a:ext>
              </a:extLst>
            </xdr:cNvPr>
            <xdr:cNvSpPr txBox="1"/>
          </xdr:nvSpPr>
          <xdr:spPr>
            <a:xfrm>
              <a:off x="3189922" y="2526030"/>
              <a:ext cx="120526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𝑺𝑬=√(〖𝒑(𝟏−𝒑)〗∕𝒏)</a:t>
              </a:r>
              <a:endParaRPr lang="en-AU" sz="1100" b="1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</xdr:colOff>
      <xdr:row>14</xdr:row>
      <xdr:rowOff>121920</xdr:rowOff>
    </xdr:from>
    <xdr:ext cx="1246239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AA1EAD-0351-4F2D-BDF2-9B5D32B9D728}"/>
            </a:ext>
          </a:extLst>
        </xdr:cNvPr>
        <xdr:cNvSpPr txBox="1"/>
      </xdr:nvSpPr>
      <xdr:spPr>
        <a:xfrm>
          <a:off x="3802380" y="2674620"/>
          <a:ext cx="1246239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 b="1">
              <a:solidFill>
                <a:srgbClr val="FF0000"/>
              </a:solidFill>
            </a:rPr>
            <a:t>Always</a:t>
          </a:r>
          <a:r>
            <a:rPr lang="en-AU" sz="1100" b="1" baseline="0">
              <a:solidFill>
                <a:srgbClr val="FF0000"/>
              </a:solidFill>
            </a:rPr>
            <a:t> Round up!</a:t>
          </a:r>
          <a:endParaRPr lang="en-AU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30480</xdr:colOff>
      <xdr:row>14</xdr:row>
      <xdr:rowOff>114300</xdr:rowOff>
    </xdr:from>
    <xdr:ext cx="124623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43380EB-92E1-4D8A-B267-45095267C725}"/>
            </a:ext>
          </a:extLst>
        </xdr:cNvPr>
        <xdr:cNvSpPr txBox="1"/>
      </xdr:nvSpPr>
      <xdr:spPr>
        <a:xfrm>
          <a:off x="9726930" y="2667000"/>
          <a:ext cx="1246239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 b="1">
              <a:solidFill>
                <a:srgbClr val="FF0000"/>
              </a:solidFill>
            </a:rPr>
            <a:t>Always</a:t>
          </a:r>
          <a:r>
            <a:rPr lang="en-AU" sz="1100" b="1" baseline="0">
              <a:solidFill>
                <a:srgbClr val="FF0000"/>
              </a:solidFill>
            </a:rPr>
            <a:t> Round up!</a:t>
          </a:r>
          <a:endParaRPr lang="en-AU" sz="1100" b="1">
            <a:solidFill>
              <a:srgbClr val="FF0000"/>
            </a:solidFill>
          </a:endParaRPr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THARVA Mavale" refreshedDate="45546.617031365742" backgroundQuery="1" createdVersion="8" refreshedVersion="8" minRefreshableVersion="3" recordCount="0" supportSubquery="1" supportAdvancedDrill="1" xr:uid="{69D92AA1-6AD0-4317-973C-675986369298}">
  <cacheSource type="external" connectionId="1"/>
  <cacheFields count="2">
    <cacheField name="[Range].[Cus_Rating].[Cus_Rating]" caption="Cus_Rating" numFmtId="0" level="1">
      <sharedItems count="3">
        <s v="High"/>
        <s v="Low"/>
        <s v="Medium"/>
      </sharedItems>
    </cacheField>
    <cacheField name="[Measures].[Count of Cus_Rating]" caption="Count of Cus_Rating" numFmtId="0" hierarchy="6" level="32767"/>
  </cacheFields>
  <cacheHierarchies count="8">
    <cacheHierarchy uniqueName="[Range].[Cus_Rating]" caption="Cus_Rating" attribute="1" defaultMemberUniqueName="[Range].[Cus_Rating].[All]" allUniqueName="[Range].[Cus_Rating].[All]" dimensionUniqueName="[Range]" displayFolder="" count="2" memberValueDatatype="130" unbalanced="0">
      <fieldsUsage count="2">
        <fieldUsage x="-1"/>
        <fieldUsage x="0"/>
      </fieldsUsage>
    </cacheHierarchy>
    <cacheHierarchy uniqueName="[Range 1].[Cus_Rating]" caption="Cus_Rating" attribute="1" defaultMemberUniqueName="[Range 1].[Cus_Rating].[All]" allUniqueName="[Range 1].[Cus_Rating].[All]" dimensionUniqueName="[Range 1]" displayFolder="" count="0" memberValueDatatype="130" unbalanced="0"/>
    <cacheHierarchy uniqueName="[Range 1].[Mgr_Gender]" caption="Mgr_Gender" attribute="1" defaultMemberUniqueName="[Range 1].[Mgr_Gender].[All]" allUniqueName="[Range 1].[Mgr_Gender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Cus_Rating]" caption="Count of Cus_Rating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gr_Gender]" caption="Count of Mgr_Gender" measure="1" displayFolder="" measureGroup="Range 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THARVA Mavale" refreshedDate="45546.645947337965" backgroundQuery="1" createdVersion="8" refreshedVersion="8" minRefreshableVersion="3" recordCount="0" supportSubquery="1" supportAdvancedDrill="1" xr:uid="{F9CACB27-5AE3-4486-AD2F-033C1519083C}">
  <cacheSource type="external" connectionId="1"/>
  <cacheFields count="3">
    <cacheField name="[Range 1].[Mgr_Gender].[Mgr_Gender]" caption="Mgr_Gender" numFmtId="0" hierarchy="2" level="1">
      <sharedItems count="2">
        <s v="Female"/>
        <s v="Male"/>
      </sharedItems>
    </cacheField>
    <cacheField name="[Range 1].[Cus_Rating].[Cus_Rating]" caption="Cus_Rating" numFmtId="0" hierarchy="1" level="1">
      <sharedItems count="3">
        <s v="High"/>
        <s v="Low"/>
        <s v="Medium"/>
      </sharedItems>
    </cacheField>
    <cacheField name="[Measures].[Count of Mgr_Gender]" caption="Count of Mgr_Gender" numFmtId="0" hierarchy="7" level="32767"/>
  </cacheFields>
  <cacheHierarchies count="8">
    <cacheHierarchy uniqueName="[Range].[Cus_Rating]" caption="Cus_Rating" attribute="1" defaultMemberUniqueName="[Range].[Cus_Rating].[All]" allUniqueName="[Range].[Cus_Rating].[All]" dimensionUniqueName="[Range]" displayFolder="" count="0" memberValueDatatype="130" unbalanced="0"/>
    <cacheHierarchy uniqueName="[Range 1].[Cus_Rating]" caption="Cus_Rating" attribute="1" defaultMemberUniqueName="[Range 1].[Cus_Rating].[All]" allUniqueName="[Range 1].[Cus_Rating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Mgr_Gender]" caption="Mgr_Gender" attribute="1" defaultMemberUniqueName="[Range 1].[Mgr_Gender].[All]" allUniqueName="[Range 1].[Mgr_Gender].[All]" dimensionUniqueName="[Range 1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Cus_Rating]" caption="Count of Cus_Rating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gr_Gender]" caption="Count of Mgr_Gender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E10AD-B949-4741-8FE2-1A715DE0A520}" name="PivotTable3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C1:D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_Rating" fld="1" subtotal="count" baseField="0" baseItem="0"/>
  </dataFields>
  <pivotHierarchies count="8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1(b)!$A$1:$A$15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B72E9-BD56-4C80-8BD5-CC2EAD40BBF5}" name="PivotTable5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D1:H5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Mgr_Gender" fld="2" subtotal="count" baseField="0" baseItem="0"/>
  </dataFields>
  <formats count="14">
    <format dxfId="15">
      <pivotArea outline="0" collapsedLevelsAreSubtotals="1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Col="1" outline="0" fieldPosition="0"/>
    </format>
    <format dxfId="9">
      <pivotArea outline="0" collapsedLevelsAreSubtotals="1" fieldPosition="0"/>
    </format>
    <format dxfId="8">
      <pivotArea field="0" type="button" dataOnly="0" labelOnly="1" outline="0" axis="axisRow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Col="1" outline="0" fieldPosition="0"/>
    </format>
    <format dxfId="3">
      <pivotArea type="origin" dataOnly="0" labelOnly="1" outline="0" fieldPosition="0"/>
    </format>
    <format dxfId="2">
      <pivotArea field="1" type="button" dataOnly="0" labelOnly="1" outline="0" axis="axisCol" fieldPosition="0"/>
    </format>
  </formats>
  <pivotHierarchies count="8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2(a)!$A$1:$B$15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155D-23D7-4F97-A41D-0A9F505FB79D}">
  <dimension ref="A1:Z33"/>
  <sheetViews>
    <sheetView zoomScale="160" zoomScaleNormal="160" workbookViewId="0">
      <selection activeCell="D13" sqref="D13"/>
    </sheetView>
  </sheetViews>
  <sheetFormatPr defaultColWidth="8.44140625" defaultRowHeight="15.6"/>
  <cols>
    <col min="1" max="1" width="19.88671875" style="62" customWidth="1"/>
    <col min="2" max="2" width="60.44140625" style="62" bestFit="1" customWidth="1"/>
    <col min="3" max="3" width="9.88671875" style="62" customWidth="1"/>
    <col min="4" max="6" width="8.44140625" style="62"/>
    <col min="7" max="7" width="8.44140625" style="55"/>
    <col min="8" max="8" width="11.21875" style="56" customWidth="1"/>
    <col min="9" max="9" width="8.21875" style="57" customWidth="1"/>
    <col min="10" max="10" width="8.44140625" style="56"/>
    <col min="11" max="11" width="8.44140625" style="1"/>
    <col min="12" max="12" width="9.88671875" style="1" customWidth="1"/>
    <col min="13" max="13" width="8.44140625" style="1"/>
    <col min="14" max="14" width="11.77734375" style="1" customWidth="1"/>
    <col min="15" max="15" width="9.21875" style="1" customWidth="1"/>
    <col min="16" max="16" width="9.5546875" style="58" customWidth="1"/>
    <col min="17" max="17" width="10.77734375" style="1" customWidth="1"/>
    <col min="18" max="18" width="8.44140625" style="58"/>
    <col min="19" max="19" width="11.21875" style="1" customWidth="1"/>
    <col min="20" max="23" width="8.44140625" style="1"/>
    <col min="24" max="24" width="9.33203125" style="1" customWidth="1"/>
    <col min="25" max="25" width="8.44140625" style="58"/>
    <col min="26" max="26" width="11.109375" style="1" customWidth="1"/>
    <col min="27" max="16384" width="8.44140625" style="1"/>
  </cols>
  <sheetData>
    <row r="1" spans="1:11">
      <c r="A1" s="69" t="s">
        <v>0</v>
      </c>
      <c r="B1" s="69" t="s">
        <v>1</v>
      </c>
      <c r="C1" s="54"/>
      <c r="D1" s="54"/>
      <c r="E1" s="54"/>
      <c r="F1" s="54"/>
    </row>
    <row r="2" spans="1:11">
      <c r="A2" s="59" t="s">
        <v>2</v>
      </c>
      <c r="B2" s="59" t="s">
        <v>3</v>
      </c>
      <c r="C2" s="54"/>
      <c r="D2" s="54"/>
      <c r="E2" s="54"/>
      <c r="F2" s="54"/>
    </row>
    <row r="3" spans="1:11">
      <c r="A3" s="60" t="s">
        <v>4</v>
      </c>
      <c r="B3" s="59" t="s">
        <v>5</v>
      </c>
      <c r="C3" s="54"/>
      <c r="D3" s="54"/>
      <c r="E3" s="54"/>
      <c r="F3" s="54"/>
      <c r="H3" s="61"/>
      <c r="J3" s="61"/>
    </row>
    <row r="4" spans="1:11">
      <c r="A4" s="60" t="s">
        <v>6</v>
      </c>
      <c r="B4" s="59" t="s">
        <v>7</v>
      </c>
      <c r="C4" s="54"/>
      <c r="D4" s="54"/>
      <c r="E4" s="54"/>
      <c r="F4" s="54"/>
      <c r="H4" s="61"/>
      <c r="J4" s="61"/>
    </row>
    <row r="5" spans="1:11">
      <c r="A5" s="60" t="s">
        <v>82</v>
      </c>
      <c r="B5" s="59" t="s">
        <v>8</v>
      </c>
      <c r="C5" s="54"/>
      <c r="D5" s="54"/>
      <c r="E5" s="54"/>
      <c r="F5" s="54"/>
      <c r="J5" s="61"/>
    </row>
    <row r="6" spans="1:11">
      <c r="A6" s="60" t="s">
        <v>9</v>
      </c>
      <c r="B6" s="59" t="s">
        <v>10</v>
      </c>
      <c r="C6" s="54"/>
      <c r="D6" s="54"/>
      <c r="E6" s="54"/>
      <c r="F6" s="54"/>
      <c r="H6" s="61"/>
      <c r="J6" s="61"/>
    </row>
    <row r="7" spans="1:11">
      <c r="A7" s="60" t="s">
        <v>11</v>
      </c>
      <c r="B7" s="59" t="s">
        <v>12</v>
      </c>
      <c r="C7" s="54"/>
      <c r="D7" s="54"/>
      <c r="E7" s="54"/>
      <c r="F7" s="54"/>
      <c r="H7" s="61"/>
      <c r="J7" s="61"/>
    </row>
    <row r="8" spans="1:11">
      <c r="A8" s="60" t="s">
        <v>13</v>
      </c>
      <c r="B8" s="59" t="s">
        <v>14</v>
      </c>
      <c r="C8" s="54"/>
      <c r="E8" s="54"/>
      <c r="F8" s="54"/>
      <c r="H8" s="61"/>
      <c r="J8" s="61"/>
    </row>
    <row r="9" spans="1:11">
      <c r="A9" s="60" t="s">
        <v>15</v>
      </c>
      <c r="B9" s="59" t="s">
        <v>16</v>
      </c>
      <c r="C9" s="54"/>
      <c r="E9" s="54"/>
      <c r="F9" s="54"/>
      <c r="H9" s="61"/>
      <c r="J9" s="61"/>
    </row>
    <row r="10" spans="1:11">
      <c r="A10" s="60" t="s">
        <v>17</v>
      </c>
      <c r="B10" s="59" t="s">
        <v>18</v>
      </c>
      <c r="C10" s="54"/>
      <c r="E10" s="54"/>
      <c r="F10" s="54"/>
      <c r="H10" s="63"/>
    </row>
    <row r="11" spans="1:11">
      <c r="A11" s="60" t="s">
        <v>70</v>
      </c>
      <c r="B11" s="59" t="s">
        <v>19</v>
      </c>
    </row>
    <row r="12" spans="1:11">
      <c r="A12" s="60" t="s">
        <v>20</v>
      </c>
      <c r="B12" s="59" t="s">
        <v>21</v>
      </c>
      <c r="C12" s="54"/>
      <c r="D12" s="54"/>
      <c r="E12" s="54"/>
      <c r="F12" s="54"/>
      <c r="H12" s="63"/>
      <c r="J12" s="63"/>
    </row>
    <row r="13" spans="1:11">
      <c r="A13" s="60" t="s">
        <v>22</v>
      </c>
      <c r="B13" s="59" t="s">
        <v>23</v>
      </c>
      <c r="C13" s="54"/>
      <c r="D13" s="54"/>
      <c r="E13" s="54"/>
      <c r="F13" s="54"/>
      <c r="H13" s="61"/>
      <c r="J13" s="61"/>
      <c r="K13" s="64"/>
    </row>
    <row r="14" spans="1:11">
      <c r="A14" s="60" t="s">
        <v>24</v>
      </c>
      <c r="B14" s="59" t="s">
        <v>25</v>
      </c>
      <c r="C14" s="54"/>
      <c r="D14" s="54"/>
      <c r="E14" s="54"/>
      <c r="F14" s="54"/>
      <c r="H14" s="61"/>
      <c r="J14" s="61"/>
      <c r="K14" s="64"/>
    </row>
    <row r="15" spans="1:11">
      <c r="A15" s="54"/>
      <c r="B15" s="54"/>
      <c r="C15" s="54"/>
      <c r="D15" s="54"/>
      <c r="E15" s="54"/>
      <c r="F15" s="54"/>
      <c r="H15" s="61"/>
      <c r="J15" s="61"/>
      <c r="K15" s="64"/>
    </row>
    <row r="16" spans="1:11">
      <c r="A16" s="54"/>
      <c r="B16" s="54"/>
      <c r="C16" s="54"/>
      <c r="D16" s="54"/>
      <c r="E16" s="54"/>
      <c r="F16" s="54"/>
      <c r="H16" s="61"/>
      <c r="J16" s="61"/>
      <c r="K16" s="64"/>
    </row>
    <row r="17" spans="1:26" ht="12.75" customHeight="1">
      <c r="A17" s="54"/>
      <c r="B17" s="54"/>
      <c r="C17" s="54"/>
      <c r="D17" s="54"/>
      <c r="E17" s="54"/>
      <c r="F17" s="54"/>
      <c r="H17" s="61"/>
      <c r="J17" s="61"/>
      <c r="K17" s="64"/>
    </row>
    <row r="18" spans="1:26" ht="12.75" customHeight="1">
      <c r="A18" s="54"/>
      <c r="B18" s="54"/>
      <c r="C18" s="54"/>
      <c r="D18" s="54"/>
      <c r="E18" s="54"/>
      <c r="F18" s="54"/>
      <c r="H18" s="61"/>
      <c r="J18" s="61"/>
      <c r="K18" s="64"/>
    </row>
    <row r="19" spans="1:26" ht="12.75" customHeight="1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</row>
    <row r="20" spans="1:26" ht="12.75" customHeight="1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</row>
    <row r="21" spans="1:26" ht="12.75" customHeight="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</row>
    <row r="22" spans="1:26" ht="12.75" customHeight="1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</row>
    <row r="23" spans="1:26" ht="12.75" customHeight="1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W23" s="65"/>
      <c r="X23" s="65"/>
      <c r="Y23" s="66"/>
      <c r="Z23" s="65"/>
    </row>
    <row r="24" spans="1:26" ht="12.75" customHeight="1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W24" s="67"/>
      <c r="X24" s="67"/>
      <c r="Z24" s="67"/>
    </row>
    <row r="25" spans="1:26" ht="12.75" customHeight="1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W25" s="67"/>
      <c r="X25" s="67"/>
      <c r="Z25" s="67"/>
    </row>
    <row r="26" spans="1:26" ht="12.75" customHeight="1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W26" s="67"/>
      <c r="X26" s="67"/>
      <c r="Z26" s="67"/>
    </row>
    <row r="27" spans="1:26" ht="12.75" customHeight="1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W27" s="67"/>
      <c r="X27" s="67"/>
      <c r="Z27" s="67"/>
    </row>
    <row r="28" spans="1:26" ht="12.75" customHeight="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65"/>
      <c r="T28" s="65"/>
      <c r="U28" s="65"/>
      <c r="V28" s="65"/>
      <c r="W28" s="67"/>
      <c r="X28" s="67"/>
      <c r="Y28" s="67"/>
      <c r="Z28" s="67"/>
    </row>
    <row r="29" spans="1:26" ht="12.75" customHeight="1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67"/>
      <c r="T29" s="67"/>
      <c r="U29" s="67"/>
      <c r="V29" s="67"/>
      <c r="W29" s="68"/>
      <c r="X29" s="67"/>
      <c r="Z29" s="67"/>
    </row>
    <row r="30" spans="1:26" ht="12.75" customHeight="1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67"/>
      <c r="T30" s="67"/>
      <c r="U30" s="67"/>
      <c r="V30" s="67"/>
      <c r="W30" s="68"/>
      <c r="X30" s="67"/>
      <c r="Z30" s="67"/>
    </row>
    <row r="31" spans="1:26" ht="12.75" customHeight="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67"/>
      <c r="T31" s="67"/>
      <c r="U31" s="67"/>
      <c r="V31" s="67"/>
      <c r="W31" s="68"/>
      <c r="X31" s="67"/>
      <c r="Z31" s="67"/>
    </row>
    <row r="32" spans="1:26" ht="12.75" customHeight="1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67"/>
      <c r="T32" s="67"/>
      <c r="U32" s="67"/>
      <c r="V32" s="67"/>
      <c r="W32" s="68"/>
      <c r="X32" s="67"/>
      <c r="Z32" s="67"/>
    </row>
    <row r="33" spans="1:26" ht="12.75" customHeight="1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67"/>
      <c r="T33" s="67"/>
      <c r="U33" s="67"/>
      <c r="V33" s="67"/>
      <c r="W33" s="68"/>
      <c r="X33" s="67"/>
      <c r="Z33" s="6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C59B-BC9C-4A23-8DA1-7E76C0E19AFD}">
  <dimension ref="A1:L151"/>
  <sheetViews>
    <sheetView workbookViewId="0">
      <selection activeCell="L23" sqref="L23"/>
    </sheetView>
  </sheetViews>
  <sheetFormatPr defaultRowHeight="15.6"/>
  <cols>
    <col min="1" max="1" width="10.109375" style="1" customWidth="1"/>
    <col min="2" max="2" width="12.5546875" style="1" bestFit="1" customWidth="1"/>
    <col min="3" max="3" width="16.44140625" style="164" customWidth="1"/>
    <col min="5" max="5" width="16.77734375" customWidth="1"/>
    <col min="6" max="6" width="10.6640625" customWidth="1"/>
    <col min="12" max="12" width="16.21875" customWidth="1"/>
  </cols>
  <sheetData>
    <row r="1" spans="1:12" ht="16.2" thickBot="1">
      <c r="A1" s="8" t="s">
        <v>6</v>
      </c>
      <c r="B1" s="8" t="s">
        <v>82</v>
      </c>
      <c r="C1" s="163" t="s">
        <v>26</v>
      </c>
    </row>
    <row r="2" spans="1:12" ht="16.2" thickBot="1">
      <c r="A2" s="12">
        <v>131.6</v>
      </c>
      <c r="B2" s="4">
        <v>2</v>
      </c>
      <c r="C2" s="164">
        <f>A2/B2</f>
        <v>65.8</v>
      </c>
      <c r="E2" s="173" t="s">
        <v>243</v>
      </c>
      <c r="F2" s="250" t="s">
        <v>156</v>
      </c>
    </row>
    <row r="3" spans="1:12" ht="16.2" thickBot="1">
      <c r="A3" s="12">
        <v>136.4</v>
      </c>
      <c r="B3" s="4">
        <v>2</v>
      </c>
      <c r="C3" s="164">
        <f t="shared" ref="C3:C66" si="0">A3/B3</f>
        <v>68.2</v>
      </c>
      <c r="E3" s="245" t="s">
        <v>40</v>
      </c>
      <c r="F3" s="240">
        <f>AVERAGE(C2:C151)</f>
        <v>65.565333333333314</v>
      </c>
      <c r="I3" s="187" t="s">
        <v>115</v>
      </c>
      <c r="J3" s="187"/>
      <c r="K3" s="187"/>
      <c r="L3" s="187"/>
    </row>
    <row r="4" spans="1:12">
      <c r="A4" s="12">
        <v>193.2</v>
      </c>
      <c r="B4" s="4">
        <v>3</v>
      </c>
      <c r="C4" s="164">
        <f t="shared" si="0"/>
        <v>64.399999999999991</v>
      </c>
      <c r="E4" s="233"/>
      <c r="F4" s="233"/>
      <c r="I4" s="188" t="s">
        <v>45</v>
      </c>
      <c r="J4" s="189"/>
      <c r="K4" s="189"/>
      <c r="L4" s="190"/>
    </row>
    <row r="5" spans="1:12">
      <c r="A5" s="12">
        <v>135.19999999999999</v>
      </c>
      <c r="B5" s="4">
        <v>2</v>
      </c>
      <c r="C5" s="164">
        <f t="shared" si="0"/>
        <v>67.599999999999994</v>
      </c>
      <c r="E5" s="246" t="s">
        <v>132</v>
      </c>
      <c r="F5" s="233">
        <f>_xlfn.STDEV.S(C2:C151)</f>
        <v>2.5075185377185631</v>
      </c>
      <c r="I5" s="191"/>
      <c r="J5" s="192"/>
      <c r="K5" s="192"/>
      <c r="L5" s="193"/>
    </row>
    <row r="6" spans="1:12">
      <c r="A6" s="12">
        <v>128</v>
      </c>
      <c r="B6" s="4">
        <v>2</v>
      </c>
      <c r="C6" s="164">
        <f t="shared" si="0"/>
        <v>64</v>
      </c>
      <c r="E6" s="233"/>
      <c r="F6" s="233"/>
      <c r="I6" s="181" t="s">
        <v>49</v>
      </c>
      <c r="J6" s="194"/>
      <c r="K6" s="194"/>
      <c r="L6" s="182"/>
    </row>
    <row r="7" spans="1:12">
      <c r="A7" s="12">
        <v>136.4</v>
      </c>
      <c r="B7" s="4">
        <v>2</v>
      </c>
      <c r="C7" s="164">
        <f t="shared" si="0"/>
        <v>68.2</v>
      </c>
      <c r="E7" s="246" t="s">
        <v>39</v>
      </c>
      <c r="F7" s="233">
        <f>COUNT(C2:C151)</f>
        <v>150</v>
      </c>
      <c r="I7" s="16" t="s">
        <v>52</v>
      </c>
      <c r="J7" s="21" t="s">
        <v>53</v>
      </c>
      <c r="K7" s="21">
        <f>IF(K8="&gt;",$AC$4,IF(K8="&lt;",$AC$5,$AC$6))</f>
        <v>0</v>
      </c>
      <c r="L7" s="251">
        <f>L8</f>
        <v>65000</v>
      </c>
    </row>
    <row r="8" spans="1:12">
      <c r="A8" s="12">
        <v>132.80000000000001</v>
      </c>
      <c r="B8" s="4">
        <v>2</v>
      </c>
      <c r="C8" s="164">
        <f t="shared" si="0"/>
        <v>66.400000000000006</v>
      </c>
      <c r="E8" s="233"/>
      <c r="F8" s="233"/>
      <c r="I8" s="16" t="s">
        <v>57</v>
      </c>
      <c r="J8" s="21" t="s">
        <v>53</v>
      </c>
      <c r="K8" s="25" t="s">
        <v>47</v>
      </c>
      <c r="L8" s="244">
        <v>65000</v>
      </c>
    </row>
    <row r="9" spans="1:12">
      <c r="A9" s="12">
        <v>134</v>
      </c>
      <c r="B9" s="4">
        <v>2</v>
      </c>
      <c r="C9" s="164">
        <f t="shared" si="0"/>
        <v>67</v>
      </c>
      <c r="E9" s="233"/>
      <c r="F9" s="233"/>
      <c r="I9" s="26" t="s">
        <v>58</v>
      </c>
      <c r="J9" s="27"/>
      <c r="K9" s="27"/>
      <c r="L9" s="28" t="str">
        <f>IF(K8="&lt;","Lower",IF(K8="&gt;","Upper","Two"))</f>
        <v>Upper</v>
      </c>
    </row>
    <row r="10" spans="1:12">
      <c r="A10" s="12">
        <v>136.4</v>
      </c>
      <c r="B10" s="4">
        <v>2</v>
      </c>
      <c r="C10" s="164">
        <f t="shared" si="0"/>
        <v>68.2</v>
      </c>
      <c r="E10" s="246" t="s">
        <v>221</v>
      </c>
      <c r="F10" s="233">
        <f>(F3-65)/(F5/SQRT(F7))</f>
        <v>2.761252171067297</v>
      </c>
      <c r="I10" s="181" t="s">
        <v>59</v>
      </c>
      <c r="J10" s="194"/>
      <c r="K10" s="194"/>
      <c r="L10" s="182"/>
    </row>
    <row r="11" spans="1:12">
      <c r="A11" s="12">
        <v>129.19999999999999</v>
      </c>
      <c r="B11" s="4">
        <v>2</v>
      </c>
      <c r="C11" s="164">
        <f t="shared" si="0"/>
        <v>64.599999999999994</v>
      </c>
      <c r="E11" s="233"/>
      <c r="F11" s="233"/>
      <c r="I11" s="30"/>
      <c r="J11" s="15"/>
      <c r="K11" s="31" t="s">
        <v>60</v>
      </c>
      <c r="L11" s="32">
        <v>0.05</v>
      </c>
    </row>
    <row r="12" spans="1:12">
      <c r="A12" s="12">
        <v>130.4</v>
      </c>
      <c r="B12" s="4">
        <v>2</v>
      </c>
      <c r="C12" s="164">
        <f t="shared" si="0"/>
        <v>65.2</v>
      </c>
      <c r="E12" s="247" t="s">
        <v>222</v>
      </c>
      <c r="F12" s="233"/>
      <c r="I12" s="181" t="s">
        <v>61</v>
      </c>
      <c r="J12" s="194"/>
      <c r="K12" s="194"/>
      <c r="L12" s="182"/>
    </row>
    <row r="13" spans="1:12">
      <c r="A13" s="12">
        <v>193.2</v>
      </c>
      <c r="B13" s="4">
        <v>3</v>
      </c>
      <c r="C13" s="164">
        <f t="shared" si="0"/>
        <v>64.399999999999991</v>
      </c>
      <c r="E13" s="246" t="s">
        <v>223</v>
      </c>
      <c r="F13" s="233">
        <f>F7-1</f>
        <v>149</v>
      </c>
      <c r="I13" s="199" t="s">
        <v>42</v>
      </c>
      <c r="J13" s="200"/>
      <c r="K13" s="201"/>
      <c r="L13" s="33">
        <f>L19-1</f>
        <v>149</v>
      </c>
    </row>
    <row r="14" spans="1:12">
      <c r="A14" s="12">
        <v>73.599999999999994</v>
      </c>
      <c r="B14" s="4">
        <v>1</v>
      </c>
      <c r="C14" s="164">
        <f t="shared" si="0"/>
        <v>73.599999999999994</v>
      </c>
      <c r="E14" s="246" t="s">
        <v>224</v>
      </c>
      <c r="F14" s="233">
        <f>_xlfn.T.DIST.RT(F10,F13)</f>
        <v>3.2412446966944859E-3</v>
      </c>
      <c r="I14" s="199" t="str">
        <f>IF(K7="=","Lower Critical Value","Critical Value")</f>
        <v>Critical Value</v>
      </c>
      <c r="J14" s="200"/>
      <c r="K14" s="201"/>
      <c r="L14" s="34">
        <f>IF(L9="Two",-(TINV(L11,L13)),IF(L9="Lower",-(TINV(L11*2,L13)),TINV(L11*2,L13)))</f>
        <v>1.6551445337979596</v>
      </c>
    </row>
    <row r="15" spans="1:12">
      <c r="A15" s="12">
        <v>195.6</v>
      </c>
      <c r="B15" s="4">
        <v>3</v>
      </c>
      <c r="C15" s="164">
        <f t="shared" si="0"/>
        <v>65.2</v>
      </c>
      <c r="E15" s="233"/>
      <c r="F15" s="233"/>
      <c r="I15" s="199" t="str">
        <f>IF(K7="=","Upper Critical Value","")</f>
        <v/>
      </c>
      <c r="J15" s="200"/>
      <c r="K15" s="201"/>
      <c r="L15" s="35" t="str">
        <f>IF(K7="=",-L14,"")</f>
        <v/>
      </c>
    </row>
    <row r="16" spans="1:12">
      <c r="A16" s="12">
        <v>137.6</v>
      </c>
      <c r="B16" s="4">
        <v>2</v>
      </c>
      <c r="C16" s="164">
        <f t="shared" si="0"/>
        <v>68.8</v>
      </c>
      <c r="E16" s="247" t="s">
        <v>225</v>
      </c>
      <c r="F16" s="233"/>
      <c r="I16" s="181" t="s">
        <v>62</v>
      </c>
      <c r="J16" s="194"/>
      <c r="K16" s="194"/>
      <c r="L16" s="182"/>
    </row>
    <row r="17" spans="1:12">
      <c r="A17" s="12">
        <v>129.19999999999999</v>
      </c>
      <c r="B17" s="4">
        <v>2</v>
      </c>
      <c r="C17" s="164">
        <f t="shared" si="0"/>
        <v>64.599999999999994</v>
      </c>
      <c r="E17" s="246" t="s">
        <v>162</v>
      </c>
      <c r="F17" s="233" t="s">
        <v>165</v>
      </c>
      <c r="I17" s="199" t="s">
        <v>38</v>
      </c>
      <c r="J17" s="200"/>
      <c r="K17" s="201"/>
      <c r="L17" s="17">
        <f>_xlfn.STDEV.S(C2:C151)</f>
        <v>2.5075185377185631</v>
      </c>
    </row>
    <row r="18" spans="1:12" ht="16.2" thickBot="1">
      <c r="A18" s="12">
        <v>201.6</v>
      </c>
      <c r="B18" s="4">
        <v>3</v>
      </c>
      <c r="C18" s="164">
        <f t="shared" si="0"/>
        <v>67.2</v>
      </c>
      <c r="E18" s="248" t="s">
        <v>163</v>
      </c>
      <c r="F18" s="249" t="s">
        <v>164</v>
      </c>
      <c r="I18" s="199" t="s">
        <v>40</v>
      </c>
      <c r="J18" s="200"/>
      <c r="K18" s="201"/>
      <c r="L18" s="17">
        <f>AVERAGE(C2:C151)</f>
        <v>65.565333333333314</v>
      </c>
    </row>
    <row r="19" spans="1:12">
      <c r="A19" s="12">
        <v>135.19999999999999</v>
      </c>
      <c r="B19" s="4">
        <v>2</v>
      </c>
      <c r="C19" s="164">
        <f t="shared" si="0"/>
        <v>67.599999999999994</v>
      </c>
      <c r="I19" s="199" t="s">
        <v>39</v>
      </c>
      <c r="J19" s="200"/>
      <c r="K19" s="201"/>
      <c r="L19" s="17">
        <v>150</v>
      </c>
    </row>
    <row r="20" spans="1:12">
      <c r="A20" s="12">
        <v>126.8</v>
      </c>
      <c r="B20" s="4">
        <v>2</v>
      </c>
      <c r="C20" s="164">
        <f t="shared" si="0"/>
        <v>63.4</v>
      </c>
      <c r="I20" s="202"/>
      <c r="J20" s="203"/>
      <c r="K20" s="203"/>
      <c r="L20" s="204"/>
    </row>
    <row r="21" spans="1:12">
      <c r="A21" s="12">
        <v>135.19999999999999</v>
      </c>
      <c r="B21" s="4">
        <v>2</v>
      </c>
      <c r="C21" s="164">
        <f t="shared" si="0"/>
        <v>67.599999999999994</v>
      </c>
      <c r="I21" s="199" t="s">
        <v>41</v>
      </c>
      <c r="J21" s="200"/>
      <c r="K21" s="201"/>
      <c r="L21" s="35">
        <f>L17/SQRT(L19)</f>
        <v>0.20473803126600981</v>
      </c>
    </row>
    <row r="22" spans="1:12">
      <c r="A22" s="12">
        <v>132.80000000000001</v>
      </c>
      <c r="B22" s="4">
        <v>2</v>
      </c>
      <c r="C22" s="164">
        <f t="shared" si="0"/>
        <v>66.400000000000006</v>
      </c>
      <c r="I22" s="221" t="s">
        <v>67</v>
      </c>
      <c r="J22" s="222"/>
      <c r="K22" s="223"/>
      <c r="L22" s="37">
        <f>(F3-65)/(F5/SQRT(F7))</f>
        <v>2.761252171067297</v>
      </c>
    </row>
    <row r="23" spans="1:12">
      <c r="A23" s="12">
        <v>192</v>
      </c>
      <c r="B23" s="4">
        <v>3</v>
      </c>
      <c r="C23" s="164">
        <f t="shared" si="0"/>
        <v>64</v>
      </c>
      <c r="I23" s="199" t="s">
        <v>68</v>
      </c>
      <c r="J23" s="200"/>
      <c r="K23" s="201"/>
      <c r="L23" s="37">
        <f>IF(K7="=",TDIST(ABS(L22),L13,2),IF(L22*L14&gt;0,TDIST(ABS(L22),L13,1),1-TDIST(ABS(L22),L13,1)))</f>
        <v>3.2412446966944859E-3</v>
      </c>
    </row>
    <row r="24" spans="1:12">
      <c r="A24" s="12">
        <v>128</v>
      </c>
      <c r="B24" s="4">
        <v>2</v>
      </c>
      <c r="C24" s="164">
        <f t="shared" si="0"/>
        <v>64</v>
      </c>
      <c r="I24" s="202"/>
      <c r="J24" s="203"/>
      <c r="K24" s="203"/>
      <c r="L24" s="204"/>
    </row>
    <row r="25" spans="1:12">
      <c r="A25" s="12">
        <v>131.6</v>
      </c>
      <c r="B25" s="4">
        <v>2</v>
      </c>
      <c r="C25" s="164">
        <f t="shared" si="0"/>
        <v>65.8</v>
      </c>
      <c r="I25" s="181" t="s">
        <v>69</v>
      </c>
      <c r="J25" s="194"/>
      <c r="K25" s="194"/>
      <c r="L25" s="182"/>
    </row>
    <row r="26" spans="1:12" ht="16.2" thickBot="1">
      <c r="A26" s="12">
        <v>131.6</v>
      </c>
      <c r="B26" s="4">
        <v>2</v>
      </c>
      <c r="C26" s="164">
        <f t="shared" si="0"/>
        <v>65.8</v>
      </c>
      <c r="I26" s="196" t="str">
        <f>IF(L23&lt;L11,"Reject Null Hypothesis", "Fail to reject Null Hypothesis")</f>
        <v>Reject Null Hypothesis</v>
      </c>
      <c r="J26" s="197"/>
      <c r="K26" s="197"/>
      <c r="L26" s="198"/>
    </row>
    <row r="27" spans="1:12">
      <c r="A27" s="12">
        <v>71.2</v>
      </c>
      <c r="B27" s="4">
        <v>1</v>
      </c>
      <c r="C27" s="164">
        <f t="shared" si="0"/>
        <v>71.2</v>
      </c>
    </row>
    <row r="28" spans="1:12">
      <c r="A28" s="12">
        <v>196.8</v>
      </c>
      <c r="B28" s="4">
        <v>3</v>
      </c>
      <c r="C28" s="164">
        <f t="shared" si="0"/>
        <v>65.600000000000009</v>
      </c>
    </row>
    <row r="29" spans="1:12">
      <c r="A29" s="12">
        <v>70</v>
      </c>
      <c r="B29" s="4">
        <v>1</v>
      </c>
      <c r="C29" s="164">
        <f t="shared" si="0"/>
        <v>70</v>
      </c>
    </row>
    <row r="30" spans="1:12">
      <c r="A30" s="12">
        <v>126.8</v>
      </c>
      <c r="B30" s="4">
        <v>2</v>
      </c>
      <c r="C30" s="164">
        <f t="shared" si="0"/>
        <v>63.4</v>
      </c>
    </row>
    <row r="31" spans="1:12">
      <c r="A31" s="12">
        <v>200.4</v>
      </c>
      <c r="B31" s="4">
        <v>3</v>
      </c>
      <c r="C31" s="164">
        <f t="shared" si="0"/>
        <v>66.8</v>
      </c>
    </row>
    <row r="32" spans="1:12">
      <c r="A32" s="12">
        <v>135.19999999999999</v>
      </c>
      <c r="B32" s="4">
        <v>2</v>
      </c>
      <c r="C32" s="164">
        <f t="shared" si="0"/>
        <v>67.599999999999994</v>
      </c>
    </row>
    <row r="33" spans="1:3">
      <c r="A33" s="12">
        <v>134</v>
      </c>
      <c r="B33" s="4">
        <v>2</v>
      </c>
      <c r="C33" s="164">
        <f t="shared" si="0"/>
        <v>67</v>
      </c>
    </row>
    <row r="34" spans="1:3">
      <c r="A34" s="12">
        <v>125.6</v>
      </c>
      <c r="B34" s="4">
        <v>2</v>
      </c>
      <c r="C34" s="164">
        <f t="shared" si="0"/>
        <v>62.8</v>
      </c>
    </row>
    <row r="35" spans="1:3">
      <c r="A35" s="12">
        <v>202.8</v>
      </c>
      <c r="B35" s="4">
        <v>3</v>
      </c>
      <c r="C35" s="164">
        <f t="shared" si="0"/>
        <v>67.600000000000009</v>
      </c>
    </row>
    <row r="36" spans="1:3">
      <c r="A36" s="12">
        <v>128</v>
      </c>
      <c r="B36" s="4">
        <v>2</v>
      </c>
      <c r="C36" s="164">
        <f t="shared" si="0"/>
        <v>64</v>
      </c>
    </row>
    <row r="37" spans="1:3">
      <c r="A37" s="12">
        <v>125.6</v>
      </c>
      <c r="B37" s="4">
        <v>2</v>
      </c>
      <c r="C37" s="164">
        <f t="shared" si="0"/>
        <v>62.8</v>
      </c>
    </row>
    <row r="38" spans="1:3">
      <c r="A38" s="12">
        <v>131.6</v>
      </c>
      <c r="B38" s="4">
        <v>2</v>
      </c>
      <c r="C38" s="164">
        <f t="shared" si="0"/>
        <v>65.8</v>
      </c>
    </row>
    <row r="39" spans="1:3">
      <c r="A39" s="12">
        <v>131.6</v>
      </c>
      <c r="B39" s="4">
        <v>2</v>
      </c>
      <c r="C39" s="164">
        <f t="shared" si="0"/>
        <v>65.8</v>
      </c>
    </row>
    <row r="40" spans="1:3">
      <c r="A40" s="12">
        <v>132.80000000000001</v>
      </c>
      <c r="B40" s="4">
        <v>2</v>
      </c>
      <c r="C40" s="164">
        <f t="shared" si="0"/>
        <v>66.400000000000006</v>
      </c>
    </row>
    <row r="41" spans="1:3">
      <c r="A41" s="14">
        <v>126.8</v>
      </c>
      <c r="B41" s="4">
        <v>2</v>
      </c>
      <c r="C41" s="164">
        <f t="shared" si="0"/>
        <v>63.4</v>
      </c>
    </row>
    <row r="42" spans="1:3">
      <c r="A42" s="12">
        <v>126.8</v>
      </c>
      <c r="B42" s="4">
        <v>2</v>
      </c>
      <c r="C42" s="164">
        <f t="shared" si="0"/>
        <v>63.4</v>
      </c>
    </row>
    <row r="43" spans="1:3">
      <c r="A43" s="12">
        <v>198</v>
      </c>
      <c r="B43" s="4">
        <v>3</v>
      </c>
      <c r="C43" s="164">
        <f t="shared" si="0"/>
        <v>66</v>
      </c>
    </row>
    <row r="44" spans="1:3">
      <c r="A44" s="12">
        <v>134</v>
      </c>
      <c r="B44" s="4">
        <v>2</v>
      </c>
      <c r="C44" s="164">
        <f t="shared" si="0"/>
        <v>67</v>
      </c>
    </row>
    <row r="45" spans="1:3">
      <c r="A45" s="12">
        <v>248.8</v>
      </c>
      <c r="B45" s="4">
        <v>4</v>
      </c>
      <c r="C45" s="164">
        <f t="shared" si="0"/>
        <v>62.2</v>
      </c>
    </row>
    <row r="46" spans="1:3">
      <c r="A46" s="12">
        <v>193.2</v>
      </c>
      <c r="B46" s="4">
        <v>3</v>
      </c>
      <c r="C46" s="164">
        <f t="shared" si="0"/>
        <v>64.399999999999991</v>
      </c>
    </row>
    <row r="47" spans="1:3">
      <c r="A47" s="12">
        <v>199.2</v>
      </c>
      <c r="B47" s="4">
        <v>3</v>
      </c>
      <c r="C47" s="164">
        <f t="shared" si="0"/>
        <v>66.399999999999991</v>
      </c>
    </row>
    <row r="48" spans="1:3">
      <c r="A48" s="12">
        <v>134</v>
      </c>
      <c r="B48" s="4">
        <v>2</v>
      </c>
      <c r="C48" s="164">
        <f t="shared" si="0"/>
        <v>67</v>
      </c>
    </row>
    <row r="49" spans="1:3">
      <c r="A49" s="12">
        <v>126.8</v>
      </c>
      <c r="B49" s="4">
        <v>2</v>
      </c>
      <c r="C49" s="164">
        <f t="shared" si="0"/>
        <v>63.4</v>
      </c>
    </row>
    <row r="50" spans="1:3">
      <c r="A50" s="12">
        <v>128</v>
      </c>
      <c r="B50" s="4">
        <v>2</v>
      </c>
      <c r="C50" s="164">
        <f t="shared" si="0"/>
        <v>64</v>
      </c>
    </row>
    <row r="51" spans="1:3">
      <c r="A51" s="12">
        <v>128</v>
      </c>
      <c r="B51" s="4">
        <v>2</v>
      </c>
      <c r="C51" s="164">
        <f t="shared" si="0"/>
        <v>64</v>
      </c>
    </row>
    <row r="52" spans="1:3">
      <c r="A52" s="12">
        <v>131.6</v>
      </c>
      <c r="B52" s="4">
        <v>2</v>
      </c>
      <c r="C52" s="164">
        <f t="shared" si="0"/>
        <v>65.8</v>
      </c>
    </row>
    <row r="53" spans="1:3">
      <c r="A53" s="12">
        <v>129.19999999999999</v>
      </c>
      <c r="B53" s="4">
        <v>2</v>
      </c>
      <c r="C53" s="164">
        <f t="shared" si="0"/>
        <v>64.599999999999994</v>
      </c>
    </row>
    <row r="54" spans="1:3">
      <c r="A54" s="12">
        <v>134</v>
      </c>
      <c r="B54" s="4">
        <v>2</v>
      </c>
      <c r="C54" s="164">
        <f t="shared" si="0"/>
        <v>67</v>
      </c>
    </row>
    <row r="55" spans="1:3">
      <c r="A55" s="12">
        <v>124.4</v>
      </c>
      <c r="B55" s="4">
        <v>2</v>
      </c>
      <c r="C55" s="164">
        <f t="shared" si="0"/>
        <v>62.2</v>
      </c>
    </row>
    <row r="56" spans="1:3">
      <c r="A56" s="12">
        <v>71.2</v>
      </c>
      <c r="B56" s="4">
        <v>1</v>
      </c>
      <c r="C56" s="164">
        <f t="shared" si="0"/>
        <v>71.2</v>
      </c>
    </row>
    <row r="57" spans="1:3">
      <c r="A57" s="12">
        <v>135.19999999999999</v>
      </c>
      <c r="B57" s="4">
        <v>2</v>
      </c>
      <c r="C57" s="164">
        <f t="shared" si="0"/>
        <v>67.599999999999994</v>
      </c>
    </row>
    <row r="58" spans="1:3">
      <c r="A58" s="12">
        <v>128</v>
      </c>
      <c r="B58" s="4">
        <v>2</v>
      </c>
      <c r="C58" s="164">
        <f t="shared" si="0"/>
        <v>64</v>
      </c>
    </row>
    <row r="59" spans="1:3">
      <c r="A59" s="12">
        <v>125.6</v>
      </c>
      <c r="B59" s="4">
        <v>2</v>
      </c>
      <c r="C59" s="164">
        <f t="shared" si="0"/>
        <v>62.8</v>
      </c>
    </row>
    <row r="60" spans="1:3">
      <c r="A60" s="12">
        <v>190.8</v>
      </c>
      <c r="B60" s="4">
        <v>3</v>
      </c>
      <c r="C60" s="164">
        <f t="shared" si="0"/>
        <v>63.6</v>
      </c>
    </row>
    <row r="61" spans="1:3">
      <c r="A61" s="12">
        <v>132.80000000000001</v>
      </c>
      <c r="B61" s="4">
        <v>2</v>
      </c>
      <c r="C61" s="164">
        <f t="shared" si="0"/>
        <v>66.400000000000006</v>
      </c>
    </row>
    <row r="62" spans="1:3">
      <c r="A62" s="12">
        <v>130.4</v>
      </c>
      <c r="B62" s="4">
        <v>2</v>
      </c>
      <c r="C62" s="164">
        <f t="shared" si="0"/>
        <v>65.2</v>
      </c>
    </row>
    <row r="63" spans="1:3">
      <c r="A63" s="12">
        <v>140</v>
      </c>
      <c r="B63" s="4">
        <v>2</v>
      </c>
      <c r="C63" s="164">
        <f t="shared" si="0"/>
        <v>70</v>
      </c>
    </row>
    <row r="64" spans="1:3">
      <c r="A64" s="12">
        <v>125.6</v>
      </c>
      <c r="B64" s="4">
        <v>2</v>
      </c>
      <c r="C64" s="164">
        <f t="shared" si="0"/>
        <v>62.8</v>
      </c>
    </row>
    <row r="65" spans="1:3">
      <c r="A65" s="12">
        <v>132.80000000000001</v>
      </c>
      <c r="B65" s="4">
        <v>2</v>
      </c>
      <c r="C65" s="164">
        <f t="shared" si="0"/>
        <v>66.400000000000006</v>
      </c>
    </row>
    <row r="66" spans="1:3">
      <c r="A66" s="12">
        <v>199.2</v>
      </c>
      <c r="B66" s="4">
        <v>3</v>
      </c>
      <c r="C66" s="164">
        <f t="shared" si="0"/>
        <v>66.399999999999991</v>
      </c>
    </row>
    <row r="67" spans="1:3">
      <c r="A67" s="12">
        <v>194.4</v>
      </c>
      <c r="B67" s="4">
        <v>3</v>
      </c>
      <c r="C67" s="164">
        <f t="shared" ref="C67:C130" si="1">A67/B67</f>
        <v>64.8</v>
      </c>
    </row>
    <row r="68" spans="1:3">
      <c r="A68" s="12">
        <v>136.4</v>
      </c>
      <c r="B68" s="4">
        <v>2</v>
      </c>
      <c r="C68" s="164">
        <f t="shared" si="1"/>
        <v>68.2</v>
      </c>
    </row>
    <row r="69" spans="1:3">
      <c r="A69" s="12">
        <v>134</v>
      </c>
      <c r="B69" s="4">
        <v>2</v>
      </c>
      <c r="C69" s="164">
        <f t="shared" si="1"/>
        <v>67</v>
      </c>
    </row>
    <row r="70" spans="1:3">
      <c r="A70" s="12">
        <v>131.6</v>
      </c>
      <c r="B70" s="4">
        <v>2</v>
      </c>
      <c r="C70" s="164">
        <f t="shared" si="1"/>
        <v>65.8</v>
      </c>
    </row>
    <row r="71" spans="1:3">
      <c r="A71" s="12">
        <v>135.19999999999999</v>
      </c>
      <c r="B71" s="4">
        <v>2</v>
      </c>
      <c r="C71" s="164">
        <f t="shared" si="1"/>
        <v>67.599999999999994</v>
      </c>
    </row>
    <row r="72" spans="1:3">
      <c r="A72" s="12">
        <v>135.19999999999999</v>
      </c>
      <c r="B72" s="4">
        <v>2</v>
      </c>
      <c r="C72" s="164">
        <f t="shared" si="1"/>
        <v>67.599999999999994</v>
      </c>
    </row>
    <row r="73" spans="1:3">
      <c r="A73" s="12">
        <v>195.6</v>
      </c>
      <c r="B73" s="4">
        <v>3</v>
      </c>
      <c r="C73" s="164">
        <f t="shared" si="1"/>
        <v>65.2</v>
      </c>
    </row>
    <row r="74" spans="1:3">
      <c r="A74" s="12">
        <v>128</v>
      </c>
      <c r="B74" s="4">
        <v>2</v>
      </c>
      <c r="C74" s="164">
        <f t="shared" si="1"/>
        <v>64</v>
      </c>
    </row>
    <row r="75" spans="1:3">
      <c r="A75" s="12">
        <v>125.6</v>
      </c>
      <c r="B75" s="4">
        <v>2</v>
      </c>
      <c r="C75" s="164">
        <f t="shared" si="1"/>
        <v>62.8</v>
      </c>
    </row>
    <row r="76" spans="1:3">
      <c r="A76" s="12">
        <v>73.599999999999994</v>
      </c>
      <c r="B76" s="4">
        <v>1</v>
      </c>
      <c r="C76" s="164">
        <f t="shared" si="1"/>
        <v>73.599999999999994</v>
      </c>
    </row>
    <row r="77" spans="1:3">
      <c r="A77" s="12">
        <v>193.2</v>
      </c>
      <c r="B77" s="4">
        <v>3</v>
      </c>
      <c r="C77" s="164">
        <f t="shared" si="1"/>
        <v>64.399999999999991</v>
      </c>
    </row>
    <row r="78" spans="1:3">
      <c r="A78" s="12">
        <v>129.19999999999999</v>
      </c>
      <c r="B78" s="4">
        <v>2</v>
      </c>
      <c r="C78" s="164">
        <f t="shared" si="1"/>
        <v>64.599999999999994</v>
      </c>
    </row>
    <row r="79" spans="1:3">
      <c r="A79" s="12">
        <v>130.4</v>
      </c>
      <c r="B79" s="4">
        <v>2</v>
      </c>
      <c r="C79" s="164">
        <f t="shared" si="1"/>
        <v>65.2</v>
      </c>
    </row>
    <row r="80" spans="1:3">
      <c r="A80" s="12">
        <v>192</v>
      </c>
      <c r="B80" s="4">
        <v>3</v>
      </c>
      <c r="C80" s="164">
        <f t="shared" si="1"/>
        <v>64</v>
      </c>
    </row>
    <row r="81" spans="1:3">
      <c r="A81" s="12">
        <v>128</v>
      </c>
      <c r="B81" s="4">
        <v>2</v>
      </c>
      <c r="C81" s="164">
        <f t="shared" si="1"/>
        <v>64</v>
      </c>
    </row>
    <row r="82" spans="1:3">
      <c r="A82" s="12">
        <v>134</v>
      </c>
      <c r="B82" s="4">
        <v>2</v>
      </c>
      <c r="C82" s="164">
        <f t="shared" si="1"/>
        <v>67</v>
      </c>
    </row>
    <row r="83" spans="1:3">
      <c r="A83" s="12">
        <v>134</v>
      </c>
      <c r="B83" s="4">
        <v>2</v>
      </c>
      <c r="C83" s="164">
        <f t="shared" si="1"/>
        <v>67</v>
      </c>
    </row>
    <row r="84" spans="1:3">
      <c r="A84" s="12">
        <v>71.2</v>
      </c>
      <c r="B84" s="4">
        <v>1</v>
      </c>
      <c r="C84" s="164">
        <f t="shared" si="1"/>
        <v>71.2</v>
      </c>
    </row>
    <row r="85" spans="1:3">
      <c r="A85" s="12">
        <v>126.8</v>
      </c>
      <c r="B85" s="4">
        <v>2</v>
      </c>
      <c r="C85" s="164">
        <f t="shared" si="1"/>
        <v>63.4</v>
      </c>
    </row>
    <row r="86" spans="1:3">
      <c r="A86" s="12">
        <v>129.19999999999999</v>
      </c>
      <c r="B86" s="4">
        <v>2</v>
      </c>
      <c r="C86" s="164">
        <f t="shared" si="1"/>
        <v>64.599999999999994</v>
      </c>
    </row>
    <row r="87" spans="1:3">
      <c r="A87" s="12">
        <v>126.8</v>
      </c>
      <c r="B87" s="4">
        <v>2</v>
      </c>
      <c r="C87" s="164">
        <f t="shared" si="1"/>
        <v>63.4</v>
      </c>
    </row>
    <row r="88" spans="1:3">
      <c r="A88" s="12">
        <v>126.8</v>
      </c>
      <c r="B88" s="4">
        <v>2</v>
      </c>
      <c r="C88" s="164">
        <f t="shared" si="1"/>
        <v>63.4</v>
      </c>
    </row>
    <row r="89" spans="1:3">
      <c r="A89" s="12">
        <v>130.4</v>
      </c>
      <c r="B89" s="4">
        <v>2</v>
      </c>
      <c r="C89" s="164">
        <f t="shared" si="1"/>
        <v>65.2</v>
      </c>
    </row>
    <row r="90" spans="1:3">
      <c r="A90" s="12">
        <v>125.6</v>
      </c>
      <c r="B90" s="4">
        <v>2</v>
      </c>
      <c r="C90" s="164">
        <f t="shared" si="1"/>
        <v>62.8</v>
      </c>
    </row>
    <row r="91" spans="1:3">
      <c r="A91" s="12">
        <v>135.19999999999999</v>
      </c>
      <c r="B91" s="4">
        <v>2</v>
      </c>
      <c r="C91" s="164">
        <f t="shared" si="1"/>
        <v>67.599999999999994</v>
      </c>
    </row>
    <row r="92" spans="1:3">
      <c r="A92" s="12">
        <v>126.8</v>
      </c>
      <c r="B92" s="4">
        <v>2</v>
      </c>
      <c r="C92" s="164">
        <f t="shared" si="1"/>
        <v>63.4</v>
      </c>
    </row>
    <row r="93" spans="1:3">
      <c r="A93" s="12">
        <v>73.599999999999994</v>
      </c>
      <c r="B93" s="4">
        <v>1</v>
      </c>
      <c r="C93" s="164">
        <f t="shared" si="1"/>
        <v>73.599999999999994</v>
      </c>
    </row>
    <row r="94" spans="1:3">
      <c r="A94" s="12">
        <v>126.8</v>
      </c>
      <c r="B94" s="4">
        <v>2</v>
      </c>
      <c r="C94" s="164">
        <f t="shared" si="1"/>
        <v>63.4</v>
      </c>
    </row>
    <row r="95" spans="1:3">
      <c r="A95" s="12">
        <v>129.19999999999999</v>
      </c>
      <c r="B95" s="4">
        <v>2</v>
      </c>
      <c r="C95" s="164">
        <f t="shared" si="1"/>
        <v>64.599999999999994</v>
      </c>
    </row>
    <row r="96" spans="1:3">
      <c r="A96" s="12">
        <v>126.8</v>
      </c>
      <c r="B96" s="4">
        <v>2</v>
      </c>
      <c r="C96" s="164">
        <f t="shared" si="1"/>
        <v>63.4</v>
      </c>
    </row>
    <row r="97" spans="1:3">
      <c r="A97" s="12">
        <v>199.2</v>
      </c>
      <c r="B97" s="4">
        <v>3</v>
      </c>
      <c r="C97" s="164">
        <f t="shared" si="1"/>
        <v>66.399999999999991</v>
      </c>
    </row>
    <row r="98" spans="1:3">
      <c r="A98" s="12">
        <v>192</v>
      </c>
      <c r="B98" s="4">
        <v>3</v>
      </c>
      <c r="C98" s="164">
        <f t="shared" si="1"/>
        <v>64</v>
      </c>
    </row>
    <row r="99" spans="1:3">
      <c r="A99" s="12">
        <v>128</v>
      </c>
      <c r="B99" s="4">
        <v>2</v>
      </c>
      <c r="C99" s="164">
        <f t="shared" si="1"/>
        <v>64</v>
      </c>
    </row>
    <row r="100" spans="1:3">
      <c r="A100" s="12">
        <v>134</v>
      </c>
      <c r="B100" s="4">
        <v>2</v>
      </c>
      <c r="C100" s="164">
        <f t="shared" si="1"/>
        <v>67</v>
      </c>
    </row>
    <row r="101" spans="1:3">
      <c r="A101" s="12">
        <v>130.4</v>
      </c>
      <c r="B101" s="4">
        <v>2</v>
      </c>
      <c r="C101" s="164">
        <f t="shared" si="1"/>
        <v>65.2</v>
      </c>
    </row>
    <row r="102" spans="1:3">
      <c r="A102" s="12">
        <v>132.80000000000001</v>
      </c>
      <c r="B102" s="4">
        <v>2</v>
      </c>
      <c r="C102" s="164">
        <f t="shared" si="1"/>
        <v>66.400000000000006</v>
      </c>
    </row>
    <row r="103" spans="1:3">
      <c r="A103" s="12">
        <v>137.6</v>
      </c>
      <c r="B103" s="4">
        <v>2</v>
      </c>
      <c r="C103" s="164">
        <f t="shared" si="1"/>
        <v>68.8</v>
      </c>
    </row>
    <row r="104" spans="1:3">
      <c r="A104" s="12">
        <v>134</v>
      </c>
      <c r="B104" s="4">
        <v>2</v>
      </c>
      <c r="C104" s="164">
        <f t="shared" si="1"/>
        <v>67</v>
      </c>
    </row>
    <row r="105" spans="1:3">
      <c r="A105" s="12">
        <v>126.8</v>
      </c>
      <c r="B105" s="4">
        <v>2</v>
      </c>
      <c r="C105" s="164">
        <f t="shared" si="1"/>
        <v>63.4</v>
      </c>
    </row>
    <row r="106" spans="1:3">
      <c r="A106" s="12">
        <v>126.8</v>
      </c>
      <c r="B106" s="4">
        <v>2</v>
      </c>
      <c r="C106" s="164">
        <f t="shared" si="1"/>
        <v>63.4</v>
      </c>
    </row>
    <row r="107" spans="1:3">
      <c r="A107" s="12">
        <v>124.4</v>
      </c>
      <c r="B107" s="4">
        <v>2</v>
      </c>
      <c r="C107" s="164">
        <f t="shared" si="1"/>
        <v>62.2</v>
      </c>
    </row>
    <row r="108" spans="1:3">
      <c r="A108" s="12">
        <v>195.6</v>
      </c>
      <c r="B108" s="4">
        <v>3</v>
      </c>
      <c r="C108" s="164">
        <f t="shared" si="1"/>
        <v>65.2</v>
      </c>
    </row>
    <row r="109" spans="1:3">
      <c r="A109" s="12">
        <v>128</v>
      </c>
      <c r="B109" s="4">
        <v>2</v>
      </c>
      <c r="C109" s="164">
        <f t="shared" si="1"/>
        <v>64</v>
      </c>
    </row>
    <row r="110" spans="1:3">
      <c r="A110" s="12">
        <v>129.19999999999999</v>
      </c>
      <c r="B110" s="4">
        <v>2</v>
      </c>
      <c r="C110" s="164">
        <f t="shared" si="1"/>
        <v>64.599999999999994</v>
      </c>
    </row>
    <row r="111" spans="1:3">
      <c r="A111" s="12">
        <v>128</v>
      </c>
      <c r="B111" s="4">
        <v>2</v>
      </c>
      <c r="C111" s="164">
        <f t="shared" si="1"/>
        <v>64</v>
      </c>
    </row>
    <row r="112" spans="1:3">
      <c r="A112" s="12">
        <v>126.8</v>
      </c>
      <c r="B112" s="4">
        <v>2</v>
      </c>
      <c r="C112" s="164">
        <f t="shared" si="1"/>
        <v>63.4</v>
      </c>
    </row>
    <row r="113" spans="1:3">
      <c r="A113" s="12">
        <v>130.4</v>
      </c>
      <c r="B113" s="4">
        <v>2</v>
      </c>
      <c r="C113" s="164">
        <f t="shared" si="1"/>
        <v>65.2</v>
      </c>
    </row>
    <row r="114" spans="1:3">
      <c r="A114" s="12">
        <v>72.400000000000006</v>
      </c>
      <c r="B114" s="4">
        <v>1</v>
      </c>
      <c r="C114" s="164">
        <f t="shared" si="1"/>
        <v>72.400000000000006</v>
      </c>
    </row>
    <row r="115" spans="1:3">
      <c r="A115" s="12">
        <v>73.599999999999994</v>
      </c>
      <c r="B115" s="4">
        <v>1</v>
      </c>
      <c r="C115" s="164">
        <f t="shared" si="1"/>
        <v>73.599999999999994</v>
      </c>
    </row>
    <row r="116" spans="1:3">
      <c r="A116" s="12">
        <v>195.6</v>
      </c>
      <c r="B116" s="4">
        <v>3</v>
      </c>
      <c r="C116" s="164">
        <f t="shared" si="1"/>
        <v>65.2</v>
      </c>
    </row>
    <row r="117" spans="1:3">
      <c r="A117" s="12">
        <v>130.4</v>
      </c>
      <c r="B117" s="4">
        <v>2</v>
      </c>
      <c r="C117" s="164">
        <f t="shared" si="1"/>
        <v>65.2</v>
      </c>
    </row>
    <row r="118" spans="1:3">
      <c r="A118" s="12">
        <v>126.8</v>
      </c>
      <c r="B118" s="4">
        <v>2</v>
      </c>
      <c r="C118" s="164">
        <f t="shared" si="1"/>
        <v>63.4</v>
      </c>
    </row>
    <row r="119" spans="1:3">
      <c r="A119" s="12">
        <v>125.6</v>
      </c>
      <c r="B119" s="4">
        <v>2</v>
      </c>
      <c r="C119" s="164">
        <f t="shared" si="1"/>
        <v>62.8</v>
      </c>
    </row>
    <row r="120" spans="1:3">
      <c r="A120" s="12">
        <v>125.6</v>
      </c>
      <c r="B120" s="4">
        <v>2</v>
      </c>
      <c r="C120" s="164">
        <f t="shared" si="1"/>
        <v>62.8</v>
      </c>
    </row>
    <row r="121" spans="1:3">
      <c r="A121" s="12">
        <v>199.2</v>
      </c>
      <c r="B121" s="4">
        <v>3</v>
      </c>
      <c r="C121" s="164">
        <f t="shared" si="1"/>
        <v>66.399999999999991</v>
      </c>
    </row>
    <row r="122" spans="1:3">
      <c r="A122" s="12">
        <v>126.8</v>
      </c>
      <c r="B122" s="4">
        <v>2</v>
      </c>
      <c r="C122" s="164">
        <f t="shared" si="1"/>
        <v>63.4</v>
      </c>
    </row>
    <row r="123" spans="1:3">
      <c r="A123" s="12">
        <v>195.6</v>
      </c>
      <c r="B123" s="4">
        <v>3</v>
      </c>
      <c r="C123" s="164">
        <f t="shared" si="1"/>
        <v>65.2</v>
      </c>
    </row>
    <row r="124" spans="1:3">
      <c r="A124" s="12">
        <v>126.8</v>
      </c>
      <c r="B124" s="4">
        <v>2</v>
      </c>
      <c r="C124" s="164">
        <f t="shared" si="1"/>
        <v>63.4</v>
      </c>
    </row>
    <row r="125" spans="1:3">
      <c r="A125" s="12">
        <v>138.80000000000001</v>
      </c>
      <c r="B125" s="4">
        <v>2</v>
      </c>
      <c r="C125" s="164">
        <f t="shared" si="1"/>
        <v>69.400000000000006</v>
      </c>
    </row>
    <row r="126" spans="1:3">
      <c r="A126" s="12">
        <v>131.6</v>
      </c>
      <c r="B126" s="4">
        <v>2</v>
      </c>
      <c r="C126" s="164">
        <f t="shared" si="1"/>
        <v>65.8</v>
      </c>
    </row>
    <row r="127" spans="1:3">
      <c r="A127" s="12">
        <v>194.4</v>
      </c>
      <c r="B127" s="4">
        <v>3</v>
      </c>
      <c r="C127" s="164">
        <f t="shared" si="1"/>
        <v>64.8</v>
      </c>
    </row>
    <row r="128" spans="1:3">
      <c r="A128" s="12">
        <v>125.6</v>
      </c>
      <c r="B128" s="4">
        <v>2</v>
      </c>
      <c r="C128" s="164">
        <f t="shared" si="1"/>
        <v>62.8</v>
      </c>
    </row>
    <row r="129" spans="1:3">
      <c r="A129" s="12">
        <v>125.6</v>
      </c>
      <c r="B129" s="4">
        <v>2</v>
      </c>
      <c r="C129" s="164">
        <f t="shared" si="1"/>
        <v>62.8</v>
      </c>
    </row>
    <row r="130" spans="1:3">
      <c r="A130" s="12">
        <v>125.6</v>
      </c>
      <c r="B130" s="4">
        <v>2</v>
      </c>
      <c r="C130" s="164">
        <f t="shared" si="1"/>
        <v>62.8</v>
      </c>
    </row>
    <row r="131" spans="1:3">
      <c r="A131" s="12">
        <v>123.2</v>
      </c>
      <c r="B131" s="4">
        <v>2</v>
      </c>
      <c r="C131" s="164">
        <f t="shared" ref="C131:C151" si="2">A131/B131</f>
        <v>61.6</v>
      </c>
    </row>
    <row r="132" spans="1:3">
      <c r="A132" s="12">
        <v>130.4</v>
      </c>
      <c r="B132" s="4">
        <v>2</v>
      </c>
      <c r="C132" s="164">
        <f t="shared" si="2"/>
        <v>65.2</v>
      </c>
    </row>
    <row r="133" spans="1:3">
      <c r="A133" s="12">
        <v>129.19999999999999</v>
      </c>
      <c r="B133" s="4">
        <v>2</v>
      </c>
      <c r="C133" s="164">
        <f t="shared" si="2"/>
        <v>64.599999999999994</v>
      </c>
    </row>
    <row r="134" spans="1:3">
      <c r="A134" s="12">
        <v>129.19999999999999</v>
      </c>
      <c r="B134" s="4">
        <v>2</v>
      </c>
      <c r="C134" s="164">
        <f t="shared" si="2"/>
        <v>64.599999999999994</v>
      </c>
    </row>
    <row r="135" spans="1:3">
      <c r="A135" s="12">
        <v>132.80000000000001</v>
      </c>
      <c r="B135" s="4">
        <v>2</v>
      </c>
      <c r="C135" s="164">
        <f t="shared" si="2"/>
        <v>66.400000000000006</v>
      </c>
    </row>
    <row r="136" spans="1:3">
      <c r="A136" s="12">
        <v>130.4</v>
      </c>
      <c r="B136" s="4">
        <v>2</v>
      </c>
      <c r="C136" s="164">
        <f t="shared" si="2"/>
        <v>65.2</v>
      </c>
    </row>
    <row r="137" spans="1:3">
      <c r="A137" s="12">
        <v>192</v>
      </c>
      <c r="B137" s="4">
        <v>3</v>
      </c>
      <c r="C137" s="164">
        <f t="shared" si="2"/>
        <v>64</v>
      </c>
    </row>
    <row r="138" spans="1:3">
      <c r="A138" s="12">
        <v>125.6</v>
      </c>
      <c r="B138" s="4">
        <v>2</v>
      </c>
      <c r="C138" s="164">
        <f t="shared" si="2"/>
        <v>62.8</v>
      </c>
    </row>
    <row r="139" spans="1:3">
      <c r="A139" s="12">
        <v>126.8</v>
      </c>
      <c r="B139" s="4">
        <v>2</v>
      </c>
      <c r="C139" s="164">
        <f t="shared" si="2"/>
        <v>63.4</v>
      </c>
    </row>
    <row r="140" spans="1:3">
      <c r="A140" s="12">
        <v>129.19999999999999</v>
      </c>
      <c r="B140" s="4">
        <v>2</v>
      </c>
      <c r="C140" s="164">
        <f t="shared" si="2"/>
        <v>64.599999999999994</v>
      </c>
    </row>
    <row r="141" spans="1:3">
      <c r="A141" s="12">
        <v>138.80000000000001</v>
      </c>
      <c r="B141" s="4">
        <v>2</v>
      </c>
      <c r="C141" s="164">
        <f t="shared" si="2"/>
        <v>69.400000000000006</v>
      </c>
    </row>
    <row r="142" spans="1:3">
      <c r="A142" s="12">
        <v>124.4</v>
      </c>
      <c r="B142" s="4">
        <v>2</v>
      </c>
      <c r="C142" s="164">
        <f t="shared" si="2"/>
        <v>62.2</v>
      </c>
    </row>
    <row r="143" spans="1:3">
      <c r="A143" s="12">
        <v>192</v>
      </c>
      <c r="B143" s="4">
        <v>3</v>
      </c>
      <c r="C143" s="164">
        <f t="shared" si="2"/>
        <v>64</v>
      </c>
    </row>
    <row r="144" spans="1:3">
      <c r="A144" s="12">
        <v>140</v>
      </c>
      <c r="B144" s="4">
        <v>2</v>
      </c>
      <c r="C144" s="164">
        <f t="shared" si="2"/>
        <v>70</v>
      </c>
    </row>
    <row r="145" spans="1:3">
      <c r="A145" s="12">
        <v>196.8</v>
      </c>
      <c r="B145" s="4">
        <v>3</v>
      </c>
      <c r="C145" s="164">
        <f t="shared" si="2"/>
        <v>65.600000000000009</v>
      </c>
    </row>
    <row r="146" spans="1:3">
      <c r="A146" s="12">
        <v>128</v>
      </c>
      <c r="B146" s="4">
        <v>2</v>
      </c>
      <c r="C146" s="164">
        <f t="shared" si="2"/>
        <v>64</v>
      </c>
    </row>
    <row r="147" spans="1:3">
      <c r="A147" s="12">
        <v>195.6</v>
      </c>
      <c r="B147" s="4">
        <v>3</v>
      </c>
      <c r="C147" s="164">
        <f t="shared" si="2"/>
        <v>65.2</v>
      </c>
    </row>
    <row r="148" spans="1:3">
      <c r="A148" s="12">
        <v>124.4</v>
      </c>
      <c r="B148" s="4">
        <v>2</v>
      </c>
      <c r="C148" s="164">
        <f t="shared" si="2"/>
        <v>62.2</v>
      </c>
    </row>
    <row r="149" spans="1:3">
      <c r="A149" s="12">
        <v>138.80000000000001</v>
      </c>
      <c r="B149" s="4">
        <v>2</v>
      </c>
      <c r="C149" s="164">
        <f t="shared" si="2"/>
        <v>69.400000000000006</v>
      </c>
    </row>
    <row r="150" spans="1:3">
      <c r="A150" s="12">
        <v>128</v>
      </c>
      <c r="B150" s="4">
        <v>2</v>
      </c>
      <c r="C150" s="164">
        <f t="shared" si="2"/>
        <v>64</v>
      </c>
    </row>
    <row r="151" spans="1:3">
      <c r="A151" s="12">
        <v>130.4</v>
      </c>
      <c r="B151" s="4">
        <v>2</v>
      </c>
      <c r="C151" s="164">
        <f t="shared" si="2"/>
        <v>65.2</v>
      </c>
    </row>
  </sheetData>
  <mergeCells count="20">
    <mergeCell ref="I25:L25"/>
    <mergeCell ref="I26:L26"/>
    <mergeCell ref="I19:K19"/>
    <mergeCell ref="I20:L20"/>
    <mergeCell ref="I21:K21"/>
    <mergeCell ref="I22:K22"/>
    <mergeCell ref="I23:K23"/>
    <mergeCell ref="I24:L24"/>
    <mergeCell ref="I13:K13"/>
    <mergeCell ref="I14:K14"/>
    <mergeCell ref="I15:K15"/>
    <mergeCell ref="I16:L16"/>
    <mergeCell ref="I17:K17"/>
    <mergeCell ref="I18:K18"/>
    <mergeCell ref="I3:L3"/>
    <mergeCell ref="I4:L4"/>
    <mergeCell ref="I5:L5"/>
    <mergeCell ref="I6:L6"/>
    <mergeCell ref="I10:L10"/>
    <mergeCell ref="I12:L12"/>
  </mergeCells>
  <conditionalFormatting sqref="L15">
    <cfRule type="cellIs" dxfId="0" priority="1" stopIfTrue="1" operator="notEqual">
      <formula>""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FABA0-4426-4606-8EC6-CEDB47A81ABF}">
  <dimension ref="A1:F151"/>
  <sheetViews>
    <sheetView zoomScale="88" workbookViewId="0">
      <selection activeCell="H18" sqref="H18"/>
    </sheetView>
  </sheetViews>
  <sheetFormatPr defaultRowHeight="15.6"/>
  <cols>
    <col min="1" max="1" width="13.21875" style="1" customWidth="1"/>
    <col min="3" max="3" width="24.33203125" customWidth="1"/>
    <col min="4" max="4" width="31.77734375" customWidth="1"/>
  </cols>
  <sheetData>
    <row r="1" spans="1:6" ht="16.2" thickBot="1">
      <c r="A1" s="8" t="s">
        <v>17</v>
      </c>
    </row>
    <row r="2" spans="1:6" ht="16.2" thickBot="1">
      <c r="A2" s="5" t="s">
        <v>28</v>
      </c>
      <c r="C2" s="252" t="s">
        <v>233</v>
      </c>
      <c r="D2" s="253" t="s">
        <v>234</v>
      </c>
    </row>
    <row r="3" spans="1:6" ht="16.2" thickBot="1">
      <c r="A3" s="5" t="s">
        <v>28</v>
      </c>
      <c r="C3" s="170" t="s">
        <v>226</v>
      </c>
      <c r="D3" s="159">
        <f>COUNTIF(A2:A151,A11)</f>
        <v>25</v>
      </c>
      <c r="F3">
        <v>0.22</v>
      </c>
    </row>
    <row r="4" spans="1:6" ht="16.2" thickBot="1">
      <c r="A4" s="5" t="s">
        <v>28</v>
      </c>
      <c r="C4" s="254"/>
      <c r="D4" s="255"/>
    </row>
    <row r="5" spans="1:6" ht="16.2" thickBot="1">
      <c r="A5" s="5" t="s">
        <v>28</v>
      </c>
      <c r="C5" s="170" t="s">
        <v>227</v>
      </c>
      <c r="D5" s="155">
        <f>COUNTA(A2:A151)</f>
        <v>150</v>
      </c>
    </row>
    <row r="6" spans="1:6" ht="16.2" thickBot="1">
      <c r="A6" s="5" t="s">
        <v>28</v>
      </c>
      <c r="C6" s="254"/>
      <c r="D6" s="255"/>
    </row>
    <row r="7" spans="1:6" ht="16.2" thickBot="1">
      <c r="A7" s="5" t="s">
        <v>28</v>
      </c>
      <c r="C7" s="170" t="s">
        <v>229</v>
      </c>
      <c r="D7" s="171">
        <f>D3/D5</f>
        <v>0.16666666666666666</v>
      </c>
    </row>
    <row r="8" spans="1:6" ht="16.2" thickBot="1">
      <c r="A8" s="5" t="s">
        <v>28</v>
      </c>
      <c r="C8" s="254"/>
      <c r="D8" s="256"/>
    </row>
    <row r="9" spans="1:6" ht="16.2" thickBot="1">
      <c r="A9" s="5" t="s">
        <v>28</v>
      </c>
      <c r="C9" s="173" t="s">
        <v>228</v>
      </c>
      <c r="D9" s="255"/>
    </row>
    <row r="10" spans="1:6">
      <c r="A10" s="5" t="s">
        <v>28</v>
      </c>
      <c r="C10" s="167" t="s">
        <v>65</v>
      </c>
      <c r="D10" s="172">
        <f>SQRT(F3*(1-F3)/D5)</f>
        <v>3.3823069050575527E-2</v>
      </c>
    </row>
    <row r="11" spans="1:6" ht="16.2" thickBot="1">
      <c r="A11" s="5" t="s">
        <v>35</v>
      </c>
      <c r="C11" s="168" t="s">
        <v>230</v>
      </c>
      <c r="D11" s="166">
        <f>(D7-F3)/D10</f>
        <v>-1.5768330559708872</v>
      </c>
    </row>
    <row r="12" spans="1:6" ht="16.2" thickBot="1">
      <c r="A12" s="5" t="s">
        <v>28</v>
      </c>
      <c r="C12" s="254"/>
      <c r="D12" s="255"/>
    </row>
    <row r="13" spans="1:6" ht="16.2" thickBot="1">
      <c r="A13" s="5" t="s">
        <v>28</v>
      </c>
      <c r="C13" s="175" t="s">
        <v>231</v>
      </c>
      <c r="D13" s="255"/>
    </row>
    <row r="14" spans="1:6" ht="16.2" thickBot="1">
      <c r="A14" s="5" t="s">
        <v>35</v>
      </c>
      <c r="C14" s="174" t="s">
        <v>232</v>
      </c>
      <c r="D14" s="162">
        <f>_xlfn.NORM.S.DIST(D11,TRUE)</f>
        <v>5.741697169750333E-2</v>
      </c>
    </row>
    <row r="15" spans="1:6">
      <c r="A15" s="5" t="s">
        <v>28</v>
      </c>
      <c r="C15" s="254"/>
      <c r="D15" s="255"/>
    </row>
    <row r="16" spans="1:6" ht="16.2" thickBot="1">
      <c r="A16" s="5" t="s">
        <v>28</v>
      </c>
      <c r="C16" s="254"/>
      <c r="D16" s="255"/>
    </row>
    <row r="17" spans="1:4" ht="16.2" thickBot="1">
      <c r="A17" s="5" t="s">
        <v>28</v>
      </c>
      <c r="C17" s="169" t="s">
        <v>225</v>
      </c>
      <c r="D17" s="255"/>
    </row>
    <row r="18" spans="1:4">
      <c r="A18" s="5" t="s">
        <v>28</v>
      </c>
      <c r="C18" s="167" t="s">
        <v>162</v>
      </c>
      <c r="D18" s="165" t="s">
        <v>165</v>
      </c>
    </row>
    <row r="19" spans="1:4" ht="16.2" thickBot="1">
      <c r="A19" s="5" t="s">
        <v>28</v>
      </c>
      <c r="C19" s="168" t="s">
        <v>163</v>
      </c>
      <c r="D19" s="166" t="s">
        <v>164</v>
      </c>
    </row>
    <row r="20" spans="1:4" ht="16.2" thickBot="1">
      <c r="A20" s="5" t="s">
        <v>28</v>
      </c>
      <c r="D20" s="257" t="s">
        <v>244</v>
      </c>
    </row>
    <row r="21" spans="1:4">
      <c r="A21" s="5" t="s">
        <v>35</v>
      </c>
    </row>
    <row r="22" spans="1:4">
      <c r="A22" s="5" t="s">
        <v>35</v>
      </c>
    </row>
    <row r="23" spans="1:4">
      <c r="A23" s="5" t="s">
        <v>28</v>
      </c>
    </row>
    <row r="24" spans="1:4">
      <c r="A24" s="5" t="s">
        <v>28</v>
      </c>
    </row>
    <row r="25" spans="1:4">
      <c r="A25" s="5" t="s">
        <v>28</v>
      </c>
    </row>
    <row r="26" spans="1:4">
      <c r="A26" s="5" t="s">
        <v>28</v>
      </c>
    </row>
    <row r="27" spans="1:4">
      <c r="A27" s="5" t="s">
        <v>28</v>
      </c>
    </row>
    <row r="28" spans="1:4">
      <c r="A28" s="5" t="s">
        <v>28</v>
      </c>
    </row>
    <row r="29" spans="1:4">
      <c r="A29" s="5" t="s">
        <v>28</v>
      </c>
    </row>
    <row r="30" spans="1:4">
      <c r="A30" s="5" t="s">
        <v>28</v>
      </c>
    </row>
    <row r="31" spans="1:4">
      <c r="A31" s="5" t="s">
        <v>28</v>
      </c>
    </row>
    <row r="32" spans="1:4">
      <c r="A32" s="5" t="s">
        <v>28</v>
      </c>
    </row>
    <row r="33" spans="1:1">
      <c r="A33" s="5" t="s">
        <v>28</v>
      </c>
    </row>
    <row r="34" spans="1:1">
      <c r="A34" s="5" t="s">
        <v>28</v>
      </c>
    </row>
    <row r="35" spans="1:1">
      <c r="A35" s="5" t="s">
        <v>35</v>
      </c>
    </row>
    <row r="36" spans="1:1">
      <c r="A36" s="5" t="s">
        <v>28</v>
      </c>
    </row>
    <row r="37" spans="1:1">
      <c r="A37" s="5" t="s">
        <v>28</v>
      </c>
    </row>
    <row r="38" spans="1:1">
      <c r="A38" s="5" t="s">
        <v>35</v>
      </c>
    </row>
    <row r="39" spans="1:1">
      <c r="A39" s="5" t="s">
        <v>28</v>
      </c>
    </row>
    <row r="40" spans="1:1">
      <c r="A40" s="5" t="s">
        <v>28</v>
      </c>
    </row>
    <row r="41" spans="1:1">
      <c r="A41" s="3" t="s">
        <v>28</v>
      </c>
    </row>
    <row r="42" spans="1:1">
      <c r="A42" s="5" t="s">
        <v>28</v>
      </c>
    </row>
    <row r="43" spans="1:1">
      <c r="A43" s="5" t="s">
        <v>28</v>
      </c>
    </row>
    <row r="44" spans="1:1">
      <c r="A44" s="5" t="s">
        <v>28</v>
      </c>
    </row>
    <row r="45" spans="1:1">
      <c r="A45" s="5" t="s">
        <v>28</v>
      </c>
    </row>
    <row r="46" spans="1:1">
      <c r="A46" s="5" t="s">
        <v>28</v>
      </c>
    </row>
    <row r="47" spans="1:1">
      <c r="A47" s="5" t="s">
        <v>28</v>
      </c>
    </row>
    <row r="48" spans="1:1">
      <c r="A48" s="5" t="s">
        <v>28</v>
      </c>
    </row>
    <row r="49" spans="1:1">
      <c r="A49" s="5" t="s">
        <v>35</v>
      </c>
    </row>
    <row r="50" spans="1:1">
      <c r="A50" s="5" t="s">
        <v>28</v>
      </c>
    </row>
    <row r="51" spans="1:1">
      <c r="A51" s="5" t="s">
        <v>28</v>
      </c>
    </row>
    <row r="52" spans="1:1">
      <c r="A52" s="5" t="s">
        <v>28</v>
      </c>
    </row>
    <row r="53" spans="1:1">
      <c r="A53" s="5" t="s">
        <v>28</v>
      </c>
    </row>
    <row r="54" spans="1:1">
      <c r="A54" s="5" t="s">
        <v>28</v>
      </c>
    </row>
    <row r="55" spans="1:1">
      <c r="A55" s="5" t="s">
        <v>28</v>
      </c>
    </row>
    <row r="56" spans="1:1">
      <c r="A56" s="5" t="s">
        <v>28</v>
      </c>
    </row>
    <row r="57" spans="1:1">
      <c r="A57" s="5" t="s">
        <v>28</v>
      </c>
    </row>
    <row r="58" spans="1:1">
      <c r="A58" s="5" t="s">
        <v>28</v>
      </c>
    </row>
    <row r="59" spans="1:1">
      <c r="A59" s="5" t="s">
        <v>28</v>
      </c>
    </row>
    <row r="60" spans="1:1">
      <c r="A60" s="5" t="s">
        <v>28</v>
      </c>
    </row>
    <row r="61" spans="1:1">
      <c r="A61" s="5" t="s">
        <v>28</v>
      </c>
    </row>
    <row r="62" spans="1:1">
      <c r="A62" s="5" t="s">
        <v>28</v>
      </c>
    </row>
    <row r="63" spans="1:1">
      <c r="A63" s="5" t="s">
        <v>28</v>
      </c>
    </row>
    <row r="64" spans="1:1">
      <c r="A64" s="5" t="s">
        <v>28</v>
      </c>
    </row>
    <row r="65" spans="1:1">
      <c r="A65" s="5" t="s">
        <v>35</v>
      </c>
    </row>
    <row r="66" spans="1:1">
      <c r="A66" s="5" t="s">
        <v>28</v>
      </c>
    </row>
    <row r="67" spans="1:1">
      <c r="A67" s="5" t="s">
        <v>28</v>
      </c>
    </row>
    <row r="68" spans="1:1">
      <c r="A68" s="5" t="s">
        <v>28</v>
      </c>
    </row>
    <row r="69" spans="1:1">
      <c r="A69" s="5" t="s">
        <v>28</v>
      </c>
    </row>
    <row r="70" spans="1:1">
      <c r="A70" s="5" t="s">
        <v>28</v>
      </c>
    </row>
    <row r="71" spans="1:1">
      <c r="A71" s="5" t="s">
        <v>28</v>
      </c>
    </row>
    <row r="72" spans="1:1">
      <c r="A72" s="5" t="s">
        <v>28</v>
      </c>
    </row>
    <row r="73" spans="1:1">
      <c r="A73" s="5" t="s">
        <v>28</v>
      </c>
    </row>
    <row r="74" spans="1:1">
      <c r="A74" s="5" t="s">
        <v>28</v>
      </c>
    </row>
    <row r="75" spans="1:1">
      <c r="A75" s="5" t="s">
        <v>35</v>
      </c>
    </row>
    <row r="76" spans="1:1">
      <c r="A76" s="5" t="s">
        <v>28</v>
      </c>
    </row>
    <row r="77" spans="1:1">
      <c r="A77" s="5" t="s">
        <v>28</v>
      </c>
    </row>
    <row r="78" spans="1:1">
      <c r="A78" s="5" t="s">
        <v>28</v>
      </c>
    </row>
    <row r="79" spans="1:1">
      <c r="A79" s="5" t="s">
        <v>28</v>
      </c>
    </row>
    <row r="80" spans="1:1">
      <c r="A80" s="5" t="s">
        <v>28</v>
      </c>
    </row>
    <row r="81" spans="1:1">
      <c r="A81" s="5" t="s">
        <v>28</v>
      </c>
    </row>
    <row r="82" spans="1:1">
      <c r="A82" s="5" t="s">
        <v>28</v>
      </c>
    </row>
    <row r="83" spans="1:1">
      <c r="A83" s="5" t="s">
        <v>35</v>
      </c>
    </row>
    <row r="84" spans="1:1">
      <c r="A84" s="5" t="s">
        <v>35</v>
      </c>
    </row>
    <row r="85" spans="1:1">
      <c r="A85" s="5" t="s">
        <v>28</v>
      </c>
    </row>
    <row r="86" spans="1:1">
      <c r="A86" s="5" t="s">
        <v>35</v>
      </c>
    </row>
    <row r="87" spans="1:1">
      <c r="A87" s="5" t="s">
        <v>35</v>
      </c>
    </row>
    <row r="88" spans="1:1">
      <c r="A88" s="5" t="s">
        <v>28</v>
      </c>
    </row>
    <row r="89" spans="1:1">
      <c r="A89" s="5" t="s">
        <v>28</v>
      </c>
    </row>
    <row r="90" spans="1:1">
      <c r="A90" s="5" t="s">
        <v>35</v>
      </c>
    </row>
    <row r="91" spans="1:1">
      <c r="A91" s="5" t="s">
        <v>28</v>
      </c>
    </row>
    <row r="92" spans="1:1">
      <c r="A92" s="5" t="s">
        <v>28</v>
      </c>
    </row>
    <row r="93" spans="1:1">
      <c r="A93" s="5" t="s">
        <v>28</v>
      </c>
    </row>
    <row r="94" spans="1:1">
      <c r="A94" s="5" t="s">
        <v>28</v>
      </c>
    </row>
    <row r="95" spans="1:1">
      <c r="A95" s="5" t="s">
        <v>28</v>
      </c>
    </row>
    <row r="96" spans="1:1">
      <c r="A96" s="5" t="s">
        <v>28</v>
      </c>
    </row>
    <row r="97" spans="1:1">
      <c r="A97" s="5" t="s">
        <v>28</v>
      </c>
    </row>
    <row r="98" spans="1:1">
      <c r="A98" s="5" t="s">
        <v>35</v>
      </c>
    </row>
    <row r="99" spans="1:1">
      <c r="A99" s="5" t="s">
        <v>35</v>
      </c>
    </row>
    <row r="100" spans="1:1">
      <c r="A100" s="5" t="s">
        <v>28</v>
      </c>
    </row>
    <row r="101" spans="1:1">
      <c r="A101" s="5" t="s">
        <v>28</v>
      </c>
    </row>
    <row r="102" spans="1:1">
      <c r="A102" s="5" t="s">
        <v>28</v>
      </c>
    </row>
    <row r="103" spans="1:1">
      <c r="A103" s="5" t="s">
        <v>28</v>
      </c>
    </row>
    <row r="104" spans="1:1">
      <c r="A104" s="5" t="s">
        <v>28</v>
      </c>
    </row>
    <row r="105" spans="1:1">
      <c r="A105" s="5" t="s">
        <v>35</v>
      </c>
    </row>
    <row r="106" spans="1:1">
      <c r="A106" s="5" t="s">
        <v>28</v>
      </c>
    </row>
    <row r="107" spans="1:1">
      <c r="A107" s="5" t="s">
        <v>28</v>
      </c>
    </row>
    <row r="108" spans="1:1">
      <c r="A108" s="5" t="s">
        <v>28</v>
      </c>
    </row>
    <row r="109" spans="1:1">
      <c r="A109" s="5" t="s">
        <v>28</v>
      </c>
    </row>
    <row r="110" spans="1:1">
      <c r="A110" s="5" t="s">
        <v>28</v>
      </c>
    </row>
    <row r="111" spans="1:1">
      <c r="A111" s="5" t="s">
        <v>28</v>
      </c>
    </row>
    <row r="112" spans="1:1">
      <c r="A112" s="5" t="s">
        <v>28</v>
      </c>
    </row>
    <row r="113" spans="1:1">
      <c r="A113" s="5" t="s">
        <v>28</v>
      </c>
    </row>
    <row r="114" spans="1:1">
      <c r="A114" s="5" t="s">
        <v>28</v>
      </c>
    </row>
    <row r="115" spans="1:1">
      <c r="A115" s="5" t="s">
        <v>28</v>
      </c>
    </row>
    <row r="116" spans="1:1">
      <c r="A116" s="5" t="s">
        <v>28</v>
      </c>
    </row>
    <row r="117" spans="1:1">
      <c r="A117" s="5" t="s">
        <v>35</v>
      </c>
    </row>
    <row r="118" spans="1:1">
      <c r="A118" s="5" t="s">
        <v>35</v>
      </c>
    </row>
    <row r="119" spans="1:1">
      <c r="A119" s="5" t="s">
        <v>28</v>
      </c>
    </row>
    <row r="120" spans="1:1">
      <c r="A120" s="5" t="s">
        <v>28</v>
      </c>
    </row>
    <row r="121" spans="1:1">
      <c r="A121" s="5" t="s">
        <v>28</v>
      </c>
    </row>
    <row r="122" spans="1:1">
      <c r="A122" s="5" t="s">
        <v>35</v>
      </c>
    </row>
    <row r="123" spans="1:1">
      <c r="A123" s="5" t="s">
        <v>28</v>
      </c>
    </row>
    <row r="124" spans="1:1">
      <c r="A124" s="5" t="s">
        <v>28</v>
      </c>
    </row>
    <row r="125" spans="1:1">
      <c r="A125" s="5" t="s">
        <v>35</v>
      </c>
    </row>
    <row r="126" spans="1:1">
      <c r="A126" s="5" t="s">
        <v>35</v>
      </c>
    </row>
    <row r="127" spans="1:1">
      <c r="A127" s="5" t="s">
        <v>35</v>
      </c>
    </row>
    <row r="128" spans="1:1">
      <c r="A128" s="5" t="s">
        <v>28</v>
      </c>
    </row>
    <row r="129" spans="1:1">
      <c r="A129" s="5" t="s">
        <v>28</v>
      </c>
    </row>
    <row r="130" spans="1:1">
      <c r="A130" s="5" t="s">
        <v>28</v>
      </c>
    </row>
    <row r="131" spans="1:1">
      <c r="A131" s="5" t="s">
        <v>28</v>
      </c>
    </row>
    <row r="132" spans="1:1">
      <c r="A132" s="5" t="s">
        <v>35</v>
      </c>
    </row>
    <row r="133" spans="1:1">
      <c r="A133" s="5" t="s">
        <v>28</v>
      </c>
    </row>
    <row r="134" spans="1:1">
      <c r="A134" s="5" t="s">
        <v>28</v>
      </c>
    </row>
    <row r="135" spans="1:1">
      <c r="A135" s="5" t="s">
        <v>28</v>
      </c>
    </row>
    <row r="136" spans="1:1">
      <c r="A136" s="5" t="s">
        <v>28</v>
      </c>
    </row>
    <row r="137" spans="1:1">
      <c r="A137" s="5" t="s">
        <v>28</v>
      </c>
    </row>
    <row r="138" spans="1:1">
      <c r="A138" s="5" t="s">
        <v>28</v>
      </c>
    </row>
    <row r="139" spans="1:1">
      <c r="A139" s="5" t="s">
        <v>28</v>
      </c>
    </row>
    <row r="140" spans="1:1">
      <c r="A140" s="5" t="s">
        <v>28</v>
      </c>
    </row>
    <row r="141" spans="1:1">
      <c r="A141" s="5" t="s">
        <v>28</v>
      </c>
    </row>
    <row r="142" spans="1:1">
      <c r="A142" s="5" t="s">
        <v>28</v>
      </c>
    </row>
    <row r="143" spans="1:1">
      <c r="A143" s="5" t="s">
        <v>28</v>
      </c>
    </row>
    <row r="144" spans="1:1">
      <c r="A144" s="5" t="s">
        <v>28</v>
      </c>
    </row>
    <row r="145" spans="1:1">
      <c r="A145" s="5" t="s">
        <v>28</v>
      </c>
    </row>
    <row r="146" spans="1:1">
      <c r="A146" s="5" t="s">
        <v>28</v>
      </c>
    </row>
    <row r="147" spans="1:1">
      <c r="A147" s="5" t="s">
        <v>35</v>
      </c>
    </row>
    <row r="148" spans="1:1">
      <c r="A148" s="5" t="s">
        <v>28</v>
      </c>
    </row>
    <row r="149" spans="1:1">
      <c r="A149" s="5" t="s">
        <v>28</v>
      </c>
    </row>
    <row r="150" spans="1:1">
      <c r="A150" s="5" t="s">
        <v>28</v>
      </c>
    </row>
    <row r="151" spans="1:1">
      <c r="A151" s="5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9726-9037-4807-ACEC-A6CE376FB376}">
  <dimension ref="A1:K151"/>
  <sheetViews>
    <sheetView workbookViewId="0">
      <selection activeCell="H19" sqref="H19"/>
    </sheetView>
  </sheetViews>
  <sheetFormatPr defaultRowHeight="15.6"/>
  <cols>
    <col min="1" max="1" width="13.6640625" style="1" customWidth="1"/>
    <col min="3" max="3" width="26.44140625" customWidth="1"/>
    <col min="6" max="6" width="11.21875" customWidth="1"/>
    <col min="10" max="10" width="34.5546875" customWidth="1"/>
    <col min="11" max="11" width="41.6640625" customWidth="1"/>
  </cols>
  <sheetData>
    <row r="1" spans="1:11">
      <c r="A1" s="8" t="s">
        <v>24</v>
      </c>
    </row>
    <row r="2" spans="1:11" ht="16.2" thickBot="1">
      <c r="A2" s="1" t="s">
        <v>30</v>
      </c>
      <c r="J2" s="229" t="s">
        <v>99</v>
      </c>
      <c r="K2" s="229"/>
    </row>
    <row r="3" spans="1:11" ht="16.2" thickBot="1">
      <c r="A3" s="1" t="s">
        <v>30</v>
      </c>
      <c r="C3" s="237" t="s">
        <v>233</v>
      </c>
      <c r="D3" s="238" t="s">
        <v>234</v>
      </c>
      <c r="F3" s="241" t="s">
        <v>239</v>
      </c>
      <c r="J3" s="70"/>
      <c r="K3" s="70"/>
    </row>
    <row r="4" spans="1:11" ht="16.2" thickBot="1">
      <c r="A4" s="1" t="s">
        <v>30</v>
      </c>
      <c r="C4" s="234" t="s">
        <v>235</v>
      </c>
      <c r="D4" s="230">
        <f>COUNTA(A2:A151)</f>
        <v>150</v>
      </c>
      <c r="F4" s="242" t="s">
        <v>240</v>
      </c>
      <c r="G4" s="239">
        <v>0.05</v>
      </c>
      <c r="J4" s="215" t="s">
        <v>106</v>
      </c>
      <c r="K4" s="217"/>
    </row>
    <row r="5" spans="1:11">
      <c r="A5" s="1" t="s">
        <v>32</v>
      </c>
      <c r="C5" s="233"/>
      <c r="D5" s="230"/>
      <c r="J5" s="74"/>
      <c r="K5" s="75"/>
    </row>
    <row r="6" spans="1:11">
      <c r="A6" s="1" t="s">
        <v>30</v>
      </c>
      <c r="C6" s="235" t="s">
        <v>236</v>
      </c>
      <c r="D6" s="230">
        <f>COUNTIF(A2:A151,A5)</f>
        <v>46</v>
      </c>
      <c r="J6" s="211" t="s">
        <v>72</v>
      </c>
      <c r="K6" s="213"/>
    </row>
    <row r="7" spans="1:11">
      <c r="A7" s="1" t="s">
        <v>32</v>
      </c>
      <c r="C7" s="233"/>
      <c r="D7" s="230"/>
      <c r="J7" s="76" t="s">
        <v>108</v>
      </c>
      <c r="K7" s="77">
        <f>D6/D4</f>
        <v>0.30666666666666664</v>
      </c>
    </row>
    <row r="8" spans="1:11">
      <c r="A8" s="1" t="s">
        <v>30</v>
      </c>
      <c r="C8" s="235" t="s">
        <v>237</v>
      </c>
      <c r="D8" s="231">
        <f>D6/D4</f>
        <v>0.30666666666666664</v>
      </c>
      <c r="J8" s="76" t="s">
        <v>110</v>
      </c>
      <c r="K8" s="79">
        <v>0.05</v>
      </c>
    </row>
    <row r="9" spans="1:11">
      <c r="A9" s="1" t="s">
        <v>30</v>
      </c>
      <c r="C9" s="233"/>
      <c r="D9" s="230"/>
      <c r="J9" s="76" t="s">
        <v>74</v>
      </c>
      <c r="K9" s="81">
        <v>0.95</v>
      </c>
    </row>
    <row r="10" spans="1:11">
      <c r="A10" s="1" t="s">
        <v>30</v>
      </c>
      <c r="C10" s="235" t="s">
        <v>238</v>
      </c>
      <c r="D10" s="230">
        <f>_xlfn.NORM.S.INV(0.975)</f>
        <v>1.9599639845400536</v>
      </c>
      <c r="J10" s="82"/>
      <c r="K10" s="83"/>
    </row>
    <row r="11" spans="1:11">
      <c r="A11" s="1" t="s">
        <v>32</v>
      </c>
      <c r="C11" s="233"/>
      <c r="D11" s="230"/>
      <c r="J11" s="211" t="s">
        <v>75</v>
      </c>
      <c r="K11" s="213"/>
    </row>
    <row r="12" spans="1:11" ht="16.2" thickBot="1">
      <c r="A12" s="1" t="s">
        <v>30</v>
      </c>
      <c r="C12" s="236" t="s">
        <v>39</v>
      </c>
      <c r="D12" s="232">
        <f>(D10^2*D8*(1-D8))/(G4^2)</f>
        <v>326.71180441245662</v>
      </c>
      <c r="J12" s="76" t="s">
        <v>111</v>
      </c>
      <c r="K12" s="84">
        <f>_xlfn.NORM.S.INV(0.975)</f>
        <v>1.9599639845400536</v>
      </c>
    </row>
    <row r="13" spans="1:11">
      <c r="A13" s="1" t="s">
        <v>30</v>
      </c>
      <c r="J13" s="76" t="s">
        <v>112</v>
      </c>
      <c r="K13" s="85">
        <f>(D10^2*D8*(1-D8))/(G4^2)</f>
        <v>326.71180441245662</v>
      </c>
    </row>
    <row r="14" spans="1:11">
      <c r="A14" s="1" t="s">
        <v>30</v>
      </c>
      <c r="J14" s="86"/>
      <c r="K14" s="87"/>
    </row>
    <row r="15" spans="1:11">
      <c r="A15" s="1" t="s">
        <v>30</v>
      </c>
      <c r="J15" s="211" t="s">
        <v>113</v>
      </c>
      <c r="K15" s="213"/>
    </row>
    <row r="16" spans="1:11" ht="16.2" thickBot="1">
      <c r="A16" s="1" t="s">
        <v>30</v>
      </c>
      <c r="J16" s="88" t="s">
        <v>114</v>
      </c>
      <c r="K16" s="89">
        <v>327</v>
      </c>
    </row>
    <row r="17" spans="1:1">
      <c r="A17" s="1" t="s">
        <v>30</v>
      </c>
    </row>
    <row r="18" spans="1:1">
      <c r="A18" s="1" t="s">
        <v>30</v>
      </c>
    </row>
    <row r="19" spans="1:1">
      <c r="A19" s="1" t="s">
        <v>30</v>
      </c>
    </row>
    <row r="20" spans="1:1">
      <c r="A20" s="1" t="s">
        <v>30</v>
      </c>
    </row>
    <row r="21" spans="1:1">
      <c r="A21" s="1" t="s">
        <v>36</v>
      </c>
    </row>
    <row r="22" spans="1:1">
      <c r="A22" s="1" t="s">
        <v>32</v>
      </c>
    </row>
    <row r="23" spans="1:1">
      <c r="A23" s="1" t="s">
        <v>32</v>
      </c>
    </row>
    <row r="24" spans="1:1">
      <c r="A24" s="1" t="s">
        <v>30</v>
      </c>
    </row>
    <row r="25" spans="1:1">
      <c r="A25" s="1" t="s">
        <v>30</v>
      </c>
    </row>
    <row r="26" spans="1:1">
      <c r="A26" s="1" t="s">
        <v>32</v>
      </c>
    </row>
    <row r="27" spans="1:1">
      <c r="A27" s="1" t="s">
        <v>30</v>
      </c>
    </row>
    <row r="28" spans="1:1">
      <c r="A28" s="1" t="s">
        <v>30</v>
      </c>
    </row>
    <row r="29" spans="1:1">
      <c r="A29" s="1" t="s">
        <v>30</v>
      </c>
    </row>
    <row r="30" spans="1:1">
      <c r="A30" s="1" t="s">
        <v>30</v>
      </c>
    </row>
    <row r="31" spans="1:1">
      <c r="A31" s="1" t="s">
        <v>32</v>
      </c>
    </row>
    <row r="32" spans="1:1">
      <c r="A32" s="1" t="s">
        <v>30</v>
      </c>
    </row>
    <row r="33" spans="1:1">
      <c r="A33" s="1" t="s">
        <v>30</v>
      </c>
    </row>
    <row r="34" spans="1:1">
      <c r="A34" s="1" t="s">
        <v>36</v>
      </c>
    </row>
    <row r="35" spans="1:1">
      <c r="A35" s="1" t="s">
        <v>32</v>
      </c>
    </row>
    <row r="36" spans="1:1">
      <c r="A36" s="1" t="s">
        <v>36</v>
      </c>
    </row>
    <row r="37" spans="1:1">
      <c r="A37" s="1" t="s">
        <v>30</v>
      </c>
    </row>
    <row r="38" spans="1:1">
      <c r="A38" s="1" t="s">
        <v>36</v>
      </c>
    </row>
    <row r="39" spans="1:1">
      <c r="A39" s="1" t="s">
        <v>30</v>
      </c>
    </row>
    <row r="40" spans="1:1">
      <c r="A40" s="1" t="s">
        <v>30</v>
      </c>
    </row>
    <row r="41" spans="1:1">
      <c r="A41" s="1" t="s">
        <v>32</v>
      </c>
    </row>
    <row r="42" spans="1:1">
      <c r="A42" s="1" t="s">
        <v>30</v>
      </c>
    </row>
    <row r="43" spans="1:1">
      <c r="A43" s="1" t="s">
        <v>30</v>
      </c>
    </row>
    <row r="44" spans="1:1">
      <c r="A44" s="1" t="s">
        <v>32</v>
      </c>
    </row>
    <row r="45" spans="1:1">
      <c r="A45" s="1" t="s">
        <v>32</v>
      </c>
    </row>
    <row r="46" spans="1:1">
      <c r="A46" s="1" t="s">
        <v>36</v>
      </c>
    </row>
    <row r="47" spans="1:1">
      <c r="A47" s="1" t="s">
        <v>32</v>
      </c>
    </row>
    <row r="48" spans="1:1">
      <c r="A48" s="1" t="s">
        <v>36</v>
      </c>
    </row>
    <row r="49" spans="1:1">
      <c r="A49" s="1" t="s">
        <v>32</v>
      </c>
    </row>
    <row r="50" spans="1:1">
      <c r="A50" s="1" t="s">
        <v>30</v>
      </c>
    </row>
    <row r="51" spans="1:1">
      <c r="A51" s="1" t="s">
        <v>32</v>
      </c>
    </row>
    <row r="52" spans="1:1">
      <c r="A52" s="1" t="s">
        <v>32</v>
      </c>
    </row>
    <row r="53" spans="1:1">
      <c r="A53" s="1" t="s">
        <v>36</v>
      </c>
    </row>
    <row r="54" spans="1:1">
      <c r="A54" s="1" t="s">
        <v>36</v>
      </c>
    </row>
    <row r="55" spans="1:1">
      <c r="A55" s="1" t="s">
        <v>30</v>
      </c>
    </row>
    <row r="56" spans="1:1">
      <c r="A56" s="1" t="s">
        <v>30</v>
      </c>
    </row>
    <row r="57" spans="1:1">
      <c r="A57" s="1" t="s">
        <v>32</v>
      </c>
    </row>
    <row r="58" spans="1:1">
      <c r="A58" s="1" t="s">
        <v>30</v>
      </c>
    </row>
    <row r="59" spans="1:1">
      <c r="A59" s="1" t="s">
        <v>36</v>
      </c>
    </row>
    <row r="60" spans="1:1">
      <c r="A60" s="1" t="s">
        <v>32</v>
      </c>
    </row>
    <row r="61" spans="1:1">
      <c r="A61" s="1" t="s">
        <v>36</v>
      </c>
    </row>
    <row r="62" spans="1:1">
      <c r="A62" s="1" t="s">
        <v>30</v>
      </c>
    </row>
    <row r="63" spans="1:1">
      <c r="A63" s="1" t="s">
        <v>30</v>
      </c>
    </row>
    <row r="64" spans="1:1">
      <c r="A64" s="1" t="s">
        <v>32</v>
      </c>
    </row>
    <row r="65" spans="1:1">
      <c r="A65" s="1" t="s">
        <v>36</v>
      </c>
    </row>
    <row r="66" spans="1:1">
      <c r="A66" s="1" t="s">
        <v>30</v>
      </c>
    </row>
    <row r="67" spans="1:1">
      <c r="A67" s="1" t="s">
        <v>30</v>
      </c>
    </row>
    <row r="68" spans="1:1">
      <c r="A68" s="1" t="s">
        <v>30</v>
      </c>
    </row>
    <row r="69" spans="1:1">
      <c r="A69" s="1" t="s">
        <v>30</v>
      </c>
    </row>
    <row r="70" spans="1:1">
      <c r="A70" s="1" t="s">
        <v>32</v>
      </c>
    </row>
    <row r="71" spans="1:1">
      <c r="A71" s="1" t="s">
        <v>32</v>
      </c>
    </row>
    <row r="72" spans="1:1">
      <c r="A72" s="1" t="s">
        <v>36</v>
      </c>
    </row>
    <row r="73" spans="1:1">
      <c r="A73" s="1" t="s">
        <v>32</v>
      </c>
    </row>
    <row r="74" spans="1:1">
      <c r="A74" s="1" t="s">
        <v>36</v>
      </c>
    </row>
    <row r="75" spans="1:1">
      <c r="A75" s="1" t="s">
        <v>30</v>
      </c>
    </row>
    <row r="76" spans="1:1">
      <c r="A76" s="1" t="s">
        <v>36</v>
      </c>
    </row>
    <row r="77" spans="1:1">
      <c r="A77" s="1" t="s">
        <v>32</v>
      </c>
    </row>
    <row r="78" spans="1:1">
      <c r="A78" s="1" t="s">
        <v>32</v>
      </c>
    </row>
    <row r="79" spans="1:1">
      <c r="A79" s="1" t="s">
        <v>30</v>
      </c>
    </row>
    <row r="80" spans="1:1">
      <c r="A80" s="1" t="s">
        <v>30</v>
      </c>
    </row>
    <row r="81" spans="1:1">
      <c r="A81" s="1" t="s">
        <v>30</v>
      </c>
    </row>
    <row r="82" spans="1:1">
      <c r="A82" s="1" t="s">
        <v>32</v>
      </c>
    </row>
    <row r="83" spans="1:1">
      <c r="A83" s="1" t="s">
        <v>30</v>
      </c>
    </row>
    <row r="84" spans="1:1">
      <c r="A84" s="1" t="s">
        <v>32</v>
      </c>
    </row>
    <row r="85" spans="1:1">
      <c r="A85" s="1" t="s">
        <v>30</v>
      </c>
    </row>
    <row r="86" spans="1:1">
      <c r="A86" s="1" t="s">
        <v>30</v>
      </c>
    </row>
    <row r="87" spans="1:1">
      <c r="A87" s="1" t="s">
        <v>36</v>
      </c>
    </row>
    <row r="88" spans="1:1">
      <c r="A88" s="1" t="s">
        <v>30</v>
      </c>
    </row>
    <row r="89" spans="1:1">
      <c r="A89" s="1" t="s">
        <v>30</v>
      </c>
    </row>
    <row r="90" spans="1:1">
      <c r="A90" s="1" t="s">
        <v>32</v>
      </c>
    </row>
    <row r="91" spans="1:1">
      <c r="A91" s="1" t="s">
        <v>30</v>
      </c>
    </row>
    <row r="92" spans="1:1">
      <c r="A92" s="1" t="s">
        <v>36</v>
      </c>
    </row>
    <row r="93" spans="1:1">
      <c r="A93" s="1" t="s">
        <v>32</v>
      </c>
    </row>
    <row r="94" spans="1:1">
      <c r="A94" s="1" t="s">
        <v>32</v>
      </c>
    </row>
    <row r="95" spans="1:1">
      <c r="A95" s="1" t="s">
        <v>30</v>
      </c>
    </row>
    <row r="96" spans="1:1">
      <c r="A96" s="1" t="s">
        <v>30</v>
      </c>
    </row>
    <row r="97" spans="1:1">
      <c r="A97" s="1" t="s">
        <v>30</v>
      </c>
    </row>
    <row r="98" spans="1:1">
      <c r="A98" s="1" t="s">
        <v>30</v>
      </c>
    </row>
    <row r="99" spans="1:1">
      <c r="A99" s="1" t="s">
        <v>32</v>
      </c>
    </row>
    <row r="100" spans="1:1">
      <c r="A100" s="1" t="s">
        <v>36</v>
      </c>
    </row>
    <row r="101" spans="1:1">
      <c r="A101" s="1" t="s">
        <v>30</v>
      </c>
    </row>
    <row r="102" spans="1:1">
      <c r="A102" s="1" t="s">
        <v>30</v>
      </c>
    </row>
    <row r="103" spans="1:1">
      <c r="A103" s="1" t="s">
        <v>30</v>
      </c>
    </row>
    <row r="104" spans="1:1">
      <c r="A104" s="1" t="s">
        <v>36</v>
      </c>
    </row>
    <row r="105" spans="1:1">
      <c r="A105" s="1" t="s">
        <v>32</v>
      </c>
    </row>
    <row r="106" spans="1:1">
      <c r="A106" s="1" t="s">
        <v>32</v>
      </c>
    </row>
    <row r="107" spans="1:1">
      <c r="A107" s="1" t="s">
        <v>30</v>
      </c>
    </row>
    <row r="108" spans="1:1">
      <c r="A108" s="1" t="s">
        <v>30</v>
      </c>
    </row>
    <row r="109" spans="1:1">
      <c r="A109" s="1" t="s">
        <v>32</v>
      </c>
    </row>
    <row r="110" spans="1:1">
      <c r="A110" s="1" t="s">
        <v>30</v>
      </c>
    </row>
    <row r="111" spans="1:1">
      <c r="A111" s="1" t="s">
        <v>32</v>
      </c>
    </row>
    <row r="112" spans="1:1">
      <c r="A112" s="1" t="s">
        <v>32</v>
      </c>
    </row>
    <row r="113" spans="1:1">
      <c r="A113" s="1" t="s">
        <v>32</v>
      </c>
    </row>
    <row r="114" spans="1:1">
      <c r="A114" s="1" t="s">
        <v>32</v>
      </c>
    </row>
    <row r="115" spans="1:1">
      <c r="A115" s="1" t="s">
        <v>30</v>
      </c>
    </row>
    <row r="116" spans="1:1">
      <c r="A116" s="1" t="s">
        <v>30</v>
      </c>
    </row>
    <row r="117" spans="1:1">
      <c r="A117" s="1" t="s">
        <v>32</v>
      </c>
    </row>
    <row r="118" spans="1:1">
      <c r="A118" s="1" t="s">
        <v>30</v>
      </c>
    </row>
    <row r="119" spans="1:1">
      <c r="A119" s="1" t="s">
        <v>36</v>
      </c>
    </row>
    <row r="120" spans="1:1">
      <c r="A120" s="1" t="s">
        <v>30</v>
      </c>
    </row>
    <row r="121" spans="1:1">
      <c r="A121" s="1" t="s">
        <v>32</v>
      </c>
    </row>
    <row r="122" spans="1:1">
      <c r="A122" s="1" t="s">
        <v>32</v>
      </c>
    </row>
    <row r="123" spans="1:1">
      <c r="A123" s="1" t="s">
        <v>30</v>
      </c>
    </row>
    <row r="124" spans="1:1">
      <c r="A124" s="1" t="s">
        <v>32</v>
      </c>
    </row>
    <row r="125" spans="1:1">
      <c r="A125" s="1" t="s">
        <v>30</v>
      </c>
    </row>
    <row r="126" spans="1:1">
      <c r="A126" s="1" t="s">
        <v>30</v>
      </c>
    </row>
    <row r="127" spans="1:1">
      <c r="A127" s="1" t="s">
        <v>30</v>
      </c>
    </row>
    <row r="128" spans="1:1">
      <c r="A128" s="1" t="s">
        <v>30</v>
      </c>
    </row>
    <row r="129" spans="1:1">
      <c r="A129" s="1" t="s">
        <v>30</v>
      </c>
    </row>
    <row r="130" spans="1:1">
      <c r="A130" s="1" t="s">
        <v>30</v>
      </c>
    </row>
    <row r="131" spans="1:1">
      <c r="A131" s="1" t="s">
        <v>30</v>
      </c>
    </row>
    <row r="132" spans="1:1">
      <c r="A132" s="1" t="s">
        <v>36</v>
      </c>
    </row>
    <row r="133" spans="1:1">
      <c r="A133" s="1" t="s">
        <v>30</v>
      </c>
    </row>
    <row r="134" spans="1:1">
      <c r="A134" s="1" t="s">
        <v>36</v>
      </c>
    </row>
    <row r="135" spans="1:1">
      <c r="A135" s="1" t="s">
        <v>32</v>
      </c>
    </row>
    <row r="136" spans="1:1">
      <c r="A136" s="1" t="s">
        <v>30</v>
      </c>
    </row>
    <row r="137" spans="1:1">
      <c r="A137" s="1" t="s">
        <v>30</v>
      </c>
    </row>
    <row r="138" spans="1:1">
      <c r="A138" s="1" t="s">
        <v>32</v>
      </c>
    </row>
    <row r="139" spans="1:1">
      <c r="A139" s="1" t="s">
        <v>30</v>
      </c>
    </row>
    <row r="140" spans="1:1">
      <c r="A140" s="1" t="s">
        <v>30</v>
      </c>
    </row>
    <row r="141" spans="1:1">
      <c r="A141" s="1" t="s">
        <v>30</v>
      </c>
    </row>
    <row r="142" spans="1:1">
      <c r="A142" s="1" t="s">
        <v>32</v>
      </c>
    </row>
    <row r="143" spans="1:1">
      <c r="A143" s="1" t="s">
        <v>30</v>
      </c>
    </row>
    <row r="144" spans="1:1">
      <c r="A144" s="1" t="s">
        <v>36</v>
      </c>
    </row>
    <row r="145" spans="1:1">
      <c r="A145" s="1" t="s">
        <v>30</v>
      </c>
    </row>
    <row r="146" spans="1:1">
      <c r="A146" s="1" t="s">
        <v>32</v>
      </c>
    </row>
    <row r="147" spans="1:1">
      <c r="A147" s="1" t="s">
        <v>32</v>
      </c>
    </row>
    <row r="148" spans="1:1">
      <c r="A148" s="1" t="s">
        <v>30</v>
      </c>
    </row>
    <row r="149" spans="1:1">
      <c r="A149" s="1" t="s">
        <v>36</v>
      </c>
    </row>
    <row r="150" spans="1:1">
      <c r="A150" s="1" t="s">
        <v>30</v>
      </c>
    </row>
    <row r="151" spans="1:1">
      <c r="A151" s="1" t="s">
        <v>32</v>
      </c>
    </row>
  </sheetData>
  <mergeCells count="5">
    <mergeCell ref="J2:K2"/>
    <mergeCell ref="J4:K4"/>
    <mergeCell ref="J6:K6"/>
    <mergeCell ref="J11:K11"/>
    <mergeCell ref="J15:K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DB68-6C38-4A97-9B28-BC42538F40B0}">
  <dimension ref="B1:K25"/>
  <sheetViews>
    <sheetView workbookViewId="0">
      <selection activeCell="F1" sqref="F1:G19"/>
    </sheetView>
  </sheetViews>
  <sheetFormatPr defaultColWidth="8.21875" defaultRowHeight="14.4"/>
  <cols>
    <col min="1" max="1" width="8.21875" style="15"/>
    <col min="2" max="2" width="38.6640625" style="15" customWidth="1"/>
    <col min="3" max="5" width="8.21875" style="15"/>
    <col min="6" max="6" width="38.6640625" customWidth="1"/>
    <col min="8" max="9" width="8.21875" style="15"/>
    <col min="10" max="10" width="46.21875" style="15" customWidth="1"/>
    <col min="11" max="16384" width="8.21875" style="15"/>
  </cols>
  <sheetData>
    <row r="1" spans="2:11">
      <c r="B1" s="176" t="s">
        <v>84</v>
      </c>
      <c r="C1" s="176"/>
      <c r="F1" s="178" t="s">
        <v>100</v>
      </c>
      <c r="G1" s="176"/>
      <c r="J1" s="177" t="s">
        <v>99</v>
      </c>
      <c r="K1" s="177"/>
    </row>
    <row r="2" spans="2:11" ht="13.8" thickBot="1">
      <c r="F2" s="15"/>
      <c r="G2" s="15"/>
    </row>
    <row r="3" spans="2:11" ht="13.2">
      <c r="B3" s="179" t="s">
        <v>85</v>
      </c>
      <c r="C3" s="180"/>
      <c r="F3" s="179" t="s">
        <v>85</v>
      </c>
      <c r="G3" s="180"/>
      <c r="J3" s="185" t="s">
        <v>71</v>
      </c>
      <c r="K3" s="186"/>
    </row>
    <row r="4" spans="2:11" ht="13.2">
      <c r="B4" s="38" t="s">
        <v>241</v>
      </c>
      <c r="C4" s="39"/>
      <c r="F4" s="38" t="s">
        <v>4</v>
      </c>
      <c r="G4" s="39"/>
      <c r="J4" s="40"/>
      <c r="K4" s="41"/>
    </row>
    <row r="5" spans="2:11" ht="13.2">
      <c r="B5" s="181" t="s">
        <v>72</v>
      </c>
      <c r="C5" s="182"/>
      <c r="F5" s="181" t="s">
        <v>72</v>
      </c>
      <c r="G5" s="182"/>
      <c r="J5" s="181" t="s">
        <v>72</v>
      </c>
      <c r="K5" s="182"/>
    </row>
    <row r="6" spans="2:11" ht="13.2">
      <c r="B6" s="71" t="s">
        <v>87</v>
      </c>
      <c r="C6" s="17">
        <v>65.656334000000001</v>
      </c>
      <c r="F6" s="71" t="s">
        <v>86</v>
      </c>
      <c r="G6" s="17">
        <v>60.99</v>
      </c>
      <c r="J6" s="71" t="s">
        <v>90</v>
      </c>
      <c r="K6" s="17"/>
    </row>
    <row r="7" spans="2:11" ht="13.2">
      <c r="B7" s="71" t="s">
        <v>89</v>
      </c>
      <c r="C7" s="17">
        <v>2.508</v>
      </c>
      <c r="F7" s="71" t="s">
        <v>88</v>
      </c>
      <c r="G7" s="17">
        <v>253.48</v>
      </c>
      <c r="J7" s="71" t="s">
        <v>73</v>
      </c>
      <c r="K7" s="17"/>
    </row>
    <row r="8" spans="2:11" ht="13.2">
      <c r="B8" s="71" t="s">
        <v>90</v>
      </c>
      <c r="C8" s="17">
        <v>150</v>
      </c>
      <c r="F8" s="71" t="s">
        <v>90</v>
      </c>
      <c r="G8" s="17">
        <v>150</v>
      </c>
      <c r="J8" s="71" t="s">
        <v>74</v>
      </c>
      <c r="K8" s="18">
        <v>0.95</v>
      </c>
    </row>
    <row r="9" spans="2:11" ht="13.2">
      <c r="B9" s="71" t="s">
        <v>74</v>
      </c>
      <c r="C9" s="42">
        <v>0.95</v>
      </c>
      <c r="F9" s="71" t="s">
        <v>91</v>
      </c>
      <c r="G9" s="42">
        <v>0.95</v>
      </c>
      <c r="J9" s="16"/>
      <c r="K9" s="43"/>
    </row>
    <row r="10" spans="2:11" ht="13.2">
      <c r="B10" s="44"/>
      <c r="C10" s="45"/>
      <c r="F10" s="44"/>
      <c r="G10" s="45"/>
      <c r="J10" s="16"/>
      <c r="K10" s="46"/>
    </row>
    <row r="11" spans="2:11" ht="13.2">
      <c r="B11" s="181" t="s">
        <v>75</v>
      </c>
      <c r="C11" s="182"/>
      <c r="F11" s="181" t="s">
        <v>75</v>
      </c>
      <c r="G11" s="182"/>
      <c r="J11" s="183" t="s">
        <v>75</v>
      </c>
      <c r="K11" s="184"/>
    </row>
    <row r="12" spans="2:11" ht="13.2">
      <c r="B12" s="71" t="s">
        <v>92</v>
      </c>
      <c r="C12" s="47">
        <f>C6/SQRT(C8)</f>
        <v>5.3608172227248811</v>
      </c>
      <c r="F12" s="71" t="s">
        <v>92</v>
      </c>
      <c r="G12" s="47">
        <f>G6/SQRT(G8)</f>
        <v>4.9798126470782016</v>
      </c>
      <c r="J12" s="71" t="s">
        <v>101</v>
      </c>
      <c r="K12" s="46" t="e">
        <f>K7/K6</f>
        <v>#DIV/0!</v>
      </c>
    </row>
    <row r="13" spans="2:11" ht="13.2">
      <c r="B13" s="71" t="s">
        <v>93</v>
      </c>
      <c r="C13" s="46">
        <f>C8-1</f>
        <v>149</v>
      </c>
      <c r="F13" s="71" t="s">
        <v>76</v>
      </c>
      <c r="G13" s="47">
        <f>NORMSINV(1-(1-G9)/2)</f>
        <v>1.9599639845400536</v>
      </c>
      <c r="J13" s="71" t="s">
        <v>76</v>
      </c>
      <c r="K13" s="47">
        <f>NORMSINV(1-(1-K8)/2)</f>
        <v>1.9599639845400536</v>
      </c>
    </row>
    <row r="14" spans="2:11" ht="13.2">
      <c r="B14" s="72" t="s">
        <v>95</v>
      </c>
      <c r="C14" s="47">
        <f>_xlfn.T.INV(1-C9,C13)</f>
        <v>-1.6551445337979596</v>
      </c>
      <c r="F14" s="71" t="s">
        <v>94</v>
      </c>
      <c r="G14" s="47">
        <f>G12*G13</f>
        <v>9.7602534380303432</v>
      </c>
      <c r="J14" s="71" t="s">
        <v>102</v>
      </c>
      <c r="K14" s="46" t="e">
        <f>SQRT(K12*(1-K12)/K6)</f>
        <v>#DIV/0!</v>
      </c>
    </row>
    <row r="15" spans="2:11">
      <c r="B15" s="71" t="s">
        <v>96</v>
      </c>
      <c r="C15" s="47">
        <f>C14*C12</f>
        <v>-8.8729273228830454</v>
      </c>
      <c r="F15" s="16"/>
      <c r="J15" s="71" t="s">
        <v>103</v>
      </c>
      <c r="K15" s="47" t="e">
        <f>ABS(K14*K13)</f>
        <v>#DIV/0!</v>
      </c>
    </row>
    <row r="16" spans="2:11" ht="13.2">
      <c r="B16" s="48"/>
      <c r="C16" s="49"/>
      <c r="F16" s="48"/>
      <c r="G16" s="49"/>
      <c r="J16" s="16"/>
      <c r="K16" s="46"/>
    </row>
    <row r="17" spans="2:11" ht="13.2">
      <c r="B17" s="181" t="s">
        <v>77</v>
      </c>
      <c r="C17" s="182"/>
      <c r="F17" s="181" t="s">
        <v>77</v>
      </c>
      <c r="G17" s="182"/>
      <c r="J17" s="183" t="s">
        <v>77</v>
      </c>
      <c r="K17" s="184"/>
    </row>
    <row r="18" spans="2:11" ht="13.2">
      <c r="B18" s="71" t="s">
        <v>97</v>
      </c>
      <c r="C18" s="50">
        <f>C7-C15</f>
        <v>11.380927322883046</v>
      </c>
      <c r="F18" s="71" t="s">
        <v>97</v>
      </c>
      <c r="G18" s="50">
        <f>G7-G14</f>
        <v>243.71974656196966</v>
      </c>
      <c r="J18" s="71" t="s">
        <v>104</v>
      </c>
      <c r="K18" s="51" t="e">
        <f>K12-K15</f>
        <v>#DIV/0!</v>
      </c>
    </row>
    <row r="19" spans="2:11" ht="13.8" thickBot="1">
      <c r="B19" s="73" t="s">
        <v>98</v>
      </c>
      <c r="C19" s="52">
        <f>C7+C15</f>
        <v>-6.3649273228830454</v>
      </c>
      <c r="F19" s="73" t="s">
        <v>98</v>
      </c>
      <c r="G19" s="52">
        <f>G7+G14</f>
        <v>263.24025343803032</v>
      </c>
      <c r="J19" s="73" t="s">
        <v>105</v>
      </c>
      <c r="K19" s="53" t="e">
        <f>K12+K15</f>
        <v>#DIV/0!</v>
      </c>
    </row>
    <row r="22" spans="2:11">
      <c r="B22" s="19" t="s">
        <v>43</v>
      </c>
    </row>
    <row r="23" spans="2:11">
      <c r="B23" s="15" t="s">
        <v>79</v>
      </c>
    </row>
    <row r="24" spans="2:11">
      <c r="B24" s="15" t="s">
        <v>78</v>
      </c>
    </row>
    <row r="25" spans="2:11">
      <c r="B25" s="15" t="s">
        <v>44</v>
      </c>
    </row>
  </sheetData>
  <mergeCells count="15">
    <mergeCell ref="B17:C17"/>
    <mergeCell ref="J17:K17"/>
    <mergeCell ref="B3:C3"/>
    <mergeCell ref="J3:K3"/>
    <mergeCell ref="B5:C5"/>
    <mergeCell ref="J5:K5"/>
    <mergeCell ref="B11:C11"/>
    <mergeCell ref="J11:K11"/>
    <mergeCell ref="F11:G11"/>
    <mergeCell ref="F17:G17"/>
    <mergeCell ref="B1:C1"/>
    <mergeCell ref="J1:K1"/>
    <mergeCell ref="F1:G1"/>
    <mergeCell ref="F3:G3"/>
    <mergeCell ref="F5:G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4383-4AE3-4265-B131-A98CD205384B}">
  <dimension ref="B2:AC34"/>
  <sheetViews>
    <sheetView workbookViewId="0">
      <selection activeCell="H2" sqref="H2:K25"/>
    </sheetView>
  </sheetViews>
  <sheetFormatPr defaultColWidth="8.21875" defaultRowHeight="14.4"/>
  <cols>
    <col min="1" max="1" width="8.21875" style="15"/>
    <col min="2" max="2" width="25.109375" style="15" customWidth="1"/>
    <col min="3" max="3" width="3.109375" style="15" customWidth="1"/>
    <col min="4" max="4" width="3.21875" style="15" customWidth="1"/>
    <col min="5" max="5" width="8.44140625" style="15" customWidth="1"/>
    <col min="6" max="7" width="8.21875" style="15"/>
    <col min="8" max="8" width="26.5546875" customWidth="1"/>
    <col min="13" max="13" width="8.21875" style="15"/>
    <col min="14" max="14" width="25.109375" style="15" customWidth="1"/>
    <col min="15" max="15" width="3.109375" style="15" customWidth="1"/>
    <col min="16" max="16" width="3.21875" style="15" customWidth="1"/>
    <col min="17" max="16384" width="8.21875" style="15"/>
  </cols>
  <sheetData>
    <row r="2" spans="2:29" ht="15" thickBot="1">
      <c r="B2" s="187" t="s">
        <v>115</v>
      </c>
      <c r="C2" s="187"/>
      <c r="D2" s="187"/>
      <c r="E2" s="187"/>
      <c r="H2" s="187" t="s">
        <v>120</v>
      </c>
      <c r="I2" s="187"/>
      <c r="J2" s="187"/>
      <c r="K2" s="187"/>
      <c r="N2" s="195" t="s">
        <v>121</v>
      </c>
      <c r="O2" s="195"/>
      <c r="P2" s="195"/>
      <c r="Q2" s="195"/>
    </row>
    <row r="3" spans="2:29">
      <c r="B3" s="188" t="s">
        <v>45</v>
      </c>
      <c r="C3" s="189"/>
      <c r="D3" s="189"/>
      <c r="E3" s="190"/>
      <c r="H3" s="215" t="s">
        <v>116</v>
      </c>
      <c r="I3" s="216"/>
      <c r="J3" s="216"/>
      <c r="K3" s="217"/>
      <c r="N3" s="188" t="s">
        <v>46</v>
      </c>
      <c r="O3" s="189"/>
      <c r="P3" s="189"/>
      <c r="Q3" s="190"/>
    </row>
    <row r="4" spans="2:29">
      <c r="B4" s="191"/>
      <c r="C4" s="192"/>
      <c r="D4" s="192"/>
      <c r="E4" s="193"/>
      <c r="H4" s="218"/>
      <c r="I4" s="219"/>
      <c r="J4" s="219"/>
      <c r="K4" s="220"/>
      <c r="N4" s="191"/>
      <c r="O4" s="192"/>
      <c r="P4" s="192"/>
      <c r="Q4" s="193"/>
      <c r="AB4" s="15" t="s">
        <v>47</v>
      </c>
      <c r="AC4" s="20" t="s">
        <v>48</v>
      </c>
    </row>
    <row r="5" spans="2:29">
      <c r="B5" s="181" t="s">
        <v>49</v>
      </c>
      <c r="C5" s="194"/>
      <c r="D5" s="194"/>
      <c r="E5" s="182"/>
      <c r="H5" s="211" t="s">
        <v>49</v>
      </c>
      <c r="I5" s="212"/>
      <c r="J5" s="212"/>
      <c r="K5" s="213"/>
      <c r="N5" s="181" t="s">
        <v>49</v>
      </c>
      <c r="O5" s="194"/>
      <c r="P5" s="194"/>
      <c r="Q5" s="182"/>
      <c r="AB5" s="15" t="s">
        <v>50</v>
      </c>
      <c r="AC5" s="15" t="s">
        <v>51</v>
      </c>
    </row>
    <row r="6" spans="2:29">
      <c r="B6" s="16" t="s">
        <v>52</v>
      </c>
      <c r="C6" s="21" t="s">
        <v>53</v>
      </c>
      <c r="D6" s="21" t="str">
        <f>IF(D7="&gt;",$AC$4,IF(D7="&lt;",$AC$5,$AC$6))</f>
        <v>≤</v>
      </c>
      <c r="E6" s="22">
        <f>E7</f>
        <v>0</v>
      </c>
      <c r="H6" s="76" t="s">
        <v>52</v>
      </c>
      <c r="I6" s="90" t="s">
        <v>53</v>
      </c>
      <c r="J6" s="98" t="str">
        <f>IF(J7="&gt;",$AC$4,IF(J7="&lt;",$AC$5,$AC$6))</f>
        <v>≥</v>
      </c>
      <c r="K6" s="106"/>
      <c r="N6" s="16" t="s">
        <v>52</v>
      </c>
      <c r="O6" s="21" t="s">
        <v>54</v>
      </c>
      <c r="P6" s="21" t="str">
        <f>IF(P7="&gt;",$AC$4,IF(P7="&lt;",$AC$5,$AC$6))</f>
        <v>≥</v>
      </c>
      <c r="Q6" s="23">
        <f>Q7</f>
        <v>0</v>
      </c>
      <c r="AB6" s="20" t="s">
        <v>55</v>
      </c>
      <c r="AC6" s="24" t="s">
        <v>56</v>
      </c>
    </row>
    <row r="7" spans="2:29">
      <c r="B7" s="16" t="s">
        <v>57</v>
      </c>
      <c r="C7" s="21" t="s">
        <v>53</v>
      </c>
      <c r="D7" s="25" t="s">
        <v>47</v>
      </c>
      <c r="E7" s="17"/>
      <c r="H7" s="76" t="s">
        <v>57</v>
      </c>
      <c r="I7" s="90" t="s">
        <v>53</v>
      </c>
      <c r="J7" s="91" t="s">
        <v>50</v>
      </c>
      <c r="K7" s="92"/>
      <c r="N7" s="16" t="s">
        <v>57</v>
      </c>
      <c r="O7" s="21" t="s">
        <v>54</v>
      </c>
      <c r="P7" s="25" t="s">
        <v>50</v>
      </c>
      <c r="Q7" s="18"/>
    </row>
    <row r="8" spans="2:29">
      <c r="B8" s="26" t="s">
        <v>58</v>
      </c>
      <c r="C8" s="27"/>
      <c r="D8" s="27"/>
      <c r="E8" s="28" t="str">
        <f>IF(D7="&lt;","Lower",IF(D7="&gt;","Upper","Two"))</f>
        <v>Upper</v>
      </c>
      <c r="H8" s="93" t="s">
        <v>58</v>
      </c>
      <c r="I8" s="94"/>
      <c r="J8" s="94"/>
      <c r="K8" s="95" t="str">
        <f>IF(J7="&lt;","Lower",IF(J7="&gt;","Upper","Two"))</f>
        <v>Lower</v>
      </c>
      <c r="N8" s="26" t="s">
        <v>58</v>
      </c>
      <c r="O8" s="27"/>
      <c r="P8" s="27"/>
      <c r="Q8" s="29" t="str">
        <f>IF(P7="&lt;","Lower",IF(P7="&gt;","Upper","Two"))</f>
        <v>Lower</v>
      </c>
    </row>
    <row r="9" spans="2:29">
      <c r="B9" s="181" t="s">
        <v>59</v>
      </c>
      <c r="C9" s="194"/>
      <c r="D9" s="194"/>
      <c r="E9" s="182"/>
      <c r="H9" s="211" t="s">
        <v>59</v>
      </c>
      <c r="I9" s="212"/>
      <c r="J9" s="212"/>
      <c r="K9" s="213"/>
      <c r="N9" s="181" t="s">
        <v>59</v>
      </c>
      <c r="O9" s="194"/>
      <c r="P9" s="194"/>
      <c r="Q9" s="182"/>
    </row>
    <row r="10" spans="2:29">
      <c r="B10" s="30"/>
      <c r="D10" s="31" t="s">
        <v>60</v>
      </c>
      <c r="E10" s="32"/>
      <c r="H10" s="96"/>
      <c r="I10" s="97"/>
      <c r="J10" s="98" t="s">
        <v>60</v>
      </c>
      <c r="K10" s="99"/>
      <c r="N10" s="30"/>
      <c r="P10" s="31" t="s">
        <v>60</v>
      </c>
      <c r="Q10" s="32"/>
    </row>
    <row r="11" spans="2:29">
      <c r="B11" s="181" t="s">
        <v>61</v>
      </c>
      <c r="C11" s="194"/>
      <c r="D11" s="194"/>
      <c r="E11" s="182"/>
      <c r="H11" s="211" t="s">
        <v>61</v>
      </c>
      <c r="I11" s="212"/>
      <c r="J11" s="212"/>
      <c r="K11" s="213"/>
      <c r="N11" s="181" t="s">
        <v>61</v>
      </c>
      <c r="O11" s="194"/>
      <c r="P11" s="194"/>
      <c r="Q11" s="182"/>
    </row>
    <row r="12" spans="2:29">
      <c r="B12" s="199" t="s">
        <v>42</v>
      </c>
      <c r="C12" s="200"/>
      <c r="D12" s="201"/>
      <c r="E12" s="33">
        <f>E18-1</f>
        <v>-1</v>
      </c>
      <c r="H12" s="205" t="s">
        <v>117</v>
      </c>
      <c r="I12" s="206"/>
      <c r="J12" s="207"/>
      <c r="K12" s="34" t="e">
        <f>IF(K8="Two",NORMSINV(K10/2),IF(K8="Lower",NORMSINV(K10),NORMSINV(1-K10)))</f>
        <v>#NUM!</v>
      </c>
      <c r="N12" s="199" t="str">
        <f>IF(P6="=","Lower Critical Value","Critical Value")</f>
        <v>Critical Value</v>
      </c>
      <c r="O12" s="200"/>
      <c r="P12" s="201"/>
      <c r="Q12" s="34" t="e">
        <f>IF(Q8="Two",NORMSINV(Q10/2),IF(Q8="Lower",NORMSINV(Q10),NORMSINV(1-Q10)))</f>
        <v>#NUM!</v>
      </c>
    </row>
    <row r="13" spans="2:29">
      <c r="B13" s="199" t="str">
        <f>IF(D6="=","Lower Critical Value","Critical Value")</f>
        <v>Critical Value</v>
      </c>
      <c r="C13" s="200"/>
      <c r="D13" s="201"/>
      <c r="E13" s="34" t="e">
        <f>IF(E8="Two",-(TINV(E10,E12)),IF(E8="Lower",-(TINV(E10*2,E12)),TINV(E10*2,E12)))</f>
        <v>#NUM!</v>
      </c>
      <c r="H13" s="100"/>
      <c r="I13" s="101"/>
      <c r="J13" s="101"/>
      <c r="K13" s="102"/>
      <c r="N13" s="214" t="str">
        <f>IF(P6="=","Upper Critical Value","")</f>
        <v/>
      </c>
      <c r="O13" s="200"/>
      <c r="P13" s="201"/>
      <c r="Q13" s="35" t="str">
        <f>IF(P6="=",-Q12,"")</f>
        <v/>
      </c>
    </row>
    <row r="14" spans="2:29">
      <c r="B14" s="199" t="str">
        <f>IF(D6="=","Upper Critical Value","")</f>
        <v/>
      </c>
      <c r="C14" s="200"/>
      <c r="D14" s="201"/>
      <c r="E14" s="35" t="str">
        <f>IF(D6="=",-E13,"")</f>
        <v/>
      </c>
      <c r="H14" s="227" t="s">
        <v>118</v>
      </c>
      <c r="I14" s="228"/>
      <c r="J14" s="228"/>
      <c r="K14" s="103"/>
      <c r="N14" s="181" t="s">
        <v>62</v>
      </c>
      <c r="O14" s="194"/>
      <c r="P14" s="194"/>
      <c r="Q14" s="182"/>
    </row>
    <row r="15" spans="2:29">
      <c r="B15" s="181" t="s">
        <v>62</v>
      </c>
      <c r="C15" s="194"/>
      <c r="D15" s="194"/>
      <c r="E15" s="182"/>
      <c r="H15" s="100"/>
      <c r="I15" s="101"/>
      <c r="J15" s="101"/>
      <c r="K15" s="102"/>
      <c r="N15" s="199" t="s">
        <v>39</v>
      </c>
      <c r="O15" s="200"/>
      <c r="P15" s="201"/>
      <c r="Q15" s="17"/>
    </row>
    <row r="16" spans="2:29">
      <c r="B16" s="199" t="s">
        <v>38</v>
      </c>
      <c r="C16" s="200"/>
      <c r="D16" s="201"/>
      <c r="E16" s="17"/>
      <c r="H16" s="211" t="s">
        <v>62</v>
      </c>
      <c r="I16" s="212"/>
      <c r="J16" s="212"/>
      <c r="K16" s="213"/>
      <c r="N16" s="199" t="s">
        <v>63</v>
      </c>
      <c r="O16" s="200"/>
      <c r="P16" s="201"/>
      <c r="Q16" s="17"/>
    </row>
    <row r="17" spans="2:17">
      <c r="B17" s="199" t="s">
        <v>40</v>
      </c>
      <c r="C17" s="200"/>
      <c r="D17" s="201"/>
      <c r="E17" s="17"/>
      <c r="H17" s="205" t="s">
        <v>40</v>
      </c>
      <c r="I17" s="206"/>
      <c r="J17" s="207"/>
      <c r="K17" s="104"/>
      <c r="N17" s="202"/>
      <c r="O17" s="203"/>
      <c r="P17" s="203"/>
      <c r="Q17" s="204"/>
    </row>
    <row r="18" spans="2:17">
      <c r="B18" s="199" t="s">
        <v>39</v>
      </c>
      <c r="C18" s="200"/>
      <c r="D18" s="201"/>
      <c r="E18" s="17"/>
      <c r="H18" s="205" t="s">
        <v>39</v>
      </c>
      <c r="I18" s="206"/>
      <c r="J18" s="207"/>
      <c r="K18" s="104"/>
      <c r="N18" s="199" t="s">
        <v>64</v>
      </c>
      <c r="O18" s="200"/>
      <c r="P18" s="201"/>
      <c r="Q18" s="36" t="e">
        <f>Q16/Q15</f>
        <v>#DIV/0!</v>
      </c>
    </row>
    <row r="19" spans="2:17">
      <c r="B19" s="202"/>
      <c r="C19" s="203"/>
      <c r="D19" s="203"/>
      <c r="E19" s="204"/>
      <c r="H19" s="208"/>
      <c r="I19" s="209"/>
      <c r="J19" s="209"/>
      <c r="K19" s="210"/>
      <c r="N19" s="199" t="s">
        <v>65</v>
      </c>
      <c r="O19" s="200"/>
      <c r="P19" s="201"/>
      <c r="Q19" s="36" t="e">
        <f>SQRT(Q6*(1-Q6)/Q15)</f>
        <v>#DIV/0!</v>
      </c>
    </row>
    <row r="20" spans="2:17">
      <c r="B20" s="199" t="s">
        <v>41</v>
      </c>
      <c r="C20" s="200"/>
      <c r="D20" s="201"/>
      <c r="E20" s="35" t="e">
        <f>E16/SQRT(E18)</f>
        <v>#DIV/0!</v>
      </c>
      <c r="H20" s="205" t="s">
        <v>41</v>
      </c>
      <c r="I20" s="206"/>
      <c r="J20" s="207"/>
      <c r="K20" s="105" t="e">
        <f>K14/SQRT(K18)</f>
        <v>#DIV/0!</v>
      </c>
      <c r="N20" s="221" t="s">
        <v>66</v>
      </c>
      <c r="O20" s="222"/>
      <c r="P20" s="223"/>
      <c r="Q20" s="37" t="e">
        <f>(Q18-Q6)/Q19</f>
        <v>#DIV/0!</v>
      </c>
    </row>
    <row r="21" spans="2:17">
      <c r="B21" s="221" t="s">
        <v>67</v>
      </c>
      <c r="C21" s="222"/>
      <c r="D21" s="223"/>
      <c r="E21" s="37" t="e">
        <f>(E17-E6)/E20</f>
        <v>#DIV/0!</v>
      </c>
      <c r="H21" s="224" t="s">
        <v>119</v>
      </c>
      <c r="I21" s="225"/>
      <c r="J21" s="226"/>
      <c r="K21" s="37" t="e">
        <f>(K17-K6)/K20</f>
        <v>#DIV/0!</v>
      </c>
      <c r="N21" s="199" t="s">
        <v>68</v>
      </c>
      <c r="O21" s="200"/>
      <c r="P21" s="201"/>
      <c r="Q21" s="37" t="e">
        <f>IF(Q8="Two",2*(1-NORMSDIST(ABS(Q20))),IF(Q20*Q12&gt;0,1-NORMSDIST(ABS(Q20)),NORMSDIST(ABS(Q20))))</f>
        <v>#DIV/0!</v>
      </c>
    </row>
    <row r="22" spans="2:17">
      <c r="B22" s="199" t="s">
        <v>68</v>
      </c>
      <c r="C22" s="200"/>
      <c r="D22" s="201"/>
      <c r="E22" s="37" t="e">
        <f>IF(D6="=",TDIST(ABS(E21),E12,2),IF(E21*E13&gt;0,TDIST(ABS(E21),E12,1),1-TDIST(ABS(E21),E12,1)))</f>
        <v>#DIV/0!</v>
      </c>
      <c r="H22" s="205" t="s">
        <v>68</v>
      </c>
      <c r="I22" s="206"/>
      <c r="J22" s="207"/>
      <c r="K22" s="37" t="e">
        <f>IF(K9="Two",2*(1-NORMSDIST(ABS(K21))),IF(K21*K13&gt;0,1-NORMSDIST(ABS(K21)),NORMSDIST(ABS(K21))))</f>
        <v>#DIV/0!</v>
      </c>
      <c r="N22" s="202"/>
      <c r="O22" s="203"/>
      <c r="P22" s="203"/>
      <c r="Q22" s="204"/>
    </row>
    <row r="23" spans="2:17">
      <c r="B23" s="202"/>
      <c r="C23" s="203"/>
      <c r="D23" s="203"/>
      <c r="E23" s="204"/>
      <c r="H23" s="208"/>
      <c r="I23" s="209"/>
      <c r="J23" s="209"/>
      <c r="K23" s="210"/>
      <c r="N23" s="181" t="s">
        <v>69</v>
      </c>
      <c r="O23" s="194"/>
      <c r="P23" s="194"/>
      <c r="Q23" s="182"/>
    </row>
    <row r="24" spans="2:17" ht="15" thickBot="1">
      <c r="B24" s="181" t="s">
        <v>69</v>
      </c>
      <c r="C24" s="194"/>
      <c r="D24" s="194"/>
      <c r="E24" s="182"/>
      <c r="H24" s="211" t="s">
        <v>69</v>
      </c>
      <c r="I24" s="212"/>
      <c r="J24" s="212"/>
      <c r="K24" s="213"/>
      <c r="N24" s="196" t="e">
        <f>IF(Q21&lt;Q10,"Reject Null Hypothesis", "Fail to reject Null Hypothesis")</f>
        <v>#DIV/0!</v>
      </c>
      <c r="O24" s="197"/>
      <c r="P24" s="197"/>
      <c r="Q24" s="198"/>
    </row>
    <row r="25" spans="2:17" ht="15" thickBot="1">
      <c r="B25" s="196" t="e">
        <f>IF(E22&lt;E10,"Reject Null Hypothesis", "Fail to reject Null Hypothesis")</f>
        <v>#DIV/0!</v>
      </c>
      <c r="C25" s="197"/>
      <c r="D25" s="197"/>
      <c r="E25" s="198"/>
      <c r="H25" s="196" t="e">
        <f>IF(K22&lt;K10,"Reject Null Hypothesis", "Fail to reject Null Hypothesis")</f>
        <v>#DIV/0!</v>
      </c>
      <c r="I25" s="197"/>
      <c r="J25" s="197"/>
      <c r="K25" s="198"/>
    </row>
    <row r="30" spans="2:17">
      <c r="B30" s="19" t="s">
        <v>43</v>
      </c>
    </row>
    <row r="31" spans="2:17">
      <c r="B31" s="15" t="s">
        <v>80</v>
      </c>
    </row>
    <row r="32" spans="2:17">
      <c r="B32" s="15" t="s">
        <v>81</v>
      </c>
    </row>
    <row r="33" spans="2:2">
      <c r="B33" s="15" t="s">
        <v>44</v>
      </c>
    </row>
    <row r="34" spans="2:2">
      <c r="B34" s="15" t="s">
        <v>122</v>
      </c>
    </row>
  </sheetData>
  <mergeCells count="57">
    <mergeCell ref="B14:D14"/>
    <mergeCell ref="N14:Q14"/>
    <mergeCell ref="B15:E15"/>
    <mergeCell ref="N15:P15"/>
    <mergeCell ref="H14:J14"/>
    <mergeCell ref="B21:D21"/>
    <mergeCell ref="N21:P21"/>
    <mergeCell ref="H19:K19"/>
    <mergeCell ref="H20:J20"/>
    <mergeCell ref="H21:J21"/>
    <mergeCell ref="B19:E19"/>
    <mergeCell ref="N19:P19"/>
    <mergeCell ref="B20:D20"/>
    <mergeCell ref="N20:P20"/>
    <mergeCell ref="B13:D13"/>
    <mergeCell ref="N13:P13"/>
    <mergeCell ref="B2:E2"/>
    <mergeCell ref="H3:K3"/>
    <mergeCell ref="H4:K4"/>
    <mergeCell ref="B9:E9"/>
    <mergeCell ref="N9:Q9"/>
    <mergeCell ref="B11:E11"/>
    <mergeCell ref="N11:Q11"/>
    <mergeCell ref="B12:D12"/>
    <mergeCell ref="N12:P12"/>
    <mergeCell ref="H11:K11"/>
    <mergeCell ref="H12:J12"/>
    <mergeCell ref="H9:K9"/>
    <mergeCell ref="H5:K5"/>
    <mergeCell ref="B3:E3"/>
    <mergeCell ref="B16:D16"/>
    <mergeCell ref="N16:P16"/>
    <mergeCell ref="B17:D17"/>
    <mergeCell ref="N17:Q17"/>
    <mergeCell ref="B18:D18"/>
    <mergeCell ref="N18:P18"/>
    <mergeCell ref="H16:K16"/>
    <mergeCell ref="H17:J17"/>
    <mergeCell ref="H18:J18"/>
    <mergeCell ref="B25:E25"/>
    <mergeCell ref="B22:D22"/>
    <mergeCell ref="N22:Q22"/>
    <mergeCell ref="B23:E23"/>
    <mergeCell ref="N23:Q23"/>
    <mergeCell ref="B24:E24"/>
    <mergeCell ref="N24:Q24"/>
    <mergeCell ref="H22:J22"/>
    <mergeCell ref="H23:K23"/>
    <mergeCell ref="H24:K24"/>
    <mergeCell ref="H25:K25"/>
    <mergeCell ref="H2:K2"/>
    <mergeCell ref="N3:Q3"/>
    <mergeCell ref="B4:E4"/>
    <mergeCell ref="N4:Q4"/>
    <mergeCell ref="B5:E5"/>
    <mergeCell ref="N5:Q5"/>
    <mergeCell ref="N2:Q2"/>
  </mergeCells>
  <conditionalFormatting sqref="Q13 E14">
    <cfRule type="cellIs" dxfId="1" priority="1" stopIfTrue="1" operator="notEqual">
      <formula>""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C8D7-EF90-48A1-9FE8-002B193F6452}">
  <dimension ref="A1:K18"/>
  <sheetViews>
    <sheetView workbookViewId="0">
      <selection activeCell="B2" sqref="B2:C16"/>
    </sheetView>
  </sheetViews>
  <sheetFormatPr defaultRowHeight="14.4"/>
  <cols>
    <col min="2" max="2" width="34.5546875" bestFit="1" customWidth="1"/>
    <col min="7" max="7" width="46.5546875" bestFit="1" customWidth="1"/>
  </cols>
  <sheetData>
    <row r="1" spans="1:1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>
      <c r="A2" s="70"/>
      <c r="B2" s="229" t="s">
        <v>99</v>
      </c>
      <c r="C2" s="229"/>
      <c r="D2" s="70"/>
      <c r="E2" s="70"/>
      <c r="F2" s="70"/>
      <c r="G2" s="229" t="s">
        <v>83</v>
      </c>
      <c r="H2" s="229"/>
      <c r="I2" s="70"/>
      <c r="J2" s="70"/>
      <c r="K2" s="70"/>
    </row>
    <row r="3" spans="1:11" ht="15" thickBot="1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</row>
    <row r="4" spans="1:11">
      <c r="A4" s="70"/>
      <c r="B4" s="215" t="s">
        <v>106</v>
      </c>
      <c r="C4" s="217"/>
      <c r="D4" s="70"/>
      <c r="E4" s="70"/>
      <c r="F4" s="70"/>
      <c r="G4" s="215" t="s">
        <v>107</v>
      </c>
      <c r="H4" s="217"/>
      <c r="I4" s="70"/>
      <c r="J4" s="70"/>
      <c r="K4" s="70"/>
    </row>
    <row r="5" spans="1:11">
      <c r="A5" s="70"/>
      <c r="B5" s="74"/>
      <c r="C5" s="75"/>
      <c r="D5" s="70"/>
      <c r="E5" s="70"/>
      <c r="F5" s="70"/>
      <c r="G5" s="74"/>
      <c r="H5" s="75"/>
      <c r="I5" s="70"/>
      <c r="J5" s="70"/>
      <c r="K5" s="70"/>
    </row>
    <row r="6" spans="1:11">
      <c r="A6" s="70"/>
      <c r="B6" s="211" t="s">
        <v>72</v>
      </c>
      <c r="C6" s="213"/>
      <c r="D6" s="70"/>
      <c r="E6" s="70"/>
      <c r="F6" s="70"/>
      <c r="G6" s="211" t="s">
        <v>72</v>
      </c>
      <c r="H6" s="213"/>
      <c r="I6" s="70"/>
      <c r="J6" s="70"/>
      <c r="K6" s="70"/>
    </row>
    <row r="7" spans="1:11">
      <c r="A7" s="70"/>
      <c r="B7" s="76" t="s">
        <v>108</v>
      </c>
      <c r="C7" s="77"/>
      <c r="D7" s="70"/>
      <c r="E7" s="70"/>
      <c r="F7" s="70"/>
      <c r="G7" s="76" t="s">
        <v>109</v>
      </c>
      <c r="H7" s="78"/>
      <c r="I7" s="70"/>
      <c r="J7" s="70"/>
      <c r="K7" s="70"/>
    </row>
    <row r="8" spans="1:11">
      <c r="A8" s="70"/>
      <c r="B8" s="76" t="s">
        <v>110</v>
      </c>
      <c r="C8" s="79"/>
      <c r="D8" s="70"/>
      <c r="E8" s="70"/>
      <c r="F8" s="70"/>
      <c r="G8" s="76" t="s">
        <v>110</v>
      </c>
      <c r="H8" s="80"/>
      <c r="I8" s="70"/>
      <c r="J8" s="70"/>
      <c r="K8" s="70"/>
    </row>
    <row r="9" spans="1:11">
      <c r="A9" s="70"/>
      <c r="B9" s="76" t="s">
        <v>74</v>
      </c>
      <c r="C9" s="81"/>
      <c r="D9" s="70"/>
      <c r="E9" s="70"/>
      <c r="F9" s="70"/>
      <c r="G9" s="76" t="s">
        <v>74</v>
      </c>
      <c r="H9" s="81"/>
      <c r="I9" s="70"/>
      <c r="J9" s="70"/>
      <c r="K9" s="70"/>
    </row>
    <row r="10" spans="1:11">
      <c r="A10" s="70"/>
      <c r="B10" s="82"/>
      <c r="C10" s="83"/>
      <c r="D10" s="70"/>
      <c r="E10" s="70"/>
      <c r="F10" s="70"/>
      <c r="G10" s="82"/>
      <c r="H10" s="83"/>
      <c r="I10" s="70"/>
      <c r="J10" s="70"/>
      <c r="K10" s="70"/>
    </row>
    <row r="11" spans="1:11">
      <c r="A11" s="70"/>
      <c r="B11" s="211" t="s">
        <v>75</v>
      </c>
      <c r="C11" s="213"/>
      <c r="D11" s="70"/>
      <c r="E11" s="70"/>
      <c r="F11" s="70"/>
      <c r="G11" s="211" t="s">
        <v>75</v>
      </c>
      <c r="H11" s="213"/>
      <c r="I11" s="70"/>
      <c r="J11" s="70"/>
      <c r="K11" s="70"/>
    </row>
    <row r="12" spans="1:11">
      <c r="A12" s="70"/>
      <c r="B12" s="76" t="s">
        <v>111</v>
      </c>
      <c r="C12" s="84"/>
      <c r="D12" s="70"/>
      <c r="E12" s="70"/>
      <c r="F12" s="70"/>
      <c r="G12" s="76" t="s">
        <v>111</v>
      </c>
      <c r="H12" s="85"/>
      <c r="I12" s="70"/>
      <c r="J12" s="70"/>
      <c r="K12" s="70"/>
    </row>
    <row r="13" spans="1:11">
      <c r="A13" s="70"/>
      <c r="B13" s="76" t="s">
        <v>112</v>
      </c>
      <c r="C13" s="85"/>
      <c r="D13" s="70"/>
      <c r="E13" s="70"/>
      <c r="F13" s="70"/>
      <c r="G13" s="76" t="s">
        <v>112</v>
      </c>
      <c r="H13" s="85"/>
      <c r="I13" s="70"/>
      <c r="J13" s="70"/>
      <c r="K13" s="70"/>
    </row>
    <row r="14" spans="1:11">
      <c r="A14" s="70"/>
      <c r="B14" s="86"/>
      <c r="C14" s="87"/>
      <c r="D14" s="70"/>
      <c r="E14" s="70"/>
      <c r="F14" s="70"/>
      <c r="G14" s="86"/>
      <c r="H14" s="87"/>
      <c r="I14" s="70"/>
      <c r="J14" s="70"/>
      <c r="K14" s="70"/>
    </row>
    <row r="15" spans="1:11">
      <c r="A15" s="70"/>
      <c r="B15" s="211" t="s">
        <v>113</v>
      </c>
      <c r="C15" s="213"/>
      <c r="D15" s="70"/>
      <c r="E15" s="70"/>
      <c r="F15" s="70"/>
      <c r="G15" s="211" t="s">
        <v>113</v>
      </c>
      <c r="H15" s="213"/>
      <c r="I15" s="70"/>
      <c r="J15" s="70"/>
      <c r="K15" s="70"/>
    </row>
    <row r="16" spans="1:11" ht="15" thickBot="1">
      <c r="A16" s="70"/>
      <c r="B16" s="88" t="s">
        <v>114</v>
      </c>
      <c r="C16" s="89"/>
      <c r="D16" s="70"/>
      <c r="E16" s="70"/>
      <c r="F16" s="70"/>
      <c r="G16" s="88" t="s">
        <v>114</v>
      </c>
      <c r="H16" s="89"/>
      <c r="I16" s="70"/>
      <c r="J16" s="70"/>
      <c r="K16" s="70"/>
    </row>
    <row r="17" spans="1:11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</row>
    <row r="18" spans="1:11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</row>
  </sheetData>
  <mergeCells count="10">
    <mergeCell ref="B11:C11"/>
    <mergeCell ref="G11:H11"/>
    <mergeCell ref="B15:C15"/>
    <mergeCell ref="G15:H15"/>
    <mergeCell ref="B2:C2"/>
    <mergeCell ref="G2:H2"/>
    <mergeCell ref="B4:C4"/>
    <mergeCell ref="G4:H4"/>
    <mergeCell ref="B6:C6"/>
    <mergeCell ref="G6:H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C5042-6CBA-4AAE-ADFC-8DA362DE1EE9}">
  <dimension ref="A1:O151"/>
  <sheetViews>
    <sheetView topLeftCell="F1" workbookViewId="0">
      <selection activeCell="Q6" sqref="Q6"/>
    </sheetView>
  </sheetViews>
  <sheetFormatPr defaultColWidth="8.44140625" defaultRowHeight="15.6"/>
  <cols>
    <col min="1" max="1" width="11.109375" style="10" customWidth="1"/>
    <col min="2" max="2" width="8" style="1" customWidth="1"/>
    <col min="3" max="3" width="10.109375" style="1" customWidth="1"/>
    <col min="4" max="4" width="12.5546875" style="1" bestFit="1" customWidth="1"/>
    <col min="5" max="5" width="14.33203125" style="1" customWidth="1"/>
    <col min="6" max="6" width="11.21875" style="1" customWidth="1"/>
    <col min="7" max="7" width="16.33203125" style="1" customWidth="1"/>
    <col min="8" max="8" width="14.33203125" style="1" customWidth="1"/>
    <col min="9" max="9" width="13" style="1" customWidth="1"/>
    <col min="10" max="10" width="9.88671875" style="1" customWidth="1"/>
    <col min="11" max="11" width="12.77734375" style="1" customWidth="1"/>
    <col min="12" max="12" width="10.6640625" style="1" bestFit="1" customWidth="1"/>
    <col min="13" max="13" width="13.109375" style="1" customWidth="1"/>
    <col min="14" max="14" width="16.33203125" style="1" customWidth="1"/>
    <col min="15" max="15" width="6.44140625" style="1" customWidth="1"/>
    <col min="16" max="16384" width="8.44140625" style="1"/>
  </cols>
  <sheetData>
    <row r="1" spans="1:15" s="10" customFormat="1" ht="28.2" customHeight="1">
      <c r="A1" s="8" t="s">
        <v>2</v>
      </c>
      <c r="B1" s="8" t="s">
        <v>4</v>
      </c>
      <c r="C1" s="8" t="s">
        <v>6</v>
      </c>
      <c r="D1" s="8" t="s">
        <v>82</v>
      </c>
      <c r="E1" s="8" t="s">
        <v>9</v>
      </c>
      <c r="F1" s="8" t="s">
        <v>11</v>
      </c>
      <c r="G1" s="8" t="s">
        <v>13</v>
      </c>
      <c r="H1" s="8" t="s">
        <v>15</v>
      </c>
      <c r="I1" s="8" t="s">
        <v>17</v>
      </c>
      <c r="J1" s="8" t="s">
        <v>70</v>
      </c>
      <c r="K1" s="8" t="s">
        <v>20</v>
      </c>
      <c r="L1" s="8" t="s">
        <v>22</v>
      </c>
      <c r="M1" s="8" t="s">
        <v>24</v>
      </c>
      <c r="N1" s="8" t="s">
        <v>26</v>
      </c>
      <c r="O1" s="9"/>
    </row>
    <row r="2" spans="1:15">
      <c r="A2" s="11">
        <v>1</v>
      </c>
      <c r="B2" s="12">
        <v>253.47499999999999</v>
      </c>
      <c r="C2" s="12">
        <v>131.6</v>
      </c>
      <c r="D2" s="4">
        <v>2</v>
      </c>
      <c r="E2" s="5" t="s">
        <v>27</v>
      </c>
      <c r="F2" s="6">
        <v>14.24</v>
      </c>
      <c r="G2" s="4">
        <v>3</v>
      </c>
      <c r="H2" s="4">
        <v>1848</v>
      </c>
      <c r="I2" s="5" t="s">
        <v>28</v>
      </c>
      <c r="J2" s="4" t="s">
        <v>29</v>
      </c>
      <c r="K2" s="4">
        <v>9</v>
      </c>
      <c r="L2" s="13">
        <v>10000</v>
      </c>
      <c r="M2" s="1" t="s">
        <v>30</v>
      </c>
      <c r="N2" s="1">
        <f>C2/D2</f>
        <v>65.8</v>
      </c>
    </row>
    <row r="3" spans="1:15">
      <c r="A3" s="11">
        <v>2</v>
      </c>
      <c r="B3" s="12">
        <v>277.77499999999998</v>
      </c>
      <c r="C3" s="12">
        <v>136.4</v>
      </c>
      <c r="D3" s="4">
        <v>2</v>
      </c>
      <c r="E3" s="5" t="s">
        <v>27</v>
      </c>
      <c r="F3" s="6">
        <v>2.09</v>
      </c>
      <c r="G3" s="4">
        <v>5</v>
      </c>
      <c r="H3" s="4">
        <v>2251</v>
      </c>
      <c r="I3" s="5" t="s">
        <v>28</v>
      </c>
      <c r="J3" s="4" t="s">
        <v>29</v>
      </c>
      <c r="K3" s="4">
        <v>12</v>
      </c>
      <c r="L3" s="13">
        <v>81500</v>
      </c>
      <c r="M3" s="1" t="s">
        <v>30</v>
      </c>
      <c r="N3" s="1">
        <f t="shared" ref="N3:N66" si="0">C3/D3</f>
        <v>68.2</v>
      </c>
    </row>
    <row r="4" spans="1:15">
      <c r="A4" s="11">
        <v>3</v>
      </c>
      <c r="B4" s="12">
        <v>378.45</v>
      </c>
      <c r="C4" s="12">
        <v>193.2</v>
      </c>
      <c r="D4" s="4">
        <v>3</v>
      </c>
      <c r="E4" s="5" t="s">
        <v>31</v>
      </c>
      <c r="F4" s="6">
        <v>44.72</v>
      </c>
      <c r="G4" s="4">
        <v>2</v>
      </c>
      <c r="H4" s="4">
        <v>1646</v>
      </c>
      <c r="I4" s="5" t="s">
        <v>28</v>
      </c>
      <c r="J4" s="4" t="s">
        <v>29</v>
      </c>
      <c r="K4" s="4">
        <v>7</v>
      </c>
      <c r="L4" s="13">
        <v>80900</v>
      </c>
      <c r="M4" s="1" t="s">
        <v>30</v>
      </c>
      <c r="N4" s="1">
        <f t="shared" si="0"/>
        <v>64.399999999999991</v>
      </c>
    </row>
    <row r="5" spans="1:15">
      <c r="A5" s="11">
        <v>4</v>
      </c>
      <c r="B5" s="12">
        <v>312.64999999999998</v>
      </c>
      <c r="C5" s="12">
        <v>135.19999999999999</v>
      </c>
      <c r="D5" s="4">
        <v>2</v>
      </c>
      <c r="E5" s="5" t="s">
        <v>27</v>
      </c>
      <c r="F5" s="6">
        <v>30.18</v>
      </c>
      <c r="G5" s="4">
        <v>1</v>
      </c>
      <c r="H5" s="4">
        <v>1428</v>
      </c>
      <c r="I5" s="5" t="s">
        <v>28</v>
      </c>
      <c r="J5" s="4" t="s">
        <v>29</v>
      </c>
      <c r="K5" s="4">
        <v>7</v>
      </c>
      <c r="L5" s="13">
        <v>0</v>
      </c>
      <c r="M5" s="1" t="s">
        <v>32</v>
      </c>
      <c r="N5" s="1">
        <f t="shared" si="0"/>
        <v>67.599999999999994</v>
      </c>
    </row>
    <row r="6" spans="1:15">
      <c r="A6" s="11">
        <v>5</v>
      </c>
      <c r="B6" s="12">
        <v>202.1</v>
      </c>
      <c r="C6" s="12">
        <v>128</v>
      </c>
      <c r="D6" s="4">
        <v>2</v>
      </c>
      <c r="E6" s="5" t="s">
        <v>33</v>
      </c>
      <c r="F6" s="6">
        <v>15.9</v>
      </c>
      <c r="G6" s="4">
        <v>0</v>
      </c>
      <c r="H6" s="4">
        <v>1210</v>
      </c>
      <c r="I6" s="5" t="s">
        <v>28</v>
      </c>
      <c r="J6" s="4" t="s">
        <v>29</v>
      </c>
      <c r="K6" s="4">
        <v>3</v>
      </c>
      <c r="L6" s="13">
        <v>78600</v>
      </c>
      <c r="M6" s="1" t="s">
        <v>30</v>
      </c>
      <c r="N6" s="1">
        <f t="shared" si="0"/>
        <v>64</v>
      </c>
    </row>
    <row r="7" spans="1:15">
      <c r="A7" s="11">
        <v>6</v>
      </c>
      <c r="B7" s="12">
        <v>316.77499999999998</v>
      </c>
      <c r="C7" s="12">
        <v>136.4</v>
      </c>
      <c r="D7" s="4">
        <v>2</v>
      </c>
      <c r="E7" s="5" t="s">
        <v>31</v>
      </c>
      <c r="F7" s="6">
        <v>42.4</v>
      </c>
      <c r="G7" s="4">
        <v>0</v>
      </c>
      <c r="H7" s="4">
        <v>1294</v>
      </c>
      <c r="I7" s="5" t="s">
        <v>28</v>
      </c>
      <c r="J7" s="4" t="s">
        <v>29</v>
      </c>
      <c r="K7" s="4">
        <v>11</v>
      </c>
      <c r="L7" s="13">
        <v>0</v>
      </c>
      <c r="M7" s="1" t="s">
        <v>32</v>
      </c>
      <c r="N7" s="1">
        <f t="shared" si="0"/>
        <v>68.2</v>
      </c>
    </row>
    <row r="8" spans="1:15">
      <c r="A8" s="11">
        <v>7</v>
      </c>
      <c r="B8" s="12">
        <v>260.52499999999998</v>
      </c>
      <c r="C8" s="12">
        <v>132.80000000000001</v>
      </c>
      <c r="D8" s="4">
        <v>2</v>
      </c>
      <c r="E8" s="5" t="s">
        <v>31</v>
      </c>
      <c r="F8" s="6">
        <v>13.24</v>
      </c>
      <c r="G8" s="4">
        <v>2</v>
      </c>
      <c r="H8" s="4">
        <v>1680</v>
      </c>
      <c r="I8" s="5" t="s">
        <v>28</v>
      </c>
      <c r="J8" s="4" t="s">
        <v>34</v>
      </c>
      <c r="K8" s="4">
        <v>11</v>
      </c>
      <c r="L8" s="13">
        <v>39000</v>
      </c>
      <c r="M8" s="1" t="s">
        <v>30</v>
      </c>
      <c r="N8" s="1">
        <f t="shared" si="0"/>
        <v>66.400000000000006</v>
      </c>
    </row>
    <row r="9" spans="1:15">
      <c r="A9" s="11">
        <v>8</v>
      </c>
      <c r="B9" s="12">
        <v>279.27499999999998</v>
      </c>
      <c r="C9" s="12">
        <v>134</v>
      </c>
      <c r="D9" s="4">
        <v>2</v>
      </c>
      <c r="E9" s="5" t="s">
        <v>27</v>
      </c>
      <c r="F9" s="6">
        <v>14</v>
      </c>
      <c r="G9" s="4">
        <v>2</v>
      </c>
      <c r="H9" s="4">
        <v>1596</v>
      </c>
      <c r="I9" s="5" t="s">
        <v>28</v>
      </c>
      <c r="J9" s="4" t="s">
        <v>34</v>
      </c>
      <c r="K9" s="4">
        <v>3</v>
      </c>
      <c r="L9" s="13">
        <v>0</v>
      </c>
      <c r="M9" s="1" t="s">
        <v>30</v>
      </c>
      <c r="N9" s="1">
        <f t="shared" si="0"/>
        <v>67</v>
      </c>
    </row>
    <row r="10" spans="1:15">
      <c r="A10" s="11">
        <v>9</v>
      </c>
      <c r="B10" s="12">
        <v>303.125</v>
      </c>
      <c r="C10" s="12">
        <v>136.4</v>
      </c>
      <c r="D10" s="4">
        <v>2</v>
      </c>
      <c r="E10" s="5" t="s">
        <v>31</v>
      </c>
      <c r="F10" s="6">
        <v>20.61</v>
      </c>
      <c r="G10" s="4">
        <v>3</v>
      </c>
      <c r="H10" s="4">
        <v>1882</v>
      </c>
      <c r="I10" s="5" t="s">
        <v>28</v>
      </c>
      <c r="J10" s="4" t="s">
        <v>29</v>
      </c>
      <c r="K10" s="4">
        <v>9</v>
      </c>
      <c r="L10" s="13">
        <v>104900</v>
      </c>
      <c r="M10" s="1" t="s">
        <v>30</v>
      </c>
      <c r="N10" s="1">
        <f t="shared" si="0"/>
        <v>68.2</v>
      </c>
    </row>
    <row r="11" spans="1:15">
      <c r="A11" s="11">
        <v>10</v>
      </c>
      <c r="B11" s="12">
        <v>218.89999999999998</v>
      </c>
      <c r="C11" s="12">
        <v>129.19999999999999</v>
      </c>
      <c r="D11" s="4">
        <v>2</v>
      </c>
      <c r="E11" s="5" t="s">
        <v>31</v>
      </c>
      <c r="F11" s="6">
        <v>1.17</v>
      </c>
      <c r="G11" s="4">
        <v>5</v>
      </c>
      <c r="H11" s="4">
        <v>1260</v>
      </c>
      <c r="I11" s="5" t="s">
        <v>35</v>
      </c>
      <c r="J11" s="4" t="s">
        <v>34</v>
      </c>
      <c r="K11" s="4">
        <v>10</v>
      </c>
      <c r="L11" s="13">
        <v>33400</v>
      </c>
      <c r="M11" s="1" t="s">
        <v>32</v>
      </c>
      <c r="N11" s="1">
        <f t="shared" si="0"/>
        <v>64.599999999999994</v>
      </c>
    </row>
    <row r="12" spans="1:15">
      <c r="A12" s="11">
        <v>11</v>
      </c>
      <c r="B12" s="12">
        <v>230.82500000000002</v>
      </c>
      <c r="C12" s="12">
        <v>130.4</v>
      </c>
      <c r="D12" s="4">
        <v>2</v>
      </c>
      <c r="E12" s="5" t="s">
        <v>27</v>
      </c>
      <c r="F12" s="6">
        <v>47.17</v>
      </c>
      <c r="G12" s="4">
        <v>2</v>
      </c>
      <c r="H12" s="4">
        <v>1680</v>
      </c>
      <c r="I12" s="5" t="s">
        <v>28</v>
      </c>
      <c r="J12" s="4" t="s">
        <v>29</v>
      </c>
      <c r="K12" s="4">
        <v>6</v>
      </c>
      <c r="L12" s="13">
        <v>0</v>
      </c>
      <c r="M12" s="1" t="s">
        <v>30</v>
      </c>
      <c r="N12" s="1">
        <f t="shared" si="0"/>
        <v>65.2</v>
      </c>
    </row>
    <row r="13" spans="1:15">
      <c r="A13" s="11">
        <v>12</v>
      </c>
      <c r="B13" s="12">
        <v>381.375</v>
      </c>
      <c r="C13" s="12">
        <v>193.2</v>
      </c>
      <c r="D13" s="4">
        <v>3</v>
      </c>
      <c r="E13" s="5" t="s">
        <v>27</v>
      </c>
      <c r="F13" s="6">
        <v>6.2</v>
      </c>
      <c r="G13" s="4">
        <v>2</v>
      </c>
      <c r="H13" s="4">
        <v>1613</v>
      </c>
      <c r="I13" s="5" t="s">
        <v>28</v>
      </c>
      <c r="J13" s="4" t="s">
        <v>29</v>
      </c>
      <c r="K13" s="4">
        <v>16</v>
      </c>
      <c r="L13" s="13">
        <v>69400</v>
      </c>
      <c r="M13" s="1" t="s">
        <v>30</v>
      </c>
      <c r="N13" s="1">
        <f t="shared" si="0"/>
        <v>64.399999999999991</v>
      </c>
    </row>
    <row r="14" spans="1:15">
      <c r="A14" s="11">
        <v>13</v>
      </c>
      <c r="B14" s="12">
        <v>152.57499999999999</v>
      </c>
      <c r="C14" s="12">
        <v>73.599999999999994</v>
      </c>
      <c r="D14" s="4">
        <v>1</v>
      </c>
      <c r="E14" s="5" t="s">
        <v>31</v>
      </c>
      <c r="F14" s="6">
        <v>22.5</v>
      </c>
      <c r="G14" s="4">
        <v>1</v>
      </c>
      <c r="H14" s="4">
        <v>1210</v>
      </c>
      <c r="I14" s="5" t="s">
        <v>35</v>
      </c>
      <c r="J14" s="4" t="s">
        <v>34</v>
      </c>
      <c r="K14" s="4">
        <v>6</v>
      </c>
      <c r="L14" s="13">
        <v>0</v>
      </c>
      <c r="M14" s="1" t="s">
        <v>30</v>
      </c>
      <c r="N14" s="1">
        <f t="shared" si="0"/>
        <v>73.599999999999994</v>
      </c>
    </row>
    <row r="15" spans="1:15">
      <c r="A15" s="11">
        <v>14</v>
      </c>
      <c r="B15" s="12">
        <v>284.32499999999999</v>
      </c>
      <c r="C15" s="12">
        <v>195.6</v>
      </c>
      <c r="D15" s="4">
        <v>3</v>
      </c>
      <c r="E15" s="5" t="s">
        <v>33</v>
      </c>
      <c r="F15" s="6">
        <v>42.22</v>
      </c>
      <c r="G15" s="4">
        <v>0</v>
      </c>
      <c r="H15" s="4">
        <v>1226</v>
      </c>
      <c r="I15" s="5" t="s">
        <v>28</v>
      </c>
      <c r="J15" s="4" t="s">
        <v>29</v>
      </c>
      <c r="K15" s="4">
        <v>8</v>
      </c>
      <c r="L15" s="13">
        <v>57999.999999999993</v>
      </c>
      <c r="M15" s="1" t="s">
        <v>30</v>
      </c>
      <c r="N15" s="1">
        <f t="shared" si="0"/>
        <v>65.2</v>
      </c>
    </row>
    <row r="16" spans="1:15">
      <c r="A16" s="11">
        <v>15</v>
      </c>
      <c r="B16" s="12">
        <v>290.67499999999995</v>
      </c>
      <c r="C16" s="12">
        <v>137.6</v>
      </c>
      <c r="D16" s="4">
        <v>2</v>
      </c>
      <c r="E16" s="5" t="s">
        <v>27</v>
      </c>
      <c r="F16" s="6">
        <v>1.1000000000000001</v>
      </c>
      <c r="G16" s="4">
        <v>1</v>
      </c>
      <c r="H16" s="4">
        <v>1445</v>
      </c>
      <c r="I16" s="5" t="s">
        <v>28</v>
      </c>
      <c r="J16" s="4" t="s">
        <v>29</v>
      </c>
      <c r="K16" s="4">
        <v>10</v>
      </c>
      <c r="L16" s="13">
        <v>48600</v>
      </c>
      <c r="M16" s="1" t="s">
        <v>30</v>
      </c>
      <c r="N16" s="1">
        <f t="shared" si="0"/>
        <v>68.8</v>
      </c>
    </row>
    <row r="17" spans="1:14">
      <c r="A17" s="11">
        <v>16</v>
      </c>
      <c r="B17" s="12">
        <v>224.75</v>
      </c>
      <c r="C17" s="12">
        <v>129.19999999999999</v>
      </c>
      <c r="D17" s="4">
        <v>2</v>
      </c>
      <c r="E17" s="5" t="s">
        <v>33</v>
      </c>
      <c r="F17" s="6">
        <v>12.35</v>
      </c>
      <c r="G17" s="4">
        <v>4</v>
      </c>
      <c r="H17" s="4">
        <v>2033</v>
      </c>
      <c r="I17" s="5" t="s">
        <v>28</v>
      </c>
      <c r="J17" s="4" t="s">
        <v>34</v>
      </c>
      <c r="K17" s="4">
        <v>8</v>
      </c>
      <c r="L17" s="13">
        <v>50600</v>
      </c>
      <c r="M17" s="1" t="s">
        <v>30</v>
      </c>
      <c r="N17" s="1">
        <f t="shared" si="0"/>
        <v>64.599999999999994</v>
      </c>
    </row>
    <row r="18" spans="1:14">
      <c r="A18" s="11">
        <v>17</v>
      </c>
      <c r="B18" s="12">
        <v>391.72500000000002</v>
      </c>
      <c r="C18" s="12">
        <v>201.6</v>
      </c>
      <c r="D18" s="4">
        <v>3</v>
      </c>
      <c r="E18" s="5" t="s">
        <v>33</v>
      </c>
      <c r="F18" s="6">
        <v>58.08</v>
      </c>
      <c r="G18" s="4">
        <v>1</v>
      </c>
      <c r="H18" s="4">
        <v>1428</v>
      </c>
      <c r="I18" s="5" t="s">
        <v>28</v>
      </c>
      <c r="J18" s="4" t="s">
        <v>29</v>
      </c>
      <c r="K18" s="4">
        <v>7</v>
      </c>
      <c r="L18" s="13">
        <v>38300</v>
      </c>
      <c r="M18" s="1" t="s">
        <v>30</v>
      </c>
      <c r="N18" s="1">
        <f t="shared" si="0"/>
        <v>67.2</v>
      </c>
    </row>
    <row r="19" spans="1:14">
      <c r="A19" s="11">
        <v>18</v>
      </c>
      <c r="B19" s="12">
        <v>293.14999999999998</v>
      </c>
      <c r="C19" s="12">
        <v>135.19999999999999</v>
      </c>
      <c r="D19" s="4">
        <v>2</v>
      </c>
      <c r="E19" s="5" t="s">
        <v>31</v>
      </c>
      <c r="F19" s="6">
        <v>0.99</v>
      </c>
      <c r="G19" s="4">
        <v>0</v>
      </c>
      <c r="H19" s="4">
        <v>1226</v>
      </c>
      <c r="I19" s="5" t="s">
        <v>28</v>
      </c>
      <c r="J19" s="4" t="s">
        <v>29</v>
      </c>
      <c r="K19" s="4">
        <v>10</v>
      </c>
      <c r="L19" s="13">
        <v>117600</v>
      </c>
      <c r="M19" s="1" t="s">
        <v>30</v>
      </c>
      <c r="N19" s="1">
        <f t="shared" si="0"/>
        <v>67.599999999999994</v>
      </c>
    </row>
    <row r="20" spans="1:14">
      <c r="A20" s="11">
        <v>19</v>
      </c>
      <c r="B20" s="12">
        <v>204.8</v>
      </c>
      <c r="C20" s="12">
        <v>126.8</v>
      </c>
      <c r="D20" s="4">
        <v>2</v>
      </c>
      <c r="E20" s="5" t="s">
        <v>27</v>
      </c>
      <c r="F20" s="6">
        <v>17</v>
      </c>
      <c r="G20" s="4">
        <v>1</v>
      </c>
      <c r="H20" s="4">
        <v>1512</v>
      </c>
      <c r="I20" s="5" t="s">
        <v>28</v>
      </c>
      <c r="J20" s="4" t="s">
        <v>29</v>
      </c>
      <c r="K20" s="4">
        <v>5</v>
      </c>
      <c r="L20" s="13">
        <v>0</v>
      </c>
      <c r="M20" s="1" t="s">
        <v>30</v>
      </c>
      <c r="N20" s="1">
        <f t="shared" si="0"/>
        <v>63.4</v>
      </c>
    </row>
    <row r="21" spans="1:14">
      <c r="A21" s="11">
        <v>20</v>
      </c>
      <c r="B21" s="12">
        <v>254.14999999999998</v>
      </c>
      <c r="C21" s="12">
        <v>135.19999999999999</v>
      </c>
      <c r="D21" s="4">
        <v>2</v>
      </c>
      <c r="E21" s="5" t="s">
        <v>31</v>
      </c>
      <c r="F21" s="6">
        <v>2.9</v>
      </c>
      <c r="G21" s="4">
        <v>0</v>
      </c>
      <c r="H21" s="4">
        <v>1378</v>
      </c>
      <c r="I21" s="5" t="s">
        <v>35</v>
      </c>
      <c r="J21" s="4" t="s">
        <v>29</v>
      </c>
      <c r="K21" s="4">
        <v>6</v>
      </c>
      <c r="L21" s="13">
        <v>41500</v>
      </c>
      <c r="M21" s="1" t="s">
        <v>36</v>
      </c>
      <c r="N21" s="1">
        <f t="shared" si="0"/>
        <v>67.599999999999994</v>
      </c>
    </row>
    <row r="22" spans="1:14">
      <c r="A22" s="11">
        <v>21</v>
      </c>
      <c r="B22" s="12">
        <v>241.02500000000001</v>
      </c>
      <c r="C22" s="12">
        <v>132.80000000000001</v>
      </c>
      <c r="D22" s="4">
        <v>2</v>
      </c>
      <c r="E22" s="5" t="s">
        <v>27</v>
      </c>
      <c r="F22" s="6">
        <v>3.5</v>
      </c>
      <c r="G22" s="4">
        <v>6</v>
      </c>
      <c r="H22" s="4">
        <v>1428</v>
      </c>
      <c r="I22" s="5" t="s">
        <v>35</v>
      </c>
      <c r="J22" s="4" t="s">
        <v>34</v>
      </c>
      <c r="K22" s="4">
        <v>12</v>
      </c>
      <c r="L22" s="13">
        <v>25500</v>
      </c>
      <c r="M22" s="1" t="s">
        <v>32</v>
      </c>
      <c r="N22" s="1">
        <f t="shared" si="0"/>
        <v>66.400000000000006</v>
      </c>
    </row>
    <row r="23" spans="1:14">
      <c r="A23" s="11">
        <v>22</v>
      </c>
      <c r="B23" s="12">
        <v>355.8</v>
      </c>
      <c r="C23" s="12">
        <v>192</v>
      </c>
      <c r="D23" s="4">
        <v>3</v>
      </c>
      <c r="E23" s="5" t="s">
        <v>31</v>
      </c>
      <c r="F23" s="6">
        <v>66.239999999999995</v>
      </c>
      <c r="G23" s="4">
        <v>0</v>
      </c>
      <c r="H23" s="4">
        <v>1344</v>
      </c>
      <c r="I23" s="5" t="s">
        <v>28</v>
      </c>
      <c r="J23" s="4" t="s">
        <v>29</v>
      </c>
      <c r="K23" s="4">
        <v>8</v>
      </c>
      <c r="L23" s="13">
        <v>69200</v>
      </c>
      <c r="M23" s="1" t="s">
        <v>32</v>
      </c>
      <c r="N23" s="1">
        <f t="shared" si="0"/>
        <v>64</v>
      </c>
    </row>
    <row r="24" spans="1:14">
      <c r="A24" s="11">
        <v>23</v>
      </c>
      <c r="B24" s="12">
        <v>243.05</v>
      </c>
      <c r="C24" s="12">
        <v>128</v>
      </c>
      <c r="D24" s="4">
        <v>2</v>
      </c>
      <c r="E24" s="5" t="s">
        <v>31</v>
      </c>
      <c r="F24" s="6">
        <v>13.58</v>
      </c>
      <c r="G24" s="4">
        <v>6</v>
      </c>
      <c r="H24" s="4">
        <v>2436</v>
      </c>
      <c r="I24" s="5" t="s">
        <v>28</v>
      </c>
      <c r="J24" s="4" t="s">
        <v>29</v>
      </c>
      <c r="K24" s="4">
        <v>9</v>
      </c>
      <c r="L24" s="13">
        <v>0</v>
      </c>
      <c r="M24" s="1" t="s">
        <v>30</v>
      </c>
      <c r="N24" s="1">
        <f t="shared" si="0"/>
        <v>64</v>
      </c>
    </row>
    <row r="25" spans="1:14">
      <c r="A25" s="11">
        <v>24</v>
      </c>
      <c r="B25" s="12">
        <v>268.10000000000002</v>
      </c>
      <c r="C25" s="12">
        <v>131.6</v>
      </c>
      <c r="D25" s="4">
        <v>2</v>
      </c>
      <c r="E25" s="5" t="s">
        <v>31</v>
      </c>
      <c r="F25" s="6">
        <v>17.309999999999999</v>
      </c>
      <c r="G25" s="4">
        <v>3</v>
      </c>
      <c r="H25" s="4">
        <v>1882</v>
      </c>
      <c r="I25" s="5" t="s">
        <v>28</v>
      </c>
      <c r="J25" s="4" t="s">
        <v>29</v>
      </c>
      <c r="K25" s="4">
        <v>10</v>
      </c>
      <c r="L25" s="13">
        <v>13100</v>
      </c>
      <c r="M25" s="1" t="s">
        <v>30</v>
      </c>
      <c r="N25" s="1">
        <f t="shared" si="0"/>
        <v>65.8</v>
      </c>
    </row>
    <row r="26" spans="1:14">
      <c r="A26" s="11">
        <v>25</v>
      </c>
      <c r="B26" s="12">
        <v>233.97499999999999</v>
      </c>
      <c r="C26" s="12">
        <v>131.6</v>
      </c>
      <c r="D26" s="4">
        <v>2</v>
      </c>
      <c r="E26" s="5" t="s">
        <v>27</v>
      </c>
      <c r="F26" s="6">
        <v>16.260000000000002</v>
      </c>
      <c r="G26" s="4">
        <v>3</v>
      </c>
      <c r="H26" s="4">
        <v>1781</v>
      </c>
      <c r="I26" s="5" t="s">
        <v>28</v>
      </c>
      <c r="J26" s="4" t="s">
        <v>34</v>
      </c>
      <c r="K26" s="4">
        <v>6</v>
      </c>
      <c r="L26" s="13">
        <v>21900</v>
      </c>
      <c r="M26" s="1" t="s">
        <v>32</v>
      </c>
      <c r="N26" s="1">
        <f t="shared" si="0"/>
        <v>65.8</v>
      </c>
    </row>
    <row r="27" spans="1:14">
      <c r="A27" s="11">
        <v>26</v>
      </c>
      <c r="B27" s="12">
        <v>131.65</v>
      </c>
      <c r="C27" s="12">
        <v>71.2</v>
      </c>
      <c r="D27" s="4">
        <v>1</v>
      </c>
      <c r="E27" s="5" t="s">
        <v>31</v>
      </c>
      <c r="F27" s="6">
        <v>12.69</v>
      </c>
      <c r="G27" s="4">
        <v>2</v>
      </c>
      <c r="H27" s="4">
        <v>1697</v>
      </c>
      <c r="I27" s="5" t="s">
        <v>28</v>
      </c>
      <c r="J27" s="4" t="s">
        <v>29</v>
      </c>
      <c r="K27" s="4">
        <v>4</v>
      </c>
      <c r="L27" s="13">
        <v>66400</v>
      </c>
      <c r="M27" s="1" t="s">
        <v>30</v>
      </c>
      <c r="N27" s="1">
        <f t="shared" si="0"/>
        <v>71.2</v>
      </c>
    </row>
    <row r="28" spans="1:14">
      <c r="A28" s="11">
        <v>27</v>
      </c>
      <c r="B28" s="12">
        <v>361.57499999999999</v>
      </c>
      <c r="C28" s="12">
        <v>196.8</v>
      </c>
      <c r="D28" s="4">
        <v>3</v>
      </c>
      <c r="E28" s="5" t="s">
        <v>31</v>
      </c>
      <c r="F28" s="6">
        <v>52.08</v>
      </c>
      <c r="G28" s="4">
        <v>4</v>
      </c>
      <c r="H28" s="4">
        <v>2083</v>
      </c>
      <c r="I28" s="5" t="s">
        <v>28</v>
      </c>
      <c r="J28" s="4" t="s">
        <v>29</v>
      </c>
      <c r="K28" s="4">
        <v>10</v>
      </c>
      <c r="L28" s="13">
        <v>0</v>
      </c>
      <c r="M28" s="1" t="s">
        <v>30</v>
      </c>
      <c r="N28" s="1">
        <f t="shared" si="0"/>
        <v>65.600000000000009</v>
      </c>
    </row>
    <row r="29" spans="1:14">
      <c r="A29" s="11">
        <v>28</v>
      </c>
      <c r="B29" s="12">
        <v>147.02500000000001</v>
      </c>
      <c r="C29" s="12">
        <v>70</v>
      </c>
      <c r="D29" s="4">
        <v>1</v>
      </c>
      <c r="E29" s="5" t="s">
        <v>27</v>
      </c>
      <c r="F29" s="6">
        <v>0.56000000000000005</v>
      </c>
      <c r="G29" s="4">
        <v>1</v>
      </c>
      <c r="H29" s="4">
        <v>1478</v>
      </c>
      <c r="I29" s="5" t="s">
        <v>28</v>
      </c>
      <c r="J29" s="4" t="s">
        <v>37</v>
      </c>
      <c r="K29" s="4">
        <v>8</v>
      </c>
      <c r="L29" s="13">
        <v>0</v>
      </c>
      <c r="M29" s="1" t="s">
        <v>30</v>
      </c>
      <c r="N29" s="1">
        <f t="shared" si="0"/>
        <v>70</v>
      </c>
    </row>
    <row r="30" spans="1:14">
      <c r="A30" s="11">
        <v>29</v>
      </c>
      <c r="B30" s="12">
        <v>220.39999999999998</v>
      </c>
      <c r="C30" s="12">
        <v>126.8</v>
      </c>
      <c r="D30" s="4">
        <v>2</v>
      </c>
      <c r="E30" s="5" t="s">
        <v>31</v>
      </c>
      <c r="F30" s="6">
        <v>8.4700000000000006</v>
      </c>
      <c r="G30" s="4">
        <v>4</v>
      </c>
      <c r="H30" s="4">
        <v>1966</v>
      </c>
      <c r="I30" s="5" t="s">
        <v>28</v>
      </c>
      <c r="J30" s="4" t="s">
        <v>29</v>
      </c>
      <c r="K30" s="4">
        <v>4</v>
      </c>
      <c r="L30" s="13">
        <v>0</v>
      </c>
      <c r="M30" s="1" t="s">
        <v>30</v>
      </c>
      <c r="N30" s="1">
        <f t="shared" si="0"/>
        <v>63.4</v>
      </c>
    </row>
    <row r="31" spans="1:14">
      <c r="A31" s="11">
        <v>30</v>
      </c>
      <c r="B31" s="12">
        <v>359.32500000000005</v>
      </c>
      <c r="C31" s="12">
        <v>200.4</v>
      </c>
      <c r="D31" s="4">
        <v>3</v>
      </c>
      <c r="E31" s="5" t="s">
        <v>27</v>
      </c>
      <c r="F31" s="6">
        <v>2.86</v>
      </c>
      <c r="G31" s="4">
        <v>6</v>
      </c>
      <c r="H31" s="4">
        <v>1445</v>
      </c>
      <c r="I31" s="5" t="s">
        <v>28</v>
      </c>
      <c r="J31" s="4" t="s">
        <v>29</v>
      </c>
      <c r="K31" s="4">
        <v>8</v>
      </c>
      <c r="L31" s="13">
        <v>0</v>
      </c>
      <c r="M31" s="1" t="s">
        <v>32</v>
      </c>
      <c r="N31" s="1">
        <f t="shared" si="0"/>
        <v>66.8</v>
      </c>
    </row>
    <row r="32" spans="1:14">
      <c r="A32" s="11">
        <v>31</v>
      </c>
      <c r="B32" s="12">
        <v>244.39999999999998</v>
      </c>
      <c r="C32" s="12">
        <v>135.19999999999999</v>
      </c>
      <c r="D32" s="4">
        <v>2</v>
      </c>
      <c r="E32" s="5" t="s">
        <v>33</v>
      </c>
      <c r="F32" s="6">
        <v>1.1000000000000001</v>
      </c>
      <c r="G32" s="4">
        <v>0</v>
      </c>
      <c r="H32" s="4">
        <v>1210</v>
      </c>
      <c r="I32" s="5" t="s">
        <v>28</v>
      </c>
      <c r="J32" s="4" t="s">
        <v>29</v>
      </c>
      <c r="K32" s="4">
        <v>4</v>
      </c>
      <c r="L32" s="13">
        <v>0</v>
      </c>
      <c r="M32" s="1" t="s">
        <v>30</v>
      </c>
      <c r="N32" s="1">
        <f t="shared" si="0"/>
        <v>67.599999999999994</v>
      </c>
    </row>
    <row r="33" spans="1:14">
      <c r="A33" s="11">
        <v>32</v>
      </c>
      <c r="B33" s="12">
        <v>261.72500000000002</v>
      </c>
      <c r="C33" s="12">
        <v>134</v>
      </c>
      <c r="D33" s="4">
        <v>2</v>
      </c>
      <c r="E33" s="5" t="s">
        <v>33</v>
      </c>
      <c r="F33" s="6">
        <v>19.2</v>
      </c>
      <c r="G33" s="4">
        <v>2</v>
      </c>
      <c r="H33" s="4">
        <v>1697</v>
      </c>
      <c r="I33" s="5" t="s">
        <v>28</v>
      </c>
      <c r="J33" s="4" t="s">
        <v>29</v>
      </c>
      <c r="K33" s="4">
        <v>8</v>
      </c>
      <c r="L33" s="13">
        <v>79000</v>
      </c>
      <c r="M33" s="1" t="s">
        <v>30</v>
      </c>
      <c r="N33" s="1">
        <f t="shared" si="0"/>
        <v>67</v>
      </c>
    </row>
    <row r="34" spans="1:14">
      <c r="A34" s="11">
        <v>33</v>
      </c>
      <c r="B34" s="12">
        <v>203.6</v>
      </c>
      <c r="C34" s="12">
        <v>125.6</v>
      </c>
      <c r="D34" s="4">
        <v>2</v>
      </c>
      <c r="E34" s="5" t="s">
        <v>27</v>
      </c>
      <c r="F34" s="6">
        <v>17.7</v>
      </c>
      <c r="G34" s="4">
        <v>0</v>
      </c>
      <c r="H34" s="4">
        <v>1210</v>
      </c>
      <c r="I34" s="5" t="s">
        <v>28</v>
      </c>
      <c r="J34" s="4" t="s">
        <v>29</v>
      </c>
      <c r="K34" s="4">
        <v>5</v>
      </c>
      <c r="L34" s="13">
        <v>60900</v>
      </c>
      <c r="M34" s="1" t="s">
        <v>36</v>
      </c>
      <c r="N34" s="1">
        <f t="shared" si="0"/>
        <v>62.8</v>
      </c>
    </row>
    <row r="35" spans="1:14">
      <c r="A35" s="11">
        <v>34</v>
      </c>
      <c r="B35" s="12">
        <v>359.77500000000003</v>
      </c>
      <c r="C35" s="12">
        <v>202.8</v>
      </c>
      <c r="D35" s="4">
        <v>3</v>
      </c>
      <c r="E35" s="5" t="s">
        <v>31</v>
      </c>
      <c r="F35" s="6">
        <v>32.14</v>
      </c>
      <c r="G35" s="4">
        <v>1</v>
      </c>
      <c r="H35" s="4">
        <v>1529</v>
      </c>
      <c r="I35" s="5" t="s">
        <v>35</v>
      </c>
      <c r="J35" s="4" t="s">
        <v>29</v>
      </c>
      <c r="K35" s="4">
        <v>5</v>
      </c>
      <c r="L35" s="13">
        <v>0</v>
      </c>
      <c r="M35" s="1" t="s">
        <v>32</v>
      </c>
      <c r="N35" s="1">
        <f t="shared" si="0"/>
        <v>67.600000000000009</v>
      </c>
    </row>
    <row r="36" spans="1:14">
      <c r="A36" s="11">
        <v>35</v>
      </c>
      <c r="B36" s="12">
        <v>229.4</v>
      </c>
      <c r="C36" s="12">
        <v>128</v>
      </c>
      <c r="D36" s="4">
        <v>2</v>
      </c>
      <c r="E36" s="5" t="s">
        <v>31</v>
      </c>
      <c r="F36" s="6">
        <v>23.67</v>
      </c>
      <c r="G36" s="4">
        <v>1</v>
      </c>
      <c r="H36" s="4">
        <v>1310</v>
      </c>
      <c r="I36" s="5" t="s">
        <v>28</v>
      </c>
      <c r="J36" s="4" t="s">
        <v>29</v>
      </c>
      <c r="K36" s="4">
        <v>7</v>
      </c>
      <c r="L36" s="13">
        <v>0</v>
      </c>
      <c r="M36" s="1" t="s">
        <v>36</v>
      </c>
      <c r="N36" s="1">
        <f t="shared" si="0"/>
        <v>64</v>
      </c>
    </row>
    <row r="37" spans="1:14">
      <c r="A37" s="11">
        <v>36</v>
      </c>
      <c r="B37" s="12">
        <v>197.75</v>
      </c>
      <c r="C37" s="12">
        <v>125.6</v>
      </c>
      <c r="D37" s="4">
        <v>2</v>
      </c>
      <c r="E37" s="5" t="s">
        <v>33</v>
      </c>
      <c r="F37" s="6">
        <v>14.61</v>
      </c>
      <c r="G37" s="4">
        <v>1</v>
      </c>
      <c r="H37" s="4">
        <v>1613</v>
      </c>
      <c r="I37" s="5" t="s">
        <v>28</v>
      </c>
      <c r="J37" s="4" t="s">
        <v>29</v>
      </c>
      <c r="K37" s="4">
        <v>5</v>
      </c>
      <c r="L37" s="13">
        <v>14800</v>
      </c>
      <c r="M37" s="1" t="s">
        <v>30</v>
      </c>
      <c r="N37" s="1">
        <f t="shared" si="0"/>
        <v>62.8</v>
      </c>
    </row>
    <row r="38" spans="1:14">
      <c r="A38" s="11">
        <v>37</v>
      </c>
      <c r="B38" s="12">
        <v>233.97499999999999</v>
      </c>
      <c r="C38" s="12">
        <v>131.6</v>
      </c>
      <c r="D38" s="4">
        <v>2</v>
      </c>
      <c r="E38" s="5" t="s">
        <v>31</v>
      </c>
      <c r="F38" s="6">
        <v>3.17</v>
      </c>
      <c r="G38" s="4">
        <v>4</v>
      </c>
      <c r="H38" s="4">
        <v>2016</v>
      </c>
      <c r="I38" s="5" t="s">
        <v>35</v>
      </c>
      <c r="J38" s="4" t="s">
        <v>29</v>
      </c>
      <c r="K38" s="4">
        <v>9</v>
      </c>
      <c r="L38" s="13">
        <v>28699.999999999996</v>
      </c>
      <c r="M38" s="1" t="s">
        <v>36</v>
      </c>
      <c r="N38" s="1">
        <f t="shared" si="0"/>
        <v>65.8</v>
      </c>
    </row>
    <row r="39" spans="1:14">
      <c r="A39" s="11">
        <v>38</v>
      </c>
      <c r="B39" s="12">
        <v>248.6</v>
      </c>
      <c r="C39" s="12">
        <v>131.6</v>
      </c>
      <c r="D39" s="4">
        <v>2</v>
      </c>
      <c r="E39" s="5" t="s">
        <v>31</v>
      </c>
      <c r="F39" s="6">
        <v>18.739999999999998</v>
      </c>
      <c r="G39" s="4">
        <v>3</v>
      </c>
      <c r="H39" s="4">
        <v>1882</v>
      </c>
      <c r="I39" s="5" t="s">
        <v>28</v>
      </c>
      <c r="J39" s="4" t="s">
        <v>34</v>
      </c>
      <c r="K39" s="4">
        <v>11</v>
      </c>
      <c r="L39" s="13">
        <v>34200</v>
      </c>
      <c r="M39" s="1" t="s">
        <v>30</v>
      </c>
      <c r="N39" s="1">
        <f t="shared" si="0"/>
        <v>65.8</v>
      </c>
    </row>
    <row r="40" spans="1:14">
      <c r="A40" s="11">
        <v>39</v>
      </c>
      <c r="B40" s="12">
        <v>274.17500000000001</v>
      </c>
      <c r="C40" s="12">
        <v>132.80000000000001</v>
      </c>
      <c r="D40" s="4">
        <v>2</v>
      </c>
      <c r="E40" s="5" t="s">
        <v>31</v>
      </c>
      <c r="F40" s="6">
        <v>0.83</v>
      </c>
      <c r="G40" s="4">
        <v>0</v>
      </c>
      <c r="H40" s="4">
        <v>1210</v>
      </c>
      <c r="I40" s="5" t="s">
        <v>28</v>
      </c>
      <c r="J40" s="4" t="s">
        <v>29</v>
      </c>
      <c r="K40" s="4">
        <v>10</v>
      </c>
      <c r="L40" s="13">
        <v>0</v>
      </c>
      <c r="M40" s="1" t="s">
        <v>30</v>
      </c>
      <c r="N40" s="1">
        <f t="shared" si="0"/>
        <v>66.400000000000006</v>
      </c>
    </row>
    <row r="41" spans="1:14">
      <c r="A41" s="11">
        <v>40</v>
      </c>
      <c r="B41" s="14">
        <v>184.32499999999999</v>
      </c>
      <c r="C41" s="14">
        <v>126.8</v>
      </c>
      <c r="D41" s="4">
        <v>2</v>
      </c>
      <c r="E41" s="3" t="s">
        <v>33</v>
      </c>
      <c r="F41" s="7">
        <v>0.28999999999999998</v>
      </c>
      <c r="G41" s="2">
        <v>6</v>
      </c>
      <c r="H41" s="2">
        <v>2520</v>
      </c>
      <c r="I41" s="3" t="s">
        <v>28</v>
      </c>
      <c r="J41" s="4" t="s">
        <v>29</v>
      </c>
      <c r="K41" s="4">
        <v>1</v>
      </c>
      <c r="L41" s="13">
        <v>30500</v>
      </c>
      <c r="M41" s="1" t="s">
        <v>32</v>
      </c>
      <c r="N41" s="1">
        <f t="shared" si="0"/>
        <v>63.4</v>
      </c>
    </row>
    <row r="42" spans="1:14">
      <c r="A42" s="11">
        <v>41</v>
      </c>
      <c r="B42" s="12">
        <v>214.55</v>
      </c>
      <c r="C42" s="12">
        <v>126.8</v>
      </c>
      <c r="D42" s="4">
        <v>2</v>
      </c>
      <c r="E42" s="5" t="s">
        <v>27</v>
      </c>
      <c r="F42" s="6">
        <v>15.12</v>
      </c>
      <c r="G42" s="4">
        <v>3</v>
      </c>
      <c r="H42" s="4">
        <v>1848</v>
      </c>
      <c r="I42" s="5" t="s">
        <v>28</v>
      </c>
      <c r="J42" s="4" t="s">
        <v>29</v>
      </c>
      <c r="K42" s="4">
        <v>7</v>
      </c>
      <c r="L42" s="13">
        <v>0</v>
      </c>
      <c r="M42" s="1" t="s">
        <v>30</v>
      </c>
      <c r="N42" s="1">
        <f t="shared" si="0"/>
        <v>63.4</v>
      </c>
    </row>
    <row r="43" spans="1:14">
      <c r="A43" s="11">
        <v>42</v>
      </c>
      <c r="B43" s="12">
        <v>352.05</v>
      </c>
      <c r="C43" s="12">
        <v>198</v>
      </c>
      <c r="D43" s="4">
        <v>3</v>
      </c>
      <c r="E43" s="5" t="s">
        <v>31</v>
      </c>
      <c r="F43" s="6">
        <v>29</v>
      </c>
      <c r="G43" s="4">
        <v>2</v>
      </c>
      <c r="H43" s="4">
        <v>1747</v>
      </c>
      <c r="I43" s="5" t="s">
        <v>28</v>
      </c>
      <c r="J43" s="4" t="s">
        <v>34</v>
      </c>
      <c r="K43" s="4">
        <v>6</v>
      </c>
      <c r="L43" s="13">
        <v>6800.0000000000009</v>
      </c>
      <c r="M43" s="1" t="s">
        <v>30</v>
      </c>
      <c r="N43" s="1">
        <f t="shared" si="0"/>
        <v>66</v>
      </c>
    </row>
    <row r="44" spans="1:14">
      <c r="A44" s="11">
        <v>43</v>
      </c>
      <c r="B44" s="12">
        <v>270.5</v>
      </c>
      <c r="C44" s="12">
        <v>134</v>
      </c>
      <c r="D44" s="4">
        <v>2</v>
      </c>
      <c r="E44" s="5" t="s">
        <v>27</v>
      </c>
      <c r="F44" s="6">
        <v>23.18</v>
      </c>
      <c r="G44" s="4">
        <v>2</v>
      </c>
      <c r="H44" s="4">
        <v>1663</v>
      </c>
      <c r="I44" s="5" t="s">
        <v>28</v>
      </c>
      <c r="J44" s="4" t="s">
        <v>34</v>
      </c>
      <c r="K44" s="4">
        <v>11</v>
      </c>
      <c r="L44" s="13">
        <v>29800</v>
      </c>
      <c r="M44" s="1" t="s">
        <v>32</v>
      </c>
      <c r="N44" s="1">
        <f t="shared" si="0"/>
        <v>67</v>
      </c>
    </row>
    <row r="45" spans="1:14">
      <c r="A45" s="11">
        <v>44</v>
      </c>
      <c r="B45" s="12">
        <v>397.97500000000002</v>
      </c>
      <c r="C45" s="12">
        <v>248.8</v>
      </c>
      <c r="D45" s="4">
        <v>4</v>
      </c>
      <c r="E45" s="5" t="s">
        <v>33</v>
      </c>
      <c r="F45" s="6">
        <v>4.0599999999999996</v>
      </c>
      <c r="G45" s="4">
        <v>6</v>
      </c>
      <c r="H45" s="4">
        <v>2436</v>
      </c>
      <c r="I45" s="5" t="s">
        <v>28</v>
      </c>
      <c r="J45" s="4" t="s">
        <v>34</v>
      </c>
      <c r="K45" s="4">
        <v>11</v>
      </c>
      <c r="L45" s="13">
        <v>43000</v>
      </c>
      <c r="M45" s="1" t="s">
        <v>32</v>
      </c>
      <c r="N45" s="1">
        <f t="shared" si="0"/>
        <v>62.2</v>
      </c>
    </row>
    <row r="46" spans="1:14">
      <c r="A46" s="11">
        <v>45</v>
      </c>
      <c r="B46" s="12">
        <v>333.6</v>
      </c>
      <c r="C46" s="12">
        <v>193.2</v>
      </c>
      <c r="D46" s="4">
        <v>3</v>
      </c>
      <c r="E46" s="5" t="s">
        <v>27</v>
      </c>
      <c r="F46" s="6">
        <v>26.21</v>
      </c>
      <c r="G46" s="4">
        <v>3</v>
      </c>
      <c r="H46" s="4">
        <v>1865</v>
      </c>
      <c r="I46" s="5" t="s">
        <v>28</v>
      </c>
      <c r="J46" s="4" t="s">
        <v>34</v>
      </c>
      <c r="K46" s="4">
        <v>7</v>
      </c>
      <c r="L46" s="13">
        <v>47300</v>
      </c>
      <c r="M46" s="1" t="s">
        <v>36</v>
      </c>
      <c r="N46" s="1">
        <f t="shared" si="0"/>
        <v>64.399999999999991</v>
      </c>
    </row>
    <row r="47" spans="1:14">
      <c r="A47" s="11">
        <v>46</v>
      </c>
      <c r="B47" s="12">
        <v>343.5</v>
      </c>
      <c r="C47" s="12">
        <v>199.2</v>
      </c>
      <c r="D47" s="4">
        <v>3</v>
      </c>
      <c r="E47" s="5" t="s">
        <v>31</v>
      </c>
      <c r="F47" s="6">
        <v>59.04</v>
      </c>
      <c r="G47" s="4">
        <v>1</v>
      </c>
      <c r="H47" s="4">
        <v>1445</v>
      </c>
      <c r="I47" s="5" t="s">
        <v>28</v>
      </c>
      <c r="J47" s="4" t="s">
        <v>29</v>
      </c>
      <c r="K47" s="4">
        <v>4</v>
      </c>
      <c r="L47" s="13">
        <v>73500</v>
      </c>
      <c r="M47" s="1" t="s">
        <v>32</v>
      </c>
      <c r="N47" s="1">
        <f t="shared" si="0"/>
        <v>66.399999999999991</v>
      </c>
    </row>
    <row r="48" spans="1:14">
      <c r="A48" s="11">
        <v>47</v>
      </c>
      <c r="B48" s="12">
        <v>251.97499999999999</v>
      </c>
      <c r="C48" s="12">
        <v>134</v>
      </c>
      <c r="D48" s="4">
        <v>2</v>
      </c>
      <c r="E48" s="5" t="s">
        <v>27</v>
      </c>
      <c r="F48" s="6">
        <v>48.18</v>
      </c>
      <c r="G48" s="4">
        <v>1</v>
      </c>
      <c r="H48" s="4">
        <v>1411</v>
      </c>
      <c r="I48" s="5" t="s">
        <v>28</v>
      </c>
      <c r="J48" s="4" t="s">
        <v>29</v>
      </c>
      <c r="K48" s="4">
        <v>6</v>
      </c>
      <c r="L48" s="13">
        <v>0</v>
      </c>
      <c r="M48" s="1" t="s">
        <v>36</v>
      </c>
      <c r="N48" s="1">
        <f t="shared" si="0"/>
        <v>67</v>
      </c>
    </row>
    <row r="49" spans="1:14">
      <c r="A49" s="11">
        <v>48</v>
      </c>
      <c r="B49" s="12">
        <v>204.8</v>
      </c>
      <c r="C49" s="12">
        <v>126.8</v>
      </c>
      <c r="D49" s="4">
        <v>2</v>
      </c>
      <c r="E49" s="5" t="s">
        <v>31</v>
      </c>
      <c r="F49" s="6">
        <v>7.09</v>
      </c>
      <c r="G49" s="4">
        <v>4</v>
      </c>
      <c r="H49" s="4">
        <v>2066</v>
      </c>
      <c r="I49" s="5" t="s">
        <v>35</v>
      </c>
      <c r="J49" s="4" t="s">
        <v>29</v>
      </c>
      <c r="K49" s="4">
        <v>6</v>
      </c>
      <c r="L49" s="13">
        <v>0</v>
      </c>
      <c r="M49" s="1" t="s">
        <v>32</v>
      </c>
      <c r="N49" s="1">
        <f t="shared" si="0"/>
        <v>63.4</v>
      </c>
    </row>
    <row r="50" spans="1:14">
      <c r="A50" s="11">
        <v>49</v>
      </c>
      <c r="B50" s="12">
        <v>209.9</v>
      </c>
      <c r="C50" s="12">
        <v>128</v>
      </c>
      <c r="D50" s="4">
        <v>2</v>
      </c>
      <c r="E50" s="5" t="s">
        <v>31</v>
      </c>
      <c r="F50" s="6">
        <v>0.74</v>
      </c>
      <c r="G50" s="4">
        <v>1</v>
      </c>
      <c r="H50" s="4">
        <v>1630</v>
      </c>
      <c r="I50" s="5" t="s">
        <v>28</v>
      </c>
      <c r="J50" s="4" t="s">
        <v>34</v>
      </c>
      <c r="K50" s="4">
        <v>5</v>
      </c>
      <c r="L50" s="13">
        <v>37400</v>
      </c>
      <c r="M50" s="1" t="s">
        <v>30</v>
      </c>
      <c r="N50" s="1">
        <f t="shared" si="0"/>
        <v>64</v>
      </c>
    </row>
    <row r="51" spans="1:14">
      <c r="A51" s="11">
        <v>50</v>
      </c>
      <c r="B51" s="12">
        <v>231.35</v>
      </c>
      <c r="C51" s="12">
        <v>128</v>
      </c>
      <c r="D51" s="4">
        <v>2</v>
      </c>
      <c r="E51" s="5" t="s">
        <v>27</v>
      </c>
      <c r="F51" s="6">
        <v>19.64</v>
      </c>
      <c r="G51" s="4">
        <v>2</v>
      </c>
      <c r="H51" s="4">
        <v>1646</v>
      </c>
      <c r="I51" s="5" t="s">
        <v>28</v>
      </c>
      <c r="J51" s="4" t="s">
        <v>29</v>
      </c>
      <c r="K51" s="4">
        <v>1</v>
      </c>
      <c r="L51" s="13">
        <v>0</v>
      </c>
      <c r="M51" s="1" t="s">
        <v>32</v>
      </c>
      <c r="N51" s="1">
        <f t="shared" si="0"/>
        <v>64</v>
      </c>
    </row>
    <row r="52" spans="1:14">
      <c r="A52" s="11">
        <v>51</v>
      </c>
      <c r="B52" s="12">
        <v>237.875</v>
      </c>
      <c r="C52" s="12">
        <v>131.6</v>
      </c>
      <c r="D52" s="4">
        <v>2</v>
      </c>
      <c r="E52" s="5" t="s">
        <v>31</v>
      </c>
      <c r="F52" s="6">
        <v>37.979999999999997</v>
      </c>
      <c r="G52" s="4">
        <v>0</v>
      </c>
      <c r="H52" s="4">
        <v>1210</v>
      </c>
      <c r="I52" s="5" t="s">
        <v>28</v>
      </c>
      <c r="J52" s="4" t="s">
        <v>34</v>
      </c>
      <c r="K52" s="4">
        <v>5</v>
      </c>
      <c r="L52" s="13">
        <v>0</v>
      </c>
      <c r="M52" s="1" t="s">
        <v>32</v>
      </c>
      <c r="N52" s="1">
        <f t="shared" si="0"/>
        <v>65.8</v>
      </c>
    </row>
    <row r="53" spans="1:14">
      <c r="A53" s="11">
        <v>52</v>
      </c>
      <c r="B53" s="12">
        <v>214.02499999999998</v>
      </c>
      <c r="C53" s="12">
        <v>129.19999999999999</v>
      </c>
      <c r="D53" s="4">
        <v>2</v>
      </c>
      <c r="E53" s="5" t="s">
        <v>31</v>
      </c>
      <c r="F53" s="6">
        <v>51.7</v>
      </c>
      <c r="G53" s="4">
        <v>0</v>
      </c>
      <c r="H53" s="4">
        <v>1226</v>
      </c>
      <c r="I53" s="5" t="s">
        <v>28</v>
      </c>
      <c r="J53" s="4" t="s">
        <v>29</v>
      </c>
      <c r="K53" s="4">
        <v>3</v>
      </c>
      <c r="L53" s="13">
        <v>33100</v>
      </c>
      <c r="M53" s="1" t="s">
        <v>36</v>
      </c>
      <c r="N53" s="1">
        <f t="shared" si="0"/>
        <v>64.599999999999994</v>
      </c>
    </row>
    <row r="54" spans="1:14">
      <c r="A54" s="11">
        <v>53</v>
      </c>
      <c r="B54" s="12">
        <v>226.625</v>
      </c>
      <c r="C54" s="12">
        <v>134</v>
      </c>
      <c r="D54" s="4">
        <v>2</v>
      </c>
      <c r="E54" s="5" t="s">
        <v>33</v>
      </c>
      <c r="F54" s="6">
        <v>15.41</v>
      </c>
      <c r="G54" s="4">
        <v>3</v>
      </c>
      <c r="H54" s="4">
        <v>1865</v>
      </c>
      <c r="I54" s="5" t="s">
        <v>28</v>
      </c>
      <c r="J54" s="4" t="s">
        <v>34</v>
      </c>
      <c r="K54" s="4">
        <v>4</v>
      </c>
      <c r="L54" s="13">
        <v>48000</v>
      </c>
      <c r="M54" s="1" t="s">
        <v>36</v>
      </c>
      <c r="N54" s="1">
        <f t="shared" si="0"/>
        <v>67</v>
      </c>
    </row>
    <row r="55" spans="1:14">
      <c r="A55" s="11">
        <v>54</v>
      </c>
      <c r="B55" s="12">
        <v>190.7</v>
      </c>
      <c r="C55" s="12">
        <v>124.4</v>
      </c>
      <c r="D55" s="4">
        <v>2</v>
      </c>
      <c r="E55" s="5" t="s">
        <v>33</v>
      </c>
      <c r="F55" s="6">
        <v>0.69</v>
      </c>
      <c r="G55" s="4">
        <v>1</v>
      </c>
      <c r="H55" s="4">
        <v>1445</v>
      </c>
      <c r="I55" s="5" t="s">
        <v>28</v>
      </c>
      <c r="J55" s="4" t="s">
        <v>29</v>
      </c>
      <c r="K55" s="4">
        <v>2</v>
      </c>
      <c r="L55" s="13">
        <v>0</v>
      </c>
      <c r="M55" s="1" t="s">
        <v>30</v>
      </c>
      <c r="N55" s="1">
        <f t="shared" si="0"/>
        <v>62.2</v>
      </c>
    </row>
    <row r="56" spans="1:14">
      <c r="A56" s="11">
        <v>55</v>
      </c>
      <c r="B56" s="12">
        <v>141.4</v>
      </c>
      <c r="C56" s="12">
        <v>71.2</v>
      </c>
      <c r="D56" s="4">
        <v>1</v>
      </c>
      <c r="E56" s="5" t="s">
        <v>31</v>
      </c>
      <c r="F56" s="6">
        <v>12.31</v>
      </c>
      <c r="G56" s="4">
        <v>3</v>
      </c>
      <c r="H56" s="4">
        <v>2016</v>
      </c>
      <c r="I56" s="5" t="s">
        <v>28</v>
      </c>
      <c r="J56" s="4" t="s">
        <v>29</v>
      </c>
      <c r="K56" s="4">
        <v>4</v>
      </c>
      <c r="L56" s="13">
        <v>36500</v>
      </c>
      <c r="M56" s="1" t="s">
        <v>30</v>
      </c>
      <c r="N56" s="1">
        <f t="shared" si="0"/>
        <v>71.2</v>
      </c>
    </row>
    <row r="57" spans="1:14">
      <c r="A57" s="11">
        <v>56</v>
      </c>
      <c r="B57" s="12">
        <v>245.375</v>
      </c>
      <c r="C57" s="12">
        <v>135.19999999999999</v>
      </c>
      <c r="D57" s="4">
        <v>2</v>
      </c>
      <c r="E57" s="5" t="s">
        <v>27</v>
      </c>
      <c r="F57" s="6">
        <v>35.9</v>
      </c>
      <c r="G57" s="4">
        <v>1</v>
      </c>
      <c r="H57" s="4">
        <v>1411</v>
      </c>
      <c r="I57" s="5" t="s">
        <v>28</v>
      </c>
      <c r="J57" s="4" t="s">
        <v>29</v>
      </c>
      <c r="K57" s="4">
        <v>5</v>
      </c>
      <c r="L57" s="13">
        <v>8400</v>
      </c>
      <c r="M57" s="1" t="s">
        <v>32</v>
      </c>
      <c r="N57" s="1">
        <f t="shared" si="0"/>
        <v>67.599999999999994</v>
      </c>
    </row>
    <row r="58" spans="1:14">
      <c r="A58" s="11">
        <v>57</v>
      </c>
      <c r="B58" s="12">
        <v>219.65</v>
      </c>
      <c r="C58" s="12">
        <v>128</v>
      </c>
      <c r="D58" s="4">
        <v>2</v>
      </c>
      <c r="E58" s="5" t="s">
        <v>33</v>
      </c>
      <c r="F58" s="6">
        <v>11.79</v>
      </c>
      <c r="G58" s="4">
        <v>3</v>
      </c>
      <c r="H58" s="4">
        <v>1814</v>
      </c>
      <c r="I58" s="5" t="s">
        <v>28</v>
      </c>
      <c r="J58" s="4" t="s">
        <v>29</v>
      </c>
      <c r="K58" s="4">
        <v>7</v>
      </c>
      <c r="L58" s="13">
        <v>0</v>
      </c>
      <c r="M58" s="1" t="s">
        <v>30</v>
      </c>
      <c r="N58" s="1">
        <f t="shared" si="0"/>
        <v>64</v>
      </c>
    </row>
    <row r="59" spans="1:14">
      <c r="A59" s="11">
        <v>58</v>
      </c>
      <c r="B59" s="12">
        <v>209.45</v>
      </c>
      <c r="C59" s="12">
        <v>125.6</v>
      </c>
      <c r="D59" s="4">
        <v>2</v>
      </c>
      <c r="E59" s="5" t="s">
        <v>27</v>
      </c>
      <c r="F59" s="6">
        <v>26.3</v>
      </c>
      <c r="G59" s="4">
        <v>3</v>
      </c>
      <c r="H59" s="4">
        <v>1982</v>
      </c>
      <c r="I59" s="5" t="s">
        <v>28</v>
      </c>
      <c r="J59" s="4" t="s">
        <v>29</v>
      </c>
      <c r="K59" s="4">
        <v>14</v>
      </c>
      <c r="L59" s="13">
        <v>40400</v>
      </c>
      <c r="M59" s="1" t="s">
        <v>36</v>
      </c>
      <c r="N59" s="1">
        <f t="shared" si="0"/>
        <v>62.8</v>
      </c>
    </row>
    <row r="60" spans="1:14">
      <c r="A60" s="11">
        <v>59</v>
      </c>
      <c r="B60" s="12">
        <v>357.52500000000003</v>
      </c>
      <c r="C60" s="12">
        <v>190.8</v>
      </c>
      <c r="D60" s="4">
        <v>3</v>
      </c>
      <c r="E60" s="5" t="s">
        <v>27</v>
      </c>
      <c r="F60" s="6">
        <v>20.48</v>
      </c>
      <c r="G60" s="4">
        <v>1</v>
      </c>
      <c r="H60" s="4">
        <v>1546</v>
      </c>
      <c r="I60" s="5" t="s">
        <v>28</v>
      </c>
      <c r="J60" s="4" t="s">
        <v>34</v>
      </c>
      <c r="K60" s="4">
        <v>2</v>
      </c>
      <c r="L60" s="13">
        <v>59900</v>
      </c>
      <c r="M60" s="1" t="s">
        <v>32</v>
      </c>
      <c r="N60" s="1">
        <f t="shared" si="0"/>
        <v>63.6</v>
      </c>
    </row>
    <row r="61" spans="1:14">
      <c r="A61" s="11">
        <v>60</v>
      </c>
      <c r="B61" s="12">
        <v>282.95000000000005</v>
      </c>
      <c r="C61" s="12">
        <v>132.80000000000001</v>
      </c>
      <c r="D61" s="4">
        <v>2</v>
      </c>
      <c r="E61" s="5" t="s">
        <v>27</v>
      </c>
      <c r="F61" s="6">
        <v>30.84</v>
      </c>
      <c r="G61" s="4">
        <v>1</v>
      </c>
      <c r="H61" s="4">
        <v>1478</v>
      </c>
      <c r="I61" s="5" t="s">
        <v>28</v>
      </c>
      <c r="J61" s="4" t="s">
        <v>34</v>
      </c>
      <c r="K61" s="4">
        <v>8</v>
      </c>
      <c r="L61" s="13">
        <v>0</v>
      </c>
      <c r="M61" s="1" t="s">
        <v>36</v>
      </c>
      <c r="N61" s="1">
        <f t="shared" si="0"/>
        <v>66.400000000000006</v>
      </c>
    </row>
    <row r="62" spans="1:14">
      <c r="A62" s="11">
        <v>61</v>
      </c>
      <c r="B62" s="12">
        <v>237.65</v>
      </c>
      <c r="C62" s="12">
        <v>130.4</v>
      </c>
      <c r="D62" s="4">
        <v>2</v>
      </c>
      <c r="E62" s="5" t="s">
        <v>33</v>
      </c>
      <c r="F62" s="6">
        <v>18.43</v>
      </c>
      <c r="G62" s="4">
        <v>2</v>
      </c>
      <c r="H62" s="4">
        <v>1697</v>
      </c>
      <c r="I62" s="5" t="s">
        <v>28</v>
      </c>
      <c r="J62" s="4" t="s">
        <v>34</v>
      </c>
      <c r="K62" s="4">
        <v>7</v>
      </c>
      <c r="L62" s="13">
        <v>0</v>
      </c>
      <c r="M62" s="1" t="s">
        <v>30</v>
      </c>
      <c r="N62" s="1">
        <f t="shared" si="0"/>
        <v>65.2</v>
      </c>
    </row>
    <row r="63" spans="1:14">
      <c r="A63" s="11">
        <v>62</v>
      </c>
      <c r="B63" s="12">
        <v>292.10000000000002</v>
      </c>
      <c r="C63" s="12">
        <v>140</v>
      </c>
      <c r="D63" s="4">
        <v>2</v>
      </c>
      <c r="E63" s="5" t="s">
        <v>31</v>
      </c>
      <c r="F63" s="6">
        <v>32.14</v>
      </c>
      <c r="G63" s="4">
        <v>1</v>
      </c>
      <c r="H63" s="4">
        <v>1529</v>
      </c>
      <c r="I63" s="5" t="s">
        <v>28</v>
      </c>
      <c r="J63" s="4" t="s">
        <v>34</v>
      </c>
      <c r="K63" s="4">
        <v>8</v>
      </c>
      <c r="L63" s="13">
        <v>0</v>
      </c>
      <c r="M63" s="1" t="s">
        <v>30</v>
      </c>
      <c r="N63" s="1">
        <f t="shared" si="0"/>
        <v>70</v>
      </c>
    </row>
    <row r="64" spans="1:14">
      <c r="A64" s="11">
        <v>63</v>
      </c>
      <c r="B64" s="12">
        <v>199.7</v>
      </c>
      <c r="C64" s="12">
        <v>125.6</v>
      </c>
      <c r="D64" s="4">
        <v>2</v>
      </c>
      <c r="E64" s="5" t="s">
        <v>33</v>
      </c>
      <c r="F64" s="6">
        <v>9.0399999999999991</v>
      </c>
      <c r="G64" s="4">
        <v>4</v>
      </c>
      <c r="H64" s="4">
        <v>2016</v>
      </c>
      <c r="I64" s="5" t="s">
        <v>28</v>
      </c>
      <c r="J64" s="4" t="s">
        <v>34</v>
      </c>
      <c r="K64" s="4">
        <v>2</v>
      </c>
      <c r="L64" s="13">
        <v>21400</v>
      </c>
      <c r="M64" s="1" t="s">
        <v>32</v>
      </c>
      <c r="N64" s="1">
        <f t="shared" si="0"/>
        <v>62.8</v>
      </c>
    </row>
    <row r="65" spans="1:14">
      <c r="A65" s="11">
        <v>64</v>
      </c>
      <c r="B65" s="12">
        <v>243.95000000000002</v>
      </c>
      <c r="C65" s="12">
        <v>132.80000000000001</v>
      </c>
      <c r="D65" s="4">
        <v>2</v>
      </c>
      <c r="E65" s="5" t="s">
        <v>27</v>
      </c>
      <c r="F65" s="6">
        <v>25.38</v>
      </c>
      <c r="G65" s="4">
        <v>2</v>
      </c>
      <c r="H65" s="4">
        <v>1646</v>
      </c>
      <c r="I65" s="5" t="s">
        <v>35</v>
      </c>
      <c r="J65" s="4" t="s">
        <v>29</v>
      </c>
      <c r="K65" s="4">
        <v>7</v>
      </c>
      <c r="L65" s="13">
        <v>31200</v>
      </c>
      <c r="M65" s="1" t="s">
        <v>36</v>
      </c>
      <c r="N65" s="1">
        <f t="shared" si="0"/>
        <v>66.400000000000006</v>
      </c>
    </row>
    <row r="66" spans="1:14">
      <c r="A66" s="11">
        <v>65</v>
      </c>
      <c r="B66" s="12">
        <v>428.32499999999999</v>
      </c>
      <c r="C66" s="12">
        <v>199.2</v>
      </c>
      <c r="D66" s="4">
        <v>3</v>
      </c>
      <c r="E66" s="5" t="s">
        <v>31</v>
      </c>
      <c r="F66" s="6">
        <v>30.54</v>
      </c>
      <c r="G66" s="4">
        <v>2</v>
      </c>
      <c r="H66" s="4">
        <v>1646</v>
      </c>
      <c r="I66" s="5" t="s">
        <v>28</v>
      </c>
      <c r="J66" s="4" t="s">
        <v>29</v>
      </c>
      <c r="K66" s="4">
        <v>9</v>
      </c>
      <c r="L66" s="13">
        <v>0</v>
      </c>
      <c r="M66" s="1" t="s">
        <v>30</v>
      </c>
      <c r="N66" s="1">
        <f t="shared" si="0"/>
        <v>66.399999999999991</v>
      </c>
    </row>
    <row r="67" spans="1:14">
      <c r="A67" s="11">
        <v>66</v>
      </c>
      <c r="B67" s="12">
        <v>315.3</v>
      </c>
      <c r="C67" s="12">
        <v>194.4</v>
      </c>
      <c r="D67" s="4">
        <v>3</v>
      </c>
      <c r="E67" s="5" t="s">
        <v>33</v>
      </c>
      <c r="F67" s="6">
        <v>1.08</v>
      </c>
      <c r="G67" s="4">
        <v>2</v>
      </c>
      <c r="H67" s="4">
        <v>1646</v>
      </c>
      <c r="I67" s="5" t="s">
        <v>28</v>
      </c>
      <c r="J67" s="4" t="s">
        <v>34</v>
      </c>
      <c r="K67" s="4">
        <v>2</v>
      </c>
      <c r="L67" s="13">
        <v>41600</v>
      </c>
      <c r="M67" s="1" t="s">
        <v>30</v>
      </c>
      <c r="N67" s="1">
        <f t="shared" ref="N67:N130" si="1">C67/D67</f>
        <v>64.8</v>
      </c>
    </row>
    <row r="68" spans="1:14">
      <c r="A68" s="11">
        <v>67</v>
      </c>
      <c r="B68" s="12">
        <v>267.05</v>
      </c>
      <c r="C68" s="12">
        <v>136.4</v>
      </c>
      <c r="D68" s="4">
        <v>2</v>
      </c>
      <c r="E68" s="5" t="s">
        <v>31</v>
      </c>
      <c r="F68" s="6">
        <v>30.72</v>
      </c>
      <c r="G68" s="4">
        <v>2</v>
      </c>
      <c r="H68" s="4">
        <v>1613</v>
      </c>
      <c r="I68" s="5" t="s">
        <v>28</v>
      </c>
      <c r="J68" s="4" t="s">
        <v>29</v>
      </c>
      <c r="K68" s="4">
        <v>7</v>
      </c>
      <c r="L68" s="13">
        <v>17700</v>
      </c>
      <c r="M68" s="1" t="s">
        <v>30</v>
      </c>
      <c r="N68" s="1">
        <f t="shared" si="1"/>
        <v>68.2</v>
      </c>
    </row>
    <row r="69" spans="1:14">
      <c r="A69" s="11">
        <v>68</v>
      </c>
      <c r="B69" s="12">
        <v>268.55</v>
      </c>
      <c r="C69" s="12">
        <v>134</v>
      </c>
      <c r="D69" s="4">
        <v>2</v>
      </c>
      <c r="E69" s="5" t="s">
        <v>31</v>
      </c>
      <c r="F69" s="6">
        <v>12.85</v>
      </c>
      <c r="G69" s="4">
        <v>3</v>
      </c>
      <c r="H69" s="4">
        <v>1949</v>
      </c>
      <c r="I69" s="5" t="s">
        <v>28</v>
      </c>
      <c r="J69" s="4" t="s">
        <v>29</v>
      </c>
      <c r="K69" s="4">
        <v>8</v>
      </c>
      <c r="L69" s="13">
        <v>0</v>
      </c>
      <c r="M69" s="1" t="s">
        <v>30</v>
      </c>
      <c r="N69" s="1">
        <f t="shared" si="1"/>
        <v>67</v>
      </c>
    </row>
    <row r="70" spans="1:14">
      <c r="A70" s="11">
        <v>69</v>
      </c>
      <c r="B70" s="12">
        <v>244.7</v>
      </c>
      <c r="C70" s="12">
        <v>131.6</v>
      </c>
      <c r="D70" s="4">
        <v>2</v>
      </c>
      <c r="E70" s="5" t="s">
        <v>27</v>
      </c>
      <c r="F70" s="6">
        <v>13.3</v>
      </c>
      <c r="G70" s="4">
        <v>3</v>
      </c>
      <c r="H70" s="4">
        <v>1915</v>
      </c>
      <c r="I70" s="5" t="s">
        <v>28</v>
      </c>
      <c r="J70" s="4" t="s">
        <v>34</v>
      </c>
      <c r="K70" s="4">
        <v>8</v>
      </c>
      <c r="L70" s="13">
        <v>0</v>
      </c>
      <c r="M70" s="1" t="s">
        <v>32</v>
      </c>
      <c r="N70" s="1">
        <f t="shared" si="1"/>
        <v>65.8</v>
      </c>
    </row>
    <row r="71" spans="1:14">
      <c r="A71" s="11">
        <v>70</v>
      </c>
      <c r="B71" s="12">
        <v>250.25</v>
      </c>
      <c r="C71" s="12">
        <v>135.19999999999999</v>
      </c>
      <c r="D71" s="4">
        <v>2</v>
      </c>
      <c r="E71" s="5" t="s">
        <v>33</v>
      </c>
      <c r="F71" s="6">
        <v>21.7</v>
      </c>
      <c r="G71" s="4">
        <v>2</v>
      </c>
      <c r="H71" s="4">
        <v>1646</v>
      </c>
      <c r="I71" s="5" t="s">
        <v>28</v>
      </c>
      <c r="J71" s="4" t="s">
        <v>29</v>
      </c>
      <c r="K71" s="4">
        <v>6</v>
      </c>
      <c r="L71" s="13">
        <v>0</v>
      </c>
      <c r="M71" s="1" t="s">
        <v>32</v>
      </c>
      <c r="N71" s="1">
        <f t="shared" si="1"/>
        <v>67.599999999999994</v>
      </c>
    </row>
    <row r="72" spans="1:14">
      <c r="A72" s="11">
        <v>71</v>
      </c>
      <c r="B72" s="12">
        <v>256.10000000000002</v>
      </c>
      <c r="C72" s="12">
        <v>135.19999999999999</v>
      </c>
      <c r="D72" s="4">
        <v>2</v>
      </c>
      <c r="E72" s="5" t="s">
        <v>27</v>
      </c>
      <c r="F72" s="6">
        <v>28.04</v>
      </c>
      <c r="G72" s="4">
        <v>1</v>
      </c>
      <c r="H72" s="4">
        <v>1529</v>
      </c>
      <c r="I72" s="5" t="s">
        <v>28</v>
      </c>
      <c r="J72" s="4" t="s">
        <v>29</v>
      </c>
      <c r="K72" s="4">
        <v>6</v>
      </c>
      <c r="L72" s="13">
        <v>52200</v>
      </c>
      <c r="M72" s="1" t="s">
        <v>36</v>
      </c>
      <c r="N72" s="1">
        <f t="shared" si="1"/>
        <v>67.599999999999994</v>
      </c>
    </row>
    <row r="73" spans="1:14">
      <c r="A73" s="11">
        <v>72</v>
      </c>
      <c r="B73" s="12">
        <v>274.57499999999999</v>
      </c>
      <c r="C73" s="12">
        <v>195.6</v>
      </c>
      <c r="D73" s="4">
        <v>3</v>
      </c>
      <c r="E73" s="5" t="s">
        <v>33</v>
      </c>
      <c r="F73" s="6">
        <v>14.2</v>
      </c>
      <c r="G73" s="4">
        <v>4</v>
      </c>
      <c r="H73" s="4">
        <v>2167</v>
      </c>
      <c r="I73" s="5" t="s">
        <v>28</v>
      </c>
      <c r="J73" s="4" t="s">
        <v>34</v>
      </c>
      <c r="K73" s="4">
        <v>2</v>
      </c>
      <c r="L73" s="13">
        <v>17600</v>
      </c>
      <c r="M73" s="1" t="s">
        <v>32</v>
      </c>
      <c r="N73" s="1">
        <f t="shared" si="1"/>
        <v>65.2</v>
      </c>
    </row>
    <row r="74" spans="1:14">
      <c r="A74" s="11">
        <v>73</v>
      </c>
      <c r="B74" s="12">
        <v>220.625</v>
      </c>
      <c r="C74" s="12">
        <v>128</v>
      </c>
      <c r="D74" s="4">
        <v>2</v>
      </c>
      <c r="E74" s="5" t="s">
        <v>27</v>
      </c>
      <c r="F74" s="6">
        <v>23.31</v>
      </c>
      <c r="G74" s="4">
        <v>1</v>
      </c>
      <c r="H74" s="4">
        <v>1478</v>
      </c>
      <c r="I74" s="5" t="s">
        <v>28</v>
      </c>
      <c r="J74" s="4" t="s">
        <v>34</v>
      </c>
      <c r="K74" s="4">
        <v>6</v>
      </c>
      <c r="L74" s="13">
        <v>12500</v>
      </c>
      <c r="M74" s="1" t="s">
        <v>36</v>
      </c>
      <c r="N74" s="1">
        <f t="shared" si="1"/>
        <v>64</v>
      </c>
    </row>
    <row r="75" spans="1:14">
      <c r="A75" s="11">
        <v>74</v>
      </c>
      <c r="B75" s="12">
        <v>207.5</v>
      </c>
      <c r="C75" s="12">
        <v>125.6</v>
      </c>
      <c r="D75" s="4">
        <v>2</v>
      </c>
      <c r="E75" s="5" t="s">
        <v>27</v>
      </c>
      <c r="F75" s="6">
        <v>24.19</v>
      </c>
      <c r="G75" s="4">
        <v>0</v>
      </c>
      <c r="H75" s="4">
        <v>1378</v>
      </c>
      <c r="I75" s="5" t="s">
        <v>35</v>
      </c>
      <c r="J75" s="4" t="s">
        <v>29</v>
      </c>
      <c r="K75" s="4">
        <v>5</v>
      </c>
      <c r="L75" s="13">
        <v>56499.999999999993</v>
      </c>
      <c r="M75" s="1" t="s">
        <v>30</v>
      </c>
      <c r="N75" s="1">
        <f t="shared" si="1"/>
        <v>62.8</v>
      </c>
    </row>
    <row r="76" spans="1:14">
      <c r="A76" s="11">
        <v>75</v>
      </c>
      <c r="B76" s="12">
        <v>161.35</v>
      </c>
      <c r="C76" s="12">
        <v>73.599999999999994</v>
      </c>
      <c r="D76" s="4">
        <v>1</v>
      </c>
      <c r="E76" s="5" t="s">
        <v>27</v>
      </c>
      <c r="F76" s="6">
        <v>1.34</v>
      </c>
      <c r="G76" s="4">
        <v>5</v>
      </c>
      <c r="H76" s="4">
        <v>2268</v>
      </c>
      <c r="I76" s="5" t="s">
        <v>28</v>
      </c>
      <c r="J76" s="4" t="s">
        <v>34</v>
      </c>
      <c r="K76" s="4">
        <v>15</v>
      </c>
      <c r="L76" s="13">
        <v>0</v>
      </c>
      <c r="M76" s="1" t="s">
        <v>36</v>
      </c>
      <c r="N76" s="1">
        <f t="shared" si="1"/>
        <v>73.599999999999994</v>
      </c>
    </row>
    <row r="77" spans="1:14">
      <c r="A77" s="11">
        <v>76</v>
      </c>
      <c r="B77" s="12">
        <v>344.32499999999999</v>
      </c>
      <c r="C77" s="12">
        <v>193.2</v>
      </c>
      <c r="D77" s="4">
        <v>3</v>
      </c>
      <c r="E77" s="5" t="s">
        <v>31</v>
      </c>
      <c r="F77" s="6">
        <v>4.63</v>
      </c>
      <c r="G77" s="4">
        <v>5</v>
      </c>
      <c r="H77" s="4">
        <v>2234</v>
      </c>
      <c r="I77" s="5" t="s">
        <v>28</v>
      </c>
      <c r="J77" s="4" t="s">
        <v>29</v>
      </c>
      <c r="K77" s="4">
        <v>11</v>
      </c>
      <c r="L77" s="13">
        <v>33200</v>
      </c>
      <c r="M77" s="1" t="s">
        <v>32</v>
      </c>
      <c r="N77" s="1">
        <f t="shared" si="1"/>
        <v>64.399999999999991</v>
      </c>
    </row>
    <row r="78" spans="1:14">
      <c r="A78" s="11">
        <v>77</v>
      </c>
      <c r="B78" s="12">
        <v>230.6</v>
      </c>
      <c r="C78" s="12">
        <v>129.19999999999999</v>
      </c>
      <c r="D78" s="4">
        <v>2</v>
      </c>
      <c r="E78" s="5" t="s">
        <v>27</v>
      </c>
      <c r="F78" s="6">
        <v>10.81</v>
      </c>
      <c r="G78" s="4">
        <v>3</v>
      </c>
      <c r="H78" s="4">
        <v>1882</v>
      </c>
      <c r="I78" s="5" t="s">
        <v>28</v>
      </c>
      <c r="J78" s="4" t="s">
        <v>29</v>
      </c>
      <c r="K78" s="4">
        <v>9</v>
      </c>
      <c r="L78" s="13">
        <v>9300</v>
      </c>
      <c r="M78" s="1" t="s">
        <v>32</v>
      </c>
      <c r="N78" s="1">
        <f t="shared" si="1"/>
        <v>64.599999999999994</v>
      </c>
    </row>
    <row r="79" spans="1:14">
      <c r="A79" s="11">
        <v>78</v>
      </c>
      <c r="B79" s="12">
        <v>254.22499999999999</v>
      </c>
      <c r="C79" s="12">
        <v>130.4</v>
      </c>
      <c r="D79" s="4">
        <v>2</v>
      </c>
      <c r="E79" s="5" t="s">
        <v>31</v>
      </c>
      <c r="F79" s="6">
        <v>2.92</v>
      </c>
      <c r="G79" s="4">
        <v>6</v>
      </c>
      <c r="H79" s="4">
        <v>2822</v>
      </c>
      <c r="I79" s="5" t="s">
        <v>28</v>
      </c>
      <c r="J79" s="4" t="s">
        <v>29</v>
      </c>
      <c r="K79" s="4">
        <v>8</v>
      </c>
      <c r="L79" s="13">
        <v>0</v>
      </c>
      <c r="M79" s="1" t="s">
        <v>30</v>
      </c>
      <c r="N79" s="1">
        <f t="shared" si="1"/>
        <v>65.2</v>
      </c>
    </row>
    <row r="80" spans="1:14">
      <c r="A80" s="11">
        <v>79</v>
      </c>
      <c r="B80" s="12">
        <v>328.5</v>
      </c>
      <c r="C80" s="12">
        <v>192</v>
      </c>
      <c r="D80" s="4">
        <v>3</v>
      </c>
      <c r="E80" s="5" t="s">
        <v>27</v>
      </c>
      <c r="F80" s="6">
        <v>1.1000000000000001</v>
      </c>
      <c r="G80" s="4">
        <v>0</v>
      </c>
      <c r="H80" s="4">
        <v>1310</v>
      </c>
      <c r="I80" s="5" t="s">
        <v>28</v>
      </c>
      <c r="J80" s="4" t="s">
        <v>29</v>
      </c>
      <c r="K80" s="4">
        <v>5</v>
      </c>
      <c r="L80" s="13">
        <v>8800</v>
      </c>
      <c r="M80" s="1" t="s">
        <v>30</v>
      </c>
      <c r="N80" s="1">
        <f t="shared" si="1"/>
        <v>64</v>
      </c>
    </row>
    <row r="81" spans="1:14">
      <c r="A81" s="11">
        <v>80</v>
      </c>
      <c r="B81" s="12">
        <v>219.65</v>
      </c>
      <c r="C81" s="12">
        <v>128</v>
      </c>
      <c r="D81" s="4">
        <v>2</v>
      </c>
      <c r="E81" s="5" t="s">
        <v>33</v>
      </c>
      <c r="F81" s="6">
        <v>26.27</v>
      </c>
      <c r="G81" s="4">
        <v>3</v>
      </c>
      <c r="H81" s="4">
        <v>1848</v>
      </c>
      <c r="I81" s="5" t="s">
        <v>28</v>
      </c>
      <c r="J81" s="4" t="s">
        <v>34</v>
      </c>
      <c r="K81" s="4">
        <v>8</v>
      </c>
      <c r="L81" s="13">
        <v>50500</v>
      </c>
      <c r="M81" s="1" t="s">
        <v>30</v>
      </c>
      <c r="N81" s="1">
        <f t="shared" si="1"/>
        <v>64</v>
      </c>
    </row>
    <row r="82" spans="1:14">
      <c r="A82" s="11">
        <v>81</v>
      </c>
      <c r="B82" s="12">
        <v>270.5</v>
      </c>
      <c r="C82" s="12">
        <v>134</v>
      </c>
      <c r="D82" s="4">
        <v>2</v>
      </c>
      <c r="E82" s="5" t="s">
        <v>27</v>
      </c>
      <c r="F82" s="6">
        <v>6.69</v>
      </c>
      <c r="G82" s="4">
        <v>5</v>
      </c>
      <c r="H82" s="4">
        <v>2218</v>
      </c>
      <c r="I82" s="5" t="s">
        <v>28</v>
      </c>
      <c r="J82" s="4" t="s">
        <v>29</v>
      </c>
      <c r="K82" s="4">
        <v>5</v>
      </c>
      <c r="L82" s="13">
        <v>22300</v>
      </c>
      <c r="M82" s="1" t="s">
        <v>32</v>
      </c>
      <c r="N82" s="1">
        <f t="shared" si="1"/>
        <v>67</v>
      </c>
    </row>
    <row r="83" spans="1:14">
      <c r="A83" s="11">
        <v>82</v>
      </c>
      <c r="B83" s="12">
        <v>289.02499999999998</v>
      </c>
      <c r="C83" s="12">
        <v>134</v>
      </c>
      <c r="D83" s="4">
        <v>2</v>
      </c>
      <c r="E83" s="5" t="s">
        <v>27</v>
      </c>
      <c r="F83" s="6">
        <v>2.02</v>
      </c>
      <c r="G83" s="4">
        <v>5</v>
      </c>
      <c r="H83" s="4">
        <v>2302</v>
      </c>
      <c r="I83" s="5" t="s">
        <v>35</v>
      </c>
      <c r="J83" s="4" t="s">
        <v>34</v>
      </c>
      <c r="K83" s="4">
        <v>9</v>
      </c>
      <c r="L83" s="13">
        <v>15000</v>
      </c>
      <c r="M83" s="1" t="s">
        <v>30</v>
      </c>
      <c r="N83" s="1">
        <f t="shared" si="1"/>
        <v>67</v>
      </c>
    </row>
    <row r="84" spans="1:14">
      <c r="A84" s="11">
        <v>83</v>
      </c>
      <c r="B84" s="12">
        <v>144.32499999999999</v>
      </c>
      <c r="C84" s="12">
        <v>71.2</v>
      </c>
      <c r="D84" s="4">
        <v>1</v>
      </c>
      <c r="E84" s="5" t="s">
        <v>27</v>
      </c>
      <c r="F84" s="6">
        <v>6.72</v>
      </c>
      <c r="G84" s="4">
        <v>4</v>
      </c>
      <c r="H84" s="4">
        <v>2134</v>
      </c>
      <c r="I84" s="5" t="s">
        <v>35</v>
      </c>
      <c r="J84" s="4" t="s">
        <v>29</v>
      </c>
      <c r="K84" s="4">
        <v>7</v>
      </c>
      <c r="L84" s="13">
        <v>11400</v>
      </c>
      <c r="M84" s="1" t="s">
        <v>32</v>
      </c>
      <c r="N84" s="1">
        <f t="shared" si="1"/>
        <v>71.2</v>
      </c>
    </row>
    <row r="85" spans="1:14">
      <c r="A85" s="11">
        <v>84</v>
      </c>
      <c r="B85" s="12">
        <v>205.77499999999998</v>
      </c>
      <c r="C85" s="12">
        <v>126.8</v>
      </c>
      <c r="D85" s="4">
        <v>2</v>
      </c>
      <c r="E85" s="5" t="s">
        <v>27</v>
      </c>
      <c r="F85" s="6">
        <v>15.73</v>
      </c>
      <c r="G85" s="4">
        <v>2</v>
      </c>
      <c r="H85" s="4">
        <v>1882</v>
      </c>
      <c r="I85" s="5" t="s">
        <v>28</v>
      </c>
      <c r="J85" s="4" t="s">
        <v>29</v>
      </c>
      <c r="K85" s="4">
        <v>5</v>
      </c>
      <c r="L85" s="13">
        <v>7199.9999999999991</v>
      </c>
      <c r="M85" s="1" t="s">
        <v>30</v>
      </c>
      <c r="N85" s="1">
        <f t="shared" si="1"/>
        <v>63.4</v>
      </c>
    </row>
    <row r="86" spans="1:14">
      <c r="A86" s="11">
        <v>85</v>
      </c>
      <c r="B86" s="12">
        <v>229.625</v>
      </c>
      <c r="C86" s="12">
        <v>129.19999999999999</v>
      </c>
      <c r="D86" s="4">
        <v>2</v>
      </c>
      <c r="E86" s="5" t="s">
        <v>31</v>
      </c>
      <c r="F86" s="6">
        <v>30.1</v>
      </c>
      <c r="G86" s="4">
        <v>1</v>
      </c>
      <c r="H86" s="4">
        <v>1428</v>
      </c>
      <c r="I86" s="5" t="s">
        <v>35</v>
      </c>
      <c r="J86" s="4" t="s">
        <v>34</v>
      </c>
      <c r="K86" s="4">
        <v>7</v>
      </c>
      <c r="L86" s="13">
        <v>0</v>
      </c>
      <c r="M86" s="1" t="s">
        <v>30</v>
      </c>
      <c r="N86" s="1">
        <f t="shared" si="1"/>
        <v>64.599999999999994</v>
      </c>
    </row>
    <row r="87" spans="1:14">
      <c r="A87" s="11">
        <v>86</v>
      </c>
      <c r="B87" s="12">
        <v>201.875</v>
      </c>
      <c r="C87" s="12">
        <v>126.8</v>
      </c>
      <c r="D87" s="4">
        <v>2</v>
      </c>
      <c r="E87" s="5" t="s">
        <v>27</v>
      </c>
      <c r="F87" s="6">
        <v>39.39</v>
      </c>
      <c r="G87" s="4">
        <v>0</v>
      </c>
      <c r="H87" s="4">
        <v>1243</v>
      </c>
      <c r="I87" s="5" t="s">
        <v>35</v>
      </c>
      <c r="J87" s="4" t="s">
        <v>34</v>
      </c>
      <c r="K87" s="4">
        <v>3</v>
      </c>
      <c r="L87" s="13">
        <v>145800</v>
      </c>
      <c r="M87" s="1" t="s">
        <v>36</v>
      </c>
      <c r="N87" s="1">
        <f t="shared" si="1"/>
        <v>63.4</v>
      </c>
    </row>
    <row r="88" spans="1:14">
      <c r="A88" s="11">
        <v>87</v>
      </c>
      <c r="B88" s="12">
        <v>209.67500000000001</v>
      </c>
      <c r="C88" s="12">
        <v>126.8</v>
      </c>
      <c r="D88" s="4">
        <v>2</v>
      </c>
      <c r="E88" s="5" t="s">
        <v>33</v>
      </c>
      <c r="F88" s="6">
        <v>10.220000000000001</v>
      </c>
      <c r="G88" s="4">
        <v>3</v>
      </c>
      <c r="H88" s="4">
        <v>1831</v>
      </c>
      <c r="I88" s="5" t="s">
        <v>28</v>
      </c>
      <c r="J88" s="4" t="s">
        <v>34</v>
      </c>
      <c r="K88" s="4">
        <v>6</v>
      </c>
      <c r="L88" s="13">
        <v>0</v>
      </c>
      <c r="M88" s="1" t="s">
        <v>30</v>
      </c>
      <c r="N88" s="1">
        <f t="shared" si="1"/>
        <v>63.4</v>
      </c>
    </row>
    <row r="89" spans="1:14">
      <c r="A89" s="11">
        <v>88</v>
      </c>
      <c r="B89" s="12">
        <v>234.72499999999999</v>
      </c>
      <c r="C89" s="12">
        <v>130.4</v>
      </c>
      <c r="D89" s="4">
        <v>2</v>
      </c>
      <c r="E89" s="5" t="s">
        <v>27</v>
      </c>
      <c r="F89" s="6">
        <v>18.46</v>
      </c>
      <c r="G89" s="4">
        <v>3</v>
      </c>
      <c r="H89" s="4">
        <v>1814</v>
      </c>
      <c r="I89" s="5" t="s">
        <v>28</v>
      </c>
      <c r="J89" s="4" t="s">
        <v>29</v>
      </c>
      <c r="K89" s="4">
        <v>8</v>
      </c>
      <c r="L89" s="13">
        <v>94800</v>
      </c>
      <c r="M89" s="1" t="s">
        <v>30</v>
      </c>
      <c r="N89" s="1">
        <f t="shared" si="1"/>
        <v>65.2</v>
      </c>
    </row>
    <row r="90" spans="1:14">
      <c r="A90" s="11">
        <v>89</v>
      </c>
      <c r="B90" s="12">
        <v>197.75</v>
      </c>
      <c r="C90" s="12">
        <v>125.6</v>
      </c>
      <c r="D90" s="4">
        <v>2</v>
      </c>
      <c r="E90" s="5" t="s">
        <v>33</v>
      </c>
      <c r="F90" s="6">
        <v>18.41</v>
      </c>
      <c r="G90" s="4">
        <v>2</v>
      </c>
      <c r="H90" s="4">
        <v>1680</v>
      </c>
      <c r="I90" s="5" t="s">
        <v>35</v>
      </c>
      <c r="J90" s="4" t="s">
        <v>34</v>
      </c>
      <c r="K90" s="4">
        <v>5</v>
      </c>
      <c r="L90" s="13">
        <v>34000</v>
      </c>
      <c r="M90" s="1" t="s">
        <v>32</v>
      </c>
      <c r="N90" s="1">
        <f t="shared" si="1"/>
        <v>62.8</v>
      </c>
    </row>
    <row r="91" spans="1:14">
      <c r="A91" s="11">
        <v>90</v>
      </c>
      <c r="B91" s="12">
        <v>279.5</v>
      </c>
      <c r="C91" s="12">
        <v>135.19999999999999</v>
      </c>
      <c r="D91" s="4">
        <v>2</v>
      </c>
      <c r="E91" s="5" t="s">
        <v>27</v>
      </c>
      <c r="F91" s="6">
        <v>19.04</v>
      </c>
      <c r="G91" s="4">
        <v>5</v>
      </c>
      <c r="H91" s="4">
        <v>1764</v>
      </c>
      <c r="I91" s="5" t="s">
        <v>28</v>
      </c>
      <c r="J91" s="4" t="s">
        <v>29</v>
      </c>
      <c r="K91" s="4">
        <v>11</v>
      </c>
      <c r="L91" s="13">
        <v>19900</v>
      </c>
      <c r="M91" s="1" t="s">
        <v>30</v>
      </c>
      <c r="N91" s="1">
        <f t="shared" si="1"/>
        <v>67.599999999999994</v>
      </c>
    </row>
    <row r="92" spans="1:14">
      <c r="A92" s="11">
        <v>91</v>
      </c>
      <c r="B92" s="12">
        <v>197.97499999999999</v>
      </c>
      <c r="C92" s="12">
        <v>126.8</v>
      </c>
      <c r="D92" s="4">
        <v>2</v>
      </c>
      <c r="E92" s="5" t="s">
        <v>33</v>
      </c>
      <c r="F92" s="6">
        <v>29.64</v>
      </c>
      <c r="G92" s="4">
        <v>1</v>
      </c>
      <c r="H92" s="4">
        <v>1462</v>
      </c>
      <c r="I92" s="5" t="s">
        <v>28</v>
      </c>
      <c r="J92" s="4" t="s">
        <v>34</v>
      </c>
      <c r="K92" s="4">
        <v>1</v>
      </c>
      <c r="L92" s="13">
        <v>9100</v>
      </c>
      <c r="M92" s="1" t="s">
        <v>36</v>
      </c>
      <c r="N92" s="1">
        <f t="shared" si="1"/>
        <v>63.4</v>
      </c>
    </row>
    <row r="93" spans="1:14">
      <c r="A93" s="11">
        <v>92</v>
      </c>
      <c r="B93" s="12">
        <v>147.69999999999999</v>
      </c>
      <c r="C93" s="12">
        <v>73.599999999999994</v>
      </c>
      <c r="D93" s="4">
        <v>1</v>
      </c>
      <c r="E93" s="5" t="s">
        <v>33</v>
      </c>
      <c r="F93" s="6">
        <v>19.989999999999998</v>
      </c>
      <c r="G93" s="4">
        <v>1</v>
      </c>
      <c r="H93" s="4">
        <v>1411</v>
      </c>
      <c r="I93" s="5" t="s">
        <v>28</v>
      </c>
      <c r="J93" s="4" t="s">
        <v>34</v>
      </c>
      <c r="K93" s="4">
        <v>4</v>
      </c>
      <c r="L93" s="13">
        <v>0</v>
      </c>
      <c r="M93" s="1" t="s">
        <v>32</v>
      </c>
      <c r="N93" s="1">
        <f t="shared" si="1"/>
        <v>73.599999999999994</v>
      </c>
    </row>
    <row r="94" spans="1:14">
      <c r="A94" s="11">
        <v>93</v>
      </c>
      <c r="B94" s="12">
        <v>214.55</v>
      </c>
      <c r="C94" s="12">
        <v>126.8</v>
      </c>
      <c r="D94" s="4">
        <v>2</v>
      </c>
      <c r="E94" s="5" t="s">
        <v>27</v>
      </c>
      <c r="F94" s="6">
        <v>26.68</v>
      </c>
      <c r="G94" s="4">
        <v>1</v>
      </c>
      <c r="H94" s="4">
        <v>1462</v>
      </c>
      <c r="I94" s="5" t="s">
        <v>28</v>
      </c>
      <c r="J94" s="4" t="s">
        <v>29</v>
      </c>
      <c r="K94" s="4">
        <v>6</v>
      </c>
      <c r="L94" s="13">
        <v>0</v>
      </c>
      <c r="M94" s="1" t="s">
        <v>32</v>
      </c>
      <c r="N94" s="1">
        <f t="shared" si="1"/>
        <v>63.4</v>
      </c>
    </row>
    <row r="95" spans="1:14">
      <c r="A95" s="11">
        <v>94</v>
      </c>
      <c r="B95" s="12">
        <v>254.97499999999999</v>
      </c>
      <c r="C95" s="12">
        <v>129.19999999999999</v>
      </c>
      <c r="D95" s="4">
        <v>2</v>
      </c>
      <c r="E95" s="5" t="s">
        <v>27</v>
      </c>
      <c r="F95" s="6">
        <v>21.44</v>
      </c>
      <c r="G95" s="4">
        <v>2</v>
      </c>
      <c r="H95" s="4">
        <v>1697</v>
      </c>
      <c r="I95" s="5" t="s">
        <v>28</v>
      </c>
      <c r="J95" s="4" t="s">
        <v>29</v>
      </c>
      <c r="K95" s="4">
        <v>10</v>
      </c>
      <c r="L95" s="13">
        <v>23400</v>
      </c>
      <c r="M95" s="1" t="s">
        <v>30</v>
      </c>
      <c r="N95" s="1">
        <f t="shared" si="1"/>
        <v>64.599999999999994</v>
      </c>
    </row>
    <row r="96" spans="1:14">
      <c r="A96" s="11">
        <v>95</v>
      </c>
      <c r="B96" s="12">
        <v>214.55</v>
      </c>
      <c r="C96" s="12">
        <v>126.8</v>
      </c>
      <c r="D96" s="4">
        <v>2</v>
      </c>
      <c r="E96" s="5" t="s">
        <v>27</v>
      </c>
      <c r="F96" s="6">
        <v>2.93</v>
      </c>
      <c r="G96" s="4">
        <v>4</v>
      </c>
      <c r="H96" s="4">
        <v>2184</v>
      </c>
      <c r="I96" s="5" t="s">
        <v>28</v>
      </c>
      <c r="J96" s="4" t="s">
        <v>29</v>
      </c>
      <c r="K96" s="4">
        <v>8</v>
      </c>
      <c r="L96" s="13">
        <v>0</v>
      </c>
      <c r="M96" s="1" t="s">
        <v>30</v>
      </c>
      <c r="N96" s="1">
        <f t="shared" si="1"/>
        <v>63.4</v>
      </c>
    </row>
    <row r="97" spans="1:14">
      <c r="A97" s="11">
        <v>96</v>
      </c>
      <c r="B97" s="12">
        <v>376.65</v>
      </c>
      <c r="C97" s="12">
        <v>199.2</v>
      </c>
      <c r="D97" s="4">
        <v>3</v>
      </c>
      <c r="E97" s="5" t="s">
        <v>27</v>
      </c>
      <c r="F97" s="6">
        <v>46.4</v>
      </c>
      <c r="G97" s="4">
        <v>0</v>
      </c>
      <c r="H97" s="4">
        <v>1210</v>
      </c>
      <c r="I97" s="5" t="s">
        <v>28</v>
      </c>
      <c r="J97" s="4" t="s">
        <v>29</v>
      </c>
      <c r="K97" s="4">
        <v>14</v>
      </c>
      <c r="L97" s="13">
        <v>0</v>
      </c>
      <c r="M97" s="1" t="s">
        <v>30</v>
      </c>
      <c r="N97" s="1">
        <f t="shared" si="1"/>
        <v>66.399999999999991</v>
      </c>
    </row>
    <row r="98" spans="1:14">
      <c r="A98" s="11">
        <v>97</v>
      </c>
      <c r="B98" s="12">
        <v>332.4</v>
      </c>
      <c r="C98" s="12">
        <v>192</v>
      </c>
      <c r="D98" s="4">
        <v>3</v>
      </c>
      <c r="E98" s="5" t="s">
        <v>31</v>
      </c>
      <c r="F98" s="6">
        <v>15.3</v>
      </c>
      <c r="G98" s="4">
        <v>4</v>
      </c>
      <c r="H98" s="4">
        <v>2167</v>
      </c>
      <c r="I98" s="5" t="s">
        <v>35</v>
      </c>
      <c r="J98" s="4" t="s">
        <v>34</v>
      </c>
      <c r="K98" s="4">
        <v>11</v>
      </c>
      <c r="L98" s="13">
        <v>6600</v>
      </c>
      <c r="M98" s="1" t="s">
        <v>30</v>
      </c>
      <c r="N98" s="1">
        <f t="shared" si="1"/>
        <v>64</v>
      </c>
    </row>
    <row r="99" spans="1:14">
      <c r="A99" s="11">
        <v>98</v>
      </c>
      <c r="B99" s="12">
        <v>213.8</v>
      </c>
      <c r="C99" s="12">
        <v>128</v>
      </c>
      <c r="D99" s="4">
        <v>2</v>
      </c>
      <c r="E99" s="5" t="s">
        <v>27</v>
      </c>
      <c r="F99" s="6">
        <v>9.42</v>
      </c>
      <c r="G99" s="4">
        <v>3</v>
      </c>
      <c r="H99" s="4">
        <v>1680</v>
      </c>
      <c r="I99" s="5" t="s">
        <v>35</v>
      </c>
      <c r="J99" s="4" t="s">
        <v>34</v>
      </c>
      <c r="K99" s="4">
        <v>6</v>
      </c>
      <c r="L99" s="13">
        <v>72300</v>
      </c>
      <c r="M99" s="1" t="s">
        <v>32</v>
      </c>
      <c r="N99" s="1">
        <f t="shared" si="1"/>
        <v>64</v>
      </c>
    </row>
    <row r="100" spans="1:14">
      <c r="A100" s="11">
        <v>99</v>
      </c>
      <c r="B100" s="12">
        <v>255.875</v>
      </c>
      <c r="C100" s="12">
        <v>134</v>
      </c>
      <c r="D100" s="4">
        <v>2</v>
      </c>
      <c r="E100" s="5" t="s">
        <v>33</v>
      </c>
      <c r="F100" s="6">
        <v>36</v>
      </c>
      <c r="G100" s="4">
        <v>1</v>
      </c>
      <c r="H100" s="4">
        <v>1445</v>
      </c>
      <c r="I100" s="5" t="s">
        <v>28</v>
      </c>
      <c r="J100" s="4" t="s">
        <v>29</v>
      </c>
      <c r="K100" s="4">
        <v>7</v>
      </c>
      <c r="L100" s="13">
        <v>61900</v>
      </c>
      <c r="M100" s="1" t="s">
        <v>36</v>
      </c>
      <c r="N100" s="1">
        <f t="shared" si="1"/>
        <v>67</v>
      </c>
    </row>
    <row r="101" spans="1:14">
      <c r="A101" s="11">
        <v>100</v>
      </c>
      <c r="B101" s="12">
        <v>260.07500000000005</v>
      </c>
      <c r="C101" s="12">
        <v>130.4</v>
      </c>
      <c r="D101" s="4">
        <v>2</v>
      </c>
      <c r="E101" s="5" t="s">
        <v>27</v>
      </c>
      <c r="F101" s="6">
        <v>7.66</v>
      </c>
      <c r="G101" s="4">
        <v>2</v>
      </c>
      <c r="H101" s="4">
        <v>1646</v>
      </c>
      <c r="I101" s="5" t="s">
        <v>28</v>
      </c>
      <c r="J101" s="4" t="s">
        <v>29</v>
      </c>
      <c r="K101" s="4">
        <v>12</v>
      </c>
      <c r="L101" s="13">
        <v>0</v>
      </c>
      <c r="M101" s="1" t="s">
        <v>30</v>
      </c>
      <c r="N101" s="1">
        <f t="shared" si="1"/>
        <v>65.2</v>
      </c>
    </row>
    <row r="102" spans="1:14">
      <c r="A102" s="11">
        <v>101</v>
      </c>
      <c r="B102" s="12">
        <v>254.67500000000001</v>
      </c>
      <c r="C102" s="12">
        <v>132.80000000000001</v>
      </c>
      <c r="D102" s="4">
        <v>2</v>
      </c>
      <c r="E102" s="5" t="s">
        <v>31</v>
      </c>
      <c r="F102" s="6">
        <v>18.829999999999998</v>
      </c>
      <c r="G102" s="4">
        <v>3</v>
      </c>
      <c r="H102" s="4">
        <v>1882</v>
      </c>
      <c r="I102" s="5" t="s">
        <v>28</v>
      </c>
      <c r="J102" s="4" t="s">
        <v>29</v>
      </c>
      <c r="K102" s="4">
        <v>1</v>
      </c>
      <c r="L102" s="13">
        <v>0</v>
      </c>
      <c r="M102" s="1" t="s">
        <v>30</v>
      </c>
      <c r="N102" s="1">
        <f t="shared" si="1"/>
        <v>66.400000000000006</v>
      </c>
    </row>
    <row r="103" spans="1:14">
      <c r="A103" s="11">
        <v>102</v>
      </c>
      <c r="B103" s="12">
        <v>266.29999999999995</v>
      </c>
      <c r="C103" s="12">
        <v>137.6</v>
      </c>
      <c r="D103" s="4">
        <v>2</v>
      </c>
      <c r="E103" s="5" t="s">
        <v>27</v>
      </c>
      <c r="F103" s="6">
        <v>44.06</v>
      </c>
      <c r="G103" s="4">
        <v>0</v>
      </c>
      <c r="H103" s="4">
        <v>1428</v>
      </c>
      <c r="I103" s="5" t="s">
        <v>28</v>
      </c>
      <c r="J103" s="4" t="s">
        <v>29</v>
      </c>
      <c r="K103" s="4">
        <v>5</v>
      </c>
      <c r="L103" s="13">
        <v>14099.999999999998</v>
      </c>
      <c r="M103" s="1" t="s">
        <v>30</v>
      </c>
      <c r="N103" s="1">
        <f t="shared" si="1"/>
        <v>68.8</v>
      </c>
    </row>
    <row r="104" spans="1:14">
      <c r="A104" s="11">
        <v>103</v>
      </c>
      <c r="B104" s="12">
        <v>242.22499999999999</v>
      </c>
      <c r="C104" s="12">
        <v>134</v>
      </c>
      <c r="D104" s="4">
        <v>2</v>
      </c>
      <c r="E104" s="5" t="s">
        <v>33</v>
      </c>
      <c r="F104" s="6">
        <v>9.3800000000000008</v>
      </c>
      <c r="G104" s="4">
        <v>2</v>
      </c>
      <c r="H104" s="4">
        <v>1613</v>
      </c>
      <c r="I104" s="5" t="s">
        <v>28</v>
      </c>
      <c r="J104" s="4" t="s">
        <v>34</v>
      </c>
      <c r="K104" s="4">
        <v>5</v>
      </c>
      <c r="L104" s="13">
        <v>34800</v>
      </c>
      <c r="M104" s="1" t="s">
        <v>36</v>
      </c>
      <c r="N104" s="1">
        <f t="shared" si="1"/>
        <v>67</v>
      </c>
    </row>
    <row r="105" spans="1:14">
      <c r="A105" s="11">
        <v>104</v>
      </c>
      <c r="B105" s="12">
        <v>207.72500000000002</v>
      </c>
      <c r="C105" s="12">
        <v>126.8</v>
      </c>
      <c r="D105" s="4">
        <v>2</v>
      </c>
      <c r="E105" s="5" t="s">
        <v>27</v>
      </c>
      <c r="F105" s="6">
        <v>1.98</v>
      </c>
      <c r="G105" s="4">
        <v>5</v>
      </c>
      <c r="H105" s="4">
        <v>2520</v>
      </c>
      <c r="I105" s="5" t="s">
        <v>35</v>
      </c>
      <c r="J105" s="4" t="s">
        <v>29</v>
      </c>
      <c r="K105" s="4">
        <v>9</v>
      </c>
      <c r="L105" s="13">
        <v>68000</v>
      </c>
      <c r="M105" s="1" t="s">
        <v>32</v>
      </c>
      <c r="N105" s="1">
        <f t="shared" si="1"/>
        <v>63.4</v>
      </c>
    </row>
    <row r="106" spans="1:14">
      <c r="A106" s="11">
        <v>105</v>
      </c>
      <c r="B106" s="12">
        <v>217.47500000000002</v>
      </c>
      <c r="C106" s="12">
        <v>126.8</v>
      </c>
      <c r="D106" s="4">
        <v>2</v>
      </c>
      <c r="E106" s="5" t="s">
        <v>33</v>
      </c>
      <c r="F106" s="6">
        <v>1.53</v>
      </c>
      <c r="G106" s="4">
        <v>7</v>
      </c>
      <c r="H106" s="4">
        <v>1798</v>
      </c>
      <c r="I106" s="5" t="s">
        <v>28</v>
      </c>
      <c r="J106" s="4" t="s">
        <v>29</v>
      </c>
      <c r="K106" s="4">
        <v>3</v>
      </c>
      <c r="L106" s="13">
        <v>44000</v>
      </c>
      <c r="M106" s="1" t="s">
        <v>32</v>
      </c>
      <c r="N106" s="1">
        <f t="shared" si="1"/>
        <v>63.4</v>
      </c>
    </row>
    <row r="107" spans="1:14">
      <c r="A107" s="11">
        <v>106</v>
      </c>
      <c r="B107" s="12">
        <v>204.35</v>
      </c>
      <c r="C107" s="12">
        <v>124.4</v>
      </c>
      <c r="D107" s="4">
        <v>2</v>
      </c>
      <c r="E107" s="5" t="s">
        <v>33</v>
      </c>
      <c r="F107" s="6">
        <v>13.63</v>
      </c>
      <c r="G107" s="4">
        <v>3</v>
      </c>
      <c r="H107" s="4">
        <v>1814</v>
      </c>
      <c r="I107" s="5" t="s">
        <v>28</v>
      </c>
      <c r="J107" s="4" t="s">
        <v>29</v>
      </c>
      <c r="K107" s="4">
        <v>7</v>
      </c>
      <c r="L107" s="13">
        <v>8199.9999999999982</v>
      </c>
      <c r="M107" s="1" t="s">
        <v>30</v>
      </c>
      <c r="N107" s="1">
        <f t="shared" si="1"/>
        <v>62.2</v>
      </c>
    </row>
    <row r="108" spans="1:14">
      <c r="A108" s="11">
        <v>107</v>
      </c>
      <c r="B108" s="12">
        <v>339.9</v>
      </c>
      <c r="C108" s="12">
        <v>195.6</v>
      </c>
      <c r="D108" s="4">
        <v>3</v>
      </c>
      <c r="E108" s="5" t="s">
        <v>33</v>
      </c>
      <c r="F108" s="6">
        <v>48.18</v>
      </c>
      <c r="G108" s="4">
        <v>2</v>
      </c>
      <c r="H108" s="4">
        <v>1310</v>
      </c>
      <c r="I108" s="5" t="s">
        <v>28</v>
      </c>
      <c r="J108" s="4" t="s">
        <v>29</v>
      </c>
      <c r="K108" s="4">
        <v>5</v>
      </c>
      <c r="L108" s="13">
        <v>0</v>
      </c>
      <c r="M108" s="1" t="s">
        <v>30</v>
      </c>
      <c r="N108" s="1">
        <f t="shared" si="1"/>
        <v>65.2</v>
      </c>
    </row>
    <row r="109" spans="1:14">
      <c r="A109" s="11">
        <v>108</v>
      </c>
      <c r="B109" s="12">
        <v>232.32499999999999</v>
      </c>
      <c r="C109" s="12">
        <v>128</v>
      </c>
      <c r="D109" s="4">
        <v>2</v>
      </c>
      <c r="E109" s="5" t="s">
        <v>27</v>
      </c>
      <c r="F109" s="6">
        <v>18.32</v>
      </c>
      <c r="G109" s="4">
        <v>1</v>
      </c>
      <c r="H109" s="4">
        <v>1445</v>
      </c>
      <c r="I109" s="5" t="s">
        <v>28</v>
      </c>
      <c r="J109" s="4" t="s">
        <v>29</v>
      </c>
      <c r="K109" s="4">
        <v>9</v>
      </c>
      <c r="L109" s="13">
        <v>0</v>
      </c>
      <c r="M109" s="1" t="s">
        <v>32</v>
      </c>
      <c r="N109" s="1">
        <f t="shared" si="1"/>
        <v>64</v>
      </c>
    </row>
    <row r="110" spans="1:14">
      <c r="A110" s="11">
        <v>109</v>
      </c>
      <c r="B110" s="12">
        <v>215</v>
      </c>
      <c r="C110" s="12">
        <v>129.19999999999999</v>
      </c>
      <c r="D110" s="4">
        <v>2</v>
      </c>
      <c r="E110" s="5" t="s">
        <v>33</v>
      </c>
      <c r="F110" s="6">
        <v>16.420000000000002</v>
      </c>
      <c r="G110" s="4">
        <v>4</v>
      </c>
      <c r="H110" s="4">
        <v>2234</v>
      </c>
      <c r="I110" s="5" t="s">
        <v>28</v>
      </c>
      <c r="J110" s="4" t="s">
        <v>34</v>
      </c>
      <c r="K110" s="4">
        <v>6</v>
      </c>
      <c r="L110" s="13">
        <v>8800</v>
      </c>
      <c r="M110" s="1" t="s">
        <v>30</v>
      </c>
      <c r="N110" s="1">
        <f t="shared" si="1"/>
        <v>64.599999999999994</v>
      </c>
    </row>
    <row r="111" spans="1:14">
      <c r="A111" s="11">
        <v>110</v>
      </c>
      <c r="B111" s="12">
        <v>222.57499999999999</v>
      </c>
      <c r="C111" s="12">
        <v>128</v>
      </c>
      <c r="D111" s="4">
        <v>2</v>
      </c>
      <c r="E111" s="5" t="s">
        <v>31</v>
      </c>
      <c r="F111" s="6">
        <v>11.27</v>
      </c>
      <c r="G111" s="4">
        <v>2</v>
      </c>
      <c r="H111" s="4">
        <v>1798</v>
      </c>
      <c r="I111" s="5" t="s">
        <v>28</v>
      </c>
      <c r="J111" s="4" t="s">
        <v>29</v>
      </c>
      <c r="K111" s="4">
        <v>6</v>
      </c>
      <c r="L111" s="13">
        <v>0</v>
      </c>
      <c r="M111" s="1" t="s">
        <v>32</v>
      </c>
      <c r="N111" s="1">
        <f t="shared" si="1"/>
        <v>64</v>
      </c>
    </row>
    <row r="112" spans="1:14">
      <c r="A112" s="11">
        <v>111</v>
      </c>
      <c r="B112" s="12">
        <v>221.375</v>
      </c>
      <c r="C112" s="12">
        <v>126.8</v>
      </c>
      <c r="D112" s="4">
        <v>2</v>
      </c>
      <c r="E112" s="5" t="s">
        <v>31</v>
      </c>
      <c r="F112" s="6">
        <v>24.91</v>
      </c>
      <c r="G112" s="4">
        <v>2</v>
      </c>
      <c r="H112" s="4">
        <v>1680</v>
      </c>
      <c r="I112" s="5" t="s">
        <v>28</v>
      </c>
      <c r="J112" s="4" t="s">
        <v>37</v>
      </c>
      <c r="K112" s="4">
        <v>8</v>
      </c>
      <c r="L112" s="13">
        <v>50520.833333333336</v>
      </c>
      <c r="M112" s="1" t="s">
        <v>32</v>
      </c>
      <c r="N112" s="1">
        <f t="shared" si="1"/>
        <v>63.4</v>
      </c>
    </row>
    <row r="113" spans="1:14">
      <c r="A113" s="11">
        <v>112</v>
      </c>
      <c r="B113" s="12">
        <v>232.77500000000001</v>
      </c>
      <c r="C113" s="12">
        <v>130.4</v>
      </c>
      <c r="D113" s="4">
        <v>2</v>
      </c>
      <c r="E113" s="5" t="s">
        <v>27</v>
      </c>
      <c r="F113" s="6">
        <v>12.98</v>
      </c>
      <c r="G113" s="4">
        <v>3</v>
      </c>
      <c r="H113" s="4">
        <v>1814</v>
      </c>
      <c r="I113" s="5" t="s">
        <v>28</v>
      </c>
      <c r="J113" s="4" t="s">
        <v>29</v>
      </c>
      <c r="K113" s="4">
        <v>8</v>
      </c>
      <c r="L113" s="13">
        <v>0</v>
      </c>
      <c r="M113" s="1" t="s">
        <v>32</v>
      </c>
      <c r="N113" s="1">
        <f t="shared" si="1"/>
        <v>65.2</v>
      </c>
    </row>
    <row r="114" spans="1:14">
      <c r="A114" s="11">
        <v>113</v>
      </c>
      <c r="B114" s="12">
        <v>159.17500000000001</v>
      </c>
      <c r="C114" s="12">
        <v>72.400000000000006</v>
      </c>
      <c r="D114" s="4">
        <v>1</v>
      </c>
      <c r="E114" s="5" t="s">
        <v>33</v>
      </c>
      <c r="F114" s="6">
        <v>0.94</v>
      </c>
      <c r="G114" s="4">
        <v>7</v>
      </c>
      <c r="H114" s="4">
        <v>2604</v>
      </c>
      <c r="I114" s="5" t="s">
        <v>28</v>
      </c>
      <c r="J114" s="4" t="s">
        <v>34</v>
      </c>
      <c r="K114" s="4">
        <v>12</v>
      </c>
      <c r="L114" s="13">
        <v>0</v>
      </c>
      <c r="M114" s="1" t="s">
        <v>32</v>
      </c>
      <c r="N114" s="1">
        <f t="shared" si="1"/>
        <v>72.400000000000006</v>
      </c>
    </row>
    <row r="115" spans="1:14">
      <c r="A115" s="11">
        <v>114</v>
      </c>
      <c r="B115" s="12">
        <v>150.625</v>
      </c>
      <c r="C115" s="12">
        <v>73.599999999999994</v>
      </c>
      <c r="D115" s="4">
        <v>1</v>
      </c>
      <c r="E115" s="5" t="s">
        <v>27</v>
      </c>
      <c r="F115" s="6">
        <v>17.96</v>
      </c>
      <c r="G115" s="4">
        <v>1</v>
      </c>
      <c r="H115" s="4">
        <v>1512</v>
      </c>
      <c r="I115" s="5" t="s">
        <v>28</v>
      </c>
      <c r="J115" s="4" t="s">
        <v>29</v>
      </c>
      <c r="K115" s="4">
        <v>5</v>
      </c>
      <c r="L115" s="13">
        <v>22316.384180790959</v>
      </c>
      <c r="M115" s="1" t="s">
        <v>30</v>
      </c>
      <c r="N115" s="1">
        <f t="shared" si="1"/>
        <v>73.599999999999994</v>
      </c>
    </row>
    <row r="116" spans="1:14">
      <c r="A116" s="11">
        <v>115</v>
      </c>
      <c r="B116" s="12">
        <v>400.35</v>
      </c>
      <c r="C116" s="12">
        <v>195.6</v>
      </c>
      <c r="D116" s="4">
        <v>3</v>
      </c>
      <c r="E116" s="5" t="s">
        <v>31</v>
      </c>
      <c r="F116" s="6">
        <v>2.25</v>
      </c>
      <c r="G116" s="4">
        <v>5</v>
      </c>
      <c r="H116" s="4">
        <v>2302</v>
      </c>
      <c r="I116" s="5" t="s">
        <v>28</v>
      </c>
      <c r="J116" s="4" t="s">
        <v>29</v>
      </c>
      <c r="K116" s="4">
        <v>10</v>
      </c>
      <c r="L116" s="13">
        <v>0</v>
      </c>
      <c r="M116" s="1" t="s">
        <v>30</v>
      </c>
      <c r="N116" s="1">
        <f t="shared" si="1"/>
        <v>65.2</v>
      </c>
    </row>
    <row r="117" spans="1:14">
      <c r="A117" s="11">
        <v>116</v>
      </c>
      <c r="B117" s="12">
        <v>254.22499999999999</v>
      </c>
      <c r="C117" s="12">
        <v>130.4</v>
      </c>
      <c r="D117" s="4">
        <v>2</v>
      </c>
      <c r="E117" s="5" t="s">
        <v>27</v>
      </c>
      <c r="F117" s="6">
        <v>19.78</v>
      </c>
      <c r="G117" s="4">
        <v>4</v>
      </c>
      <c r="H117" s="4">
        <v>2352</v>
      </c>
      <c r="I117" s="5" t="s">
        <v>35</v>
      </c>
      <c r="J117" s="4" t="s">
        <v>34</v>
      </c>
      <c r="K117" s="4">
        <v>7</v>
      </c>
      <c r="L117" s="13">
        <v>0</v>
      </c>
      <c r="M117" s="1" t="s">
        <v>32</v>
      </c>
      <c r="N117" s="1">
        <f t="shared" si="1"/>
        <v>65.2</v>
      </c>
    </row>
    <row r="118" spans="1:14">
      <c r="A118" s="11">
        <v>117</v>
      </c>
      <c r="B118" s="12">
        <v>218.45</v>
      </c>
      <c r="C118" s="12">
        <v>126.8</v>
      </c>
      <c r="D118" s="4">
        <v>2</v>
      </c>
      <c r="E118" s="5" t="s">
        <v>27</v>
      </c>
      <c r="F118" s="6">
        <v>19.97</v>
      </c>
      <c r="G118" s="4">
        <v>2</v>
      </c>
      <c r="H118" s="4">
        <v>1646</v>
      </c>
      <c r="I118" s="5" t="s">
        <v>35</v>
      </c>
      <c r="J118" s="4" t="s">
        <v>34</v>
      </c>
      <c r="K118" s="4">
        <v>9</v>
      </c>
      <c r="L118" s="13">
        <v>0</v>
      </c>
      <c r="M118" s="1" t="s">
        <v>30</v>
      </c>
      <c r="N118" s="1">
        <f t="shared" si="1"/>
        <v>63.4</v>
      </c>
    </row>
    <row r="119" spans="1:14">
      <c r="A119" s="11">
        <v>118</v>
      </c>
      <c r="B119" s="12">
        <v>198.72499999999999</v>
      </c>
      <c r="C119" s="12">
        <v>125.6</v>
      </c>
      <c r="D119" s="4">
        <v>2</v>
      </c>
      <c r="E119" s="5" t="s">
        <v>33</v>
      </c>
      <c r="F119" s="6">
        <v>3.93</v>
      </c>
      <c r="G119" s="4">
        <v>3</v>
      </c>
      <c r="H119" s="4">
        <v>1865</v>
      </c>
      <c r="I119" s="5" t="s">
        <v>28</v>
      </c>
      <c r="J119" s="4" t="s">
        <v>34</v>
      </c>
      <c r="K119" s="4">
        <v>5</v>
      </c>
      <c r="L119" s="13">
        <v>15000</v>
      </c>
      <c r="M119" s="1" t="s">
        <v>36</v>
      </c>
      <c r="N119" s="1">
        <f t="shared" si="1"/>
        <v>62.8</v>
      </c>
    </row>
    <row r="120" spans="1:14">
      <c r="A120" s="11">
        <v>119</v>
      </c>
      <c r="B120" s="12">
        <v>240.65</v>
      </c>
      <c r="C120" s="12">
        <v>125.6</v>
      </c>
      <c r="D120" s="4">
        <v>2</v>
      </c>
      <c r="E120" s="5" t="s">
        <v>27</v>
      </c>
      <c r="F120" s="6">
        <v>27.22</v>
      </c>
      <c r="G120" s="4">
        <v>2</v>
      </c>
      <c r="H120" s="4">
        <v>1697</v>
      </c>
      <c r="I120" s="5" t="s">
        <v>28</v>
      </c>
      <c r="J120" s="4" t="s">
        <v>29</v>
      </c>
      <c r="K120" s="4">
        <v>10</v>
      </c>
      <c r="L120" s="13">
        <v>0</v>
      </c>
      <c r="M120" s="1" t="s">
        <v>30</v>
      </c>
      <c r="N120" s="1">
        <f t="shared" si="1"/>
        <v>62.8</v>
      </c>
    </row>
    <row r="121" spans="1:14">
      <c r="A121" s="11">
        <v>120</v>
      </c>
      <c r="B121" s="12">
        <v>310.35000000000002</v>
      </c>
      <c r="C121" s="12">
        <v>199.2</v>
      </c>
      <c r="D121" s="4">
        <v>3</v>
      </c>
      <c r="E121" s="5" t="s">
        <v>33</v>
      </c>
      <c r="F121" s="6">
        <v>26.59</v>
      </c>
      <c r="G121" s="4">
        <v>3</v>
      </c>
      <c r="H121" s="4">
        <v>1831</v>
      </c>
      <c r="I121" s="5" t="s">
        <v>28</v>
      </c>
      <c r="J121" s="4" t="s">
        <v>34</v>
      </c>
      <c r="K121" s="4">
        <v>2</v>
      </c>
      <c r="L121" s="13">
        <v>11400</v>
      </c>
      <c r="M121" s="1" t="s">
        <v>32</v>
      </c>
      <c r="N121" s="1">
        <f t="shared" si="1"/>
        <v>66.399999999999991</v>
      </c>
    </row>
    <row r="122" spans="1:14">
      <c r="A122" s="11">
        <v>121</v>
      </c>
      <c r="B122" s="12">
        <v>197</v>
      </c>
      <c r="C122" s="12">
        <v>126.8</v>
      </c>
      <c r="D122" s="4">
        <v>2</v>
      </c>
      <c r="E122" s="5" t="s">
        <v>33</v>
      </c>
      <c r="F122" s="6">
        <v>2.34</v>
      </c>
      <c r="G122" s="4">
        <v>5</v>
      </c>
      <c r="H122" s="4">
        <v>2218</v>
      </c>
      <c r="I122" s="5" t="s">
        <v>35</v>
      </c>
      <c r="J122" s="4" t="s">
        <v>34</v>
      </c>
      <c r="K122" s="4">
        <v>6</v>
      </c>
      <c r="L122" s="13">
        <v>7200.0000000000009</v>
      </c>
      <c r="M122" s="1" t="s">
        <v>32</v>
      </c>
      <c r="N122" s="1">
        <f t="shared" si="1"/>
        <v>63.4</v>
      </c>
    </row>
    <row r="123" spans="1:14">
      <c r="A123" s="11">
        <v>122</v>
      </c>
      <c r="B123" s="12">
        <v>394.5</v>
      </c>
      <c r="C123" s="12">
        <v>195.6</v>
      </c>
      <c r="D123" s="4">
        <v>3</v>
      </c>
      <c r="E123" s="5" t="s">
        <v>31</v>
      </c>
      <c r="F123" s="6">
        <v>3.41</v>
      </c>
      <c r="G123" s="4">
        <v>5</v>
      </c>
      <c r="H123" s="4">
        <v>2302</v>
      </c>
      <c r="I123" s="5" t="s">
        <v>28</v>
      </c>
      <c r="J123" s="4" t="s">
        <v>29</v>
      </c>
      <c r="K123" s="4">
        <v>11</v>
      </c>
      <c r="L123" s="13">
        <v>0</v>
      </c>
      <c r="M123" s="1" t="s">
        <v>30</v>
      </c>
      <c r="N123" s="1">
        <f t="shared" si="1"/>
        <v>65.2</v>
      </c>
    </row>
    <row r="124" spans="1:14">
      <c r="A124" s="11">
        <v>123</v>
      </c>
      <c r="B124" s="12">
        <v>222.35000000000002</v>
      </c>
      <c r="C124" s="12">
        <v>126.8</v>
      </c>
      <c r="D124" s="4">
        <v>2</v>
      </c>
      <c r="E124" s="5" t="s">
        <v>27</v>
      </c>
      <c r="F124" s="6">
        <v>32.32</v>
      </c>
      <c r="G124" s="4">
        <v>0</v>
      </c>
      <c r="H124" s="4">
        <v>1210</v>
      </c>
      <c r="I124" s="5" t="s">
        <v>28</v>
      </c>
      <c r="J124" s="4" t="s">
        <v>29</v>
      </c>
      <c r="K124" s="4">
        <v>6</v>
      </c>
      <c r="L124" s="13">
        <v>42841.530054644812</v>
      </c>
      <c r="M124" s="1" t="s">
        <v>32</v>
      </c>
      <c r="N124" s="1">
        <f t="shared" si="1"/>
        <v>63.4</v>
      </c>
    </row>
    <row r="125" spans="1:14">
      <c r="A125" s="11">
        <v>124</v>
      </c>
      <c r="B125" s="12">
        <v>296.75</v>
      </c>
      <c r="C125" s="12">
        <v>138.80000000000001</v>
      </c>
      <c r="D125" s="4">
        <v>2</v>
      </c>
      <c r="E125" s="5" t="s">
        <v>31</v>
      </c>
      <c r="F125" s="6">
        <v>14.01</v>
      </c>
      <c r="G125" s="4">
        <v>0</v>
      </c>
      <c r="H125" s="4">
        <v>1277</v>
      </c>
      <c r="I125" s="5" t="s">
        <v>35</v>
      </c>
      <c r="J125" s="4" t="s">
        <v>29</v>
      </c>
      <c r="K125" s="4">
        <v>9</v>
      </c>
      <c r="L125" s="13">
        <v>145800</v>
      </c>
      <c r="M125" s="1" t="s">
        <v>30</v>
      </c>
      <c r="N125" s="1">
        <f t="shared" si="1"/>
        <v>69.400000000000006</v>
      </c>
    </row>
    <row r="126" spans="1:14">
      <c r="A126" s="11">
        <v>125</v>
      </c>
      <c r="B126" s="12">
        <v>242.75</v>
      </c>
      <c r="C126" s="12">
        <v>131.6</v>
      </c>
      <c r="D126" s="4">
        <v>2</v>
      </c>
      <c r="E126" s="5" t="s">
        <v>27</v>
      </c>
      <c r="F126" s="6">
        <v>6.05</v>
      </c>
      <c r="G126" s="4">
        <v>4</v>
      </c>
      <c r="H126" s="4">
        <v>2083</v>
      </c>
      <c r="I126" s="5" t="s">
        <v>35</v>
      </c>
      <c r="J126" s="4" t="s">
        <v>29</v>
      </c>
      <c r="K126" s="4">
        <v>8</v>
      </c>
      <c r="L126" s="13">
        <v>32758.62068965517</v>
      </c>
      <c r="M126" s="1" t="s">
        <v>30</v>
      </c>
      <c r="N126" s="1">
        <f t="shared" si="1"/>
        <v>65.8</v>
      </c>
    </row>
    <row r="127" spans="1:14">
      <c r="A127" s="11">
        <v>126</v>
      </c>
      <c r="B127" s="12">
        <v>372.82500000000005</v>
      </c>
      <c r="C127" s="12">
        <v>194.4</v>
      </c>
      <c r="D127" s="4">
        <v>3</v>
      </c>
      <c r="E127" s="5" t="s">
        <v>31</v>
      </c>
      <c r="F127" s="6">
        <v>21.33</v>
      </c>
      <c r="G127" s="4">
        <v>2</v>
      </c>
      <c r="H127" s="4">
        <v>1663</v>
      </c>
      <c r="I127" s="5" t="s">
        <v>35</v>
      </c>
      <c r="J127" s="4" t="s">
        <v>34</v>
      </c>
      <c r="K127" s="4">
        <v>10</v>
      </c>
      <c r="L127" s="13">
        <v>94818.652849740931</v>
      </c>
      <c r="M127" s="1" t="s">
        <v>30</v>
      </c>
      <c r="N127" s="1">
        <f t="shared" si="1"/>
        <v>64.8</v>
      </c>
    </row>
    <row r="128" spans="1:14">
      <c r="A128" s="11">
        <v>127</v>
      </c>
      <c r="B128" s="12">
        <v>210.42499999999998</v>
      </c>
      <c r="C128" s="12">
        <v>125.6</v>
      </c>
      <c r="D128" s="4">
        <v>2</v>
      </c>
      <c r="E128" s="5" t="s">
        <v>27</v>
      </c>
      <c r="F128" s="6">
        <v>21.6</v>
      </c>
      <c r="G128" s="4">
        <v>2</v>
      </c>
      <c r="H128" s="4">
        <v>1512</v>
      </c>
      <c r="I128" s="5" t="s">
        <v>28</v>
      </c>
      <c r="J128" s="4" t="s">
        <v>29</v>
      </c>
      <c r="K128" s="4">
        <v>6</v>
      </c>
      <c r="L128" s="13">
        <v>34022.346368715087</v>
      </c>
      <c r="M128" s="1" t="s">
        <v>30</v>
      </c>
      <c r="N128" s="1">
        <f t="shared" si="1"/>
        <v>62.8</v>
      </c>
    </row>
    <row r="129" spans="1:14">
      <c r="A129" s="11">
        <v>128</v>
      </c>
      <c r="B129" s="12">
        <v>214.32499999999999</v>
      </c>
      <c r="C129" s="12">
        <v>125.6</v>
      </c>
      <c r="D129" s="4">
        <v>2</v>
      </c>
      <c r="E129" s="5" t="s">
        <v>27</v>
      </c>
      <c r="F129" s="6">
        <v>18.41</v>
      </c>
      <c r="G129" s="4">
        <v>2</v>
      </c>
      <c r="H129" s="4">
        <v>1646</v>
      </c>
      <c r="I129" s="5" t="s">
        <v>28</v>
      </c>
      <c r="J129" s="4" t="s">
        <v>29</v>
      </c>
      <c r="K129" s="4">
        <v>8</v>
      </c>
      <c r="L129" s="13">
        <v>0</v>
      </c>
      <c r="M129" s="1" t="s">
        <v>30</v>
      </c>
      <c r="N129" s="1">
        <f t="shared" si="1"/>
        <v>62.8</v>
      </c>
    </row>
    <row r="130" spans="1:14">
      <c r="A130" s="11">
        <v>129</v>
      </c>
      <c r="B130" s="12">
        <v>220.17499999999998</v>
      </c>
      <c r="C130" s="12">
        <v>125.6</v>
      </c>
      <c r="D130" s="4">
        <v>2</v>
      </c>
      <c r="E130" s="5" t="s">
        <v>27</v>
      </c>
      <c r="F130" s="6">
        <v>29.45</v>
      </c>
      <c r="G130" s="4">
        <v>1</v>
      </c>
      <c r="H130" s="4">
        <v>1428</v>
      </c>
      <c r="I130" s="5" t="s">
        <v>28</v>
      </c>
      <c r="J130" s="4" t="s">
        <v>29</v>
      </c>
      <c r="K130" s="4">
        <v>8</v>
      </c>
      <c r="L130" s="13">
        <v>0</v>
      </c>
      <c r="M130" s="1" t="s">
        <v>30</v>
      </c>
      <c r="N130" s="1">
        <f t="shared" si="1"/>
        <v>62.8</v>
      </c>
    </row>
    <row r="131" spans="1:14">
      <c r="A131" s="11">
        <v>130</v>
      </c>
      <c r="B131" s="12">
        <v>187.55</v>
      </c>
      <c r="C131" s="12">
        <v>123.2</v>
      </c>
      <c r="D131" s="4">
        <v>2</v>
      </c>
      <c r="E131" s="5" t="s">
        <v>33</v>
      </c>
      <c r="F131" s="6">
        <v>9.42</v>
      </c>
      <c r="G131" s="4">
        <v>4</v>
      </c>
      <c r="H131" s="4">
        <v>2285</v>
      </c>
      <c r="I131" s="5" t="s">
        <v>28</v>
      </c>
      <c r="J131" s="4" t="s">
        <v>34</v>
      </c>
      <c r="K131" s="4">
        <v>6</v>
      </c>
      <c r="L131" s="13">
        <v>19879.518072289156</v>
      </c>
      <c r="M131" s="1" t="s">
        <v>30</v>
      </c>
      <c r="N131" s="1">
        <f t="shared" ref="N131:N151" si="2">C131/D131</f>
        <v>61.6</v>
      </c>
    </row>
    <row r="132" spans="1:14">
      <c r="A132" s="11">
        <v>131</v>
      </c>
      <c r="B132" s="12">
        <v>219.125</v>
      </c>
      <c r="C132" s="12">
        <v>130.4</v>
      </c>
      <c r="D132" s="4">
        <v>2</v>
      </c>
      <c r="E132" s="5" t="s">
        <v>33</v>
      </c>
      <c r="F132" s="6">
        <v>8.9</v>
      </c>
      <c r="G132" s="4">
        <v>6</v>
      </c>
      <c r="H132" s="4">
        <v>1260</v>
      </c>
      <c r="I132" s="5" t="s">
        <v>35</v>
      </c>
      <c r="J132" s="4" t="s">
        <v>34</v>
      </c>
      <c r="K132" s="4">
        <v>9</v>
      </c>
      <c r="L132" s="13">
        <v>9100</v>
      </c>
      <c r="M132" s="1" t="s">
        <v>36</v>
      </c>
      <c r="N132" s="1">
        <f t="shared" si="2"/>
        <v>65.2</v>
      </c>
    </row>
    <row r="133" spans="1:14">
      <c r="A133" s="11">
        <v>132</v>
      </c>
      <c r="B133" s="12">
        <v>223.77499999999998</v>
      </c>
      <c r="C133" s="12">
        <v>129.19999999999999</v>
      </c>
      <c r="D133" s="4">
        <v>2</v>
      </c>
      <c r="E133" s="5" t="s">
        <v>27</v>
      </c>
      <c r="F133" s="6">
        <v>24.19</v>
      </c>
      <c r="G133" s="4">
        <v>2</v>
      </c>
      <c r="H133" s="4">
        <v>1613</v>
      </c>
      <c r="I133" s="5" t="s">
        <v>28</v>
      </c>
      <c r="J133" s="4" t="s">
        <v>34</v>
      </c>
      <c r="K133" s="4">
        <v>6</v>
      </c>
      <c r="L133" s="13">
        <v>38146.067415730337</v>
      </c>
      <c r="M133" s="1" t="s">
        <v>30</v>
      </c>
      <c r="N133" s="1">
        <f t="shared" si="2"/>
        <v>64.599999999999994</v>
      </c>
    </row>
    <row r="134" spans="1:14">
      <c r="A134" s="11">
        <v>133</v>
      </c>
      <c r="B134" s="12">
        <v>205.25</v>
      </c>
      <c r="C134" s="12">
        <v>129.19999999999999</v>
      </c>
      <c r="D134" s="4">
        <v>2</v>
      </c>
      <c r="E134" s="5" t="s">
        <v>33</v>
      </c>
      <c r="F134" s="6">
        <v>22.22</v>
      </c>
      <c r="G134" s="4">
        <v>2</v>
      </c>
      <c r="H134" s="4">
        <v>1630</v>
      </c>
      <c r="I134" s="5" t="s">
        <v>28</v>
      </c>
      <c r="J134" s="4" t="s">
        <v>34</v>
      </c>
      <c r="K134" s="4">
        <v>1</v>
      </c>
      <c r="L134" s="13">
        <v>7800</v>
      </c>
      <c r="M134" s="1" t="s">
        <v>36</v>
      </c>
      <c r="N134" s="1">
        <f t="shared" si="2"/>
        <v>64.599999999999994</v>
      </c>
    </row>
    <row r="135" spans="1:14">
      <c r="A135" s="11">
        <v>134</v>
      </c>
      <c r="B135" s="12">
        <v>268.32500000000005</v>
      </c>
      <c r="C135" s="12">
        <v>132.80000000000001</v>
      </c>
      <c r="D135" s="4">
        <v>2</v>
      </c>
      <c r="E135" s="5" t="s">
        <v>27</v>
      </c>
      <c r="F135" s="6">
        <v>50.27</v>
      </c>
      <c r="G135" s="4">
        <v>4</v>
      </c>
      <c r="H135" s="4">
        <v>2083</v>
      </c>
      <c r="I135" s="5" t="s">
        <v>28</v>
      </c>
      <c r="J135" s="4" t="s">
        <v>29</v>
      </c>
      <c r="K135" s="4">
        <v>7</v>
      </c>
      <c r="L135" s="13">
        <v>0</v>
      </c>
      <c r="M135" s="1" t="s">
        <v>32</v>
      </c>
      <c r="N135" s="1">
        <f t="shared" si="2"/>
        <v>66.400000000000006</v>
      </c>
    </row>
    <row r="136" spans="1:14">
      <c r="A136" s="11">
        <v>135</v>
      </c>
      <c r="B136" s="12">
        <v>230.82500000000002</v>
      </c>
      <c r="C136" s="12">
        <v>130.4</v>
      </c>
      <c r="D136" s="4">
        <v>2</v>
      </c>
      <c r="E136" s="5" t="s">
        <v>31</v>
      </c>
      <c r="F136" s="6">
        <v>5.55</v>
      </c>
      <c r="G136" s="4">
        <v>3</v>
      </c>
      <c r="H136" s="4">
        <v>1865</v>
      </c>
      <c r="I136" s="5" t="s">
        <v>28</v>
      </c>
      <c r="J136" s="4" t="s">
        <v>29</v>
      </c>
      <c r="K136" s="4">
        <v>7</v>
      </c>
      <c r="L136" s="13">
        <v>0</v>
      </c>
      <c r="M136" s="1" t="s">
        <v>30</v>
      </c>
      <c r="N136" s="1">
        <f t="shared" si="2"/>
        <v>65.2</v>
      </c>
    </row>
    <row r="137" spans="1:14">
      <c r="A137" s="11">
        <v>136</v>
      </c>
      <c r="B137" s="12">
        <v>306.07499999999999</v>
      </c>
      <c r="C137" s="12">
        <v>192</v>
      </c>
      <c r="D137" s="4">
        <v>3</v>
      </c>
      <c r="E137" s="5" t="s">
        <v>33</v>
      </c>
      <c r="F137" s="6">
        <v>23.98</v>
      </c>
      <c r="G137" s="4">
        <v>5</v>
      </c>
      <c r="H137" s="4">
        <v>2470</v>
      </c>
      <c r="I137" s="5" t="s">
        <v>28</v>
      </c>
      <c r="J137" s="4" t="s">
        <v>34</v>
      </c>
      <c r="K137" s="4">
        <v>5</v>
      </c>
      <c r="L137" s="13">
        <v>23400</v>
      </c>
      <c r="M137" s="1" t="s">
        <v>30</v>
      </c>
      <c r="N137" s="1">
        <f t="shared" si="2"/>
        <v>64</v>
      </c>
    </row>
    <row r="138" spans="1:14">
      <c r="A138" s="11">
        <v>137</v>
      </c>
      <c r="B138" s="12">
        <v>217.25</v>
      </c>
      <c r="C138" s="12">
        <v>125.6</v>
      </c>
      <c r="D138" s="4">
        <v>2</v>
      </c>
      <c r="E138" s="5" t="s">
        <v>27</v>
      </c>
      <c r="F138" s="6">
        <v>34.86</v>
      </c>
      <c r="G138" s="4">
        <v>2</v>
      </c>
      <c r="H138" s="4">
        <v>1697</v>
      </c>
      <c r="I138" s="5" t="s">
        <v>28</v>
      </c>
      <c r="J138" s="4" t="s">
        <v>34</v>
      </c>
      <c r="K138" s="4">
        <v>14</v>
      </c>
      <c r="L138" s="13">
        <v>0</v>
      </c>
      <c r="M138" s="1" t="s">
        <v>32</v>
      </c>
      <c r="N138" s="1">
        <f t="shared" si="2"/>
        <v>62.8</v>
      </c>
    </row>
    <row r="139" spans="1:14">
      <c r="A139" s="11">
        <v>138</v>
      </c>
      <c r="B139" s="12">
        <v>219.42500000000001</v>
      </c>
      <c r="C139" s="12">
        <v>126.8</v>
      </c>
      <c r="D139" s="4">
        <v>2</v>
      </c>
      <c r="E139" s="5" t="s">
        <v>31</v>
      </c>
      <c r="F139" s="6">
        <v>2.94</v>
      </c>
      <c r="G139" s="4">
        <v>3</v>
      </c>
      <c r="H139" s="4">
        <v>1865</v>
      </c>
      <c r="I139" s="5" t="s">
        <v>28</v>
      </c>
      <c r="J139" s="4" t="s">
        <v>29</v>
      </c>
      <c r="K139" s="4">
        <v>9</v>
      </c>
      <c r="L139" s="13">
        <v>0</v>
      </c>
      <c r="M139" s="1" t="s">
        <v>30</v>
      </c>
      <c r="N139" s="1">
        <f t="shared" si="2"/>
        <v>63.4</v>
      </c>
    </row>
    <row r="140" spans="1:14">
      <c r="A140" s="11">
        <v>139</v>
      </c>
      <c r="B140" s="12">
        <v>214.02499999999998</v>
      </c>
      <c r="C140" s="12">
        <v>129.19999999999999</v>
      </c>
      <c r="D140" s="4">
        <v>2</v>
      </c>
      <c r="E140" s="5" t="s">
        <v>27</v>
      </c>
      <c r="F140" s="6">
        <v>3.06</v>
      </c>
      <c r="G140" s="4">
        <v>4</v>
      </c>
      <c r="H140" s="4">
        <v>2050</v>
      </c>
      <c r="I140" s="5" t="s">
        <v>28</v>
      </c>
      <c r="J140" s="4" t="s">
        <v>34</v>
      </c>
      <c r="K140" s="4">
        <v>6</v>
      </c>
      <c r="L140" s="13">
        <v>43500</v>
      </c>
      <c r="M140" s="1" t="s">
        <v>30</v>
      </c>
      <c r="N140" s="1">
        <f t="shared" si="2"/>
        <v>64.599999999999994</v>
      </c>
    </row>
    <row r="141" spans="1:14">
      <c r="A141" s="11">
        <v>140</v>
      </c>
      <c r="B141" s="12">
        <v>263.60000000000002</v>
      </c>
      <c r="C141" s="12">
        <v>138.80000000000001</v>
      </c>
      <c r="D141" s="4">
        <v>2</v>
      </c>
      <c r="E141" s="5" t="s">
        <v>33</v>
      </c>
      <c r="F141" s="6">
        <v>32.57</v>
      </c>
      <c r="G141" s="4">
        <v>1</v>
      </c>
      <c r="H141" s="4">
        <v>1428</v>
      </c>
      <c r="I141" s="5" t="s">
        <v>28</v>
      </c>
      <c r="J141" s="4" t="s">
        <v>34</v>
      </c>
      <c r="K141" s="4">
        <v>5</v>
      </c>
      <c r="L141" s="13">
        <v>12800</v>
      </c>
      <c r="M141" s="1" t="s">
        <v>30</v>
      </c>
      <c r="N141" s="1">
        <f t="shared" si="2"/>
        <v>69.400000000000006</v>
      </c>
    </row>
    <row r="142" spans="1:14">
      <c r="A142" s="11">
        <v>141</v>
      </c>
      <c r="B142" s="12">
        <v>188.75</v>
      </c>
      <c r="C142" s="12">
        <v>124.4</v>
      </c>
      <c r="D142" s="4">
        <v>2</v>
      </c>
      <c r="E142" s="5" t="s">
        <v>33</v>
      </c>
      <c r="F142" s="6">
        <v>1.73</v>
      </c>
      <c r="G142" s="4">
        <v>5</v>
      </c>
      <c r="H142" s="4">
        <v>2302</v>
      </c>
      <c r="I142" s="5" t="s">
        <v>28</v>
      </c>
      <c r="J142" s="4" t="s">
        <v>34</v>
      </c>
      <c r="K142" s="4">
        <v>5</v>
      </c>
      <c r="L142" s="13">
        <v>6600</v>
      </c>
      <c r="M142" s="1" t="s">
        <v>32</v>
      </c>
      <c r="N142" s="1">
        <f t="shared" si="2"/>
        <v>62.2</v>
      </c>
    </row>
    <row r="143" spans="1:14">
      <c r="A143" s="11">
        <v>142</v>
      </c>
      <c r="B143" s="12">
        <v>357.75</v>
      </c>
      <c r="C143" s="12">
        <v>192</v>
      </c>
      <c r="D143" s="4">
        <v>3</v>
      </c>
      <c r="E143" s="5" t="s">
        <v>31</v>
      </c>
      <c r="F143" s="6">
        <v>24.88</v>
      </c>
      <c r="G143" s="4">
        <v>2</v>
      </c>
      <c r="H143" s="4">
        <v>1663</v>
      </c>
      <c r="I143" s="5" t="s">
        <v>28</v>
      </c>
      <c r="J143" s="4" t="s">
        <v>29</v>
      </c>
      <c r="K143" s="4">
        <v>8</v>
      </c>
      <c r="L143" s="13">
        <v>72340.425531914894</v>
      </c>
      <c r="M143" s="1" t="s">
        <v>30</v>
      </c>
      <c r="N143" s="1">
        <f t="shared" si="2"/>
        <v>64</v>
      </c>
    </row>
    <row r="144" spans="1:14">
      <c r="A144" s="11">
        <v>143</v>
      </c>
      <c r="B144" s="12">
        <v>302.82499999999999</v>
      </c>
      <c r="C144" s="12">
        <v>140</v>
      </c>
      <c r="D144" s="4">
        <v>2</v>
      </c>
      <c r="E144" s="5" t="s">
        <v>31</v>
      </c>
      <c r="F144" s="6">
        <v>54.1</v>
      </c>
      <c r="G144" s="4">
        <v>0</v>
      </c>
      <c r="H144" s="4">
        <v>1428</v>
      </c>
      <c r="I144" s="5" t="s">
        <v>28</v>
      </c>
      <c r="J144" s="4" t="s">
        <v>29</v>
      </c>
      <c r="K144" s="4">
        <v>7</v>
      </c>
      <c r="L144" s="13">
        <v>61851.851851851847</v>
      </c>
      <c r="M144" s="1" t="s">
        <v>36</v>
      </c>
      <c r="N144" s="1">
        <f t="shared" si="2"/>
        <v>70</v>
      </c>
    </row>
    <row r="145" spans="1:14">
      <c r="A145" s="11">
        <v>144</v>
      </c>
      <c r="B145" s="12">
        <v>351.82500000000005</v>
      </c>
      <c r="C145" s="12">
        <v>196.8</v>
      </c>
      <c r="D145" s="4">
        <v>3</v>
      </c>
      <c r="E145" s="5" t="s">
        <v>31</v>
      </c>
      <c r="F145" s="6">
        <v>35.25</v>
      </c>
      <c r="G145" s="4">
        <v>1</v>
      </c>
      <c r="H145" s="4">
        <v>1411</v>
      </c>
      <c r="I145" s="5" t="s">
        <v>28</v>
      </c>
      <c r="J145" s="4" t="s">
        <v>29</v>
      </c>
      <c r="K145" s="4">
        <v>6</v>
      </c>
      <c r="L145" s="13">
        <v>58578.947368421053</v>
      </c>
      <c r="M145" s="1" t="s">
        <v>30</v>
      </c>
      <c r="N145" s="1">
        <f t="shared" si="2"/>
        <v>65.600000000000009</v>
      </c>
    </row>
    <row r="146" spans="1:14">
      <c r="A146" s="11">
        <v>145</v>
      </c>
      <c r="B146" s="12">
        <v>205.02500000000001</v>
      </c>
      <c r="C146" s="12">
        <v>128</v>
      </c>
      <c r="D146" s="4">
        <v>2</v>
      </c>
      <c r="E146" s="5" t="s">
        <v>33</v>
      </c>
      <c r="F146" s="6">
        <v>24.89</v>
      </c>
      <c r="G146" s="4">
        <v>3</v>
      </c>
      <c r="H146" s="4">
        <v>1932</v>
      </c>
      <c r="I146" s="5" t="s">
        <v>28</v>
      </c>
      <c r="J146" s="4" t="s">
        <v>34</v>
      </c>
      <c r="K146" s="4">
        <v>5</v>
      </c>
      <c r="L146" s="13">
        <v>15800</v>
      </c>
      <c r="M146" s="1" t="s">
        <v>32</v>
      </c>
      <c r="N146" s="1">
        <f t="shared" si="2"/>
        <v>64</v>
      </c>
    </row>
    <row r="147" spans="1:14">
      <c r="A147" s="11">
        <v>146</v>
      </c>
      <c r="B147" s="12">
        <v>333.07499999999999</v>
      </c>
      <c r="C147" s="12">
        <v>195.6</v>
      </c>
      <c r="D147" s="4">
        <v>3</v>
      </c>
      <c r="E147" s="5" t="s">
        <v>33</v>
      </c>
      <c r="F147" s="6">
        <v>14.62</v>
      </c>
      <c r="G147" s="4">
        <v>4</v>
      </c>
      <c r="H147" s="4">
        <v>2083</v>
      </c>
      <c r="I147" s="5" t="s">
        <v>35</v>
      </c>
      <c r="J147" s="4" t="s">
        <v>34</v>
      </c>
      <c r="K147" s="4">
        <v>7</v>
      </c>
      <c r="L147" s="13">
        <v>14099.999999999998</v>
      </c>
      <c r="M147" s="1" t="s">
        <v>32</v>
      </c>
      <c r="N147" s="1">
        <f t="shared" si="2"/>
        <v>65.2</v>
      </c>
    </row>
    <row r="148" spans="1:14">
      <c r="A148" s="11">
        <v>147</v>
      </c>
      <c r="B148" s="12">
        <v>203.375</v>
      </c>
      <c r="C148" s="12">
        <v>124.4</v>
      </c>
      <c r="D148" s="4">
        <v>2</v>
      </c>
      <c r="E148" s="5" t="s">
        <v>31</v>
      </c>
      <c r="F148" s="6">
        <v>8.49</v>
      </c>
      <c r="G148" s="4">
        <v>4</v>
      </c>
      <c r="H148" s="4">
        <v>2167</v>
      </c>
      <c r="I148" s="5" t="s">
        <v>28</v>
      </c>
      <c r="J148" s="4" t="s">
        <v>34</v>
      </c>
      <c r="K148" s="4">
        <v>9</v>
      </c>
      <c r="L148" s="13">
        <v>34838.709677419356</v>
      </c>
      <c r="M148" s="1" t="s">
        <v>30</v>
      </c>
      <c r="N148" s="1">
        <f t="shared" si="2"/>
        <v>62.2</v>
      </c>
    </row>
    <row r="149" spans="1:14">
      <c r="A149" s="11">
        <v>148</v>
      </c>
      <c r="B149" s="12">
        <v>271.39999999999998</v>
      </c>
      <c r="C149" s="12">
        <v>138.80000000000001</v>
      </c>
      <c r="D149" s="4">
        <v>2</v>
      </c>
      <c r="E149" s="5" t="s">
        <v>27</v>
      </c>
      <c r="F149" s="6">
        <v>57.64</v>
      </c>
      <c r="G149" s="4">
        <v>2</v>
      </c>
      <c r="H149" s="4">
        <v>1714</v>
      </c>
      <c r="I149" s="5" t="s">
        <v>28</v>
      </c>
      <c r="J149" s="4" t="s">
        <v>29</v>
      </c>
      <c r="K149" s="4">
        <v>6</v>
      </c>
      <c r="L149" s="13">
        <v>68000</v>
      </c>
      <c r="M149" s="1" t="s">
        <v>36</v>
      </c>
      <c r="N149" s="1">
        <f t="shared" si="2"/>
        <v>69.400000000000006</v>
      </c>
    </row>
    <row r="150" spans="1:14">
      <c r="A150" s="11">
        <v>149</v>
      </c>
      <c r="B150" s="12">
        <v>225.5</v>
      </c>
      <c r="C150" s="12">
        <v>128</v>
      </c>
      <c r="D150" s="4">
        <v>2</v>
      </c>
      <c r="E150" s="5" t="s">
        <v>27</v>
      </c>
      <c r="F150" s="6">
        <v>21.02</v>
      </c>
      <c r="G150" s="4">
        <v>3</v>
      </c>
      <c r="H150" s="4">
        <v>1915</v>
      </c>
      <c r="I150" s="5" t="s">
        <v>28</v>
      </c>
      <c r="J150" s="4" t="s">
        <v>34</v>
      </c>
      <c r="K150" s="4">
        <v>10</v>
      </c>
      <c r="L150" s="13">
        <v>43956.043956043963</v>
      </c>
      <c r="M150" s="1" t="s">
        <v>30</v>
      </c>
      <c r="N150" s="1">
        <f t="shared" si="2"/>
        <v>64</v>
      </c>
    </row>
    <row r="151" spans="1:14">
      <c r="A151" s="11">
        <v>150</v>
      </c>
      <c r="B151" s="12">
        <v>243.5</v>
      </c>
      <c r="C151" s="12">
        <v>130.4</v>
      </c>
      <c r="D151" s="4">
        <v>2</v>
      </c>
      <c r="E151" s="5" t="s">
        <v>31</v>
      </c>
      <c r="F151" s="6">
        <v>0.64</v>
      </c>
      <c r="G151" s="4">
        <v>5</v>
      </c>
      <c r="H151" s="4">
        <v>2268</v>
      </c>
      <c r="I151" s="5" t="s">
        <v>28</v>
      </c>
      <c r="J151" s="4" t="s">
        <v>29</v>
      </c>
      <c r="K151" s="4">
        <v>6</v>
      </c>
      <c r="L151" s="13">
        <v>0</v>
      </c>
      <c r="M151" s="1" t="s">
        <v>32</v>
      </c>
      <c r="N151" s="1">
        <f t="shared" si="2"/>
        <v>65.2</v>
      </c>
    </row>
  </sheetData>
  <autoFilter ref="A1:N151" xr:uid="{D14C5042-6CBA-4AAE-ADFC-8DA362DE1EE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E7114-061D-4C22-87BA-0B8C448667B3}">
  <dimension ref="A1:R151"/>
  <sheetViews>
    <sheetView tabSelected="1" workbookViewId="0">
      <selection activeCell="V12" sqref="V12"/>
    </sheetView>
  </sheetViews>
  <sheetFormatPr defaultRowHeight="15.6"/>
  <cols>
    <col min="1" max="1" width="8" style="1" customWidth="1"/>
    <col min="6" max="6" width="12.77734375" customWidth="1"/>
    <col min="7" max="7" width="13" customWidth="1"/>
    <col min="9" max="9" width="16.33203125" customWidth="1"/>
    <col min="10" max="10" width="19.5546875" customWidth="1"/>
    <col min="11" max="11" width="8.88671875" customWidth="1"/>
  </cols>
  <sheetData>
    <row r="1" spans="1:18">
      <c r="A1" s="108" t="s">
        <v>4</v>
      </c>
      <c r="B1" s="110" t="s">
        <v>123</v>
      </c>
      <c r="C1" s="110" t="s">
        <v>124</v>
      </c>
      <c r="D1" s="110" t="s">
        <v>125</v>
      </c>
      <c r="E1" s="110" t="s">
        <v>126</v>
      </c>
      <c r="F1" s="110" t="s">
        <v>127</v>
      </c>
      <c r="G1" s="110" t="s">
        <v>128</v>
      </c>
      <c r="I1" s="124" t="s">
        <v>4</v>
      </c>
      <c r="J1" s="124"/>
      <c r="M1" s="110" t="s">
        <v>148</v>
      </c>
      <c r="O1" s="123" t="s">
        <v>148</v>
      </c>
      <c r="P1" s="123" t="s">
        <v>149</v>
      </c>
      <c r="Q1" s="110" t="s">
        <v>150</v>
      </c>
      <c r="R1" s="110" t="s">
        <v>151</v>
      </c>
    </row>
    <row r="2" spans="1:18">
      <c r="A2" s="111">
        <v>253.47499999999999</v>
      </c>
      <c r="B2" s="107" t="b">
        <f>OR(A2&gt;$F$2,A2&lt;$G$2)</f>
        <v>0</v>
      </c>
      <c r="C2" s="113">
        <f>QUARTILE(A2:A151,1)</f>
        <v>214.09999999999997</v>
      </c>
      <c r="D2" s="109">
        <f>QUARTILE(A2:A151,3)</f>
        <v>282.08750000000003</v>
      </c>
      <c r="E2" s="109">
        <f>D2-C2</f>
        <v>67.987500000000068</v>
      </c>
      <c r="F2" s="109">
        <f>D2+(1.5*E2)</f>
        <v>384.06875000000014</v>
      </c>
      <c r="G2" s="109">
        <f>C2-(1.5*E2)</f>
        <v>112.11874999999986</v>
      </c>
      <c r="M2" s="115">
        <v>150</v>
      </c>
      <c r="O2" s="115">
        <v>150</v>
      </c>
      <c r="P2" s="115">
        <v>5</v>
      </c>
      <c r="Q2" s="119">
        <f>P2/$P$10</f>
        <v>3.3333333333333333E-2</v>
      </c>
      <c r="R2" s="120">
        <f>Q2</f>
        <v>3.3333333333333333E-2</v>
      </c>
    </row>
    <row r="3" spans="1:18">
      <c r="A3" s="111">
        <v>277.77499999999998</v>
      </c>
      <c r="B3" s="107" t="b">
        <f t="shared" ref="B3:B66" si="0">OR(A3&gt;$F$2,A3&lt;$G$2)</f>
        <v>0</v>
      </c>
      <c r="I3" t="s">
        <v>129</v>
      </c>
      <c r="J3">
        <v>253.4785</v>
      </c>
      <c r="M3" s="115">
        <v>200</v>
      </c>
      <c r="O3" s="115">
        <v>200</v>
      </c>
      <c r="P3" s="115">
        <v>14</v>
      </c>
      <c r="Q3" s="119">
        <f t="shared" ref="Q3:Q10" si="1">P3/$P$10</f>
        <v>9.3333333333333338E-2</v>
      </c>
      <c r="R3" s="120">
        <f>Q3+R2</f>
        <v>0.12666666666666668</v>
      </c>
    </row>
    <row r="4" spans="1:18">
      <c r="A4" s="111">
        <v>378.45</v>
      </c>
      <c r="B4" s="107" t="b">
        <f t="shared" si="0"/>
        <v>0</v>
      </c>
      <c r="I4" t="s">
        <v>65</v>
      </c>
      <c r="J4">
        <v>4.9796357839532783</v>
      </c>
      <c r="M4" s="115">
        <v>250</v>
      </c>
      <c r="O4" s="115">
        <v>250</v>
      </c>
      <c r="P4" s="115">
        <v>66</v>
      </c>
      <c r="Q4" s="119">
        <f t="shared" si="1"/>
        <v>0.44</v>
      </c>
      <c r="R4" s="120">
        <f t="shared" ref="R4:R8" si="2">Q4+R3</f>
        <v>0.56666666666666665</v>
      </c>
    </row>
    <row r="5" spans="1:18">
      <c r="A5" s="111">
        <v>312.64999999999998</v>
      </c>
      <c r="B5" s="107" t="b">
        <f t="shared" si="0"/>
        <v>0</v>
      </c>
      <c r="I5" t="s">
        <v>130</v>
      </c>
      <c r="J5">
        <v>240.83750000000001</v>
      </c>
      <c r="M5" s="115">
        <v>300</v>
      </c>
      <c r="O5" s="115">
        <v>300</v>
      </c>
      <c r="P5" s="115">
        <v>34</v>
      </c>
      <c r="Q5" s="119">
        <f t="shared" si="1"/>
        <v>0.22666666666666666</v>
      </c>
      <c r="R5" s="120">
        <f t="shared" si="2"/>
        <v>0.79333333333333333</v>
      </c>
    </row>
    <row r="6" spans="1:18">
      <c r="A6" s="111">
        <v>202.1</v>
      </c>
      <c r="B6" s="107" t="b">
        <f t="shared" si="0"/>
        <v>0</v>
      </c>
      <c r="I6" t="s">
        <v>131</v>
      </c>
      <c r="J6">
        <v>214.55</v>
      </c>
      <c r="M6" s="115">
        <v>350</v>
      </c>
      <c r="O6" s="115">
        <v>350</v>
      </c>
      <c r="P6" s="115">
        <v>14</v>
      </c>
      <c r="Q6" s="119">
        <f t="shared" si="1"/>
        <v>9.3333333333333338E-2</v>
      </c>
      <c r="R6" s="120">
        <f t="shared" si="2"/>
        <v>0.88666666666666671</v>
      </c>
    </row>
    <row r="7" spans="1:18">
      <c r="A7" s="111">
        <v>316.77499999999998</v>
      </c>
      <c r="B7" s="107" t="b">
        <f t="shared" si="0"/>
        <v>0</v>
      </c>
      <c r="I7" t="s">
        <v>132</v>
      </c>
      <c r="J7">
        <v>60.987833877948098</v>
      </c>
      <c r="M7" s="115">
        <v>400</v>
      </c>
      <c r="O7" s="115">
        <v>400</v>
      </c>
      <c r="P7" s="115">
        <v>15</v>
      </c>
      <c r="Q7" s="119">
        <f t="shared" si="1"/>
        <v>0.1</v>
      </c>
      <c r="R7" s="120">
        <f t="shared" si="2"/>
        <v>0.98666666666666669</v>
      </c>
    </row>
    <row r="8" spans="1:18">
      <c r="A8" s="111">
        <v>260.52499999999998</v>
      </c>
      <c r="B8" s="107" t="b">
        <f t="shared" si="0"/>
        <v>0</v>
      </c>
      <c r="I8" t="s">
        <v>133</v>
      </c>
      <c r="J8">
        <v>3719.5158811241963</v>
      </c>
      <c r="M8" s="115">
        <v>450</v>
      </c>
      <c r="O8" s="115">
        <v>450</v>
      </c>
      <c r="P8" s="115">
        <v>2</v>
      </c>
      <c r="Q8" s="119">
        <f t="shared" si="1"/>
        <v>1.3333333333333334E-2</v>
      </c>
      <c r="R8" s="120">
        <f t="shared" si="2"/>
        <v>1</v>
      </c>
    </row>
    <row r="9" spans="1:18">
      <c r="A9" s="111">
        <v>279.27499999999998</v>
      </c>
      <c r="B9" s="107" t="b">
        <f t="shared" si="0"/>
        <v>0</v>
      </c>
      <c r="I9" t="s">
        <v>134</v>
      </c>
      <c r="J9">
        <v>0.11569788823282146</v>
      </c>
      <c r="O9" s="115"/>
      <c r="P9" s="115"/>
      <c r="Q9" s="119"/>
      <c r="R9" s="120"/>
    </row>
    <row r="10" spans="1:18">
      <c r="A10" s="111">
        <v>303.125</v>
      </c>
      <c r="B10" s="107" t="b">
        <f t="shared" si="0"/>
        <v>0</v>
      </c>
      <c r="I10" t="s">
        <v>135</v>
      </c>
      <c r="J10">
        <v>0.70437508554784067</v>
      </c>
      <c r="P10" s="122">
        <f>SUM(P2:P9)</f>
        <v>150</v>
      </c>
      <c r="Q10" s="121">
        <f t="shared" si="1"/>
        <v>1</v>
      </c>
    </row>
    <row r="11" spans="1:18" ht="16.2" thickBot="1">
      <c r="A11" s="111">
        <v>218.89999999999998</v>
      </c>
      <c r="B11" s="107" t="b">
        <f t="shared" si="0"/>
        <v>0</v>
      </c>
      <c r="I11" t="s">
        <v>136</v>
      </c>
      <c r="J11">
        <v>296.67499999999995</v>
      </c>
      <c r="O11" s="114"/>
      <c r="P11" s="114"/>
    </row>
    <row r="12" spans="1:18">
      <c r="A12" s="111">
        <v>230.82500000000002</v>
      </c>
      <c r="B12" s="107" t="b">
        <f t="shared" si="0"/>
        <v>0</v>
      </c>
      <c r="I12" t="s">
        <v>137</v>
      </c>
      <c r="J12">
        <v>131.65</v>
      </c>
    </row>
    <row r="13" spans="1:18">
      <c r="A13" s="111">
        <v>381.375</v>
      </c>
      <c r="B13" s="107" t="b">
        <f t="shared" si="0"/>
        <v>0</v>
      </c>
      <c r="I13" t="s">
        <v>138</v>
      </c>
      <c r="J13">
        <v>428.32499999999999</v>
      </c>
    </row>
    <row r="14" spans="1:18">
      <c r="A14" s="111">
        <v>152.57499999999999</v>
      </c>
      <c r="B14" s="107" t="b">
        <f t="shared" si="0"/>
        <v>0</v>
      </c>
      <c r="I14" t="s">
        <v>139</v>
      </c>
      <c r="J14">
        <v>38021.77499999998</v>
      </c>
    </row>
    <row r="15" spans="1:18" ht="16.2" thickBot="1">
      <c r="A15" s="111">
        <v>284.32499999999999</v>
      </c>
      <c r="B15" s="107" t="b">
        <f t="shared" si="0"/>
        <v>0</v>
      </c>
      <c r="I15" s="114" t="s">
        <v>140</v>
      </c>
      <c r="J15" s="114">
        <v>150</v>
      </c>
    </row>
    <row r="16" spans="1:18">
      <c r="A16" s="111">
        <v>290.67499999999995</v>
      </c>
      <c r="B16" s="107" t="b">
        <f t="shared" si="0"/>
        <v>0</v>
      </c>
    </row>
    <row r="17" spans="1:11" ht="18">
      <c r="A17" s="111">
        <v>224.75</v>
      </c>
      <c r="B17" s="107" t="b">
        <f t="shared" si="0"/>
        <v>0</v>
      </c>
      <c r="I17" s="117" t="s">
        <v>141</v>
      </c>
    </row>
    <row r="18" spans="1:11">
      <c r="A18" s="111">
        <v>391.72500000000002</v>
      </c>
      <c r="B18" s="107" t="b">
        <f t="shared" si="0"/>
        <v>1</v>
      </c>
      <c r="I18" s="115" t="s">
        <v>142</v>
      </c>
      <c r="J18" s="116">
        <v>0.1</v>
      </c>
      <c r="K18" s="118">
        <f>PERCENTILE($A$1:$A$151,0.1)</f>
        <v>197.75</v>
      </c>
    </row>
    <row r="19" spans="1:11">
      <c r="A19" s="111">
        <v>293.14999999999998</v>
      </c>
      <c r="B19" s="107" t="b">
        <f t="shared" si="0"/>
        <v>0</v>
      </c>
      <c r="I19" s="115" t="s">
        <v>143</v>
      </c>
      <c r="J19" s="116">
        <v>0.25</v>
      </c>
      <c r="K19" s="118">
        <f>PERCENTILE(A1:A151,0.25)</f>
        <v>214.09999999999997</v>
      </c>
    </row>
    <row r="20" spans="1:11">
      <c r="A20" s="111">
        <v>204.8</v>
      </c>
      <c r="B20" s="107" t="b">
        <f t="shared" si="0"/>
        <v>0</v>
      </c>
      <c r="I20" s="115" t="s">
        <v>144</v>
      </c>
      <c r="J20" s="116">
        <v>0.5</v>
      </c>
      <c r="K20" s="118">
        <f>PERCENTILE(A1:A151,0.5)</f>
        <v>240.83750000000001</v>
      </c>
    </row>
    <row r="21" spans="1:11">
      <c r="A21" s="111">
        <v>254.14999999999998</v>
      </c>
      <c r="B21" s="107" t="b">
        <f t="shared" si="0"/>
        <v>0</v>
      </c>
      <c r="I21" s="115" t="s">
        <v>145</v>
      </c>
      <c r="J21" s="116">
        <v>0.75</v>
      </c>
      <c r="K21" s="118">
        <f>PERCENTILE(A1:A151,0.75)</f>
        <v>282.08750000000003</v>
      </c>
    </row>
    <row r="22" spans="1:11">
      <c r="A22" s="111">
        <v>241.02500000000001</v>
      </c>
      <c r="B22" s="107" t="b">
        <f t="shared" si="0"/>
        <v>0</v>
      </c>
      <c r="I22" s="115" t="s">
        <v>146</v>
      </c>
      <c r="J22" s="116">
        <v>0.9</v>
      </c>
      <c r="K22" s="118">
        <f>PERCENTILE(A1:A151,0.9)</f>
        <v>352.42500000000001</v>
      </c>
    </row>
    <row r="23" spans="1:11">
      <c r="A23" s="111">
        <v>355.8</v>
      </c>
      <c r="B23" s="107" t="b">
        <f t="shared" si="0"/>
        <v>0</v>
      </c>
      <c r="I23" s="115" t="s">
        <v>147</v>
      </c>
      <c r="J23" s="116">
        <v>0.99</v>
      </c>
      <c r="K23" s="118">
        <f>PERCENTILE(A1:A151,0.99)</f>
        <v>399.18624999999997</v>
      </c>
    </row>
    <row r="24" spans="1:11">
      <c r="A24" s="111">
        <v>243.05</v>
      </c>
      <c r="B24" s="107" t="b">
        <f t="shared" si="0"/>
        <v>0</v>
      </c>
    </row>
    <row r="25" spans="1:11">
      <c r="A25" s="111">
        <v>268.10000000000002</v>
      </c>
      <c r="B25" s="107" t="b">
        <f t="shared" si="0"/>
        <v>0</v>
      </c>
    </row>
    <row r="26" spans="1:11">
      <c r="A26" s="111">
        <v>233.97499999999999</v>
      </c>
      <c r="B26" s="107" t="b">
        <f t="shared" si="0"/>
        <v>0</v>
      </c>
      <c r="I26" t="s">
        <v>39</v>
      </c>
      <c r="J26">
        <f>COUNT(A2:A151)</f>
        <v>150</v>
      </c>
    </row>
    <row r="27" spans="1:11">
      <c r="A27" s="111">
        <v>131.65</v>
      </c>
      <c r="B27" s="107" t="b">
        <f t="shared" si="0"/>
        <v>0</v>
      </c>
    </row>
    <row r="28" spans="1:11">
      <c r="A28" s="111">
        <v>361.57499999999999</v>
      </c>
      <c r="B28" s="107" t="b">
        <f t="shared" si="0"/>
        <v>0</v>
      </c>
    </row>
    <row r="29" spans="1:11">
      <c r="A29" s="111">
        <v>147.02500000000001</v>
      </c>
      <c r="B29" s="107" t="b">
        <f t="shared" si="0"/>
        <v>0</v>
      </c>
      <c r="I29" s="149"/>
    </row>
    <row r="30" spans="1:11">
      <c r="A30" s="111">
        <v>220.39999999999998</v>
      </c>
      <c r="B30" s="107" t="b">
        <f t="shared" si="0"/>
        <v>0</v>
      </c>
    </row>
    <row r="31" spans="1:11">
      <c r="A31" s="111">
        <v>359.32500000000005</v>
      </c>
      <c r="B31" s="107" t="b">
        <f t="shared" si="0"/>
        <v>0</v>
      </c>
    </row>
    <row r="32" spans="1:11">
      <c r="A32" s="111">
        <v>244.39999999999998</v>
      </c>
      <c r="B32" s="107" t="b">
        <f t="shared" si="0"/>
        <v>0</v>
      </c>
    </row>
    <row r="33" spans="1:2">
      <c r="A33" s="111">
        <v>261.72500000000002</v>
      </c>
      <c r="B33" s="107" t="b">
        <f t="shared" si="0"/>
        <v>0</v>
      </c>
    </row>
    <row r="34" spans="1:2">
      <c r="A34" s="111">
        <v>203.6</v>
      </c>
      <c r="B34" s="107" t="b">
        <f t="shared" si="0"/>
        <v>0</v>
      </c>
    </row>
    <row r="35" spans="1:2">
      <c r="A35" s="111">
        <v>359.77500000000003</v>
      </c>
      <c r="B35" s="107" t="b">
        <f t="shared" si="0"/>
        <v>0</v>
      </c>
    </row>
    <row r="36" spans="1:2">
      <c r="A36" s="111">
        <v>229.4</v>
      </c>
      <c r="B36" s="107" t="b">
        <f t="shared" si="0"/>
        <v>0</v>
      </c>
    </row>
    <row r="37" spans="1:2">
      <c r="A37" s="111">
        <v>197.75</v>
      </c>
      <c r="B37" s="107" t="b">
        <f t="shared" si="0"/>
        <v>0</v>
      </c>
    </row>
    <row r="38" spans="1:2">
      <c r="A38" s="111">
        <v>233.97499999999999</v>
      </c>
      <c r="B38" s="107" t="b">
        <f t="shared" si="0"/>
        <v>0</v>
      </c>
    </row>
    <row r="39" spans="1:2">
      <c r="A39" s="111">
        <v>248.6</v>
      </c>
      <c r="B39" s="107" t="b">
        <f t="shared" si="0"/>
        <v>0</v>
      </c>
    </row>
    <row r="40" spans="1:2">
      <c r="A40" s="111">
        <v>274.17500000000001</v>
      </c>
      <c r="B40" s="107" t="b">
        <f t="shared" si="0"/>
        <v>0</v>
      </c>
    </row>
    <row r="41" spans="1:2">
      <c r="A41" s="112">
        <v>184.32499999999999</v>
      </c>
      <c r="B41" s="107" t="b">
        <f t="shared" si="0"/>
        <v>0</v>
      </c>
    </row>
    <row r="42" spans="1:2">
      <c r="A42" s="111">
        <v>214.55</v>
      </c>
      <c r="B42" s="107" t="b">
        <f t="shared" si="0"/>
        <v>0</v>
      </c>
    </row>
    <row r="43" spans="1:2">
      <c r="A43" s="111">
        <v>352.05</v>
      </c>
      <c r="B43" s="107" t="b">
        <f t="shared" si="0"/>
        <v>0</v>
      </c>
    </row>
    <row r="44" spans="1:2">
      <c r="A44" s="111">
        <v>270.5</v>
      </c>
      <c r="B44" s="107" t="b">
        <f t="shared" si="0"/>
        <v>0</v>
      </c>
    </row>
    <row r="45" spans="1:2">
      <c r="A45" s="111">
        <v>397.97500000000002</v>
      </c>
      <c r="B45" s="107" t="b">
        <f t="shared" si="0"/>
        <v>1</v>
      </c>
    </row>
    <row r="46" spans="1:2">
      <c r="A46" s="111">
        <v>333.6</v>
      </c>
      <c r="B46" s="107" t="b">
        <f t="shared" si="0"/>
        <v>0</v>
      </c>
    </row>
    <row r="47" spans="1:2">
      <c r="A47" s="111">
        <v>343.5</v>
      </c>
      <c r="B47" s="107" t="b">
        <f t="shared" si="0"/>
        <v>0</v>
      </c>
    </row>
    <row r="48" spans="1:2">
      <c r="A48" s="111">
        <v>251.97499999999999</v>
      </c>
      <c r="B48" s="107" t="b">
        <f t="shared" si="0"/>
        <v>0</v>
      </c>
    </row>
    <row r="49" spans="1:2">
      <c r="A49" s="111">
        <v>204.8</v>
      </c>
      <c r="B49" s="107" t="b">
        <f t="shared" si="0"/>
        <v>0</v>
      </c>
    </row>
    <row r="50" spans="1:2">
      <c r="A50" s="111">
        <v>209.9</v>
      </c>
      <c r="B50" s="107" t="b">
        <f t="shared" si="0"/>
        <v>0</v>
      </c>
    </row>
    <row r="51" spans="1:2">
      <c r="A51" s="111">
        <v>231.35</v>
      </c>
      <c r="B51" s="107" t="b">
        <f t="shared" si="0"/>
        <v>0</v>
      </c>
    </row>
    <row r="52" spans="1:2">
      <c r="A52" s="111">
        <v>237.875</v>
      </c>
      <c r="B52" s="107" t="b">
        <f t="shared" si="0"/>
        <v>0</v>
      </c>
    </row>
    <row r="53" spans="1:2">
      <c r="A53" s="111">
        <v>214.02499999999998</v>
      </c>
      <c r="B53" s="107" t="b">
        <f t="shared" si="0"/>
        <v>0</v>
      </c>
    </row>
    <row r="54" spans="1:2">
      <c r="A54" s="111">
        <v>226.625</v>
      </c>
      <c r="B54" s="107" t="b">
        <f t="shared" si="0"/>
        <v>0</v>
      </c>
    </row>
    <row r="55" spans="1:2">
      <c r="A55" s="111">
        <v>190.7</v>
      </c>
      <c r="B55" s="107" t="b">
        <f t="shared" si="0"/>
        <v>0</v>
      </c>
    </row>
    <row r="56" spans="1:2">
      <c r="A56" s="111">
        <v>141.4</v>
      </c>
      <c r="B56" s="107" t="b">
        <f t="shared" si="0"/>
        <v>0</v>
      </c>
    </row>
    <row r="57" spans="1:2">
      <c r="A57" s="111">
        <v>245.375</v>
      </c>
      <c r="B57" s="107" t="b">
        <f t="shared" si="0"/>
        <v>0</v>
      </c>
    </row>
    <row r="58" spans="1:2">
      <c r="A58" s="111">
        <v>219.65</v>
      </c>
      <c r="B58" s="107" t="b">
        <f t="shared" si="0"/>
        <v>0</v>
      </c>
    </row>
    <row r="59" spans="1:2">
      <c r="A59" s="111">
        <v>209.45</v>
      </c>
      <c r="B59" s="107" t="b">
        <f t="shared" si="0"/>
        <v>0</v>
      </c>
    </row>
    <row r="60" spans="1:2">
      <c r="A60" s="111">
        <v>357.52500000000003</v>
      </c>
      <c r="B60" s="107" t="b">
        <f t="shared" si="0"/>
        <v>0</v>
      </c>
    </row>
    <row r="61" spans="1:2">
      <c r="A61" s="111">
        <v>282.95000000000005</v>
      </c>
      <c r="B61" s="107" t="b">
        <f t="shared" si="0"/>
        <v>0</v>
      </c>
    </row>
    <row r="62" spans="1:2">
      <c r="A62" s="111">
        <v>237.65</v>
      </c>
      <c r="B62" s="107" t="b">
        <f t="shared" si="0"/>
        <v>0</v>
      </c>
    </row>
    <row r="63" spans="1:2">
      <c r="A63" s="111">
        <v>292.10000000000002</v>
      </c>
      <c r="B63" s="107" t="b">
        <f t="shared" si="0"/>
        <v>0</v>
      </c>
    </row>
    <row r="64" spans="1:2">
      <c r="A64" s="111">
        <v>199.7</v>
      </c>
      <c r="B64" s="107" t="b">
        <f t="shared" si="0"/>
        <v>0</v>
      </c>
    </row>
    <row r="65" spans="1:2">
      <c r="A65" s="111">
        <v>243.95000000000002</v>
      </c>
      <c r="B65" s="107" t="b">
        <f t="shared" si="0"/>
        <v>0</v>
      </c>
    </row>
    <row r="66" spans="1:2">
      <c r="A66" s="111">
        <v>428.32499999999999</v>
      </c>
      <c r="B66" s="107" t="b">
        <f t="shared" si="0"/>
        <v>1</v>
      </c>
    </row>
    <row r="67" spans="1:2">
      <c r="A67" s="111">
        <v>315.3</v>
      </c>
      <c r="B67" s="107" t="b">
        <f t="shared" ref="B67:B130" si="3">OR(A67&gt;$F$2,A67&lt;$G$2)</f>
        <v>0</v>
      </c>
    </row>
    <row r="68" spans="1:2">
      <c r="A68" s="111">
        <v>267.05</v>
      </c>
      <c r="B68" s="107" t="b">
        <f t="shared" si="3"/>
        <v>0</v>
      </c>
    </row>
    <row r="69" spans="1:2">
      <c r="A69" s="111">
        <v>268.55</v>
      </c>
      <c r="B69" s="107" t="b">
        <f t="shared" si="3"/>
        <v>0</v>
      </c>
    </row>
    <row r="70" spans="1:2">
      <c r="A70" s="111">
        <v>244.7</v>
      </c>
      <c r="B70" s="107" t="b">
        <f t="shared" si="3"/>
        <v>0</v>
      </c>
    </row>
    <row r="71" spans="1:2">
      <c r="A71" s="111">
        <v>250.25</v>
      </c>
      <c r="B71" s="107" t="b">
        <f t="shared" si="3"/>
        <v>0</v>
      </c>
    </row>
    <row r="72" spans="1:2">
      <c r="A72" s="111">
        <v>256.10000000000002</v>
      </c>
      <c r="B72" s="107" t="b">
        <f t="shared" si="3"/>
        <v>0</v>
      </c>
    </row>
    <row r="73" spans="1:2">
      <c r="A73" s="111">
        <v>274.57499999999999</v>
      </c>
      <c r="B73" s="107" t="b">
        <f t="shared" si="3"/>
        <v>0</v>
      </c>
    </row>
    <row r="74" spans="1:2">
      <c r="A74" s="111">
        <v>220.625</v>
      </c>
      <c r="B74" s="107" t="b">
        <f t="shared" si="3"/>
        <v>0</v>
      </c>
    </row>
    <row r="75" spans="1:2">
      <c r="A75" s="111">
        <v>207.5</v>
      </c>
      <c r="B75" s="107" t="b">
        <f t="shared" si="3"/>
        <v>0</v>
      </c>
    </row>
    <row r="76" spans="1:2">
      <c r="A76" s="111">
        <v>161.35</v>
      </c>
      <c r="B76" s="107" t="b">
        <f t="shared" si="3"/>
        <v>0</v>
      </c>
    </row>
    <row r="77" spans="1:2">
      <c r="A77" s="111">
        <v>344.32499999999999</v>
      </c>
      <c r="B77" s="107" t="b">
        <f t="shared" si="3"/>
        <v>0</v>
      </c>
    </row>
    <row r="78" spans="1:2">
      <c r="A78" s="111">
        <v>230.6</v>
      </c>
      <c r="B78" s="107" t="b">
        <f t="shared" si="3"/>
        <v>0</v>
      </c>
    </row>
    <row r="79" spans="1:2">
      <c r="A79" s="111">
        <v>254.22499999999999</v>
      </c>
      <c r="B79" s="107" t="b">
        <f t="shared" si="3"/>
        <v>0</v>
      </c>
    </row>
    <row r="80" spans="1:2">
      <c r="A80" s="111">
        <v>328.5</v>
      </c>
      <c r="B80" s="107" t="b">
        <f t="shared" si="3"/>
        <v>0</v>
      </c>
    </row>
    <row r="81" spans="1:2">
      <c r="A81" s="111">
        <v>219.65</v>
      </c>
      <c r="B81" s="107" t="b">
        <f t="shared" si="3"/>
        <v>0</v>
      </c>
    </row>
    <row r="82" spans="1:2">
      <c r="A82" s="111">
        <v>270.5</v>
      </c>
      <c r="B82" s="107" t="b">
        <f t="shared" si="3"/>
        <v>0</v>
      </c>
    </row>
    <row r="83" spans="1:2">
      <c r="A83" s="111">
        <v>289.02499999999998</v>
      </c>
      <c r="B83" s="107" t="b">
        <f t="shared" si="3"/>
        <v>0</v>
      </c>
    </row>
    <row r="84" spans="1:2">
      <c r="A84" s="111">
        <v>144.32499999999999</v>
      </c>
      <c r="B84" s="107" t="b">
        <f t="shared" si="3"/>
        <v>0</v>
      </c>
    </row>
    <row r="85" spans="1:2">
      <c r="A85" s="111">
        <v>205.77499999999998</v>
      </c>
      <c r="B85" s="107" t="b">
        <f t="shared" si="3"/>
        <v>0</v>
      </c>
    </row>
    <row r="86" spans="1:2">
      <c r="A86" s="111">
        <v>229.625</v>
      </c>
      <c r="B86" s="107" t="b">
        <f t="shared" si="3"/>
        <v>0</v>
      </c>
    </row>
    <row r="87" spans="1:2">
      <c r="A87" s="111">
        <v>201.875</v>
      </c>
      <c r="B87" s="107" t="b">
        <f t="shared" si="3"/>
        <v>0</v>
      </c>
    </row>
    <row r="88" spans="1:2">
      <c r="A88" s="111">
        <v>209.67500000000001</v>
      </c>
      <c r="B88" s="107" t="b">
        <f t="shared" si="3"/>
        <v>0</v>
      </c>
    </row>
    <row r="89" spans="1:2">
      <c r="A89" s="111">
        <v>234.72499999999999</v>
      </c>
      <c r="B89" s="107" t="b">
        <f t="shared" si="3"/>
        <v>0</v>
      </c>
    </row>
    <row r="90" spans="1:2">
      <c r="A90" s="111">
        <v>197.75</v>
      </c>
      <c r="B90" s="107" t="b">
        <f t="shared" si="3"/>
        <v>0</v>
      </c>
    </row>
    <row r="91" spans="1:2">
      <c r="A91" s="111">
        <v>279.5</v>
      </c>
      <c r="B91" s="107" t="b">
        <f t="shared" si="3"/>
        <v>0</v>
      </c>
    </row>
    <row r="92" spans="1:2">
      <c r="A92" s="111">
        <v>197.97499999999999</v>
      </c>
      <c r="B92" s="107" t="b">
        <f t="shared" si="3"/>
        <v>0</v>
      </c>
    </row>
    <row r="93" spans="1:2">
      <c r="A93" s="111">
        <v>147.69999999999999</v>
      </c>
      <c r="B93" s="107" t="b">
        <f t="shared" si="3"/>
        <v>0</v>
      </c>
    </row>
    <row r="94" spans="1:2">
      <c r="A94" s="111">
        <v>214.55</v>
      </c>
      <c r="B94" s="107" t="b">
        <f t="shared" si="3"/>
        <v>0</v>
      </c>
    </row>
    <row r="95" spans="1:2">
      <c r="A95" s="111">
        <v>254.97499999999999</v>
      </c>
      <c r="B95" s="107" t="b">
        <f t="shared" si="3"/>
        <v>0</v>
      </c>
    </row>
    <row r="96" spans="1:2">
      <c r="A96" s="111">
        <v>214.55</v>
      </c>
      <c r="B96" s="107" t="b">
        <f t="shared" si="3"/>
        <v>0</v>
      </c>
    </row>
    <row r="97" spans="1:2">
      <c r="A97" s="111">
        <v>376.65</v>
      </c>
      <c r="B97" s="107" t="b">
        <f t="shared" si="3"/>
        <v>0</v>
      </c>
    </row>
    <row r="98" spans="1:2">
      <c r="A98" s="111">
        <v>332.4</v>
      </c>
      <c r="B98" s="107" t="b">
        <f t="shared" si="3"/>
        <v>0</v>
      </c>
    </row>
    <row r="99" spans="1:2">
      <c r="A99" s="111">
        <v>213.8</v>
      </c>
      <c r="B99" s="107" t="b">
        <f t="shared" si="3"/>
        <v>0</v>
      </c>
    </row>
    <row r="100" spans="1:2">
      <c r="A100" s="111">
        <v>255.875</v>
      </c>
      <c r="B100" s="107" t="b">
        <f t="shared" si="3"/>
        <v>0</v>
      </c>
    </row>
    <row r="101" spans="1:2">
      <c r="A101" s="111">
        <v>260.07500000000005</v>
      </c>
      <c r="B101" s="107" t="b">
        <f t="shared" si="3"/>
        <v>0</v>
      </c>
    </row>
    <row r="102" spans="1:2">
      <c r="A102" s="111">
        <v>254.67500000000001</v>
      </c>
      <c r="B102" s="107" t="b">
        <f t="shared" si="3"/>
        <v>0</v>
      </c>
    </row>
    <row r="103" spans="1:2">
      <c r="A103" s="111">
        <v>266.29999999999995</v>
      </c>
      <c r="B103" s="107" t="b">
        <f t="shared" si="3"/>
        <v>0</v>
      </c>
    </row>
    <row r="104" spans="1:2">
      <c r="A104" s="111">
        <v>242.22499999999999</v>
      </c>
      <c r="B104" s="107" t="b">
        <f t="shared" si="3"/>
        <v>0</v>
      </c>
    </row>
    <row r="105" spans="1:2">
      <c r="A105" s="111">
        <v>207.72500000000002</v>
      </c>
      <c r="B105" s="107" t="b">
        <f t="shared" si="3"/>
        <v>0</v>
      </c>
    </row>
    <row r="106" spans="1:2">
      <c r="A106" s="111">
        <v>217.47500000000002</v>
      </c>
      <c r="B106" s="107" t="b">
        <f t="shared" si="3"/>
        <v>0</v>
      </c>
    </row>
    <row r="107" spans="1:2">
      <c r="A107" s="111">
        <v>204.35</v>
      </c>
      <c r="B107" s="107" t="b">
        <f t="shared" si="3"/>
        <v>0</v>
      </c>
    </row>
    <row r="108" spans="1:2">
      <c r="A108" s="111">
        <v>339.9</v>
      </c>
      <c r="B108" s="107" t="b">
        <f t="shared" si="3"/>
        <v>0</v>
      </c>
    </row>
    <row r="109" spans="1:2">
      <c r="A109" s="111">
        <v>232.32499999999999</v>
      </c>
      <c r="B109" s="107" t="b">
        <f t="shared" si="3"/>
        <v>0</v>
      </c>
    </row>
    <row r="110" spans="1:2">
      <c r="A110" s="111">
        <v>215</v>
      </c>
      <c r="B110" s="107" t="b">
        <f t="shared" si="3"/>
        <v>0</v>
      </c>
    </row>
    <row r="111" spans="1:2">
      <c r="A111" s="111">
        <v>222.57499999999999</v>
      </c>
      <c r="B111" s="107" t="b">
        <f t="shared" si="3"/>
        <v>0</v>
      </c>
    </row>
    <row r="112" spans="1:2">
      <c r="A112" s="111">
        <v>221.375</v>
      </c>
      <c r="B112" s="107" t="b">
        <f t="shared" si="3"/>
        <v>0</v>
      </c>
    </row>
    <row r="113" spans="1:2">
      <c r="A113" s="111">
        <v>232.77500000000001</v>
      </c>
      <c r="B113" s="107" t="b">
        <f t="shared" si="3"/>
        <v>0</v>
      </c>
    </row>
    <row r="114" spans="1:2">
      <c r="A114" s="111">
        <v>159.17500000000001</v>
      </c>
      <c r="B114" s="107" t="b">
        <f t="shared" si="3"/>
        <v>0</v>
      </c>
    </row>
    <row r="115" spans="1:2">
      <c r="A115" s="111">
        <v>150.625</v>
      </c>
      <c r="B115" s="107" t="b">
        <f t="shared" si="3"/>
        <v>0</v>
      </c>
    </row>
    <row r="116" spans="1:2">
      <c r="A116" s="111">
        <v>400.35</v>
      </c>
      <c r="B116" s="107" t="b">
        <f t="shared" si="3"/>
        <v>1</v>
      </c>
    </row>
    <row r="117" spans="1:2">
      <c r="A117" s="111">
        <v>254.22499999999999</v>
      </c>
      <c r="B117" s="107" t="b">
        <f t="shared" si="3"/>
        <v>0</v>
      </c>
    </row>
    <row r="118" spans="1:2">
      <c r="A118" s="111">
        <v>218.45</v>
      </c>
      <c r="B118" s="107" t="b">
        <f t="shared" si="3"/>
        <v>0</v>
      </c>
    </row>
    <row r="119" spans="1:2">
      <c r="A119" s="111">
        <v>198.72499999999999</v>
      </c>
      <c r="B119" s="107" t="b">
        <f t="shared" si="3"/>
        <v>0</v>
      </c>
    </row>
    <row r="120" spans="1:2">
      <c r="A120" s="111">
        <v>240.65</v>
      </c>
      <c r="B120" s="107" t="b">
        <f t="shared" si="3"/>
        <v>0</v>
      </c>
    </row>
    <row r="121" spans="1:2">
      <c r="A121" s="111">
        <v>310.35000000000002</v>
      </c>
      <c r="B121" s="107" t="b">
        <f t="shared" si="3"/>
        <v>0</v>
      </c>
    </row>
    <row r="122" spans="1:2">
      <c r="A122" s="111">
        <v>197</v>
      </c>
      <c r="B122" s="107" t="b">
        <f t="shared" si="3"/>
        <v>0</v>
      </c>
    </row>
    <row r="123" spans="1:2">
      <c r="A123" s="111">
        <v>394.5</v>
      </c>
      <c r="B123" s="107" t="b">
        <f t="shared" si="3"/>
        <v>1</v>
      </c>
    </row>
    <row r="124" spans="1:2">
      <c r="A124" s="111">
        <v>222.35000000000002</v>
      </c>
      <c r="B124" s="107" t="b">
        <f t="shared" si="3"/>
        <v>0</v>
      </c>
    </row>
    <row r="125" spans="1:2">
      <c r="A125" s="111">
        <v>296.75</v>
      </c>
      <c r="B125" s="107" t="b">
        <f t="shared" si="3"/>
        <v>0</v>
      </c>
    </row>
    <row r="126" spans="1:2">
      <c r="A126" s="111">
        <v>242.75</v>
      </c>
      <c r="B126" s="107" t="b">
        <f t="shared" si="3"/>
        <v>0</v>
      </c>
    </row>
    <row r="127" spans="1:2">
      <c r="A127" s="111">
        <v>372.82500000000005</v>
      </c>
      <c r="B127" s="107" t="b">
        <f t="shared" si="3"/>
        <v>0</v>
      </c>
    </row>
    <row r="128" spans="1:2">
      <c r="A128" s="111">
        <v>210.42499999999998</v>
      </c>
      <c r="B128" s="107" t="b">
        <f t="shared" si="3"/>
        <v>0</v>
      </c>
    </row>
    <row r="129" spans="1:2">
      <c r="A129" s="111">
        <v>214.32499999999999</v>
      </c>
      <c r="B129" s="107" t="b">
        <f t="shared" si="3"/>
        <v>0</v>
      </c>
    </row>
    <row r="130" spans="1:2">
      <c r="A130" s="111">
        <v>220.17499999999998</v>
      </c>
      <c r="B130" s="107" t="b">
        <f t="shared" si="3"/>
        <v>0</v>
      </c>
    </row>
    <row r="131" spans="1:2">
      <c r="A131" s="111">
        <v>187.55</v>
      </c>
      <c r="B131" s="107" t="b">
        <f t="shared" ref="B131:B151" si="4">OR(A131&gt;$F$2,A131&lt;$G$2)</f>
        <v>0</v>
      </c>
    </row>
    <row r="132" spans="1:2">
      <c r="A132" s="111">
        <v>219.125</v>
      </c>
      <c r="B132" s="107" t="b">
        <f t="shared" si="4"/>
        <v>0</v>
      </c>
    </row>
    <row r="133" spans="1:2">
      <c r="A133" s="111">
        <v>223.77499999999998</v>
      </c>
      <c r="B133" s="107" t="b">
        <f t="shared" si="4"/>
        <v>0</v>
      </c>
    </row>
    <row r="134" spans="1:2">
      <c r="A134" s="111">
        <v>205.25</v>
      </c>
      <c r="B134" s="107" t="b">
        <f t="shared" si="4"/>
        <v>0</v>
      </c>
    </row>
    <row r="135" spans="1:2">
      <c r="A135" s="111">
        <v>268.32500000000005</v>
      </c>
      <c r="B135" s="107" t="b">
        <f t="shared" si="4"/>
        <v>0</v>
      </c>
    </row>
    <row r="136" spans="1:2">
      <c r="A136" s="111">
        <v>230.82500000000002</v>
      </c>
      <c r="B136" s="107" t="b">
        <f t="shared" si="4"/>
        <v>0</v>
      </c>
    </row>
    <row r="137" spans="1:2">
      <c r="A137" s="111">
        <v>306.07499999999999</v>
      </c>
      <c r="B137" s="107" t="b">
        <f t="shared" si="4"/>
        <v>0</v>
      </c>
    </row>
    <row r="138" spans="1:2">
      <c r="A138" s="111">
        <v>217.25</v>
      </c>
      <c r="B138" s="107" t="b">
        <f t="shared" si="4"/>
        <v>0</v>
      </c>
    </row>
    <row r="139" spans="1:2">
      <c r="A139" s="111">
        <v>219.42500000000001</v>
      </c>
      <c r="B139" s="107" t="b">
        <f t="shared" si="4"/>
        <v>0</v>
      </c>
    </row>
    <row r="140" spans="1:2">
      <c r="A140" s="111">
        <v>214.02499999999998</v>
      </c>
      <c r="B140" s="107" t="b">
        <f t="shared" si="4"/>
        <v>0</v>
      </c>
    </row>
    <row r="141" spans="1:2">
      <c r="A141" s="111">
        <v>263.60000000000002</v>
      </c>
      <c r="B141" s="107" t="b">
        <f t="shared" si="4"/>
        <v>0</v>
      </c>
    </row>
    <row r="142" spans="1:2">
      <c r="A142" s="111">
        <v>188.75</v>
      </c>
      <c r="B142" s="107" t="b">
        <f t="shared" si="4"/>
        <v>0</v>
      </c>
    </row>
    <row r="143" spans="1:2">
      <c r="A143" s="111">
        <v>357.75</v>
      </c>
      <c r="B143" s="107" t="b">
        <f t="shared" si="4"/>
        <v>0</v>
      </c>
    </row>
    <row r="144" spans="1:2">
      <c r="A144" s="111">
        <v>302.82499999999999</v>
      </c>
      <c r="B144" s="107" t="b">
        <f t="shared" si="4"/>
        <v>0</v>
      </c>
    </row>
    <row r="145" spans="1:2">
      <c r="A145" s="111">
        <v>351.82500000000005</v>
      </c>
      <c r="B145" s="107" t="b">
        <f t="shared" si="4"/>
        <v>0</v>
      </c>
    </row>
    <row r="146" spans="1:2">
      <c r="A146" s="111">
        <v>205.02500000000001</v>
      </c>
      <c r="B146" s="107" t="b">
        <f t="shared" si="4"/>
        <v>0</v>
      </c>
    </row>
    <row r="147" spans="1:2">
      <c r="A147" s="111">
        <v>333.07499999999999</v>
      </c>
      <c r="B147" s="107" t="b">
        <f t="shared" si="4"/>
        <v>0</v>
      </c>
    </row>
    <row r="148" spans="1:2">
      <c r="A148" s="111">
        <v>203.375</v>
      </c>
      <c r="B148" s="107" t="b">
        <f t="shared" si="4"/>
        <v>0</v>
      </c>
    </row>
    <row r="149" spans="1:2">
      <c r="A149" s="111">
        <v>271.39999999999998</v>
      </c>
      <c r="B149" s="107" t="b">
        <f t="shared" si="4"/>
        <v>0</v>
      </c>
    </row>
    <row r="150" spans="1:2">
      <c r="A150" s="111">
        <v>225.5</v>
      </c>
      <c r="B150" s="107" t="b">
        <f t="shared" si="4"/>
        <v>0</v>
      </c>
    </row>
    <row r="151" spans="1:2">
      <c r="A151" s="111">
        <v>243.5</v>
      </c>
      <c r="B151" s="107" t="b">
        <f t="shared" si="4"/>
        <v>0</v>
      </c>
    </row>
  </sheetData>
  <sortState xmlns:xlrd2="http://schemas.microsoft.com/office/spreadsheetml/2017/richdata2" ref="O2:O8">
    <sortCondition ref="O2"/>
  </sortState>
  <pageMargins left="0.25" right="0.25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3DB62-681B-4877-A98A-188274128A24}">
  <dimension ref="A1:E151"/>
  <sheetViews>
    <sheetView workbookViewId="0">
      <selection activeCell="C7" sqref="C7:E10"/>
    </sheetView>
  </sheetViews>
  <sheetFormatPr defaultRowHeight="15.6"/>
  <cols>
    <col min="1" max="1" width="10.6640625" style="1" bestFit="1" customWidth="1"/>
    <col min="3" max="3" width="12.44140625" bestFit="1" customWidth="1"/>
    <col min="4" max="4" width="17.44140625" bestFit="1" customWidth="1"/>
    <col min="5" max="5" width="10.44140625" customWidth="1"/>
  </cols>
  <sheetData>
    <row r="1" spans="1:5" ht="31.2">
      <c r="A1" s="8" t="s">
        <v>24</v>
      </c>
      <c r="C1" s="125" t="s">
        <v>152</v>
      </c>
      <c r="D1" t="s">
        <v>154</v>
      </c>
    </row>
    <row r="2" spans="1:5">
      <c r="A2" s="1" t="s">
        <v>30</v>
      </c>
      <c r="C2" s="126" t="s">
        <v>32</v>
      </c>
      <c r="D2">
        <v>46</v>
      </c>
    </row>
    <row r="3" spans="1:5">
      <c r="A3" s="1" t="s">
        <v>30</v>
      </c>
      <c r="C3" s="126" t="s">
        <v>36</v>
      </c>
      <c r="D3">
        <v>23</v>
      </c>
    </row>
    <row r="4" spans="1:5">
      <c r="A4" s="1" t="s">
        <v>30</v>
      </c>
      <c r="C4" s="126" t="s">
        <v>30</v>
      </c>
      <c r="D4">
        <v>81</v>
      </c>
    </row>
    <row r="5" spans="1:5">
      <c r="A5" s="1" t="s">
        <v>32</v>
      </c>
      <c r="C5" s="126" t="s">
        <v>153</v>
      </c>
      <c r="D5">
        <v>150</v>
      </c>
    </row>
    <row r="6" spans="1:5">
      <c r="A6" s="1" t="s">
        <v>30</v>
      </c>
    </row>
    <row r="7" spans="1:5">
      <c r="A7" s="1" t="s">
        <v>32</v>
      </c>
      <c r="C7" s="127" t="s">
        <v>155</v>
      </c>
      <c r="D7" s="127" t="s">
        <v>156</v>
      </c>
      <c r="E7" s="131" t="s">
        <v>149</v>
      </c>
    </row>
    <row r="8" spans="1:5">
      <c r="A8" s="1" t="s">
        <v>30</v>
      </c>
      <c r="C8" s="129" t="s">
        <v>32</v>
      </c>
      <c r="D8" s="115">
        <v>46</v>
      </c>
      <c r="E8" s="130">
        <f>D8/150</f>
        <v>0.30666666666666664</v>
      </c>
    </row>
    <row r="9" spans="1:5">
      <c r="A9" s="1" t="s">
        <v>30</v>
      </c>
      <c r="C9" s="129" t="s">
        <v>36</v>
      </c>
      <c r="D9" s="115">
        <v>23</v>
      </c>
      <c r="E9" s="130">
        <f t="shared" ref="E9:E10" si="0">D9/150</f>
        <v>0.15333333333333332</v>
      </c>
    </row>
    <row r="10" spans="1:5">
      <c r="A10" s="1" t="s">
        <v>30</v>
      </c>
      <c r="C10" s="129" t="s">
        <v>30</v>
      </c>
      <c r="D10" s="115">
        <v>81</v>
      </c>
      <c r="E10" s="130">
        <f t="shared" si="0"/>
        <v>0.54</v>
      </c>
    </row>
    <row r="11" spans="1:5">
      <c r="A11" s="1" t="s">
        <v>32</v>
      </c>
    </row>
    <row r="12" spans="1:5">
      <c r="A12" s="1" t="s">
        <v>30</v>
      </c>
    </row>
    <row r="13" spans="1:5">
      <c r="A13" s="1" t="s">
        <v>30</v>
      </c>
    </row>
    <row r="14" spans="1:5">
      <c r="A14" s="1" t="s">
        <v>30</v>
      </c>
    </row>
    <row r="15" spans="1:5">
      <c r="A15" s="1" t="s">
        <v>30</v>
      </c>
    </row>
    <row r="16" spans="1:5">
      <c r="A16" s="1" t="s">
        <v>30</v>
      </c>
    </row>
    <row r="17" spans="1:1">
      <c r="A17" s="1" t="s">
        <v>30</v>
      </c>
    </row>
    <row r="18" spans="1:1">
      <c r="A18" s="1" t="s">
        <v>30</v>
      </c>
    </row>
    <row r="19" spans="1:1">
      <c r="A19" s="1" t="s">
        <v>30</v>
      </c>
    </row>
    <row r="20" spans="1:1">
      <c r="A20" s="1" t="s">
        <v>30</v>
      </c>
    </row>
    <row r="21" spans="1:1">
      <c r="A21" s="1" t="s">
        <v>36</v>
      </c>
    </row>
    <row r="22" spans="1:1">
      <c r="A22" s="1" t="s">
        <v>32</v>
      </c>
    </row>
    <row r="23" spans="1:1">
      <c r="A23" s="1" t="s">
        <v>32</v>
      </c>
    </row>
    <row r="24" spans="1:1">
      <c r="A24" s="1" t="s">
        <v>30</v>
      </c>
    </row>
    <row r="25" spans="1:1">
      <c r="A25" s="1" t="s">
        <v>30</v>
      </c>
    </row>
    <row r="26" spans="1:1">
      <c r="A26" s="1" t="s">
        <v>32</v>
      </c>
    </row>
    <row r="27" spans="1:1">
      <c r="A27" s="1" t="s">
        <v>30</v>
      </c>
    </row>
    <row r="28" spans="1:1">
      <c r="A28" s="1" t="s">
        <v>30</v>
      </c>
    </row>
    <row r="29" spans="1:1">
      <c r="A29" s="1" t="s">
        <v>30</v>
      </c>
    </row>
    <row r="30" spans="1:1">
      <c r="A30" s="1" t="s">
        <v>30</v>
      </c>
    </row>
    <row r="31" spans="1:1">
      <c r="A31" s="1" t="s">
        <v>32</v>
      </c>
    </row>
    <row r="32" spans="1:1">
      <c r="A32" s="1" t="s">
        <v>30</v>
      </c>
    </row>
    <row r="33" spans="1:1">
      <c r="A33" s="1" t="s">
        <v>30</v>
      </c>
    </row>
    <row r="34" spans="1:1">
      <c r="A34" s="1" t="s">
        <v>36</v>
      </c>
    </row>
    <row r="35" spans="1:1">
      <c r="A35" s="1" t="s">
        <v>32</v>
      </c>
    </row>
    <row r="36" spans="1:1">
      <c r="A36" s="1" t="s">
        <v>36</v>
      </c>
    </row>
    <row r="37" spans="1:1">
      <c r="A37" s="1" t="s">
        <v>30</v>
      </c>
    </row>
    <row r="38" spans="1:1">
      <c r="A38" s="1" t="s">
        <v>36</v>
      </c>
    </row>
    <row r="39" spans="1:1">
      <c r="A39" s="1" t="s">
        <v>30</v>
      </c>
    </row>
    <row r="40" spans="1:1">
      <c r="A40" s="1" t="s">
        <v>30</v>
      </c>
    </row>
    <row r="41" spans="1:1">
      <c r="A41" s="1" t="s">
        <v>32</v>
      </c>
    </row>
    <row r="42" spans="1:1">
      <c r="A42" s="1" t="s">
        <v>30</v>
      </c>
    </row>
    <row r="43" spans="1:1">
      <c r="A43" s="1" t="s">
        <v>30</v>
      </c>
    </row>
    <row r="44" spans="1:1">
      <c r="A44" s="1" t="s">
        <v>32</v>
      </c>
    </row>
    <row r="45" spans="1:1">
      <c r="A45" s="1" t="s">
        <v>32</v>
      </c>
    </row>
    <row r="46" spans="1:1">
      <c r="A46" s="1" t="s">
        <v>36</v>
      </c>
    </row>
    <row r="47" spans="1:1">
      <c r="A47" s="1" t="s">
        <v>32</v>
      </c>
    </row>
    <row r="48" spans="1:1">
      <c r="A48" s="1" t="s">
        <v>36</v>
      </c>
    </row>
    <row r="49" spans="1:1">
      <c r="A49" s="1" t="s">
        <v>32</v>
      </c>
    </row>
    <row r="50" spans="1:1">
      <c r="A50" s="1" t="s">
        <v>30</v>
      </c>
    </row>
    <row r="51" spans="1:1">
      <c r="A51" s="1" t="s">
        <v>32</v>
      </c>
    </row>
    <row r="52" spans="1:1">
      <c r="A52" s="1" t="s">
        <v>32</v>
      </c>
    </row>
    <row r="53" spans="1:1">
      <c r="A53" s="1" t="s">
        <v>36</v>
      </c>
    </row>
    <row r="54" spans="1:1">
      <c r="A54" s="1" t="s">
        <v>36</v>
      </c>
    </row>
    <row r="55" spans="1:1">
      <c r="A55" s="1" t="s">
        <v>30</v>
      </c>
    </row>
    <row r="56" spans="1:1">
      <c r="A56" s="1" t="s">
        <v>30</v>
      </c>
    </row>
    <row r="57" spans="1:1">
      <c r="A57" s="1" t="s">
        <v>32</v>
      </c>
    </row>
    <row r="58" spans="1:1">
      <c r="A58" s="1" t="s">
        <v>30</v>
      </c>
    </row>
    <row r="59" spans="1:1">
      <c r="A59" s="1" t="s">
        <v>36</v>
      </c>
    </row>
    <row r="60" spans="1:1">
      <c r="A60" s="1" t="s">
        <v>32</v>
      </c>
    </row>
    <row r="61" spans="1:1">
      <c r="A61" s="1" t="s">
        <v>36</v>
      </c>
    </row>
    <row r="62" spans="1:1">
      <c r="A62" s="1" t="s">
        <v>30</v>
      </c>
    </row>
    <row r="63" spans="1:1">
      <c r="A63" s="1" t="s">
        <v>30</v>
      </c>
    </row>
    <row r="64" spans="1:1">
      <c r="A64" s="1" t="s">
        <v>32</v>
      </c>
    </row>
    <row r="65" spans="1:1">
      <c r="A65" s="1" t="s">
        <v>36</v>
      </c>
    </row>
    <row r="66" spans="1:1">
      <c r="A66" s="1" t="s">
        <v>30</v>
      </c>
    </row>
    <row r="67" spans="1:1">
      <c r="A67" s="1" t="s">
        <v>30</v>
      </c>
    </row>
    <row r="68" spans="1:1">
      <c r="A68" s="1" t="s">
        <v>30</v>
      </c>
    </row>
    <row r="69" spans="1:1">
      <c r="A69" s="1" t="s">
        <v>30</v>
      </c>
    </row>
    <row r="70" spans="1:1">
      <c r="A70" s="1" t="s">
        <v>32</v>
      </c>
    </row>
    <row r="71" spans="1:1">
      <c r="A71" s="1" t="s">
        <v>32</v>
      </c>
    </row>
    <row r="72" spans="1:1">
      <c r="A72" s="1" t="s">
        <v>36</v>
      </c>
    </row>
    <row r="73" spans="1:1">
      <c r="A73" s="1" t="s">
        <v>32</v>
      </c>
    </row>
    <row r="74" spans="1:1">
      <c r="A74" s="1" t="s">
        <v>36</v>
      </c>
    </row>
    <row r="75" spans="1:1">
      <c r="A75" s="1" t="s">
        <v>30</v>
      </c>
    </row>
    <row r="76" spans="1:1">
      <c r="A76" s="1" t="s">
        <v>36</v>
      </c>
    </row>
    <row r="77" spans="1:1">
      <c r="A77" s="1" t="s">
        <v>32</v>
      </c>
    </row>
    <row r="78" spans="1:1">
      <c r="A78" s="1" t="s">
        <v>32</v>
      </c>
    </row>
    <row r="79" spans="1:1">
      <c r="A79" s="1" t="s">
        <v>30</v>
      </c>
    </row>
    <row r="80" spans="1:1">
      <c r="A80" s="1" t="s">
        <v>30</v>
      </c>
    </row>
    <row r="81" spans="1:1">
      <c r="A81" s="1" t="s">
        <v>30</v>
      </c>
    </row>
    <row r="82" spans="1:1">
      <c r="A82" s="1" t="s">
        <v>32</v>
      </c>
    </row>
    <row r="83" spans="1:1">
      <c r="A83" s="1" t="s">
        <v>30</v>
      </c>
    </row>
    <row r="84" spans="1:1">
      <c r="A84" s="1" t="s">
        <v>32</v>
      </c>
    </row>
    <row r="85" spans="1:1">
      <c r="A85" s="1" t="s">
        <v>30</v>
      </c>
    </row>
    <row r="86" spans="1:1">
      <c r="A86" s="1" t="s">
        <v>30</v>
      </c>
    </row>
    <row r="87" spans="1:1">
      <c r="A87" s="1" t="s">
        <v>36</v>
      </c>
    </row>
    <row r="88" spans="1:1">
      <c r="A88" s="1" t="s">
        <v>30</v>
      </c>
    </row>
    <row r="89" spans="1:1">
      <c r="A89" s="1" t="s">
        <v>30</v>
      </c>
    </row>
    <row r="90" spans="1:1">
      <c r="A90" s="1" t="s">
        <v>32</v>
      </c>
    </row>
    <row r="91" spans="1:1">
      <c r="A91" s="1" t="s">
        <v>30</v>
      </c>
    </row>
    <row r="92" spans="1:1">
      <c r="A92" s="1" t="s">
        <v>36</v>
      </c>
    </row>
    <row r="93" spans="1:1">
      <c r="A93" s="1" t="s">
        <v>32</v>
      </c>
    </row>
    <row r="94" spans="1:1">
      <c r="A94" s="1" t="s">
        <v>32</v>
      </c>
    </row>
    <row r="95" spans="1:1">
      <c r="A95" s="1" t="s">
        <v>30</v>
      </c>
    </row>
    <row r="96" spans="1:1">
      <c r="A96" s="1" t="s">
        <v>30</v>
      </c>
    </row>
    <row r="97" spans="1:1">
      <c r="A97" s="1" t="s">
        <v>30</v>
      </c>
    </row>
    <row r="98" spans="1:1">
      <c r="A98" s="1" t="s">
        <v>30</v>
      </c>
    </row>
    <row r="99" spans="1:1">
      <c r="A99" s="1" t="s">
        <v>32</v>
      </c>
    </row>
    <row r="100" spans="1:1">
      <c r="A100" s="1" t="s">
        <v>36</v>
      </c>
    </row>
    <row r="101" spans="1:1">
      <c r="A101" s="1" t="s">
        <v>30</v>
      </c>
    </row>
    <row r="102" spans="1:1">
      <c r="A102" s="1" t="s">
        <v>30</v>
      </c>
    </row>
    <row r="103" spans="1:1">
      <c r="A103" s="1" t="s">
        <v>30</v>
      </c>
    </row>
    <row r="104" spans="1:1">
      <c r="A104" s="1" t="s">
        <v>36</v>
      </c>
    </row>
    <row r="105" spans="1:1">
      <c r="A105" s="1" t="s">
        <v>32</v>
      </c>
    </row>
    <row r="106" spans="1:1">
      <c r="A106" s="1" t="s">
        <v>32</v>
      </c>
    </row>
    <row r="107" spans="1:1">
      <c r="A107" s="1" t="s">
        <v>30</v>
      </c>
    </row>
    <row r="108" spans="1:1">
      <c r="A108" s="1" t="s">
        <v>30</v>
      </c>
    </row>
    <row r="109" spans="1:1">
      <c r="A109" s="1" t="s">
        <v>32</v>
      </c>
    </row>
    <row r="110" spans="1:1">
      <c r="A110" s="1" t="s">
        <v>30</v>
      </c>
    </row>
    <row r="111" spans="1:1">
      <c r="A111" s="1" t="s">
        <v>32</v>
      </c>
    </row>
    <row r="112" spans="1:1">
      <c r="A112" s="1" t="s">
        <v>32</v>
      </c>
    </row>
    <row r="113" spans="1:1">
      <c r="A113" s="1" t="s">
        <v>32</v>
      </c>
    </row>
    <row r="114" spans="1:1">
      <c r="A114" s="1" t="s">
        <v>32</v>
      </c>
    </row>
    <row r="115" spans="1:1">
      <c r="A115" s="1" t="s">
        <v>30</v>
      </c>
    </row>
    <row r="116" spans="1:1">
      <c r="A116" s="1" t="s">
        <v>30</v>
      </c>
    </row>
    <row r="117" spans="1:1">
      <c r="A117" s="1" t="s">
        <v>32</v>
      </c>
    </row>
    <row r="118" spans="1:1">
      <c r="A118" s="1" t="s">
        <v>30</v>
      </c>
    </row>
    <row r="119" spans="1:1">
      <c r="A119" s="1" t="s">
        <v>36</v>
      </c>
    </row>
    <row r="120" spans="1:1">
      <c r="A120" s="1" t="s">
        <v>30</v>
      </c>
    </row>
    <row r="121" spans="1:1">
      <c r="A121" s="1" t="s">
        <v>32</v>
      </c>
    </row>
    <row r="122" spans="1:1">
      <c r="A122" s="1" t="s">
        <v>32</v>
      </c>
    </row>
    <row r="123" spans="1:1">
      <c r="A123" s="1" t="s">
        <v>30</v>
      </c>
    </row>
    <row r="124" spans="1:1">
      <c r="A124" s="1" t="s">
        <v>32</v>
      </c>
    </row>
    <row r="125" spans="1:1">
      <c r="A125" s="1" t="s">
        <v>30</v>
      </c>
    </row>
    <row r="126" spans="1:1">
      <c r="A126" s="1" t="s">
        <v>30</v>
      </c>
    </row>
    <row r="127" spans="1:1">
      <c r="A127" s="1" t="s">
        <v>30</v>
      </c>
    </row>
    <row r="128" spans="1:1">
      <c r="A128" s="1" t="s">
        <v>30</v>
      </c>
    </row>
    <row r="129" spans="1:1">
      <c r="A129" s="1" t="s">
        <v>30</v>
      </c>
    </row>
    <row r="130" spans="1:1">
      <c r="A130" s="1" t="s">
        <v>30</v>
      </c>
    </row>
    <row r="131" spans="1:1">
      <c r="A131" s="1" t="s">
        <v>30</v>
      </c>
    </row>
    <row r="132" spans="1:1">
      <c r="A132" s="1" t="s">
        <v>36</v>
      </c>
    </row>
    <row r="133" spans="1:1">
      <c r="A133" s="1" t="s">
        <v>30</v>
      </c>
    </row>
    <row r="134" spans="1:1">
      <c r="A134" s="1" t="s">
        <v>36</v>
      </c>
    </row>
    <row r="135" spans="1:1">
      <c r="A135" s="1" t="s">
        <v>32</v>
      </c>
    </row>
    <row r="136" spans="1:1">
      <c r="A136" s="1" t="s">
        <v>30</v>
      </c>
    </row>
    <row r="137" spans="1:1">
      <c r="A137" s="1" t="s">
        <v>30</v>
      </c>
    </row>
    <row r="138" spans="1:1">
      <c r="A138" s="1" t="s">
        <v>32</v>
      </c>
    </row>
    <row r="139" spans="1:1">
      <c r="A139" s="1" t="s">
        <v>30</v>
      </c>
    </row>
    <row r="140" spans="1:1">
      <c r="A140" s="1" t="s">
        <v>30</v>
      </c>
    </row>
    <row r="141" spans="1:1">
      <c r="A141" s="1" t="s">
        <v>30</v>
      </c>
    </row>
    <row r="142" spans="1:1">
      <c r="A142" s="1" t="s">
        <v>32</v>
      </c>
    </row>
    <row r="143" spans="1:1">
      <c r="A143" s="1" t="s">
        <v>30</v>
      </c>
    </row>
    <row r="144" spans="1:1">
      <c r="A144" s="1" t="s">
        <v>36</v>
      </c>
    </row>
    <row r="145" spans="1:1">
      <c r="A145" s="1" t="s">
        <v>30</v>
      </c>
    </row>
    <row r="146" spans="1:1">
      <c r="A146" s="1" t="s">
        <v>32</v>
      </c>
    </row>
    <row r="147" spans="1:1">
      <c r="A147" s="1" t="s">
        <v>32</v>
      </c>
    </row>
    <row r="148" spans="1:1">
      <c r="A148" s="1" t="s">
        <v>30</v>
      </c>
    </row>
    <row r="149" spans="1:1">
      <c r="A149" s="1" t="s">
        <v>36</v>
      </c>
    </row>
    <row r="150" spans="1:1">
      <c r="A150" s="1" t="s">
        <v>30</v>
      </c>
    </row>
    <row r="151" spans="1:1">
      <c r="A151" s="1" t="s">
        <v>32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D687-9826-4588-A157-0AF615C93F62}">
  <dimension ref="A1:P151"/>
  <sheetViews>
    <sheetView workbookViewId="0">
      <selection activeCell="J2" sqref="J2"/>
    </sheetView>
  </sheetViews>
  <sheetFormatPr defaultRowHeight="15.6"/>
  <cols>
    <col min="1" max="1" width="14.21875" style="1" customWidth="1"/>
    <col min="2" max="2" width="13" style="1" customWidth="1"/>
    <col min="3" max="3" width="22.33203125" customWidth="1"/>
    <col min="4" max="4" width="19.6640625" customWidth="1"/>
    <col min="5" max="5" width="15.5546875" bestFit="1" customWidth="1"/>
    <col min="6" max="6" width="8" customWidth="1"/>
    <col min="7" max="7" width="11.44140625" customWidth="1"/>
    <col min="8" max="8" width="17.21875" customWidth="1"/>
    <col min="10" max="10" width="15.5546875" customWidth="1"/>
    <col min="11" max="11" width="11" customWidth="1"/>
  </cols>
  <sheetData>
    <row r="1" spans="1:16" ht="31.2">
      <c r="A1" s="8" t="s">
        <v>24</v>
      </c>
      <c r="B1" s="8" t="s">
        <v>17</v>
      </c>
      <c r="D1" s="134" t="s">
        <v>158</v>
      </c>
      <c r="E1" s="134" t="s">
        <v>157</v>
      </c>
    </row>
    <row r="2" spans="1:16">
      <c r="A2" s="1" t="s">
        <v>30</v>
      </c>
      <c r="B2" s="5" t="s">
        <v>28</v>
      </c>
      <c r="D2" s="132" t="s">
        <v>152</v>
      </c>
      <c r="E2" s="133" t="s">
        <v>32</v>
      </c>
      <c r="F2" s="133" t="s">
        <v>36</v>
      </c>
      <c r="G2" s="133" t="s">
        <v>30</v>
      </c>
      <c r="H2" s="133" t="s">
        <v>153</v>
      </c>
      <c r="J2" s="138" t="s">
        <v>161</v>
      </c>
      <c r="K2" s="139"/>
      <c r="L2" s="139"/>
      <c r="M2" s="139"/>
      <c r="N2" s="139"/>
      <c r="O2" s="139"/>
      <c r="P2" s="139"/>
    </row>
    <row r="3" spans="1:16">
      <c r="A3" s="1" t="s">
        <v>30</v>
      </c>
      <c r="B3" s="5" t="s">
        <v>28</v>
      </c>
      <c r="D3" s="133" t="s">
        <v>28</v>
      </c>
      <c r="E3" s="133">
        <v>35</v>
      </c>
      <c r="F3" s="133">
        <v>18</v>
      </c>
      <c r="G3" s="133">
        <v>72</v>
      </c>
      <c r="H3" s="133">
        <v>125</v>
      </c>
      <c r="J3" t="s">
        <v>162</v>
      </c>
      <c r="K3" t="s">
        <v>165</v>
      </c>
    </row>
    <row r="4" spans="1:16">
      <c r="A4" s="1" t="s">
        <v>30</v>
      </c>
      <c r="B4" s="5" t="s">
        <v>28</v>
      </c>
      <c r="D4" s="133" t="s">
        <v>35</v>
      </c>
      <c r="E4" s="133">
        <v>11</v>
      </c>
      <c r="F4" s="133">
        <v>5</v>
      </c>
      <c r="G4" s="133">
        <v>9</v>
      </c>
      <c r="H4" s="133">
        <v>25</v>
      </c>
      <c r="J4" t="s">
        <v>163</v>
      </c>
      <c r="K4" t="s">
        <v>164</v>
      </c>
    </row>
    <row r="5" spans="1:16">
      <c r="A5" s="1" t="s">
        <v>32</v>
      </c>
      <c r="B5" s="5" t="s">
        <v>28</v>
      </c>
      <c r="D5" s="133" t="s">
        <v>153</v>
      </c>
      <c r="E5" s="133">
        <v>46</v>
      </c>
      <c r="F5" s="133">
        <v>23</v>
      </c>
      <c r="G5" s="133">
        <v>81</v>
      </c>
      <c r="H5" s="133">
        <v>150</v>
      </c>
    </row>
    <row r="6" spans="1:16">
      <c r="A6" s="1" t="s">
        <v>30</v>
      </c>
      <c r="B6" s="5" t="s">
        <v>28</v>
      </c>
      <c r="J6" s="137" t="s">
        <v>166</v>
      </c>
      <c r="K6" s="137">
        <v>0.14000000000000001</v>
      </c>
    </row>
    <row r="7" spans="1:16">
      <c r="A7" s="1" t="s">
        <v>32</v>
      </c>
      <c r="B7" s="5" t="s">
        <v>28</v>
      </c>
      <c r="D7" s="136" t="s">
        <v>159</v>
      </c>
      <c r="J7" s="142"/>
    </row>
    <row r="8" spans="1:16">
      <c r="A8" s="1" t="s">
        <v>30</v>
      </c>
      <c r="B8" s="5" t="s">
        <v>28</v>
      </c>
      <c r="D8" s="135" t="s">
        <v>152</v>
      </c>
      <c r="E8" s="135" t="s">
        <v>32</v>
      </c>
      <c r="F8" s="135" t="s">
        <v>36</v>
      </c>
      <c r="G8" s="135" t="s">
        <v>30</v>
      </c>
      <c r="H8" s="135" t="s">
        <v>153</v>
      </c>
      <c r="J8" s="141" t="s">
        <v>167</v>
      </c>
    </row>
    <row r="9" spans="1:16">
      <c r="A9" s="1" t="s">
        <v>30</v>
      </c>
      <c r="B9" s="5" t="s">
        <v>28</v>
      </c>
      <c r="D9" s="133" t="s">
        <v>28</v>
      </c>
      <c r="E9" s="133">
        <f>H9*E11/H11</f>
        <v>38.333333333333336</v>
      </c>
      <c r="F9" s="133">
        <f>H9*F11/H11</f>
        <v>19.166666666666668</v>
      </c>
      <c r="G9" s="133">
        <f>H9*G11/H11</f>
        <v>67.5</v>
      </c>
      <c r="H9" s="133">
        <v>125</v>
      </c>
      <c r="J9" t="s">
        <v>169</v>
      </c>
    </row>
    <row r="10" spans="1:16">
      <c r="A10" s="1" t="s">
        <v>30</v>
      </c>
      <c r="B10" s="5" t="s">
        <v>28</v>
      </c>
      <c r="D10" s="133" t="s">
        <v>35</v>
      </c>
      <c r="E10" s="133">
        <f>H10*E11/H11</f>
        <v>7.666666666666667</v>
      </c>
      <c r="F10" s="133">
        <f>H10*F11/H11</f>
        <v>3.8333333333333335</v>
      </c>
      <c r="G10" s="133">
        <f>H10*G11/H11</f>
        <v>13.5</v>
      </c>
      <c r="H10" s="133">
        <v>25</v>
      </c>
      <c r="J10" s="139" t="s">
        <v>168</v>
      </c>
    </row>
    <row r="11" spans="1:16">
      <c r="A11" s="1" t="s">
        <v>32</v>
      </c>
      <c r="B11" s="5" t="s">
        <v>35</v>
      </c>
      <c r="D11" s="135" t="s">
        <v>153</v>
      </c>
      <c r="E11" s="135">
        <v>46</v>
      </c>
      <c r="F11" s="135">
        <v>23</v>
      </c>
      <c r="G11" s="135">
        <v>81</v>
      </c>
      <c r="H11" s="135">
        <v>150</v>
      </c>
    </row>
    <row r="12" spans="1:16">
      <c r="A12" s="1" t="s">
        <v>30</v>
      </c>
      <c r="B12" s="5" t="s">
        <v>28</v>
      </c>
    </row>
    <row r="13" spans="1:16">
      <c r="A13" s="1" t="s">
        <v>30</v>
      </c>
      <c r="B13" s="5" t="s">
        <v>28</v>
      </c>
      <c r="D13" s="140" t="s">
        <v>160</v>
      </c>
    </row>
    <row r="14" spans="1:16">
      <c r="A14" s="1" t="s">
        <v>30</v>
      </c>
      <c r="B14" s="5" t="s">
        <v>35</v>
      </c>
      <c r="D14" s="115">
        <f>CHITEST(E3:G4,E9:G10)</f>
        <v>0.13770952608437226</v>
      </c>
    </row>
    <row r="15" spans="1:16">
      <c r="A15" s="1" t="s">
        <v>30</v>
      </c>
      <c r="B15" s="5" t="s">
        <v>28</v>
      </c>
    </row>
    <row r="16" spans="1:16">
      <c r="A16" s="1" t="s">
        <v>30</v>
      </c>
      <c r="B16" s="5" t="s">
        <v>28</v>
      </c>
    </row>
    <row r="17" spans="1:2">
      <c r="A17" s="1" t="s">
        <v>30</v>
      </c>
      <c r="B17" s="5" t="s">
        <v>28</v>
      </c>
    </row>
    <row r="18" spans="1:2">
      <c r="A18" s="1" t="s">
        <v>30</v>
      </c>
      <c r="B18" s="5" t="s">
        <v>28</v>
      </c>
    </row>
    <row r="19" spans="1:2">
      <c r="A19" s="1" t="s">
        <v>30</v>
      </c>
      <c r="B19" s="5" t="s">
        <v>28</v>
      </c>
    </row>
    <row r="20" spans="1:2">
      <c r="A20" s="1" t="s">
        <v>30</v>
      </c>
      <c r="B20" s="5" t="s">
        <v>28</v>
      </c>
    </row>
    <row r="21" spans="1:2">
      <c r="A21" s="1" t="s">
        <v>36</v>
      </c>
      <c r="B21" s="5" t="s">
        <v>35</v>
      </c>
    </row>
    <row r="22" spans="1:2">
      <c r="A22" s="1" t="s">
        <v>32</v>
      </c>
      <c r="B22" s="5" t="s">
        <v>35</v>
      </c>
    </row>
    <row r="23" spans="1:2">
      <c r="A23" s="1" t="s">
        <v>32</v>
      </c>
      <c r="B23" s="5" t="s">
        <v>28</v>
      </c>
    </row>
    <row r="24" spans="1:2">
      <c r="A24" s="1" t="s">
        <v>30</v>
      </c>
      <c r="B24" s="5" t="s">
        <v>28</v>
      </c>
    </row>
    <row r="25" spans="1:2">
      <c r="A25" s="1" t="s">
        <v>30</v>
      </c>
      <c r="B25" s="5" t="s">
        <v>28</v>
      </c>
    </row>
    <row r="26" spans="1:2">
      <c r="A26" s="1" t="s">
        <v>32</v>
      </c>
      <c r="B26" s="5" t="s">
        <v>28</v>
      </c>
    </row>
    <row r="27" spans="1:2">
      <c r="A27" s="1" t="s">
        <v>30</v>
      </c>
      <c r="B27" s="5" t="s">
        <v>28</v>
      </c>
    </row>
    <row r="28" spans="1:2">
      <c r="A28" s="1" t="s">
        <v>30</v>
      </c>
      <c r="B28" s="5" t="s">
        <v>28</v>
      </c>
    </row>
    <row r="29" spans="1:2">
      <c r="A29" s="1" t="s">
        <v>30</v>
      </c>
      <c r="B29" s="5" t="s">
        <v>28</v>
      </c>
    </row>
    <row r="30" spans="1:2">
      <c r="A30" s="1" t="s">
        <v>30</v>
      </c>
      <c r="B30" s="5" t="s">
        <v>28</v>
      </c>
    </row>
    <row r="31" spans="1:2">
      <c r="A31" s="1" t="s">
        <v>32</v>
      </c>
      <c r="B31" s="5" t="s">
        <v>28</v>
      </c>
    </row>
    <row r="32" spans="1:2">
      <c r="A32" s="1" t="s">
        <v>30</v>
      </c>
      <c r="B32" s="5" t="s">
        <v>28</v>
      </c>
    </row>
    <row r="33" spans="1:2">
      <c r="A33" s="1" t="s">
        <v>30</v>
      </c>
      <c r="B33" s="5" t="s">
        <v>28</v>
      </c>
    </row>
    <row r="34" spans="1:2">
      <c r="A34" s="1" t="s">
        <v>36</v>
      </c>
      <c r="B34" s="5" t="s">
        <v>28</v>
      </c>
    </row>
    <row r="35" spans="1:2">
      <c r="A35" s="1" t="s">
        <v>32</v>
      </c>
      <c r="B35" s="5" t="s">
        <v>35</v>
      </c>
    </row>
    <row r="36" spans="1:2">
      <c r="A36" s="1" t="s">
        <v>36</v>
      </c>
      <c r="B36" s="5" t="s">
        <v>28</v>
      </c>
    </row>
    <row r="37" spans="1:2">
      <c r="A37" s="1" t="s">
        <v>30</v>
      </c>
      <c r="B37" s="5" t="s">
        <v>28</v>
      </c>
    </row>
    <row r="38" spans="1:2">
      <c r="A38" s="1" t="s">
        <v>36</v>
      </c>
      <c r="B38" s="5" t="s">
        <v>35</v>
      </c>
    </row>
    <row r="39" spans="1:2">
      <c r="A39" s="1" t="s">
        <v>30</v>
      </c>
      <c r="B39" s="5" t="s">
        <v>28</v>
      </c>
    </row>
    <row r="40" spans="1:2">
      <c r="A40" s="1" t="s">
        <v>30</v>
      </c>
      <c r="B40" s="5" t="s">
        <v>28</v>
      </c>
    </row>
    <row r="41" spans="1:2">
      <c r="A41" s="1" t="s">
        <v>32</v>
      </c>
      <c r="B41" s="3" t="s">
        <v>28</v>
      </c>
    </row>
    <row r="42" spans="1:2">
      <c r="A42" s="1" t="s">
        <v>30</v>
      </c>
      <c r="B42" s="5" t="s">
        <v>28</v>
      </c>
    </row>
    <row r="43" spans="1:2">
      <c r="A43" s="1" t="s">
        <v>30</v>
      </c>
      <c r="B43" s="5" t="s">
        <v>28</v>
      </c>
    </row>
    <row r="44" spans="1:2">
      <c r="A44" s="1" t="s">
        <v>32</v>
      </c>
      <c r="B44" s="5" t="s">
        <v>28</v>
      </c>
    </row>
    <row r="45" spans="1:2">
      <c r="A45" s="1" t="s">
        <v>32</v>
      </c>
      <c r="B45" s="5" t="s">
        <v>28</v>
      </c>
    </row>
    <row r="46" spans="1:2">
      <c r="A46" s="1" t="s">
        <v>36</v>
      </c>
      <c r="B46" s="5" t="s">
        <v>28</v>
      </c>
    </row>
    <row r="47" spans="1:2">
      <c r="A47" s="1" t="s">
        <v>32</v>
      </c>
      <c r="B47" s="5" t="s">
        <v>28</v>
      </c>
    </row>
    <row r="48" spans="1:2">
      <c r="A48" s="1" t="s">
        <v>36</v>
      </c>
      <c r="B48" s="5" t="s">
        <v>28</v>
      </c>
    </row>
    <row r="49" spans="1:2">
      <c r="A49" s="1" t="s">
        <v>32</v>
      </c>
      <c r="B49" s="5" t="s">
        <v>35</v>
      </c>
    </row>
    <row r="50" spans="1:2">
      <c r="A50" s="1" t="s">
        <v>30</v>
      </c>
      <c r="B50" s="5" t="s">
        <v>28</v>
      </c>
    </row>
    <row r="51" spans="1:2">
      <c r="A51" s="1" t="s">
        <v>32</v>
      </c>
      <c r="B51" s="5" t="s">
        <v>28</v>
      </c>
    </row>
    <row r="52" spans="1:2">
      <c r="A52" s="1" t="s">
        <v>32</v>
      </c>
      <c r="B52" s="5" t="s">
        <v>28</v>
      </c>
    </row>
    <row r="53" spans="1:2">
      <c r="A53" s="1" t="s">
        <v>36</v>
      </c>
      <c r="B53" s="5" t="s">
        <v>28</v>
      </c>
    </row>
    <row r="54" spans="1:2">
      <c r="A54" s="1" t="s">
        <v>36</v>
      </c>
      <c r="B54" s="5" t="s">
        <v>28</v>
      </c>
    </row>
    <row r="55" spans="1:2">
      <c r="A55" s="1" t="s">
        <v>30</v>
      </c>
      <c r="B55" s="5" t="s">
        <v>28</v>
      </c>
    </row>
    <row r="56" spans="1:2">
      <c r="A56" s="1" t="s">
        <v>30</v>
      </c>
      <c r="B56" s="5" t="s">
        <v>28</v>
      </c>
    </row>
    <row r="57" spans="1:2">
      <c r="A57" s="1" t="s">
        <v>32</v>
      </c>
      <c r="B57" s="5" t="s">
        <v>28</v>
      </c>
    </row>
    <row r="58" spans="1:2">
      <c r="A58" s="1" t="s">
        <v>30</v>
      </c>
      <c r="B58" s="5" t="s">
        <v>28</v>
      </c>
    </row>
    <row r="59" spans="1:2">
      <c r="A59" s="1" t="s">
        <v>36</v>
      </c>
      <c r="B59" s="5" t="s">
        <v>28</v>
      </c>
    </row>
    <row r="60" spans="1:2">
      <c r="A60" s="1" t="s">
        <v>32</v>
      </c>
      <c r="B60" s="5" t="s">
        <v>28</v>
      </c>
    </row>
    <row r="61" spans="1:2">
      <c r="A61" s="1" t="s">
        <v>36</v>
      </c>
      <c r="B61" s="5" t="s">
        <v>28</v>
      </c>
    </row>
    <row r="62" spans="1:2">
      <c r="A62" s="1" t="s">
        <v>30</v>
      </c>
      <c r="B62" s="5" t="s">
        <v>28</v>
      </c>
    </row>
    <row r="63" spans="1:2">
      <c r="A63" s="1" t="s">
        <v>30</v>
      </c>
      <c r="B63" s="5" t="s">
        <v>28</v>
      </c>
    </row>
    <row r="64" spans="1:2">
      <c r="A64" s="1" t="s">
        <v>32</v>
      </c>
      <c r="B64" s="5" t="s">
        <v>28</v>
      </c>
    </row>
    <row r="65" spans="1:2">
      <c r="A65" s="1" t="s">
        <v>36</v>
      </c>
      <c r="B65" s="5" t="s">
        <v>35</v>
      </c>
    </row>
    <row r="66" spans="1:2">
      <c r="A66" s="1" t="s">
        <v>30</v>
      </c>
      <c r="B66" s="5" t="s">
        <v>28</v>
      </c>
    </row>
    <row r="67" spans="1:2">
      <c r="A67" s="1" t="s">
        <v>30</v>
      </c>
      <c r="B67" s="5" t="s">
        <v>28</v>
      </c>
    </row>
    <row r="68" spans="1:2">
      <c r="A68" s="1" t="s">
        <v>30</v>
      </c>
      <c r="B68" s="5" t="s">
        <v>28</v>
      </c>
    </row>
    <row r="69" spans="1:2">
      <c r="A69" s="1" t="s">
        <v>30</v>
      </c>
      <c r="B69" s="5" t="s">
        <v>28</v>
      </c>
    </row>
    <row r="70" spans="1:2">
      <c r="A70" s="1" t="s">
        <v>32</v>
      </c>
      <c r="B70" s="5" t="s">
        <v>28</v>
      </c>
    </row>
    <row r="71" spans="1:2">
      <c r="A71" s="1" t="s">
        <v>32</v>
      </c>
      <c r="B71" s="5" t="s">
        <v>28</v>
      </c>
    </row>
    <row r="72" spans="1:2">
      <c r="A72" s="1" t="s">
        <v>36</v>
      </c>
      <c r="B72" s="5" t="s">
        <v>28</v>
      </c>
    </row>
    <row r="73" spans="1:2">
      <c r="A73" s="1" t="s">
        <v>32</v>
      </c>
      <c r="B73" s="5" t="s">
        <v>28</v>
      </c>
    </row>
    <row r="74" spans="1:2">
      <c r="A74" s="1" t="s">
        <v>36</v>
      </c>
      <c r="B74" s="5" t="s">
        <v>28</v>
      </c>
    </row>
    <row r="75" spans="1:2">
      <c r="A75" s="1" t="s">
        <v>30</v>
      </c>
      <c r="B75" s="5" t="s">
        <v>35</v>
      </c>
    </row>
    <row r="76" spans="1:2">
      <c r="A76" s="1" t="s">
        <v>36</v>
      </c>
      <c r="B76" s="5" t="s">
        <v>28</v>
      </c>
    </row>
    <row r="77" spans="1:2">
      <c r="A77" s="1" t="s">
        <v>32</v>
      </c>
      <c r="B77" s="5" t="s">
        <v>28</v>
      </c>
    </row>
    <row r="78" spans="1:2">
      <c r="A78" s="1" t="s">
        <v>32</v>
      </c>
      <c r="B78" s="5" t="s">
        <v>28</v>
      </c>
    </row>
    <row r="79" spans="1:2">
      <c r="A79" s="1" t="s">
        <v>30</v>
      </c>
      <c r="B79" s="5" t="s">
        <v>28</v>
      </c>
    </row>
    <row r="80" spans="1:2">
      <c r="A80" s="1" t="s">
        <v>30</v>
      </c>
      <c r="B80" s="5" t="s">
        <v>28</v>
      </c>
    </row>
    <row r="81" spans="1:2">
      <c r="A81" s="1" t="s">
        <v>30</v>
      </c>
      <c r="B81" s="5" t="s">
        <v>28</v>
      </c>
    </row>
    <row r="82" spans="1:2">
      <c r="A82" s="1" t="s">
        <v>32</v>
      </c>
      <c r="B82" s="5" t="s">
        <v>28</v>
      </c>
    </row>
    <row r="83" spans="1:2">
      <c r="A83" s="1" t="s">
        <v>30</v>
      </c>
      <c r="B83" s="5" t="s">
        <v>35</v>
      </c>
    </row>
    <row r="84" spans="1:2">
      <c r="A84" s="1" t="s">
        <v>32</v>
      </c>
      <c r="B84" s="5" t="s">
        <v>35</v>
      </c>
    </row>
    <row r="85" spans="1:2">
      <c r="A85" s="1" t="s">
        <v>30</v>
      </c>
      <c r="B85" s="5" t="s">
        <v>28</v>
      </c>
    </row>
    <row r="86" spans="1:2">
      <c r="A86" s="1" t="s">
        <v>30</v>
      </c>
      <c r="B86" s="5" t="s">
        <v>35</v>
      </c>
    </row>
    <row r="87" spans="1:2">
      <c r="A87" s="1" t="s">
        <v>36</v>
      </c>
      <c r="B87" s="5" t="s">
        <v>35</v>
      </c>
    </row>
    <row r="88" spans="1:2">
      <c r="A88" s="1" t="s">
        <v>30</v>
      </c>
      <c r="B88" s="5" t="s">
        <v>28</v>
      </c>
    </row>
    <row r="89" spans="1:2">
      <c r="A89" s="1" t="s">
        <v>30</v>
      </c>
      <c r="B89" s="5" t="s">
        <v>28</v>
      </c>
    </row>
    <row r="90" spans="1:2">
      <c r="A90" s="1" t="s">
        <v>32</v>
      </c>
      <c r="B90" s="5" t="s">
        <v>35</v>
      </c>
    </row>
    <row r="91" spans="1:2">
      <c r="A91" s="1" t="s">
        <v>30</v>
      </c>
      <c r="B91" s="5" t="s">
        <v>28</v>
      </c>
    </row>
    <row r="92" spans="1:2">
      <c r="A92" s="1" t="s">
        <v>36</v>
      </c>
      <c r="B92" s="5" t="s">
        <v>28</v>
      </c>
    </row>
    <row r="93" spans="1:2">
      <c r="A93" s="1" t="s">
        <v>32</v>
      </c>
      <c r="B93" s="5" t="s">
        <v>28</v>
      </c>
    </row>
    <row r="94" spans="1:2">
      <c r="A94" s="1" t="s">
        <v>32</v>
      </c>
      <c r="B94" s="5" t="s">
        <v>28</v>
      </c>
    </row>
    <row r="95" spans="1:2">
      <c r="A95" s="1" t="s">
        <v>30</v>
      </c>
      <c r="B95" s="5" t="s">
        <v>28</v>
      </c>
    </row>
    <row r="96" spans="1:2">
      <c r="A96" s="1" t="s">
        <v>30</v>
      </c>
      <c r="B96" s="5" t="s">
        <v>28</v>
      </c>
    </row>
    <row r="97" spans="1:2">
      <c r="A97" s="1" t="s">
        <v>30</v>
      </c>
      <c r="B97" s="5" t="s">
        <v>28</v>
      </c>
    </row>
    <row r="98" spans="1:2">
      <c r="A98" s="1" t="s">
        <v>30</v>
      </c>
      <c r="B98" s="5" t="s">
        <v>35</v>
      </c>
    </row>
    <row r="99" spans="1:2">
      <c r="A99" s="1" t="s">
        <v>32</v>
      </c>
      <c r="B99" s="5" t="s">
        <v>35</v>
      </c>
    </row>
    <row r="100" spans="1:2">
      <c r="A100" s="1" t="s">
        <v>36</v>
      </c>
      <c r="B100" s="5" t="s">
        <v>28</v>
      </c>
    </row>
    <row r="101" spans="1:2">
      <c r="A101" s="1" t="s">
        <v>30</v>
      </c>
      <c r="B101" s="5" t="s">
        <v>28</v>
      </c>
    </row>
    <row r="102" spans="1:2">
      <c r="A102" s="1" t="s">
        <v>30</v>
      </c>
      <c r="B102" s="5" t="s">
        <v>28</v>
      </c>
    </row>
    <row r="103" spans="1:2">
      <c r="A103" s="1" t="s">
        <v>30</v>
      </c>
      <c r="B103" s="5" t="s">
        <v>28</v>
      </c>
    </row>
    <row r="104" spans="1:2">
      <c r="A104" s="1" t="s">
        <v>36</v>
      </c>
      <c r="B104" s="5" t="s">
        <v>28</v>
      </c>
    </row>
    <row r="105" spans="1:2">
      <c r="A105" s="1" t="s">
        <v>32</v>
      </c>
      <c r="B105" s="5" t="s">
        <v>35</v>
      </c>
    </row>
    <row r="106" spans="1:2">
      <c r="A106" s="1" t="s">
        <v>32</v>
      </c>
      <c r="B106" s="5" t="s">
        <v>28</v>
      </c>
    </row>
    <row r="107" spans="1:2">
      <c r="A107" s="1" t="s">
        <v>30</v>
      </c>
      <c r="B107" s="5" t="s">
        <v>28</v>
      </c>
    </row>
    <row r="108" spans="1:2">
      <c r="A108" s="1" t="s">
        <v>30</v>
      </c>
      <c r="B108" s="5" t="s">
        <v>28</v>
      </c>
    </row>
    <row r="109" spans="1:2">
      <c r="A109" s="1" t="s">
        <v>32</v>
      </c>
      <c r="B109" s="5" t="s">
        <v>28</v>
      </c>
    </row>
    <row r="110" spans="1:2">
      <c r="A110" s="1" t="s">
        <v>30</v>
      </c>
      <c r="B110" s="5" t="s">
        <v>28</v>
      </c>
    </row>
    <row r="111" spans="1:2">
      <c r="A111" s="1" t="s">
        <v>32</v>
      </c>
      <c r="B111" s="5" t="s">
        <v>28</v>
      </c>
    </row>
    <row r="112" spans="1:2">
      <c r="A112" s="1" t="s">
        <v>32</v>
      </c>
      <c r="B112" s="5" t="s">
        <v>28</v>
      </c>
    </row>
    <row r="113" spans="1:2">
      <c r="A113" s="1" t="s">
        <v>32</v>
      </c>
      <c r="B113" s="5" t="s">
        <v>28</v>
      </c>
    </row>
    <row r="114" spans="1:2">
      <c r="A114" s="1" t="s">
        <v>32</v>
      </c>
      <c r="B114" s="5" t="s">
        <v>28</v>
      </c>
    </row>
    <row r="115" spans="1:2">
      <c r="A115" s="1" t="s">
        <v>30</v>
      </c>
      <c r="B115" s="5" t="s">
        <v>28</v>
      </c>
    </row>
    <row r="116" spans="1:2">
      <c r="A116" s="1" t="s">
        <v>30</v>
      </c>
      <c r="B116" s="5" t="s">
        <v>28</v>
      </c>
    </row>
    <row r="117" spans="1:2">
      <c r="A117" s="1" t="s">
        <v>32</v>
      </c>
      <c r="B117" s="5" t="s">
        <v>35</v>
      </c>
    </row>
    <row r="118" spans="1:2">
      <c r="A118" s="1" t="s">
        <v>30</v>
      </c>
      <c r="B118" s="5" t="s">
        <v>35</v>
      </c>
    </row>
    <row r="119" spans="1:2">
      <c r="A119" s="1" t="s">
        <v>36</v>
      </c>
      <c r="B119" s="5" t="s">
        <v>28</v>
      </c>
    </row>
    <row r="120" spans="1:2">
      <c r="A120" s="1" t="s">
        <v>30</v>
      </c>
      <c r="B120" s="5" t="s">
        <v>28</v>
      </c>
    </row>
    <row r="121" spans="1:2">
      <c r="A121" s="1" t="s">
        <v>32</v>
      </c>
      <c r="B121" s="5" t="s">
        <v>28</v>
      </c>
    </row>
    <row r="122" spans="1:2">
      <c r="A122" s="1" t="s">
        <v>32</v>
      </c>
      <c r="B122" s="5" t="s">
        <v>35</v>
      </c>
    </row>
    <row r="123" spans="1:2">
      <c r="A123" s="1" t="s">
        <v>30</v>
      </c>
      <c r="B123" s="5" t="s">
        <v>28</v>
      </c>
    </row>
    <row r="124" spans="1:2">
      <c r="A124" s="1" t="s">
        <v>32</v>
      </c>
      <c r="B124" s="5" t="s">
        <v>28</v>
      </c>
    </row>
    <row r="125" spans="1:2">
      <c r="A125" s="1" t="s">
        <v>30</v>
      </c>
      <c r="B125" s="5" t="s">
        <v>35</v>
      </c>
    </row>
    <row r="126" spans="1:2">
      <c r="A126" s="1" t="s">
        <v>30</v>
      </c>
      <c r="B126" s="5" t="s">
        <v>35</v>
      </c>
    </row>
    <row r="127" spans="1:2">
      <c r="A127" s="1" t="s">
        <v>30</v>
      </c>
      <c r="B127" s="5" t="s">
        <v>35</v>
      </c>
    </row>
    <row r="128" spans="1:2">
      <c r="A128" s="1" t="s">
        <v>30</v>
      </c>
      <c r="B128" s="5" t="s">
        <v>28</v>
      </c>
    </row>
    <row r="129" spans="1:2">
      <c r="A129" s="1" t="s">
        <v>30</v>
      </c>
      <c r="B129" s="5" t="s">
        <v>28</v>
      </c>
    </row>
    <row r="130" spans="1:2">
      <c r="A130" s="1" t="s">
        <v>30</v>
      </c>
      <c r="B130" s="5" t="s">
        <v>28</v>
      </c>
    </row>
    <row r="131" spans="1:2">
      <c r="A131" s="1" t="s">
        <v>30</v>
      </c>
      <c r="B131" s="5" t="s">
        <v>28</v>
      </c>
    </row>
    <row r="132" spans="1:2">
      <c r="A132" s="1" t="s">
        <v>36</v>
      </c>
      <c r="B132" s="5" t="s">
        <v>35</v>
      </c>
    </row>
    <row r="133" spans="1:2">
      <c r="A133" s="1" t="s">
        <v>30</v>
      </c>
      <c r="B133" s="5" t="s">
        <v>28</v>
      </c>
    </row>
    <row r="134" spans="1:2">
      <c r="A134" s="1" t="s">
        <v>36</v>
      </c>
      <c r="B134" s="5" t="s">
        <v>28</v>
      </c>
    </row>
    <row r="135" spans="1:2">
      <c r="A135" s="1" t="s">
        <v>32</v>
      </c>
      <c r="B135" s="5" t="s">
        <v>28</v>
      </c>
    </row>
    <row r="136" spans="1:2">
      <c r="A136" s="1" t="s">
        <v>30</v>
      </c>
      <c r="B136" s="5" t="s">
        <v>28</v>
      </c>
    </row>
    <row r="137" spans="1:2">
      <c r="A137" s="1" t="s">
        <v>30</v>
      </c>
      <c r="B137" s="5" t="s">
        <v>28</v>
      </c>
    </row>
    <row r="138" spans="1:2">
      <c r="A138" s="1" t="s">
        <v>32</v>
      </c>
      <c r="B138" s="5" t="s">
        <v>28</v>
      </c>
    </row>
    <row r="139" spans="1:2">
      <c r="A139" s="1" t="s">
        <v>30</v>
      </c>
      <c r="B139" s="5" t="s">
        <v>28</v>
      </c>
    </row>
    <row r="140" spans="1:2">
      <c r="A140" s="1" t="s">
        <v>30</v>
      </c>
      <c r="B140" s="5" t="s">
        <v>28</v>
      </c>
    </row>
    <row r="141" spans="1:2">
      <c r="A141" s="1" t="s">
        <v>30</v>
      </c>
      <c r="B141" s="5" t="s">
        <v>28</v>
      </c>
    </row>
    <row r="142" spans="1:2">
      <c r="A142" s="1" t="s">
        <v>32</v>
      </c>
      <c r="B142" s="5" t="s">
        <v>28</v>
      </c>
    </row>
    <row r="143" spans="1:2">
      <c r="A143" s="1" t="s">
        <v>30</v>
      </c>
      <c r="B143" s="5" t="s">
        <v>28</v>
      </c>
    </row>
    <row r="144" spans="1:2">
      <c r="A144" s="1" t="s">
        <v>36</v>
      </c>
      <c r="B144" s="5" t="s">
        <v>28</v>
      </c>
    </row>
    <row r="145" spans="1:2">
      <c r="A145" s="1" t="s">
        <v>30</v>
      </c>
      <c r="B145" s="5" t="s">
        <v>28</v>
      </c>
    </row>
    <row r="146" spans="1:2">
      <c r="A146" s="1" t="s">
        <v>32</v>
      </c>
      <c r="B146" s="5" t="s">
        <v>28</v>
      </c>
    </row>
    <row r="147" spans="1:2">
      <c r="A147" s="1" t="s">
        <v>32</v>
      </c>
      <c r="B147" s="5" t="s">
        <v>35</v>
      </c>
    </row>
    <row r="148" spans="1:2">
      <c r="A148" s="1" t="s">
        <v>30</v>
      </c>
      <c r="B148" s="5" t="s">
        <v>28</v>
      </c>
    </row>
    <row r="149" spans="1:2">
      <c r="A149" s="1" t="s">
        <v>36</v>
      </c>
      <c r="B149" s="5" t="s">
        <v>28</v>
      </c>
    </row>
    <row r="150" spans="1:2">
      <c r="A150" s="1" t="s">
        <v>30</v>
      </c>
      <c r="B150" s="5" t="s">
        <v>28</v>
      </c>
    </row>
    <row r="151" spans="1:2">
      <c r="A151" s="1" t="s">
        <v>32</v>
      </c>
      <c r="B151" s="5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B46D0-52D7-45BF-A209-BCF74D9E1C0A}">
  <dimension ref="A1:X174"/>
  <sheetViews>
    <sheetView topLeftCell="A8" workbookViewId="0">
      <selection activeCell="E17" sqref="E17"/>
    </sheetView>
  </sheetViews>
  <sheetFormatPr defaultRowHeight="15.6"/>
  <cols>
    <col min="1" max="1" width="10.6640625" style="1" bestFit="1" customWidth="1"/>
    <col min="2" max="2" width="12.5546875" style="1" bestFit="1" customWidth="1"/>
    <col min="8" max="8" width="10.21875" customWidth="1"/>
    <col min="16" max="16" width="14" customWidth="1"/>
    <col min="17" max="17" width="19.6640625" customWidth="1"/>
    <col min="18" max="18" width="15.5546875" customWidth="1"/>
    <col min="19" max="19" width="17.109375" customWidth="1"/>
    <col min="20" max="20" width="13.33203125" customWidth="1"/>
    <col min="21" max="21" width="15.6640625" customWidth="1"/>
    <col min="22" max="22" width="16" customWidth="1"/>
    <col min="23" max="23" width="14.109375" customWidth="1"/>
    <col min="24" max="24" width="13.44140625" customWidth="1"/>
  </cols>
  <sheetData>
    <row r="1" spans="1:24" ht="31.2">
      <c r="A1" s="8" t="s">
        <v>15</v>
      </c>
      <c r="B1" s="8" t="s">
        <v>82</v>
      </c>
      <c r="P1" s="146" t="s">
        <v>203</v>
      </c>
      <c r="Q1" s="146"/>
      <c r="R1" s="146"/>
    </row>
    <row r="2" spans="1:24" ht="16.2" thickBot="1">
      <c r="A2" s="4">
        <v>1848</v>
      </c>
      <c r="B2" s="4">
        <v>2</v>
      </c>
    </row>
    <row r="3" spans="1:24">
      <c r="A3" s="4">
        <v>2251</v>
      </c>
      <c r="B3" s="4">
        <v>2</v>
      </c>
      <c r="P3" s="145" t="s">
        <v>174</v>
      </c>
      <c r="Q3" s="145"/>
    </row>
    <row r="4" spans="1:24">
      <c r="A4" s="4">
        <v>1646</v>
      </c>
      <c r="B4" s="4">
        <v>3</v>
      </c>
      <c r="P4" t="s">
        <v>175</v>
      </c>
      <c r="Q4">
        <v>1.3487610140991797E-2</v>
      </c>
    </row>
    <row r="5" spans="1:24">
      <c r="A5" s="4">
        <v>1428</v>
      </c>
      <c r="B5" s="4">
        <v>2</v>
      </c>
      <c r="P5" t="s">
        <v>176</v>
      </c>
      <c r="Q5">
        <v>1.8191562731538477E-4</v>
      </c>
    </row>
    <row r="6" spans="1:24">
      <c r="A6" s="4">
        <v>1210</v>
      </c>
      <c r="B6" s="4">
        <v>2</v>
      </c>
      <c r="P6" t="s">
        <v>177</v>
      </c>
      <c r="Q6">
        <v>-6.5736119697973492E-3</v>
      </c>
    </row>
    <row r="7" spans="1:24">
      <c r="A7" s="4">
        <v>1294</v>
      </c>
      <c r="B7" s="4">
        <v>2</v>
      </c>
      <c r="P7" t="s">
        <v>65</v>
      </c>
      <c r="Q7">
        <v>0.50706545962637839</v>
      </c>
    </row>
    <row r="8" spans="1:24" ht="16.2" thickBot="1">
      <c r="A8" s="4">
        <v>1680</v>
      </c>
      <c r="B8" s="4">
        <v>2</v>
      </c>
      <c r="P8" s="114" t="s">
        <v>178</v>
      </c>
      <c r="Q8" s="114">
        <v>150</v>
      </c>
    </row>
    <row r="9" spans="1:24">
      <c r="A9" s="4">
        <v>1596</v>
      </c>
      <c r="B9" s="4">
        <v>2</v>
      </c>
    </row>
    <row r="10" spans="1:24" ht="16.2" thickBot="1">
      <c r="A10" s="4">
        <v>1882</v>
      </c>
      <c r="B10" s="4">
        <v>2</v>
      </c>
      <c r="P10" t="s">
        <v>179</v>
      </c>
    </row>
    <row r="11" spans="1:24">
      <c r="A11" s="4">
        <v>1260</v>
      </c>
      <c r="B11" s="4">
        <v>2</v>
      </c>
      <c r="P11" s="144"/>
      <c r="Q11" s="144" t="s">
        <v>184</v>
      </c>
      <c r="R11" s="144" t="s">
        <v>185</v>
      </c>
      <c r="S11" s="144" t="s">
        <v>186</v>
      </c>
      <c r="T11" s="144" t="s">
        <v>187</v>
      </c>
      <c r="U11" s="144" t="s">
        <v>188</v>
      </c>
    </row>
    <row r="12" spans="1:24">
      <c r="A12" s="4">
        <v>1680</v>
      </c>
      <c r="B12" s="4">
        <v>2</v>
      </c>
      <c r="P12" t="s">
        <v>180</v>
      </c>
      <c r="Q12">
        <v>1</v>
      </c>
      <c r="R12">
        <v>6.9237087756235383E-3</v>
      </c>
      <c r="S12">
        <v>6.9237087756235383E-3</v>
      </c>
      <c r="T12">
        <v>2.6928411541555137E-2</v>
      </c>
      <c r="U12">
        <v>0.86987727000622694</v>
      </c>
    </row>
    <row r="13" spans="1:24">
      <c r="A13" s="4">
        <v>1613</v>
      </c>
      <c r="B13" s="4">
        <v>3</v>
      </c>
      <c r="P13" t="s">
        <v>181</v>
      </c>
      <c r="Q13">
        <v>148</v>
      </c>
      <c r="R13">
        <v>38.053076291224343</v>
      </c>
      <c r="S13">
        <v>0.25711538034611042</v>
      </c>
    </row>
    <row r="14" spans="1:24" ht="16.2" thickBot="1">
      <c r="A14" s="4">
        <v>1210</v>
      </c>
      <c r="B14" s="4">
        <v>1</v>
      </c>
      <c r="P14" s="114" t="s">
        <v>182</v>
      </c>
      <c r="Q14" s="114">
        <v>149</v>
      </c>
      <c r="R14" s="114">
        <v>38.059999999999967</v>
      </c>
      <c r="S14" s="114"/>
      <c r="T14" s="114"/>
      <c r="U14" s="114"/>
    </row>
    <row r="15" spans="1:24" ht="16.2" thickBot="1">
      <c r="A15" s="4">
        <v>1226</v>
      </c>
      <c r="B15" s="4">
        <v>3</v>
      </c>
    </row>
    <row r="16" spans="1:24">
      <c r="A16" s="4">
        <v>1445</v>
      </c>
      <c r="B16" s="4">
        <v>2</v>
      </c>
      <c r="P16" s="144"/>
      <c r="Q16" s="144" t="s">
        <v>189</v>
      </c>
      <c r="R16" s="144" t="s">
        <v>65</v>
      </c>
      <c r="S16" s="144" t="s">
        <v>190</v>
      </c>
      <c r="T16" s="144" t="s">
        <v>191</v>
      </c>
      <c r="U16" s="144" t="s">
        <v>192</v>
      </c>
      <c r="V16" s="144" t="s">
        <v>193</v>
      </c>
      <c r="W16" s="144" t="s">
        <v>194</v>
      </c>
      <c r="X16" s="144" t="s">
        <v>195</v>
      </c>
    </row>
    <row r="17" spans="1:24">
      <c r="A17" s="4">
        <v>2033</v>
      </c>
      <c r="B17" s="4">
        <v>2</v>
      </c>
      <c r="E17" s="128" t="s">
        <v>171</v>
      </c>
      <c r="F17" s="128"/>
      <c r="G17" s="128"/>
      <c r="H17" s="128"/>
      <c r="I17" s="128"/>
      <c r="J17" s="128"/>
      <c r="K17" s="128"/>
      <c r="L17" s="128"/>
      <c r="M17" s="115"/>
      <c r="P17" t="s">
        <v>183</v>
      </c>
      <c r="Q17">
        <v>2.1064179201969262</v>
      </c>
      <c r="R17">
        <v>0.20879149280246093</v>
      </c>
      <c r="S17">
        <v>10.088619473542549</v>
      </c>
      <c r="T17">
        <v>1.5380753534021709E-18</v>
      </c>
      <c r="U17">
        <v>1.6938203547947912</v>
      </c>
      <c r="V17">
        <v>2.5190154855990614</v>
      </c>
      <c r="W17">
        <v>1.6938203547947912</v>
      </c>
      <c r="X17">
        <v>2.5190154855990614</v>
      </c>
    </row>
    <row r="18" spans="1:24" ht="16.2" thickBot="1">
      <c r="A18" s="4">
        <v>1428</v>
      </c>
      <c r="B18" s="4">
        <v>3</v>
      </c>
      <c r="P18" s="114" t="s">
        <v>15</v>
      </c>
      <c r="Q18" s="114">
        <v>1.9312995190112462E-5</v>
      </c>
      <c r="R18" s="114">
        <v>1.1769127407850332E-4</v>
      </c>
      <c r="S18" s="114">
        <v>0.16409878592384139</v>
      </c>
      <c r="T18" s="114">
        <v>0.86987727000593107</v>
      </c>
      <c r="U18" s="114">
        <v>-2.1325937881847804E-4</v>
      </c>
      <c r="V18" s="114">
        <v>2.5188536919870295E-4</v>
      </c>
      <c r="W18" s="114">
        <v>-2.1325937881847804E-4</v>
      </c>
      <c r="X18" s="114">
        <v>2.5188536919870295E-4</v>
      </c>
    </row>
    <row r="19" spans="1:24">
      <c r="A19" s="4">
        <v>1226</v>
      </c>
      <c r="B19" s="4">
        <v>2</v>
      </c>
    </row>
    <row r="20" spans="1:24">
      <c r="A20" s="4">
        <v>1512</v>
      </c>
      <c r="B20" s="4">
        <v>2</v>
      </c>
      <c r="E20" s="140" t="s">
        <v>170</v>
      </c>
      <c r="F20" s="143"/>
      <c r="G20" s="115">
        <f>CORREL(A1:A151,B1:B151)</f>
        <v>1.3487610141022739E-2</v>
      </c>
    </row>
    <row r="21" spans="1:24">
      <c r="A21" s="4">
        <v>1378</v>
      </c>
      <c r="B21" s="4">
        <v>2</v>
      </c>
    </row>
    <row r="22" spans="1:24">
      <c r="A22" s="4">
        <v>1428</v>
      </c>
      <c r="B22" s="4">
        <v>2</v>
      </c>
      <c r="E22" s="147" t="s">
        <v>172</v>
      </c>
      <c r="F22" s="115"/>
      <c r="G22" s="115"/>
      <c r="H22" s="115"/>
      <c r="P22" t="s">
        <v>196</v>
      </c>
      <c r="U22" t="s">
        <v>201</v>
      </c>
    </row>
    <row r="23" spans="1:24" ht="16.2" thickBot="1">
      <c r="A23" s="4">
        <v>1344</v>
      </c>
      <c r="B23" s="4">
        <v>3</v>
      </c>
      <c r="E23" s="147" t="s">
        <v>173</v>
      </c>
      <c r="F23" s="115"/>
      <c r="G23" s="115"/>
      <c r="H23" s="115"/>
    </row>
    <row r="24" spans="1:24">
      <c r="A24" s="4">
        <v>2436</v>
      </c>
      <c r="B24" s="4">
        <v>2</v>
      </c>
      <c r="E24" s="147" t="s">
        <v>207</v>
      </c>
      <c r="F24" s="115"/>
      <c r="G24" s="115"/>
      <c r="H24" s="115"/>
      <c r="P24" s="144" t="s">
        <v>197</v>
      </c>
      <c r="Q24" s="144" t="s">
        <v>198</v>
      </c>
      <c r="R24" s="144" t="s">
        <v>199</v>
      </c>
      <c r="S24" s="144" t="s">
        <v>200</v>
      </c>
      <c r="U24" s="144" t="s">
        <v>202</v>
      </c>
      <c r="V24" s="144" t="s">
        <v>82</v>
      </c>
    </row>
    <row r="25" spans="1:24">
      <c r="A25" s="4">
        <v>1882</v>
      </c>
      <c r="B25" s="4">
        <v>2</v>
      </c>
      <c r="P25">
        <v>1</v>
      </c>
      <c r="Q25">
        <v>2.142108335308254</v>
      </c>
      <c r="R25">
        <v>-0.14210833530825395</v>
      </c>
      <c r="S25">
        <v>-0.28120160836128266</v>
      </c>
      <c r="U25">
        <v>0.33333333333333331</v>
      </c>
      <c r="V25">
        <v>1</v>
      </c>
    </row>
    <row r="26" spans="1:24">
      <c r="A26" s="4">
        <v>1781</v>
      </c>
      <c r="B26" s="4">
        <v>2</v>
      </c>
      <c r="P26">
        <v>2</v>
      </c>
      <c r="Q26">
        <v>2.1498914723698692</v>
      </c>
      <c r="R26">
        <v>-0.14989147236986922</v>
      </c>
      <c r="S26">
        <v>-0.29660275042008627</v>
      </c>
      <c r="U26">
        <v>1</v>
      </c>
      <c r="V26">
        <v>1</v>
      </c>
    </row>
    <row r="27" spans="1:24">
      <c r="A27" s="4">
        <v>1697</v>
      </c>
      <c r="B27" s="4">
        <v>1</v>
      </c>
      <c r="P27">
        <v>3</v>
      </c>
      <c r="Q27">
        <v>2.1382071102798514</v>
      </c>
      <c r="R27">
        <v>0.86179288972014856</v>
      </c>
      <c r="S27">
        <v>1.7053014247050138</v>
      </c>
      <c r="U27">
        <v>1.6666666666666665</v>
      </c>
      <c r="V27">
        <v>1</v>
      </c>
    </row>
    <row r="28" spans="1:24">
      <c r="A28" s="4">
        <v>2083</v>
      </c>
      <c r="B28" s="4">
        <v>3</v>
      </c>
      <c r="G28">
        <v>1</v>
      </c>
      <c r="P28">
        <v>4</v>
      </c>
      <c r="Q28">
        <v>2.1339968773284066</v>
      </c>
      <c r="R28">
        <v>-0.13399687732840659</v>
      </c>
      <c r="S28">
        <v>-0.26515079033473754</v>
      </c>
      <c r="U28">
        <v>2.3333333333333335</v>
      </c>
      <c r="V28">
        <v>1</v>
      </c>
    </row>
    <row r="29" spans="1:24">
      <c r="A29" s="4">
        <v>1478</v>
      </c>
      <c r="B29" s="4">
        <v>1</v>
      </c>
      <c r="P29">
        <v>5</v>
      </c>
      <c r="Q29">
        <v>2.1297866443769622</v>
      </c>
      <c r="R29">
        <v>-0.12978664437696219</v>
      </c>
      <c r="S29">
        <v>-0.25681965145429309</v>
      </c>
      <c r="U29">
        <v>3</v>
      </c>
      <c r="V29">
        <v>1</v>
      </c>
    </row>
    <row r="30" spans="1:24">
      <c r="A30" s="4">
        <v>1966</v>
      </c>
      <c r="B30" s="4">
        <v>2</v>
      </c>
      <c r="P30">
        <v>6</v>
      </c>
      <c r="Q30">
        <v>2.1314089359729316</v>
      </c>
      <c r="R30">
        <v>-0.13140893597293157</v>
      </c>
      <c r="S30">
        <v>-0.26002981505960193</v>
      </c>
      <c r="U30">
        <v>3.6666666666666665</v>
      </c>
      <c r="V30">
        <v>1</v>
      </c>
    </row>
    <row r="31" spans="1:24">
      <c r="A31" s="4">
        <v>1445</v>
      </c>
      <c r="B31" s="4">
        <v>3</v>
      </c>
      <c r="P31">
        <v>7</v>
      </c>
      <c r="Q31">
        <v>2.1388637521163152</v>
      </c>
      <c r="R31">
        <v>-0.13886375211631519</v>
      </c>
      <c r="S31">
        <v>-0.27478128115066497</v>
      </c>
      <c r="U31">
        <v>4.333333333333333</v>
      </c>
      <c r="V31">
        <v>1</v>
      </c>
    </row>
    <row r="32" spans="1:24">
      <c r="A32" s="4">
        <v>1210</v>
      </c>
      <c r="B32" s="4">
        <v>2</v>
      </c>
      <c r="P32">
        <v>8</v>
      </c>
      <c r="Q32">
        <v>2.1372414605203458</v>
      </c>
      <c r="R32">
        <v>-0.1372414605203458</v>
      </c>
      <c r="S32">
        <v>-0.27157111754535612</v>
      </c>
      <c r="U32">
        <v>4.9999999999999991</v>
      </c>
      <c r="V32">
        <v>1</v>
      </c>
    </row>
    <row r="33" spans="1:22">
      <c r="A33" s="4">
        <v>1697</v>
      </c>
      <c r="B33" s="4">
        <v>2</v>
      </c>
      <c r="P33">
        <v>9</v>
      </c>
      <c r="Q33">
        <v>2.1427649771447177</v>
      </c>
      <c r="R33">
        <v>-0.1427649771447177</v>
      </c>
      <c r="S33">
        <v>-0.28250096029676469</v>
      </c>
      <c r="U33">
        <v>5.6666666666666661</v>
      </c>
      <c r="V33">
        <v>1</v>
      </c>
    </row>
    <row r="34" spans="1:22">
      <c r="A34" s="4">
        <v>1210</v>
      </c>
      <c r="B34" s="4">
        <v>2</v>
      </c>
      <c r="P34">
        <v>10</v>
      </c>
      <c r="Q34">
        <v>2.1307522941364678</v>
      </c>
      <c r="R34">
        <v>-0.13075229413646783</v>
      </c>
      <c r="S34">
        <v>-0.25873046312411985</v>
      </c>
      <c r="U34">
        <v>6.333333333333333</v>
      </c>
      <c r="V34">
        <v>2</v>
      </c>
    </row>
    <row r="35" spans="1:22">
      <c r="A35" s="4">
        <v>1529</v>
      </c>
      <c r="B35" s="4">
        <v>3</v>
      </c>
      <c r="P35">
        <v>11</v>
      </c>
      <c r="Q35">
        <v>2.1388637521163152</v>
      </c>
      <c r="R35">
        <v>-0.13886375211631519</v>
      </c>
      <c r="S35">
        <v>-0.27478128115066497</v>
      </c>
      <c r="U35">
        <v>6.9999999999999991</v>
      </c>
      <c r="V35">
        <v>2</v>
      </c>
    </row>
    <row r="36" spans="1:22">
      <c r="A36" s="4">
        <v>1310</v>
      </c>
      <c r="B36" s="4">
        <v>2</v>
      </c>
      <c r="P36">
        <v>12</v>
      </c>
      <c r="Q36">
        <v>2.1375697814385775</v>
      </c>
      <c r="R36">
        <v>0.86243021856142255</v>
      </c>
      <c r="S36">
        <v>1.7065625604071</v>
      </c>
      <c r="U36">
        <v>7.6666666666666661</v>
      </c>
      <c r="V36">
        <v>2</v>
      </c>
    </row>
    <row r="37" spans="1:22">
      <c r="A37" s="4">
        <v>1613</v>
      </c>
      <c r="B37" s="4">
        <v>2</v>
      </c>
      <c r="P37">
        <v>13</v>
      </c>
      <c r="Q37">
        <v>2.1297866443769622</v>
      </c>
      <c r="R37">
        <v>-1.1297866443769622</v>
      </c>
      <c r="S37">
        <v>-2.2356030053744895</v>
      </c>
      <c r="U37">
        <v>8.3333333333333339</v>
      </c>
      <c r="V37">
        <v>2</v>
      </c>
    </row>
    <row r="38" spans="1:22">
      <c r="A38" s="4">
        <v>2016</v>
      </c>
      <c r="B38" s="4">
        <v>2</v>
      </c>
      <c r="P38">
        <v>14</v>
      </c>
      <c r="Q38">
        <v>2.1300956523000041</v>
      </c>
      <c r="R38">
        <v>0.86990434769999592</v>
      </c>
      <c r="S38">
        <v>1.7213522427315588</v>
      </c>
      <c r="U38">
        <v>9</v>
      </c>
      <c r="V38">
        <v>2</v>
      </c>
    </row>
    <row r="39" spans="1:22">
      <c r="A39" s="4">
        <v>1882</v>
      </c>
      <c r="B39" s="4">
        <v>2</v>
      </c>
      <c r="P39">
        <v>15</v>
      </c>
      <c r="Q39">
        <v>2.1343251982466387</v>
      </c>
      <c r="R39">
        <v>-0.13432519824663869</v>
      </c>
      <c r="S39">
        <v>-0.265800466302479</v>
      </c>
      <c r="U39">
        <v>9.6666666666666661</v>
      </c>
      <c r="V39">
        <v>2</v>
      </c>
    </row>
    <row r="40" spans="1:22">
      <c r="A40" s="4">
        <v>1210</v>
      </c>
      <c r="B40" s="4">
        <v>2</v>
      </c>
      <c r="P40">
        <v>16</v>
      </c>
      <c r="Q40">
        <v>2.1456812394184248</v>
      </c>
      <c r="R40">
        <v>-0.14568123941842481</v>
      </c>
      <c r="S40">
        <v>-0.28827161153964181</v>
      </c>
      <c r="U40">
        <v>10.333333333333334</v>
      </c>
      <c r="V40">
        <v>2</v>
      </c>
    </row>
    <row r="41" spans="1:22">
      <c r="A41" s="2">
        <v>2520</v>
      </c>
      <c r="B41" s="4">
        <v>2</v>
      </c>
      <c r="P41">
        <v>17</v>
      </c>
      <c r="Q41">
        <v>2.1339968773284066</v>
      </c>
      <c r="R41">
        <v>0.86600312267159341</v>
      </c>
      <c r="S41">
        <v>1.713632563585459</v>
      </c>
      <c r="U41">
        <v>11</v>
      </c>
      <c r="V41">
        <v>2</v>
      </c>
    </row>
    <row r="42" spans="1:22">
      <c r="A42" s="4">
        <v>1848</v>
      </c>
      <c r="B42" s="4">
        <v>2</v>
      </c>
      <c r="P42">
        <v>18</v>
      </c>
      <c r="Q42">
        <v>2.1300956523000041</v>
      </c>
      <c r="R42">
        <v>-0.13009565230000408</v>
      </c>
      <c r="S42">
        <v>-0.25743111118863782</v>
      </c>
      <c r="U42">
        <v>11.666666666666666</v>
      </c>
      <c r="V42">
        <v>2</v>
      </c>
    </row>
    <row r="43" spans="1:22">
      <c r="A43" s="4">
        <v>1747</v>
      </c>
      <c r="B43" s="4">
        <v>3</v>
      </c>
      <c r="P43">
        <v>19</v>
      </c>
      <c r="Q43">
        <v>2.1356191689243764</v>
      </c>
      <c r="R43">
        <v>-0.13561916892437642</v>
      </c>
      <c r="S43">
        <v>-0.26836095394004728</v>
      </c>
      <c r="U43">
        <v>12.333333333333334</v>
      </c>
      <c r="V43">
        <v>2</v>
      </c>
    </row>
    <row r="44" spans="1:22">
      <c r="A44" s="4">
        <v>1663</v>
      </c>
      <c r="B44" s="4">
        <v>2</v>
      </c>
      <c r="P44">
        <v>20</v>
      </c>
      <c r="Q44">
        <v>2.133031227568901</v>
      </c>
      <c r="R44">
        <v>-0.13303122756890096</v>
      </c>
      <c r="S44">
        <v>-0.26323997866491078</v>
      </c>
      <c r="U44">
        <v>13</v>
      </c>
      <c r="V44">
        <v>2</v>
      </c>
    </row>
    <row r="45" spans="1:22">
      <c r="A45" s="4">
        <v>2436</v>
      </c>
      <c r="B45" s="4">
        <v>4</v>
      </c>
      <c r="P45">
        <v>21</v>
      </c>
      <c r="Q45">
        <v>2.1339968773284066</v>
      </c>
      <c r="R45">
        <v>-0.13399687732840659</v>
      </c>
      <c r="S45">
        <v>-0.26515079033473754</v>
      </c>
      <c r="U45">
        <v>13.666666666666666</v>
      </c>
      <c r="V45">
        <v>2</v>
      </c>
    </row>
    <row r="46" spans="1:22">
      <c r="A46" s="4">
        <v>1865</v>
      </c>
      <c r="B46" s="4">
        <v>3</v>
      </c>
      <c r="P46">
        <v>22</v>
      </c>
      <c r="Q46">
        <v>2.1323745857324372</v>
      </c>
      <c r="R46">
        <v>0.86762541426756279</v>
      </c>
      <c r="S46">
        <v>1.716842727190768</v>
      </c>
      <c r="U46">
        <v>14.333333333333334</v>
      </c>
      <c r="V46">
        <v>2</v>
      </c>
    </row>
    <row r="47" spans="1:22">
      <c r="A47" s="4">
        <v>1445</v>
      </c>
      <c r="B47" s="4">
        <v>3</v>
      </c>
      <c r="P47">
        <v>23</v>
      </c>
      <c r="Q47">
        <v>2.1534643764800401</v>
      </c>
      <c r="R47">
        <v>-0.15346437648004008</v>
      </c>
      <c r="S47">
        <v>-0.30367275359844542</v>
      </c>
      <c r="U47">
        <v>15</v>
      </c>
      <c r="V47">
        <v>2</v>
      </c>
    </row>
    <row r="48" spans="1:22">
      <c r="A48" s="4">
        <v>1411</v>
      </c>
      <c r="B48" s="4">
        <v>2</v>
      </c>
      <c r="P48">
        <v>24</v>
      </c>
      <c r="Q48">
        <v>2.1427649771447177</v>
      </c>
      <c r="R48">
        <v>-0.1427649771447177</v>
      </c>
      <c r="S48">
        <v>-0.28250096029676469</v>
      </c>
      <c r="U48">
        <v>15.666666666666666</v>
      </c>
      <c r="V48">
        <v>2</v>
      </c>
    </row>
    <row r="49" spans="1:22">
      <c r="A49" s="4">
        <v>2066</v>
      </c>
      <c r="B49" s="4">
        <v>2</v>
      </c>
      <c r="P49">
        <v>25</v>
      </c>
      <c r="Q49">
        <v>2.1408143646305167</v>
      </c>
      <c r="R49">
        <v>-0.14081436463051666</v>
      </c>
      <c r="S49">
        <v>-0.27864112072371527</v>
      </c>
      <c r="U49">
        <v>16.333333333333332</v>
      </c>
      <c r="V49">
        <v>2</v>
      </c>
    </row>
    <row r="50" spans="1:22">
      <c r="A50" s="4">
        <v>1630</v>
      </c>
      <c r="B50" s="4">
        <v>2</v>
      </c>
      <c r="P50">
        <v>26</v>
      </c>
      <c r="Q50">
        <v>2.1391920730345468</v>
      </c>
      <c r="R50">
        <v>-1.1391920730345468</v>
      </c>
      <c r="S50">
        <v>-2.2542143110386021</v>
      </c>
      <c r="U50">
        <v>16.999999999999996</v>
      </c>
      <c r="V50">
        <v>2</v>
      </c>
    </row>
    <row r="51" spans="1:22">
      <c r="A51" s="4">
        <v>1646</v>
      </c>
      <c r="B51" s="4">
        <v>2</v>
      </c>
      <c r="P51">
        <v>27</v>
      </c>
      <c r="Q51">
        <v>2.1466468891779305</v>
      </c>
      <c r="R51">
        <v>0.85335311082206955</v>
      </c>
      <c r="S51">
        <v>1.6886009307107279</v>
      </c>
      <c r="U51">
        <v>17.666666666666664</v>
      </c>
      <c r="V51">
        <v>2</v>
      </c>
    </row>
    <row r="52" spans="1:22">
      <c r="A52" s="4">
        <v>1210</v>
      </c>
      <c r="B52" s="4">
        <v>2</v>
      </c>
      <c r="P52">
        <v>28</v>
      </c>
      <c r="Q52">
        <v>2.1349625270879122</v>
      </c>
      <c r="R52">
        <v>-1.1349625270879122</v>
      </c>
      <c r="S52">
        <v>-2.2458449559247611</v>
      </c>
      <c r="U52">
        <v>18.333333333333332</v>
      </c>
      <c r="V52">
        <v>2</v>
      </c>
    </row>
    <row r="53" spans="1:22">
      <c r="A53" s="4">
        <v>1226</v>
      </c>
      <c r="B53" s="4">
        <v>2</v>
      </c>
      <c r="P53">
        <v>29</v>
      </c>
      <c r="Q53">
        <v>2.1443872687406871</v>
      </c>
      <c r="R53">
        <v>-0.14438726874068708</v>
      </c>
      <c r="S53">
        <v>-0.28571112390207354</v>
      </c>
      <c r="U53">
        <v>18.999999999999996</v>
      </c>
      <c r="V53">
        <v>2</v>
      </c>
    </row>
    <row r="54" spans="1:22">
      <c r="A54" s="4">
        <v>1865</v>
      </c>
      <c r="B54" s="4">
        <v>2</v>
      </c>
      <c r="P54">
        <v>30</v>
      </c>
      <c r="Q54">
        <v>2.1343251982466387</v>
      </c>
      <c r="R54">
        <v>0.86567480175336131</v>
      </c>
      <c r="S54">
        <v>1.7129828876177176</v>
      </c>
      <c r="U54">
        <v>19.666666666666664</v>
      </c>
      <c r="V54">
        <v>2</v>
      </c>
    </row>
    <row r="55" spans="1:22">
      <c r="A55" s="4">
        <v>1445</v>
      </c>
      <c r="B55" s="4">
        <v>2</v>
      </c>
      <c r="P55">
        <v>31</v>
      </c>
      <c r="Q55">
        <v>2.1297866443769622</v>
      </c>
      <c r="R55">
        <v>-0.12978664437696219</v>
      </c>
      <c r="S55">
        <v>-0.25681965145429309</v>
      </c>
      <c r="U55">
        <v>20.333333333333332</v>
      </c>
      <c r="V55">
        <v>2</v>
      </c>
    </row>
    <row r="56" spans="1:22">
      <c r="A56" s="4">
        <v>2016</v>
      </c>
      <c r="B56" s="4">
        <v>1</v>
      </c>
      <c r="P56">
        <v>32</v>
      </c>
      <c r="Q56">
        <v>2.1391920730345468</v>
      </c>
      <c r="R56">
        <v>-0.13919207303454684</v>
      </c>
      <c r="S56">
        <v>-0.27543095711840554</v>
      </c>
      <c r="U56">
        <v>20.999999999999996</v>
      </c>
      <c r="V56">
        <v>2</v>
      </c>
    </row>
    <row r="57" spans="1:22">
      <c r="A57" s="4">
        <v>1411</v>
      </c>
      <c r="B57" s="4">
        <v>2</v>
      </c>
      <c r="P57">
        <v>33</v>
      </c>
      <c r="Q57">
        <v>2.1297866443769622</v>
      </c>
      <c r="R57">
        <v>-0.12978664437696219</v>
      </c>
      <c r="S57">
        <v>-0.25681965145429309</v>
      </c>
      <c r="U57">
        <v>21.666666666666664</v>
      </c>
      <c r="V57">
        <v>2</v>
      </c>
    </row>
    <row r="58" spans="1:22">
      <c r="A58" s="4">
        <v>1814</v>
      </c>
      <c r="B58" s="4">
        <v>2</v>
      </c>
      <c r="P58">
        <v>34</v>
      </c>
      <c r="Q58">
        <v>2.1359474898426081</v>
      </c>
      <c r="R58">
        <v>0.86405251015739193</v>
      </c>
      <c r="S58">
        <v>1.7097727240124088</v>
      </c>
      <c r="U58">
        <v>22.333333333333332</v>
      </c>
      <c r="V58">
        <v>2</v>
      </c>
    </row>
    <row r="59" spans="1:22">
      <c r="A59" s="4">
        <v>1982</v>
      </c>
      <c r="B59" s="4">
        <v>2</v>
      </c>
      <c r="P59">
        <v>35</v>
      </c>
      <c r="Q59">
        <v>2.1317179438959735</v>
      </c>
      <c r="R59">
        <v>-0.13171794389597347</v>
      </c>
      <c r="S59">
        <v>-0.26064127479394666</v>
      </c>
      <c r="U59">
        <v>22.999999999999996</v>
      </c>
      <c r="V59">
        <v>2</v>
      </c>
    </row>
    <row r="60" spans="1:22">
      <c r="A60" s="4">
        <v>1546</v>
      </c>
      <c r="B60" s="4">
        <v>3</v>
      </c>
      <c r="P60">
        <v>36</v>
      </c>
      <c r="Q60">
        <v>2.1375697814385775</v>
      </c>
      <c r="R60">
        <v>-0.13756978143857745</v>
      </c>
      <c r="S60">
        <v>-0.27222079351309669</v>
      </c>
      <c r="U60">
        <v>23.666666666666664</v>
      </c>
      <c r="V60">
        <v>2</v>
      </c>
    </row>
    <row r="61" spans="1:22">
      <c r="A61" s="4">
        <v>1478</v>
      </c>
      <c r="B61" s="4">
        <v>2</v>
      </c>
      <c r="P61">
        <v>37</v>
      </c>
      <c r="Q61">
        <v>2.1453529185001927</v>
      </c>
      <c r="R61">
        <v>-0.14535291850019272</v>
      </c>
      <c r="S61">
        <v>-0.28762193557190036</v>
      </c>
      <c r="U61">
        <v>24.333333333333332</v>
      </c>
      <c r="V61">
        <v>2</v>
      </c>
    </row>
    <row r="62" spans="1:22">
      <c r="A62" s="4">
        <v>1697</v>
      </c>
      <c r="B62" s="4">
        <v>2</v>
      </c>
      <c r="P62">
        <v>38</v>
      </c>
      <c r="Q62">
        <v>2.1427649771447177</v>
      </c>
      <c r="R62">
        <v>-0.1427649771447177</v>
      </c>
      <c r="S62">
        <v>-0.28250096029676469</v>
      </c>
      <c r="U62">
        <v>24.999999999999996</v>
      </c>
      <c r="V62">
        <v>2</v>
      </c>
    </row>
    <row r="63" spans="1:22">
      <c r="A63" s="4">
        <v>1529</v>
      </c>
      <c r="B63" s="4">
        <v>2</v>
      </c>
      <c r="P63">
        <v>39</v>
      </c>
      <c r="Q63">
        <v>2.1297866443769622</v>
      </c>
      <c r="R63">
        <v>-0.12978664437696219</v>
      </c>
      <c r="S63">
        <v>-0.25681965145429309</v>
      </c>
      <c r="U63">
        <v>25.666666666666664</v>
      </c>
      <c r="V63">
        <v>2</v>
      </c>
    </row>
    <row r="64" spans="1:22">
      <c r="A64" s="4">
        <v>2016</v>
      </c>
      <c r="B64" s="4">
        <v>2</v>
      </c>
      <c r="P64">
        <v>40</v>
      </c>
      <c r="Q64">
        <v>2.1550866680760095</v>
      </c>
      <c r="R64">
        <v>-0.15508666807600946</v>
      </c>
      <c r="S64">
        <v>-0.30688291720375427</v>
      </c>
      <c r="U64">
        <v>26.333333333333332</v>
      </c>
      <c r="V64">
        <v>2</v>
      </c>
    </row>
    <row r="65" spans="1:22">
      <c r="A65" s="4">
        <v>1646</v>
      </c>
      <c r="B65" s="4">
        <v>2</v>
      </c>
      <c r="P65">
        <v>41</v>
      </c>
      <c r="Q65">
        <v>2.142108335308254</v>
      </c>
      <c r="R65">
        <v>-0.14210833530825395</v>
      </c>
      <c r="S65">
        <v>-0.28120160836128266</v>
      </c>
      <c r="U65">
        <v>26.999999999999996</v>
      </c>
      <c r="V65">
        <v>2</v>
      </c>
    </row>
    <row r="66" spans="1:22">
      <c r="A66" s="4">
        <v>1646</v>
      </c>
      <c r="B66" s="4">
        <v>3</v>
      </c>
      <c r="P66">
        <v>42</v>
      </c>
      <c r="Q66">
        <v>2.1401577227940525</v>
      </c>
      <c r="R66">
        <v>0.85984227720594752</v>
      </c>
      <c r="S66">
        <v>1.7014415851319642</v>
      </c>
      <c r="U66">
        <v>27.666666666666664</v>
      </c>
      <c r="V66">
        <v>2</v>
      </c>
    </row>
    <row r="67" spans="1:22">
      <c r="A67" s="4">
        <v>1646</v>
      </c>
      <c r="B67" s="4">
        <v>3</v>
      </c>
      <c r="P67">
        <v>43</v>
      </c>
      <c r="Q67">
        <v>2.1385354311980831</v>
      </c>
      <c r="R67">
        <v>-0.13853543119808309</v>
      </c>
      <c r="S67">
        <v>-0.27413160518292351</v>
      </c>
      <c r="U67">
        <v>28.333333333333332</v>
      </c>
      <c r="V67">
        <v>2</v>
      </c>
    </row>
    <row r="68" spans="1:22">
      <c r="A68" s="4">
        <v>1613</v>
      </c>
      <c r="B68" s="4">
        <v>2</v>
      </c>
      <c r="P68">
        <v>44</v>
      </c>
      <c r="Q68">
        <v>2.1534643764800401</v>
      </c>
      <c r="R68">
        <v>1.8465356235199599</v>
      </c>
      <c r="S68">
        <v>3.6538939542419477</v>
      </c>
      <c r="U68">
        <v>28.999999999999996</v>
      </c>
      <c r="V68">
        <v>2</v>
      </c>
    </row>
    <row r="69" spans="1:22">
      <c r="A69" s="4">
        <v>1949</v>
      </c>
      <c r="B69" s="4">
        <v>2</v>
      </c>
      <c r="P69">
        <v>45</v>
      </c>
      <c r="Q69">
        <v>2.142436656226486</v>
      </c>
      <c r="R69">
        <v>0.85756334377351395</v>
      </c>
      <c r="S69">
        <v>1.6969320695911725</v>
      </c>
      <c r="U69">
        <v>29.666666666666664</v>
      </c>
      <c r="V69">
        <v>2</v>
      </c>
    </row>
    <row r="70" spans="1:22">
      <c r="A70" s="4">
        <v>1915</v>
      </c>
      <c r="B70" s="4">
        <v>2</v>
      </c>
      <c r="P70">
        <v>46</v>
      </c>
      <c r="Q70">
        <v>2.1343251982466387</v>
      </c>
      <c r="R70">
        <v>0.86567480175336131</v>
      </c>
      <c r="S70">
        <v>1.7129828876177176</v>
      </c>
      <c r="U70">
        <v>30.333333333333332</v>
      </c>
      <c r="V70">
        <v>2</v>
      </c>
    </row>
    <row r="71" spans="1:22">
      <c r="A71" s="4">
        <v>1646</v>
      </c>
      <c r="B71" s="4">
        <v>2</v>
      </c>
      <c r="P71">
        <v>47</v>
      </c>
      <c r="Q71">
        <v>2.1336685564101749</v>
      </c>
      <c r="R71">
        <v>-0.13366855641017494</v>
      </c>
      <c r="S71">
        <v>-0.26450111436699697</v>
      </c>
      <c r="U71">
        <v>30.999999999999996</v>
      </c>
      <c r="V71">
        <v>2</v>
      </c>
    </row>
    <row r="72" spans="1:22">
      <c r="A72" s="4">
        <v>1529</v>
      </c>
      <c r="B72" s="4">
        <v>2</v>
      </c>
      <c r="P72">
        <v>48</v>
      </c>
      <c r="Q72">
        <v>2.1463185682596984</v>
      </c>
      <c r="R72">
        <v>-0.14631856825969836</v>
      </c>
      <c r="S72">
        <v>-0.28953274724172712</v>
      </c>
      <c r="U72">
        <v>31.666666666666664</v>
      </c>
      <c r="V72">
        <v>2</v>
      </c>
    </row>
    <row r="73" spans="1:22">
      <c r="A73" s="4">
        <v>2167</v>
      </c>
      <c r="B73" s="4">
        <v>3</v>
      </c>
      <c r="P73">
        <v>49</v>
      </c>
      <c r="Q73">
        <v>2.1378981023568095</v>
      </c>
      <c r="R73">
        <v>-0.13789810235680955</v>
      </c>
      <c r="S73">
        <v>-0.27287046948083815</v>
      </c>
      <c r="U73">
        <v>32.333333333333336</v>
      </c>
      <c r="V73">
        <v>2</v>
      </c>
    </row>
    <row r="74" spans="1:22">
      <c r="A74" s="4">
        <v>1478</v>
      </c>
      <c r="B74" s="4">
        <v>2</v>
      </c>
      <c r="P74">
        <v>50</v>
      </c>
      <c r="Q74">
        <v>2.1382071102798514</v>
      </c>
      <c r="R74">
        <v>-0.13820711027985144</v>
      </c>
      <c r="S74">
        <v>-0.27348192921518294</v>
      </c>
      <c r="U74">
        <v>33</v>
      </c>
      <c r="V74">
        <v>2</v>
      </c>
    </row>
    <row r="75" spans="1:22">
      <c r="A75" s="4">
        <v>1378</v>
      </c>
      <c r="B75" s="4">
        <v>2</v>
      </c>
      <c r="P75">
        <v>51</v>
      </c>
      <c r="Q75">
        <v>2.1297866443769622</v>
      </c>
      <c r="R75">
        <v>-0.12978664437696219</v>
      </c>
      <c r="S75">
        <v>-0.25681965145429309</v>
      </c>
      <c r="U75">
        <v>33.666666666666664</v>
      </c>
      <c r="V75">
        <v>2</v>
      </c>
    </row>
    <row r="76" spans="1:22">
      <c r="A76" s="4">
        <v>2268</v>
      </c>
      <c r="B76" s="4">
        <v>1</v>
      </c>
      <c r="P76">
        <v>52</v>
      </c>
      <c r="Q76">
        <v>2.1300956523000041</v>
      </c>
      <c r="R76">
        <v>-0.13009565230000408</v>
      </c>
      <c r="S76">
        <v>-0.25743111118863782</v>
      </c>
      <c r="U76">
        <v>34.333333333333336</v>
      </c>
      <c r="V76">
        <v>2</v>
      </c>
    </row>
    <row r="77" spans="1:22">
      <c r="A77" s="4">
        <v>2234</v>
      </c>
      <c r="B77" s="4">
        <v>3</v>
      </c>
      <c r="P77">
        <v>53</v>
      </c>
      <c r="Q77">
        <v>2.142436656226486</v>
      </c>
      <c r="R77">
        <v>-0.14243665622648605</v>
      </c>
      <c r="S77">
        <v>-0.28185128432902412</v>
      </c>
      <c r="U77">
        <v>35</v>
      </c>
      <c r="V77">
        <v>2</v>
      </c>
    </row>
    <row r="78" spans="1:22">
      <c r="A78" s="4">
        <v>1882</v>
      </c>
      <c r="B78" s="4">
        <v>2</v>
      </c>
      <c r="P78">
        <v>54</v>
      </c>
      <c r="Q78">
        <v>2.1343251982466387</v>
      </c>
      <c r="R78">
        <v>-0.13432519824663869</v>
      </c>
      <c r="S78">
        <v>-0.265800466302479</v>
      </c>
      <c r="U78">
        <v>35.666666666666664</v>
      </c>
      <c r="V78">
        <v>2</v>
      </c>
    </row>
    <row r="79" spans="1:22">
      <c r="A79" s="4">
        <v>2822</v>
      </c>
      <c r="B79" s="4">
        <v>2</v>
      </c>
      <c r="P79">
        <v>55</v>
      </c>
      <c r="Q79">
        <v>2.1453529185001927</v>
      </c>
      <c r="R79">
        <v>-1.1453529185001927</v>
      </c>
      <c r="S79">
        <v>-2.2664052894920972</v>
      </c>
      <c r="U79">
        <v>36.333333333333336</v>
      </c>
      <c r="V79">
        <v>2</v>
      </c>
    </row>
    <row r="80" spans="1:22">
      <c r="A80" s="4">
        <v>1310</v>
      </c>
      <c r="B80" s="4">
        <v>3</v>
      </c>
      <c r="P80">
        <v>56</v>
      </c>
      <c r="Q80">
        <v>2.1336685564101749</v>
      </c>
      <c r="R80">
        <v>-0.13366855641017494</v>
      </c>
      <c r="S80">
        <v>-0.26450111436699697</v>
      </c>
      <c r="U80">
        <v>37</v>
      </c>
      <c r="V80">
        <v>2</v>
      </c>
    </row>
    <row r="81" spans="1:22">
      <c r="A81" s="4">
        <v>1848</v>
      </c>
      <c r="B81" s="4">
        <v>2</v>
      </c>
      <c r="P81">
        <v>57</v>
      </c>
      <c r="Q81">
        <v>2.1414516934717902</v>
      </c>
      <c r="R81">
        <v>-0.14145169347179021</v>
      </c>
      <c r="S81">
        <v>-0.27990225642580063</v>
      </c>
      <c r="U81">
        <v>37.666666666666664</v>
      </c>
      <c r="V81">
        <v>2</v>
      </c>
    </row>
    <row r="82" spans="1:22">
      <c r="A82" s="4">
        <v>2218</v>
      </c>
      <c r="B82" s="4">
        <v>2</v>
      </c>
      <c r="P82">
        <v>58</v>
      </c>
      <c r="Q82">
        <v>2.144696276663729</v>
      </c>
      <c r="R82">
        <v>-0.14469627666372897</v>
      </c>
      <c r="S82">
        <v>-0.28632258363641827</v>
      </c>
      <c r="U82">
        <v>38.333333333333336</v>
      </c>
      <c r="V82">
        <v>2</v>
      </c>
    </row>
    <row r="83" spans="1:22">
      <c r="A83" s="4">
        <v>2302</v>
      </c>
      <c r="B83" s="4">
        <v>2</v>
      </c>
      <c r="P83">
        <v>59</v>
      </c>
      <c r="Q83">
        <v>2.1362758107608402</v>
      </c>
      <c r="R83">
        <v>0.86372418923915983</v>
      </c>
      <c r="S83">
        <v>1.7091230480446673</v>
      </c>
      <c r="U83">
        <v>39</v>
      </c>
      <c r="V83">
        <v>2</v>
      </c>
    </row>
    <row r="84" spans="1:22">
      <c r="A84" s="4">
        <v>2134</v>
      </c>
      <c r="B84" s="4">
        <v>1</v>
      </c>
      <c r="P84">
        <v>60</v>
      </c>
      <c r="Q84">
        <v>2.1349625270879122</v>
      </c>
      <c r="R84">
        <v>-0.13496252708791223</v>
      </c>
      <c r="S84">
        <v>-0.26706160200456436</v>
      </c>
      <c r="U84">
        <v>39.666666666666664</v>
      </c>
      <c r="V84">
        <v>2</v>
      </c>
    </row>
    <row r="85" spans="1:22">
      <c r="A85" s="4">
        <v>1882</v>
      </c>
      <c r="B85" s="4">
        <v>2</v>
      </c>
      <c r="P85">
        <v>61</v>
      </c>
      <c r="Q85">
        <v>2.1391920730345468</v>
      </c>
      <c r="R85">
        <v>-0.13919207303454684</v>
      </c>
      <c r="S85">
        <v>-0.27543095711840554</v>
      </c>
      <c r="U85">
        <v>40.333333333333336</v>
      </c>
      <c r="V85">
        <v>2</v>
      </c>
    </row>
    <row r="86" spans="1:22">
      <c r="A86" s="4">
        <v>1428</v>
      </c>
      <c r="B86" s="4">
        <v>2</v>
      </c>
      <c r="P86">
        <v>62</v>
      </c>
      <c r="Q86">
        <v>2.1359474898426081</v>
      </c>
      <c r="R86">
        <v>-0.13594748984260807</v>
      </c>
      <c r="S86">
        <v>-0.26901062990778785</v>
      </c>
      <c r="U86">
        <v>41</v>
      </c>
      <c r="V86">
        <v>2</v>
      </c>
    </row>
    <row r="87" spans="1:22">
      <c r="A87" s="4">
        <v>1243</v>
      </c>
      <c r="B87" s="4">
        <v>2</v>
      </c>
      <c r="P87">
        <v>63</v>
      </c>
      <c r="Q87">
        <v>2.1453529185001927</v>
      </c>
      <c r="R87">
        <v>-0.14535291850019272</v>
      </c>
      <c r="S87">
        <v>-0.28762193557190036</v>
      </c>
      <c r="U87">
        <v>41.666666666666664</v>
      </c>
      <c r="V87">
        <v>2</v>
      </c>
    </row>
    <row r="88" spans="1:22">
      <c r="A88" s="4">
        <v>1831</v>
      </c>
      <c r="B88" s="4">
        <v>2</v>
      </c>
      <c r="P88">
        <v>64</v>
      </c>
      <c r="Q88">
        <v>2.1382071102798514</v>
      </c>
      <c r="R88">
        <v>-0.13820711027985144</v>
      </c>
      <c r="S88">
        <v>-0.27348192921518294</v>
      </c>
      <c r="U88">
        <v>42.333333333333336</v>
      </c>
      <c r="V88">
        <v>2</v>
      </c>
    </row>
    <row r="89" spans="1:22">
      <c r="A89" s="4">
        <v>1814</v>
      </c>
      <c r="B89" s="4">
        <v>2</v>
      </c>
      <c r="P89">
        <v>65</v>
      </c>
      <c r="Q89">
        <v>2.1382071102798514</v>
      </c>
      <c r="R89">
        <v>0.86179288972014856</v>
      </c>
      <c r="S89">
        <v>1.7053014247050138</v>
      </c>
      <c r="U89">
        <v>43</v>
      </c>
      <c r="V89">
        <v>2</v>
      </c>
    </row>
    <row r="90" spans="1:22">
      <c r="A90" s="4">
        <v>1680</v>
      </c>
      <c r="B90" s="4">
        <v>2</v>
      </c>
      <c r="P90">
        <v>66</v>
      </c>
      <c r="Q90">
        <v>2.1382071102798514</v>
      </c>
      <c r="R90">
        <v>0.86179288972014856</v>
      </c>
      <c r="S90">
        <v>1.7053014247050138</v>
      </c>
      <c r="U90">
        <v>43.666666666666664</v>
      </c>
      <c r="V90">
        <v>2</v>
      </c>
    </row>
    <row r="91" spans="1:22">
      <c r="A91" s="4">
        <v>1764</v>
      </c>
      <c r="B91" s="4">
        <v>2</v>
      </c>
      <c r="P91">
        <v>67</v>
      </c>
      <c r="Q91">
        <v>2.1375697814385775</v>
      </c>
      <c r="R91">
        <v>-0.13756978143857745</v>
      </c>
      <c r="S91">
        <v>-0.27222079351309669</v>
      </c>
      <c r="U91">
        <v>44.333333333333336</v>
      </c>
      <c r="V91">
        <v>2</v>
      </c>
    </row>
    <row r="92" spans="1:22">
      <c r="A92" s="4">
        <v>1462</v>
      </c>
      <c r="B92" s="4">
        <v>2</v>
      </c>
      <c r="P92">
        <v>68</v>
      </c>
      <c r="Q92">
        <v>2.1440589478224554</v>
      </c>
      <c r="R92">
        <v>-0.14405894782245543</v>
      </c>
      <c r="S92">
        <v>-0.28506144793433297</v>
      </c>
      <c r="U92">
        <v>45</v>
      </c>
      <c r="V92">
        <v>2</v>
      </c>
    </row>
    <row r="93" spans="1:22">
      <c r="A93" s="4">
        <v>1411</v>
      </c>
      <c r="B93" s="4">
        <v>1</v>
      </c>
      <c r="P93">
        <v>69</v>
      </c>
      <c r="Q93">
        <v>2.1434023059859917</v>
      </c>
      <c r="R93">
        <v>-0.14340230598599168</v>
      </c>
      <c r="S93">
        <v>-0.28376209599885094</v>
      </c>
      <c r="U93">
        <v>45.666666666666664</v>
      </c>
      <c r="V93">
        <v>2</v>
      </c>
    </row>
    <row r="94" spans="1:22">
      <c r="A94" s="4">
        <v>1462</v>
      </c>
      <c r="B94" s="4">
        <v>2</v>
      </c>
      <c r="P94">
        <v>70</v>
      </c>
      <c r="Q94">
        <v>2.1382071102798514</v>
      </c>
      <c r="R94">
        <v>-0.13820711027985144</v>
      </c>
      <c r="S94">
        <v>-0.27348192921518294</v>
      </c>
      <c r="U94">
        <v>46.333333333333336</v>
      </c>
      <c r="V94">
        <v>2</v>
      </c>
    </row>
    <row r="95" spans="1:22">
      <c r="A95" s="4">
        <v>1697</v>
      </c>
      <c r="B95" s="4">
        <v>2</v>
      </c>
      <c r="P95">
        <v>71</v>
      </c>
      <c r="Q95">
        <v>2.1359474898426081</v>
      </c>
      <c r="R95">
        <v>-0.13594748984260807</v>
      </c>
      <c r="S95">
        <v>-0.26901062990778785</v>
      </c>
      <c r="U95">
        <v>47</v>
      </c>
      <c r="V95">
        <v>2</v>
      </c>
    </row>
    <row r="96" spans="1:22">
      <c r="A96" s="4">
        <v>2184</v>
      </c>
      <c r="B96" s="4">
        <v>2</v>
      </c>
      <c r="P96">
        <v>72</v>
      </c>
      <c r="Q96">
        <v>2.1482691807738998</v>
      </c>
      <c r="R96">
        <v>0.85173081922610017</v>
      </c>
      <c r="S96">
        <v>1.6853907671054191</v>
      </c>
      <c r="U96">
        <v>47.666666666666664</v>
      </c>
      <c r="V96">
        <v>2</v>
      </c>
    </row>
    <row r="97" spans="1:22">
      <c r="A97" s="4">
        <v>1210</v>
      </c>
      <c r="B97" s="4">
        <v>3</v>
      </c>
      <c r="P97">
        <v>73</v>
      </c>
      <c r="Q97">
        <v>2.1349625270879122</v>
      </c>
      <c r="R97">
        <v>-0.13496252708791223</v>
      </c>
      <c r="S97">
        <v>-0.26706160200456436</v>
      </c>
      <c r="U97">
        <v>48.333333333333336</v>
      </c>
      <c r="V97">
        <v>2</v>
      </c>
    </row>
    <row r="98" spans="1:22">
      <c r="A98" s="4">
        <v>2167</v>
      </c>
      <c r="B98" s="4">
        <v>3</v>
      </c>
      <c r="P98">
        <v>74</v>
      </c>
      <c r="Q98">
        <v>2.133031227568901</v>
      </c>
      <c r="R98">
        <v>-0.13303122756890096</v>
      </c>
      <c r="S98">
        <v>-0.26323997866491078</v>
      </c>
      <c r="U98">
        <v>49</v>
      </c>
      <c r="V98">
        <v>2</v>
      </c>
    </row>
    <row r="99" spans="1:22">
      <c r="A99" s="4">
        <v>1680</v>
      </c>
      <c r="B99" s="4">
        <v>2</v>
      </c>
      <c r="P99">
        <v>75</v>
      </c>
      <c r="Q99">
        <v>2.1502197932881013</v>
      </c>
      <c r="R99">
        <v>-1.1502197932881013</v>
      </c>
      <c r="S99">
        <v>-2.2760357803080242</v>
      </c>
      <c r="U99">
        <v>49.666666666666664</v>
      </c>
      <c r="V99">
        <v>2</v>
      </c>
    </row>
    <row r="100" spans="1:22">
      <c r="A100" s="4">
        <v>1445</v>
      </c>
      <c r="B100" s="4">
        <v>2</v>
      </c>
      <c r="P100">
        <v>76</v>
      </c>
      <c r="Q100">
        <v>2.1495631514516376</v>
      </c>
      <c r="R100">
        <v>0.85043684854836243</v>
      </c>
      <c r="S100">
        <v>1.6828302794678509</v>
      </c>
      <c r="U100">
        <v>50.333333333333336</v>
      </c>
      <c r="V100">
        <v>2</v>
      </c>
    </row>
    <row r="101" spans="1:22">
      <c r="A101" s="4">
        <v>1646</v>
      </c>
      <c r="B101" s="4">
        <v>2</v>
      </c>
      <c r="P101">
        <v>77</v>
      </c>
      <c r="Q101">
        <v>2.1427649771447177</v>
      </c>
      <c r="R101">
        <v>-0.1427649771447177</v>
      </c>
      <c r="S101">
        <v>-0.28250096029676469</v>
      </c>
      <c r="U101">
        <v>51</v>
      </c>
      <c r="V101">
        <v>2</v>
      </c>
    </row>
    <row r="102" spans="1:22">
      <c r="A102" s="4">
        <v>1882</v>
      </c>
      <c r="B102" s="4">
        <v>2</v>
      </c>
      <c r="P102">
        <v>78</v>
      </c>
      <c r="Q102">
        <v>2.1609191926234237</v>
      </c>
      <c r="R102">
        <v>-0.16091919262342369</v>
      </c>
      <c r="S102">
        <v>-0.31842421968950851</v>
      </c>
      <c r="U102">
        <v>51.666666666666664</v>
      </c>
      <c r="V102">
        <v>2</v>
      </c>
    </row>
    <row r="103" spans="1:22">
      <c r="A103" s="4">
        <v>1428</v>
      </c>
      <c r="B103" s="4">
        <v>2</v>
      </c>
      <c r="P103">
        <v>79</v>
      </c>
      <c r="Q103">
        <v>2.1317179438959735</v>
      </c>
      <c r="R103">
        <v>0.86828205610402653</v>
      </c>
      <c r="S103">
        <v>1.7181420791262501</v>
      </c>
      <c r="U103">
        <v>52.333333333333336</v>
      </c>
      <c r="V103">
        <v>2</v>
      </c>
    </row>
    <row r="104" spans="1:22">
      <c r="A104" s="4">
        <v>1613</v>
      </c>
      <c r="B104" s="4">
        <v>2</v>
      </c>
      <c r="P104">
        <v>80</v>
      </c>
      <c r="Q104">
        <v>2.142108335308254</v>
      </c>
      <c r="R104">
        <v>-0.14210833530825395</v>
      </c>
      <c r="S104">
        <v>-0.28120160836128266</v>
      </c>
      <c r="U104">
        <v>53</v>
      </c>
      <c r="V104">
        <v>2</v>
      </c>
    </row>
    <row r="105" spans="1:22">
      <c r="A105" s="4">
        <v>2520</v>
      </c>
      <c r="B105" s="4">
        <v>2</v>
      </c>
      <c r="P105">
        <v>81</v>
      </c>
      <c r="Q105">
        <v>2.1492541435285957</v>
      </c>
      <c r="R105">
        <v>-0.14925414352859567</v>
      </c>
      <c r="S105">
        <v>-0.29534161471800097</v>
      </c>
      <c r="U105">
        <v>53.666666666666664</v>
      </c>
      <c r="V105">
        <v>2</v>
      </c>
    </row>
    <row r="106" spans="1:22">
      <c r="A106" s="4">
        <v>1798</v>
      </c>
      <c r="B106" s="4">
        <v>2</v>
      </c>
      <c r="P106">
        <v>82</v>
      </c>
      <c r="Q106">
        <v>2.1508764351245651</v>
      </c>
      <c r="R106">
        <v>-0.15087643512456506</v>
      </c>
      <c r="S106">
        <v>-0.29855177832330981</v>
      </c>
      <c r="U106">
        <v>54.333333333333336</v>
      </c>
      <c r="V106">
        <v>2</v>
      </c>
    </row>
    <row r="107" spans="1:22">
      <c r="A107" s="4">
        <v>1814</v>
      </c>
      <c r="B107" s="4">
        <v>2</v>
      </c>
      <c r="P107">
        <v>83</v>
      </c>
      <c r="Q107">
        <v>2.1476318519326263</v>
      </c>
      <c r="R107">
        <v>-1.1476318519326263</v>
      </c>
      <c r="S107">
        <v>-2.2709148050328887</v>
      </c>
      <c r="U107">
        <v>55</v>
      </c>
      <c r="V107">
        <v>2</v>
      </c>
    </row>
    <row r="108" spans="1:22">
      <c r="A108" s="4">
        <v>1310</v>
      </c>
      <c r="B108" s="4">
        <v>3</v>
      </c>
      <c r="P108">
        <v>84</v>
      </c>
      <c r="Q108">
        <v>2.1427649771447177</v>
      </c>
      <c r="R108">
        <v>-0.1427649771447177</v>
      </c>
      <c r="S108">
        <v>-0.28250096029676469</v>
      </c>
      <c r="U108">
        <v>55.666666666666664</v>
      </c>
      <c r="V108">
        <v>2</v>
      </c>
    </row>
    <row r="109" spans="1:22">
      <c r="A109" s="4">
        <v>1445</v>
      </c>
      <c r="B109" s="4">
        <v>2</v>
      </c>
      <c r="P109">
        <v>85</v>
      </c>
      <c r="Q109">
        <v>2.1339968773284066</v>
      </c>
      <c r="R109">
        <v>-0.13399687732840659</v>
      </c>
      <c r="S109">
        <v>-0.26515079033473754</v>
      </c>
      <c r="U109">
        <v>56.333333333333336</v>
      </c>
      <c r="V109">
        <v>2</v>
      </c>
    </row>
    <row r="110" spans="1:22">
      <c r="A110" s="4">
        <v>2234</v>
      </c>
      <c r="B110" s="4">
        <v>2</v>
      </c>
      <c r="P110">
        <v>86</v>
      </c>
      <c r="Q110">
        <v>2.1304239732182362</v>
      </c>
      <c r="R110">
        <v>-0.13042397321823618</v>
      </c>
      <c r="S110">
        <v>-0.25808078715637928</v>
      </c>
      <c r="U110">
        <v>57</v>
      </c>
      <c r="V110">
        <v>2</v>
      </c>
    </row>
    <row r="111" spans="1:22">
      <c r="A111" s="4">
        <v>1798</v>
      </c>
      <c r="B111" s="4">
        <v>2</v>
      </c>
      <c r="P111">
        <v>87</v>
      </c>
      <c r="Q111">
        <v>2.1417800143900223</v>
      </c>
      <c r="R111">
        <v>-0.1417800143900223</v>
      </c>
      <c r="S111">
        <v>-0.28055193239354209</v>
      </c>
      <c r="U111">
        <v>57.666666666666664</v>
      </c>
      <c r="V111">
        <v>2</v>
      </c>
    </row>
    <row r="112" spans="1:22">
      <c r="A112" s="4">
        <v>1680</v>
      </c>
      <c r="B112" s="4">
        <v>2</v>
      </c>
      <c r="P112">
        <v>88</v>
      </c>
      <c r="Q112">
        <v>2.1414516934717902</v>
      </c>
      <c r="R112">
        <v>-0.14145169347179021</v>
      </c>
      <c r="S112">
        <v>-0.27990225642580063</v>
      </c>
      <c r="U112">
        <v>58.333333333333336</v>
      </c>
      <c r="V112">
        <v>2</v>
      </c>
    </row>
    <row r="113" spans="1:22">
      <c r="A113" s="4">
        <v>1814</v>
      </c>
      <c r="B113" s="4">
        <v>2</v>
      </c>
      <c r="P113">
        <v>89</v>
      </c>
      <c r="Q113">
        <v>2.1388637521163152</v>
      </c>
      <c r="R113">
        <v>-0.13886375211631519</v>
      </c>
      <c r="S113">
        <v>-0.27478128115066497</v>
      </c>
      <c r="U113">
        <v>59</v>
      </c>
      <c r="V113">
        <v>2</v>
      </c>
    </row>
    <row r="114" spans="1:22">
      <c r="A114" s="4">
        <v>2604</v>
      </c>
      <c r="B114" s="4">
        <v>1</v>
      </c>
      <c r="P114">
        <v>90</v>
      </c>
      <c r="Q114">
        <v>2.1404860437122846</v>
      </c>
      <c r="R114">
        <v>-0.14048604371228457</v>
      </c>
      <c r="S114">
        <v>-0.27799144475597382</v>
      </c>
      <c r="U114">
        <v>59.666666666666664</v>
      </c>
      <c r="V114">
        <v>2</v>
      </c>
    </row>
    <row r="115" spans="1:22">
      <c r="A115" s="4">
        <v>1512</v>
      </c>
      <c r="B115" s="4">
        <v>1</v>
      </c>
      <c r="P115">
        <v>91</v>
      </c>
      <c r="Q115">
        <v>2.1346535191648708</v>
      </c>
      <c r="R115">
        <v>-0.13465351916487078</v>
      </c>
      <c r="S115">
        <v>-0.26645014227022046</v>
      </c>
      <c r="U115">
        <v>60.333333333333336</v>
      </c>
      <c r="V115">
        <v>2</v>
      </c>
    </row>
    <row r="116" spans="1:22">
      <c r="A116" s="4">
        <v>2302</v>
      </c>
      <c r="B116" s="4">
        <v>3</v>
      </c>
      <c r="P116">
        <v>92</v>
      </c>
      <c r="Q116">
        <v>2.1336685564101749</v>
      </c>
      <c r="R116">
        <v>-1.1336685564101749</v>
      </c>
      <c r="S116">
        <v>-2.2432844682871935</v>
      </c>
      <c r="U116">
        <v>61</v>
      </c>
      <c r="V116">
        <v>2</v>
      </c>
    </row>
    <row r="117" spans="1:22">
      <c r="A117" s="4">
        <v>2352</v>
      </c>
      <c r="B117" s="4">
        <v>2</v>
      </c>
      <c r="P117">
        <v>93</v>
      </c>
      <c r="Q117">
        <v>2.1346535191648708</v>
      </c>
      <c r="R117">
        <v>-0.13465351916487078</v>
      </c>
      <c r="S117">
        <v>-0.26645014227022046</v>
      </c>
      <c r="U117">
        <v>61.666666666666664</v>
      </c>
      <c r="V117">
        <v>2</v>
      </c>
    </row>
    <row r="118" spans="1:22">
      <c r="A118" s="4">
        <v>1646</v>
      </c>
      <c r="B118" s="4">
        <v>2</v>
      </c>
      <c r="P118">
        <v>94</v>
      </c>
      <c r="Q118">
        <v>2.1391920730345468</v>
      </c>
      <c r="R118">
        <v>-0.13919207303454684</v>
      </c>
      <c r="S118">
        <v>-0.27543095711840554</v>
      </c>
      <c r="U118">
        <v>62.333333333333336</v>
      </c>
      <c r="V118">
        <v>2</v>
      </c>
    </row>
    <row r="119" spans="1:22">
      <c r="A119" s="4">
        <v>1865</v>
      </c>
      <c r="B119" s="4">
        <v>2</v>
      </c>
      <c r="P119">
        <v>95</v>
      </c>
      <c r="Q119">
        <v>2.1485975016921319</v>
      </c>
      <c r="R119">
        <v>-0.14859750169213193</v>
      </c>
      <c r="S119">
        <v>-0.29404226278251894</v>
      </c>
      <c r="U119">
        <v>63</v>
      </c>
      <c r="V119">
        <v>2</v>
      </c>
    </row>
    <row r="120" spans="1:22">
      <c r="A120" s="4">
        <v>1697</v>
      </c>
      <c r="B120" s="4">
        <v>2</v>
      </c>
      <c r="P120">
        <v>96</v>
      </c>
      <c r="Q120">
        <v>2.1297866443769622</v>
      </c>
      <c r="R120">
        <v>0.87021335562303781</v>
      </c>
      <c r="S120">
        <v>1.7219637024659036</v>
      </c>
      <c r="U120">
        <v>63.666666666666664</v>
      </c>
      <c r="V120">
        <v>2</v>
      </c>
    </row>
    <row r="121" spans="1:22">
      <c r="A121" s="4">
        <v>1831</v>
      </c>
      <c r="B121" s="4">
        <v>3</v>
      </c>
      <c r="P121">
        <v>97</v>
      </c>
      <c r="Q121">
        <v>2.1482691807738998</v>
      </c>
      <c r="R121">
        <v>0.85173081922610017</v>
      </c>
      <c r="S121">
        <v>1.6853907671054191</v>
      </c>
      <c r="U121">
        <v>64.333333333333329</v>
      </c>
      <c r="V121">
        <v>2</v>
      </c>
    </row>
    <row r="122" spans="1:22">
      <c r="A122" s="4">
        <v>2218</v>
      </c>
      <c r="B122" s="4">
        <v>2</v>
      </c>
      <c r="P122">
        <v>98</v>
      </c>
      <c r="Q122">
        <v>2.1388637521163152</v>
      </c>
      <c r="R122">
        <v>-0.13886375211631519</v>
      </c>
      <c r="S122">
        <v>-0.27478128115066497</v>
      </c>
      <c r="U122">
        <v>64.999999999999986</v>
      </c>
      <c r="V122">
        <v>2</v>
      </c>
    </row>
    <row r="123" spans="1:22">
      <c r="A123" s="4">
        <v>2302</v>
      </c>
      <c r="B123" s="4">
        <v>3</v>
      </c>
      <c r="P123">
        <v>99</v>
      </c>
      <c r="Q123">
        <v>2.1343251982466387</v>
      </c>
      <c r="R123">
        <v>-0.13432519824663869</v>
      </c>
      <c r="S123">
        <v>-0.265800466302479</v>
      </c>
      <c r="U123">
        <v>65.666666666666657</v>
      </c>
      <c r="V123">
        <v>2</v>
      </c>
    </row>
    <row r="124" spans="1:22">
      <c r="A124" s="4">
        <v>1210</v>
      </c>
      <c r="B124" s="4">
        <v>2</v>
      </c>
      <c r="P124">
        <v>100</v>
      </c>
      <c r="Q124">
        <v>2.1382071102798514</v>
      </c>
      <c r="R124">
        <v>-0.13820711027985144</v>
      </c>
      <c r="S124">
        <v>-0.27348192921518294</v>
      </c>
      <c r="U124">
        <v>66.333333333333329</v>
      </c>
      <c r="V124">
        <v>2</v>
      </c>
    </row>
    <row r="125" spans="1:22">
      <c r="A125" s="4">
        <v>1277</v>
      </c>
      <c r="B125" s="4">
        <v>2</v>
      </c>
      <c r="P125">
        <v>101</v>
      </c>
      <c r="Q125">
        <v>2.1427649771447177</v>
      </c>
      <c r="R125">
        <v>-0.1427649771447177</v>
      </c>
      <c r="S125">
        <v>-0.28250096029676469</v>
      </c>
      <c r="U125">
        <v>66.999999999999986</v>
      </c>
      <c r="V125">
        <v>2</v>
      </c>
    </row>
    <row r="126" spans="1:22">
      <c r="A126" s="4">
        <v>2083</v>
      </c>
      <c r="B126" s="4">
        <v>2</v>
      </c>
      <c r="P126">
        <v>102</v>
      </c>
      <c r="Q126">
        <v>2.1339968773284066</v>
      </c>
      <c r="R126">
        <v>-0.13399687732840659</v>
      </c>
      <c r="S126">
        <v>-0.26515079033473754</v>
      </c>
      <c r="U126">
        <v>67.666666666666657</v>
      </c>
      <c r="V126">
        <v>2</v>
      </c>
    </row>
    <row r="127" spans="1:22">
      <c r="A127" s="4">
        <v>1663</v>
      </c>
      <c r="B127" s="4">
        <v>3</v>
      </c>
      <c r="P127">
        <v>103</v>
      </c>
      <c r="Q127">
        <v>2.1375697814385775</v>
      </c>
      <c r="R127">
        <v>-0.13756978143857745</v>
      </c>
      <c r="S127">
        <v>-0.27222079351309669</v>
      </c>
      <c r="U127">
        <v>68.333333333333329</v>
      </c>
      <c r="V127">
        <v>2</v>
      </c>
    </row>
    <row r="128" spans="1:22">
      <c r="A128" s="4">
        <v>1512</v>
      </c>
      <c r="B128" s="4">
        <v>2</v>
      </c>
      <c r="P128">
        <v>104</v>
      </c>
      <c r="Q128">
        <v>2.1550866680760095</v>
      </c>
      <c r="R128">
        <v>-0.15508666807600946</v>
      </c>
      <c r="S128">
        <v>-0.30688291720375427</v>
      </c>
      <c r="U128">
        <v>68.999999999999986</v>
      </c>
      <c r="V128">
        <v>2</v>
      </c>
    </row>
    <row r="129" spans="1:22">
      <c r="A129" s="4">
        <v>1646</v>
      </c>
      <c r="B129" s="4">
        <v>2</v>
      </c>
      <c r="P129">
        <v>105</v>
      </c>
      <c r="Q129">
        <v>2.1411426855487483</v>
      </c>
      <c r="R129">
        <v>-0.14114268554874831</v>
      </c>
      <c r="S129">
        <v>-0.27929079669145584</v>
      </c>
      <c r="U129">
        <v>69.666666666666657</v>
      </c>
      <c r="V129">
        <v>2</v>
      </c>
    </row>
    <row r="130" spans="1:22">
      <c r="A130" s="4">
        <v>1428</v>
      </c>
      <c r="B130" s="4">
        <v>2</v>
      </c>
      <c r="P130">
        <v>106</v>
      </c>
      <c r="Q130">
        <v>2.1414516934717902</v>
      </c>
      <c r="R130">
        <v>-0.14145169347179021</v>
      </c>
      <c r="S130">
        <v>-0.27990225642580063</v>
      </c>
      <c r="U130">
        <v>70.333333333333329</v>
      </c>
      <c r="V130">
        <v>2</v>
      </c>
    </row>
    <row r="131" spans="1:22">
      <c r="A131" s="4">
        <v>2285</v>
      </c>
      <c r="B131" s="4">
        <v>2</v>
      </c>
      <c r="P131">
        <v>107</v>
      </c>
      <c r="Q131">
        <v>2.1317179438959735</v>
      </c>
      <c r="R131">
        <v>0.86828205610402653</v>
      </c>
      <c r="S131">
        <v>1.7181420791262501</v>
      </c>
      <c r="U131">
        <v>70.999999999999986</v>
      </c>
      <c r="V131">
        <v>2</v>
      </c>
    </row>
    <row r="132" spans="1:22">
      <c r="A132" s="4">
        <v>1260</v>
      </c>
      <c r="B132" s="4">
        <v>2</v>
      </c>
      <c r="P132">
        <v>108</v>
      </c>
      <c r="Q132">
        <v>2.1343251982466387</v>
      </c>
      <c r="R132">
        <v>-0.13432519824663869</v>
      </c>
      <c r="S132">
        <v>-0.265800466302479</v>
      </c>
      <c r="U132">
        <v>71.666666666666657</v>
      </c>
      <c r="V132">
        <v>2</v>
      </c>
    </row>
    <row r="133" spans="1:22">
      <c r="A133" s="4">
        <v>1613</v>
      </c>
      <c r="B133" s="4">
        <v>2</v>
      </c>
      <c r="P133">
        <v>109</v>
      </c>
      <c r="Q133">
        <v>2.1495631514516376</v>
      </c>
      <c r="R133">
        <v>-0.14956315145163757</v>
      </c>
      <c r="S133">
        <v>-0.2959530744523457</v>
      </c>
      <c r="U133">
        <v>72.333333333333329</v>
      </c>
      <c r="V133">
        <v>2</v>
      </c>
    </row>
    <row r="134" spans="1:22">
      <c r="A134" s="4">
        <v>1630</v>
      </c>
      <c r="B134" s="4">
        <v>2</v>
      </c>
      <c r="P134">
        <v>110</v>
      </c>
      <c r="Q134">
        <v>2.1411426855487483</v>
      </c>
      <c r="R134">
        <v>-0.14114268554874831</v>
      </c>
      <c r="S134">
        <v>-0.27929079669145584</v>
      </c>
      <c r="U134">
        <v>72.999999999999986</v>
      </c>
      <c r="V134">
        <v>2</v>
      </c>
    </row>
    <row r="135" spans="1:22">
      <c r="A135" s="4">
        <v>2083</v>
      </c>
      <c r="B135" s="4">
        <v>2</v>
      </c>
      <c r="P135">
        <v>111</v>
      </c>
      <c r="Q135">
        <v>2.1388637521163152</v>
      </c>
      <c r="R135">
        <v>-0.13886375211631519</v>
      </c>
      <c r="S135">
        <v>-0.27478128115066497</v>
      </c>
      <c r="U135">
        <v>73.666666666666657</v>
      </c>
      <c r="V135">
        <v>2</v>
      </c>
    </row>
    <row r="136" spans="1:22">
      <c r="A136" s="4">
        <v>1865</v>
      </c>
      <c r="B136" s="4">
        <v>2</v>
      </c>
      <c r="P136">
        <v>112</v>
      </c>
      <c r="Q136">
        <v>2.1414516934717902</v>
      </c>
      <c r="R136">
        <v>-0.14145169347179021</v>
      </c>
      <c r="S136">
        <v>-0.27990225642580063</v>
      </c>
      <c r="U136">
        <v>74.333333333333329</v>
      </c>
      <c r="V136">
        <v>2</v>
      </c>
    </row>
    <row r="137" spans="1:22">
      <c r="A137" s="4">
        <v>2470</v>
      </c>
      <c r="B137" s="4">
        <v>3</v>
      </c>
      <c r="P137">
        <v>113</v>
      </c>
      <c r="Q137">
        <v>2.1567089596719788</v>
      </c>
      <c r="R137">
        <v>-1.1567089596719788</v>
      </c>
      <c r="S137">
        <v>-2.2888764347292598</v>
      </c>
      <c r="U137">
        <v>74.999999999999986</v>
      </c>
      <c r="V137">
        <v>2</v>
      </c>
    </row>
    <row r="138" spans="1:22">
      <c r="A138" s="4">
        <v>1697</v>
      </c>
      <c r="B138" s="4">
        <v>2</v>
      </c>
      <c r="P138">
        <v>114</v>
      </c>
      <c r="Q138">
        <v>2.1356191689243764</v>
      </c>
      <c r="R138">
        <v>-1.1356191689243764</v>
      </c>
      <c r="S138">
        <v>-2.247144307860244</v>
      </c>
      <c r="U138">
        <v>75.666666666666657</v>
      </c>
      <c r="V138">
        <v>2</v>
      </c>
    </row>
    <row r="139" spans="1:22">
      <c r="A139" s="4">
        <v>1865</v>
      </c>
      <c r="B139" s="4">
        <v>2</v>
      </c>
      <c r="P139">
        <v>115</v>
      </c>
      <c r="Q139">
        <v>2.1508764351245651</v>
      </c>
      <c r="R139">
        <v>0.84912356487543494</v>
      </c>
      <c r="S139">
        <v>1.6802315755968869</v>
      </c>
      <c r="U139">
        <v>76.333333333333329</v>
      </c>
      <c r="V139">
        <v>2</v>
      </c>
    </row>
    <row r="140" spans="1:22">
      <c r="A140" s="4">
        <v>2050</v>
      </c>
      <c r="B140" s="4">
        <v>2</v>
      </c>
      <c r="P140">
        <v>116</v>
      </c>
      <c r="Q140">
        <v>2.1518420848840707</v>
      </c>
      <c r="R140">
        <v>-0.15184208488407069</v>
      </c>
      <c r="S140">
        <v>-0.30046258999313658</v>
      </c>
      <c r="U140">
        <v>76.999999999999986</v>
      </c>
      <c r="V140">
        <v>2</v>
      </c>
    </row>
    <row r="141" spans="1:22">
      <c r="A141" s="4">
        <v>1428</v>
      </c>
      <c r="B141" s="4">
        <v>2</v>
      </c>
      <c r="P141">
        <v>117</v>
      </c>
      <c r="Q141">
        <v>2.1382071102798514</v>
      </c>
      <c r="R141">
        <v>-0.13820711027985144</v>
      </c>
      <c r="S141">
        <v>-0.27348192921518294</v>
      </c>
      <c r="U141">
        <v>77.666666666666657</v>
      </c>
      <c r="V141">
        <v>2</v>
      </c>
    </row>
    <row r="142" spans="1:22">
      <c r="A142" s="4">
        <v>2302</v>
      </c>
      <c r="B142" s="4">
        <v>2</v>
      </c>
      <c r="P142">
        <v>118</v>
      </c>
      <c r="Q142">
        <v>2.142436656226486</v>
      </c>
      <c r="R142">
        <v>-0.14243665622648605</v>
      </c>
      <c r="S142">
        <v>-0.28185128432902412</v>
      </c>
      <c r="U142">
        <v>78.333333333333329</v>
      </c>
      <c r="V142">
        <v>2</v>
      </c>
    </row>
    <row r="143" spans="1:22">
      <c r="A143" s="4">
        <v>1663</v>
      </c>
      <c r="B143" s="4">
        <v>3</v>
      </c>
      <c r="P143">
        <v>119</v>
      </c>
      <c r="Q143">
        <v>2.1391920730345468</v>
      </c>
      <c r="R143">
        <v>-0.13919207303454684</v>
      </c>
      <c r="S143">
        <v>-0.27543095711840554</v>
      </c>
      <c r="U143">
        <v>78.999999999999986</v>
      </c>
      <c r="V143">
        <v>2</v>
      </c>
    </row>
    <row r="144" spans="1:22">
      <c r="A144" s="4">
        <v>1428</v>
      </c>
      <c r="B144" s="4">
        <v>2</v>
      </c>
      <c r="P144">
        <v>120</v>
      </c>
      <c r="Q144">
        <v>2.1417800143900223</v>
      </c>
      <c r="R144">
        <v>0.8582199856099777</v>
      </c>
      <c r="S144">
        <v>1.6982314215266545</v>
      </c>
      <c r="U144">
        <v>79.666666666666657</v>
      </c>
      <c r="V144">
        <v>2</v>
      </c>
    </row>
    <row r="145" spans="1:22">
      <c r="A145" s="4">
        <v>1411</v>
      </c>
      <c r="B145" s="4">
        <v>3</v>
      </c>
      <c r="P145">
        <v>121</v>
      </c>
      <c r="Q145">
        <v>2.1492541435285957</v>
      </c>
      <c r="R145">
        <v>-0.14925414352859567</v>
      </c>
      <c r="S145">
        <v>-0.29534161471800097</v>
      </c>
      <c r="U145">
        <v>80.333333333333329</v>
      </c>
      <c r="V145">
        <v>2</v>
      </c>
    </row>
    <row r="146" spans="1:22">
      <c r="A146" s="4">
        <v>1932</v>
      </c>
      <c r="B146" s="4">
        <v>2</v>
      </c>
      <c r="P146">
        <v>122</v>
      </c>
      <c r="Q146">
        <v>2.1508764351245651</v>
      </c>
      <c r="R146">
        <v>0.84912356487543494</v>
      </c>
      <c r="S146">
        <v>1.6802315755968869</v>
      </c>
      <c r="U146">
        <v>80.999999999999986</v>
      </c>
      <c r="V146">
        <v>3</v>
      </c>
    </row>
    <row r="147" spans="1:22">
      <c r="A147" s="4">
        <v>2083</v>
      </c>
      <c r="B147" s="4">
        <v>3</v>
      </c>
      <c r="P147">
        <v>123</v>
      </c>
      <c r="Q147">
        <v>2.1297866443769622</v>
      </c>
      <c r="R147">
        <v>-0.12978664437696219</v>
      </c>
      <c r="S147">
        <v>-0.25681965145429309</v>
      </c>
      <c r="U147">
        <v>81.666666666666657</v>
      </c>
      <c r="V147">
        <v>3</v>
      </c>
    </row>
    <row r="148" spans="1:22">
      <c r="A148" s="4">
        <v>2167</v>
      </c>
      <c r="B148" s="4">
        <v>2</v>
      </c>
      <c r="P148">
        <v>124</v>
      </c>
      <c r="Q148">
        <v>2.1310806150546999</v>
      </c>
      <c r="R148">
        <v>-0.13108061505469992</v>
      </c>
      <c r="S148">
        <v>-0.25938013909186131</v>
      </c>
      <c r="U148">
        <v>82.333333333333329</v>
      </c>
      <c r="V148">
        <v>3</v>
      </c>
    </row>
    <row r="149" spans="1:22">
      <c r="A149" s="4">
        <v>1714</v>
      </c>
      <c r="B149" s="4">
        <v>2</v>
      </c>
      <c r="P149">
        <v>125</v>
      </c>
      <c r="Q149">
        <v>2.1466468891779305</v>
      </c>
      <c r="R149">
        <v>-0.14664688917793045</v>
      </c>
      <c r="S149">
        <v>-0.29018242320946863</v>
      </c>
      <c r="U149">
        <v>82.999999999999986</v>
      </c>
      <c r="V149">
        <v>3</v>
      </c>
    </row>
    <row r="150" spans="1:22">
      <c r="A150" s="4">
        <v>1915</v>
      </c>
      <c r="B150" s="4">
        <v>2</v>
      </c>
      <c r="P150">
        <v>126</v>
      </c>
      <c r="Q150">
        <v>2.1385354311980831</v>
      </c>
      <c r="R150">
        <v>0.86146456880191691</v>
      </c>
      <c r="S150">
        <v>1.7046517487372732</v>
      </c>
      <c r="U150">
        <v>83.666666666666657</v>
      </c>
      <c r="V150">
        <v>3</v>
      </c>
    </row>
    <row r="151" spans="1:22">
      <c r="A151" s="4">
        <v>2268</v>
      </c>
      <c r="B151" s="4">
        <v>2</v>
      </c>
      <c r="P151">
        <v>127</v>
      </c>
      <c r="Q151">
        <v>2.1356191689243764</v>
      </c>
      <c r="R151">
        <v>-0.13561916892437642</v>
      </c>
      <c r="S151">
        <v>-0.26836095394004728</v>
      </c>
      <c r="U151">
        <v>84.333333333333329</v>
      </c>
      <c r="V151">
        <v>3</v>
      </c>
    </row>
    <row r="152" spans="1:22">
      <c r="P152">
        <v>128</v>
      </c>
      <c r="Q152">
        <v>2.1382071102798514</v>
      </c>
      <c r="R152">
        <v>-0.13820711027985144</v>
      </c>
      <c r="S152">
        <v>-0.27348192921518294</v>
      </c>
      <c r="U152">
        <v>84.999999999999986</v>
      </c>
      <c r="V152">
        <v>3</v>
      </c>
    </row>
    <row r="153" spans="1:22">
      <c r="P153">
        <v>129</v>
      </c>
      <c r="Q153">
        <v>2.1339968773284066</v>
      </c>
      <c r="R153">
        <v>-0.13399687732840659</v>
      </c>
      <c r="S153">
        <v>-0.26515079033473754</v>
      </c>
      <c r="U153">
        <v>85.666666666666657</v>
      </c>
      <c r="V153">
        <v>3</v>
      </c>
    </row>
    <row r="154" spans="1:22">
      <c r="P154">
        <v>130</v>
      </c>
      <c r="Q154">
        <v>2.150548114206333</v>
      </c>
      <c r="R154">
        <v>-0.15054811420633296</v>
      </c>
      <c r="S154">
        <v>-0.29790210235556835</v>
      </c>
      <c r="U154">
        <v>86.333333333333329</v>
      </c>
      <c r="V154">
        <v>3</v>
      </c>
    </row>
    <row r="155" spans="1:22">
      <c r="P155">
        <v>131</v>
      </c>
      <c r="Q155">
        <v>2.1307522941364678</v>
      </c>
      <c r="R155">
        <v>-0.13075229413646783</v>
      </c>
      <c r="S155">
        <v>-0.25873046312411985</v>
      </c>
      <c r="U155">
        <v>86.999999999999986</v>
      </c>
      <c r="V155">
        <v>3</v>
      </c>
    </row>
    <row r="156" spans="1:22">
      <c r="P156">
        <v>132</v>
      </c>
      <c r="Q156">
        <v>2.1375697814385775</v>
      </c>
      <c r="R156">
        <v>-0.13756978143857745</v>
      </c>
      <c r="S156">
        <v>-0.27222079351309669</v>
      </c>
      <c r="U156">
        <v>87.666666666666657</v>
      </c>
      <c r="V156">
        <v>3</v>
      </c>
    </row>
    <row r="157" spans="1:22">
      <c r="P157">
        <v>133</v>
      </c>
      <c r="Q157">
        <v>2.1378981023568095</v>
      </c>
      <c r="R157">
        <v>-0.13789810235680955</v>
      </c>
      <c r="S157">
        <v>-0.27287046948083815</v>
      </c>
      <c r="U157">
        <v>88.333333333333329</v>
      </c>
      <c r="V157">
        <v>3</v>
      </c>
    </row>
    <row r="158" spans="1:22">
      <c r="P158">
        <v>134</v>
      </c>
      <c r="Q158">
        <v>2.1466468891779305</v>
      </c>
      <c r="R158">
        <v>-0.14664688917793045</v>
      </c>
      <c r="S158">
        <v>-0.29018242320946863</v>
      </c>
      <c r="U158">
        <v>88.999999999999986</v>
      </c>
      <c r="V158">
        <v>3</v>
      </c>
    </row>
    <row r="159" spans="1:22">
      <c r="P159">
        <v>135</v>
      </c>
      <c r="Q159">
        <v>2.142436656226486</v>
      </c>
      <c r="R159">
        <v>-0.14243665622648605</v>
      </c>
      <c r="S159">
        <v>-0.28185128432902412</v>
      </c>
      <c r="U159">
        <v>89.666666666666657</v>
      </c>
      <c r="V159">
        <v>3</v>
      </c>
    </row>
    <row r="160" spans="1:22">
      <c r="P160">
        <v>136</v>
      </c>
      <c r="Q160">
        <v>2.1541210183165038</v>
      </c>
      <c r="R160">
        <v>0.84587898168349618</v>
      </c>
      <c r="S160">
        <v>1.673811248386269</v>
      </c>
      <c r="U160">
        <v>90.333333333333329</v>
      </c>
      <c r="V160">
        <v>3</v>
      </c>
    </row>
    <row r="161" spans="16:22">
      <c r="P161">
        <v>137</v>
      </c>
      <c r="Q161">
        <v>2.1391920730345468</v>
      </c>
      <c r="R161">
        <v>-0.13919207303454684</v>
      </c>
      <c r="S161">
        <v>-0.27543095711840554</v>
      </c>
      <c r="U161">
        <v>90.999999999999986</v>
      </c>
      <c r="V161">
        <v>3</v>
      </c>
    </row>
    <row r="162" spans="16:22">
      <c r="P162">
        <v>138</v>
      </c>
      <c r="Q162">
        <v>2.142436656226486</v>
      </c>
      <c r="R162">
        <v>-0.14243665622648605</v>
      </c>
      <c r="S162">
        <v>-0.28185128432902412</v>
      </c>
      <c r="U162">
        <v>91.666666666666657</v>
      </c>
      <c r="V162">
        <v>3</v>
      </c>
    </row>
    <row r="163" spans="16:22">
      <c r="P163">
        <v>139</v>
      </c>
      <c r="Q163">
        <v>2.1460095603366569</v>
      </c>
      <c r="R163">
        <v>-0.14600956033665691</v>
      </c>
      <c r="S163">
        <v>-0.28892128750738327</v>
      </c>
      <c r="U163">
        <v>92.333333333333329</v>
      </c>
      <c r="V163">
        <v>3</v>
      </c>
    </row>
    <row r="164" spans="16:22">
      <c r="P164">
        <v>140</v>
      </c>
      <c r="Q164">
        <v>2.1339968773284066</v>
      </c>
      <c r="R164">
        <v>-0.13399687732840659</v>
      </c>
      <c r="S164">
        <v>-0.26515079033473754</v>
      </c>
      <c r="U164">
        <v>92.999999999999986</v>
      </c>
      <c r="V164">
        <v>3</v>
      </c>
    </row>
    <row r="165" spans="16:22">
      <c r="P165">
        <v>141</v>
      </c>
      <c r="Q165">
        <v>2.1508764351245651</v>
      </c>
      <c r="R165">
        <v>-0.15087643512456506</v>
      </c>
      <c r="S165">
        <v>-0.29855177832330981</v>
      </c>
      <c r="U165">
        <v>93.666666666666657</v>
      </c>
      <c r="V165">
        <v>3</v>
      </c>
    </row>
    <row r="166" spans="16:22">
      <c r="P166">
        <v>142</v>
      </c>
      <c r="Q166">
        <v>2.1385354311980831</v>
      </c>
      <c r="R166">
        <v>0.86146456880191691</v>
      </c>
      <c r="S166">
        <v>1.7046517487372732</v>
      </c>
      <c r="U166">
        <v>94.333333333333329</v>
      </c>
      <c r="V166">
        <v>3</v>
      </c>
    </row>
    <row r="167" spans="16:22">
      <c r="P167">
        <v>143</v>
      </c>
      <c r="Q167">
        <v>2.1339968773284066</v>
      </c>
      <c r="R167">
        <v>-0.13399687732840659</v>
      </c>
      <c r="S167">
        <v>-0.26515079033473754</v>
      </c>
      <c r="U167">
        <v>94.999999999999986</v>
      </c>
      <c r="V167">
        <v>3</v>
      </c>
    </row>
    <row r="168" spans="16:22">
      <c r="P168">
        <v>144</v>
      </c>
      <c r="Q168">
        <v>2.1336685564101749</v>
      </c>
      <c r="R168">
        <v>0.86633144358982506</v>
      </c>
      <c r="S168">
        <v>1.7142822395531996</v>
      </c>
      <c r="U168">
        <v>95.666666666666657</v>
      </c>
      <c r="V168">
        <v>3</v>
      </c>
    </row>
    <row r="169" spans="16:22">
      <c r="P169">
        <v>145</v>
      </c>
      <c r="Q169">
        <v>2.1437306269042233</v>
      </c>
      <c r="R169">
        <v>-0.14373062690422334</v>
      </c>
      <c r="S169">
        <v>-0.28441177196659151</v>
      </c>
      <c r="U169">
        <v>96.333333333333329</v>
      </c>
      <c r="V169">
        <v>3</v>
      </c>
    </row>
    <row r="170" spans="16:22">
      <c r="P170">
        <v>146</v>
      </c>
      <c r="Q170">
        <v>2.1466468891779305</v>
      </c>
      <c r="R170">
        <v>0.85335311082206955</v>
      </c>
      <c r="S170">
        <v>1.6886009307107279</v>
      </c>
      <c r="U170">
        <v>96.999999999999986</v>
      </c>
      <c r="V170">
        <v>3</v>
      </c>
    </row>
    <row r="171" spans="16:22">
      <c r="P171">
        <v>147</v>
      </c>
      <c r="Q171">
        <v>2.1482691807738998</v>
      </c>
      <c r="R171">
        <v>-0.14826918077389983</v>
      </c>
      <c r="S171">
        <v>-0.29339258681477742</v>
      </c>
      <c r="U171">
        <v>97.666666666666657</v>
      </c>
      <c r="V171">
        <v>3</v>
      </c>
    </row>
    <row r="172" spans="16:22">
      <c r="P172">
        <v>148</v>
      </c>
      <c r="Q172">
        <v>2.1395203939527789</v>
      </c>
      <c r="R172">
        <v>-0.13952039395277893</v>
      </c>
      <c r="S172">
        <v>-0.276080633086147</v>
      </c>
      <c r="U172">
        <v>98.333333333333329</v>
      </c>
      <c r="V172">
        <v>3</v>
      </c>
    </row>
    <row r="173" spans="16:22">
      <c r="P173">
        <v>149</v>
      </c>
      <c r="Q173">
        <v>2.1434023059859917</v>
      </c>
      <c r="R173">
        <v>-0.14340230598599168</v>
      </c>
      <c r="S173">
        <v>-0.28376209599885094</v>
      </c>
      <c r="U173">
        <v>98.999999999999986</v>
      </c>
      <c r="V173">
        <v>3</v>
      </c>
    </row>
    <row r="174" spans="16:22" ht="16.2" thickBot="1">
      <c r="P174" s="114">
        <v>150</v>
      </c>
      <c r="Q174" s="114">
        <v>2.1502197932881013</v>
      </c>
      <c r="R174" s="114">
        <v>-0.15021979328810131</v>
      </c>
      <c r="S174" s="114">
        <v>-0.29725242638782773</v>
      </c>
      <c r="U174" s="114">
        <v>99.666666666666657</v>
      </c>
      <c r="V174" s="114">
        <v>4</v>
      </c>
    </row>
  </sheetData>
  <sortState xmlns:xlrd2="http://schemas.microsoft.com/office/spreadsheetml/2017/richdata2" ref="V25:V174">
    <sortCondition ref="V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ABC5-FEA6-4414-A006-DAE3D616DB31}">
  <dimension ref="A1:V174"/>
  <sheetViews>
    <sheetView topLeftCell="C1" workbookViewId="0">
      <selection activeCell="N16" sqref="N16:V18"/>
    </sheetView>
  </sheetViews>
  <sheetFormatPr defaultRowHeight="15.6"/>
  <cols>
    <col min="1" max="1" width="8" style="1" customWidth="1"/>
    <col min="2" max="2" width="9.88671875" style="1" customWidth="1"/>
    <col min="3" max="3" width="17.77734375" customWidth="1"/>
    <col min="8" max="8" width="10.21875" customWidth="1"/>
    <col min="14" max="14" width="17.44140625" customWidth="1"/>
  </cols>
  <sheetData>
    <row r="1" spans="1:22">
      <c r="A1" s="8" t="s">
        <v>4</v>
      </c>
      <c r="B1" s="8" t="s">
        <v>70</v>
      </c>
      <c r="C1" s="139" t="s">
        <v>205</v>
      </c>
      <c r="N1" s="147" t="s">
        <v>209</v>
      </c>
      <c r="O1" s="147"/>
    </row>
    <row r="2" spans="1:22" ht="16.2" thickBot="1">
      <c r="A2" s="12">
        <v>253.47499999999999</v>
      </c>
      <c r="B2" s="4" t="s">
        <v>29</v>
      </c>
      <c r="C2">
        <v>8.5</v>
      </c>
      <c r="D2" t="s">
        <v>204</v>
      </c>
    </row>
    <row r="3" spans="1:22">
      <c r="A3" s="12">
        <v>277.77499999999998</v>
      </c>
      <c r="B3" s="4" t="s">
        <v>29</v>
      </c>
      <c r="C3">
        <v>8.5</v>
      </c>
      <c r="N3" s="145" t="s">
        <v>174</v>
      </c>
      <c r="O3" s="145"/>
    </row>
    <row r="4" spans="1:22">
      <c r="A4" s="12">
        <v>378.45</v>
      </c>
      <c r="B4" s="4" t="s">
        <v>29</v>
      </c>
      <c r="C4">
        <v>8.5</v>
      </c>
      <c r="N4" t="s">
        <v>175</v>
      </c>
      <c r="O4">
        <v>0.1599466753641188</v>
      </c>
    </row>
    <row r="5" spans="1:22">
      <c r="A5" s="12">
        <v>312.64999999999998</v>
      </c>
      <c r="B5" s="4" t="s">
        <v>29</v>
      </c>
      <c r="C5">
        <v>8.5</v>
      </c>
      <c r="N5" t="s">
        <v>176</v>
      </c>
      <c r="O5">
        <v>2.5582938960034808E-2</v>
      </c>
    </row>
    <row r="6" spans="1:22">
      <c r="A6" s="12">
        <v>202.1</v>
      </c>
      <c r="B6" s="4" t="s">
        <v>29</v>
      </c>
      <c r="C6">
        <v>8.5</v>
      </c>
      <c r="N6" t="s">
        <v>177</v>
      </c>
      <c r="O6">
        <v>1.8999039898953962E-2</v>
      </c>
    </row>
    <row r="7" spans="1:22">
      <c r="A7" s="12">
        <v>316.77499999999998</v>
      </c>
      <c r="B7" s="4" t="s">
        <v>29</v>
      </c>
      <c r="C7">
        <v>8.5</v>
      </c>
      <c r="N7" t="s">
        <v>65</v>
      </c>
      <c r="O7">
        <v>0.97089586202905853</v>
      </c>
    </row>
    <row r="8" spans="1:22" ht="16.2" thickBot="1">
      <c r="A8" s="12">
        <v>260.52499999999998</v>
      </c>
      <c r="B8" s="4" t="s">
        <v>34</v>
      </c>
      <c r="C8">
        <v>10.5</v>
      </c>
      <c r="N8" s="114" t="s">
        <v>178</v>
      </c>
      <c r="O8" s="114">
        <v>150</v>
      </c>
    </row>
    <row r="9" spans="1:22">
      <c r="A9" s="12">
        <v>279.27499999999998</v>
      </c>
      <c r="B9" s="4" t="s">
        <v>34</v>
      </c>
      <c r="C9">
        <v>10.5</v>
      </c>
    </row>
    <row r="10" spans="1:22" ht="16.2" thickBot="1">
      <c r="A10" s="12">
        <v>303.125</v>
      </c>
      <c r="B10" s="4" t="s">
        <v>29</v>
      </c>
      <c r="C10">
        <v>8.5</v>
      </c>
      <c r="N10" t="s">
        <v>179</v>
      </c>
    </row>
    <row r="11" spans="1:22">
      <c r="A11" s="12">
        <v>218.89999999999998</v>
      </c>
      <c r="B11" s="4" t="s">
        <v>34</v>
      </c>
      <c r="C11">
        <v>10.5</v>
      </c>
      <c r="N11" s="144"/>
      <c r="O11" s="144" t="s">
        <v>184</v>
      </c>
      <c r="P11" s="144" t="s">
        <v>185</v>
      </c>
      <c r="Q11" s="144" t="s">
        <v>186</v>
      </c>
      <c r="R11" s="144" t="s">
        <v>187</v>
      </c>
      <c r="S11" s="144" t="s">
        <v>188</v>
      </c>
    </row>
    <row r="12" spans="1:22">
      <c r="A12" s="12">
        <v>230.82500000000002</v>
      </c>
      <c r="B12" s="4" t="s">
        <v>29</v>
      </c>
      <c r="C12">
        <v>8.5</v>
      </c>
      <c r="N12" t="s">
        <v>180</v>
      </c>
      <c r="O12">
        <v>1</v>
      </c>
      <c r="P12">
        <v>3.6627946473713848</v>
      </c>
      <c r="Q12">
        <v>3.6627946473713848</v>
      </c>
      <c r="R12">
        <v>3.8856821349619821</v>
      </c>
      <c r="S12">
        <v>5.0564472641830359E-2</v>
      </c>
    </row>
    <row r="13" spans="1:22">
      <c r="A13" s="12">
        <v>381.375</v>
      </c>
      <c r="B13" s="4" t="s">
        <v>29</v>
      </c>
      <c r="C13">
        <v>8.5</v>
      </c>
      <c r="N13" t="s">
        <v>181</v>
      </c>
      <c r="O13">
        <v>148</v>
      </c>
      <c r="P13">
        <v>139.51053868596199</v>
      </c>
      <c r="Q13">
        <v>0.94263877490514858</v>
      </c>
    </row>
    <row r="14" spans="1:22" ht="16.2" thickBot="1">
      <c r="A14" s="12">
        <v>152.57499999999999</v>
      </c>
      <c r="B14" s="4" t="s">
        <v>34</v>
      </c>
      <c r="C14">
        <v>10.5</v>
      </c>
      <c r="N14" s="114" t="s">
        <v>182</v>
      </c>
      <c r="O14" s="114">
        <v>149</v>
      </c>
      <c r="P14" s="114">
        <v>143.17333333333337</v>
      </c>
      <c r="Q14" s="114"/>
      <c r="R14" s="114"/>
      <c r="S14" s="114"/>
    </row>
    <row r="15" spans="1:22" ht="16.2" thickBot="1">
      <c r="A15" s="12">
        <v>284.32499999999999</v>
      </c>
      <c r="B15" s="4" t="s">
        <v>29</v>
      </c>
      <c r="C15">
        <v>8.5</v>
      </c>
    </row>
    <row r="16" spans="1:22">
      <c r="A16" s="12">
        <v>290.67499999999995</v>
      </c>
      <c r="B16" s="4" t="s">
        <v>29</v>
      </c>
      <c r="C16">
        <v>8.5</v>
      </c>
      <c r="N16" s="144"/>
      <c r="O16" s="144" t="s">
        <v>189</v>
      </c>
      <c r="P16" s="144" t="s">
        <v>65</v>
      </c>
      <c r="Q16" s="144" t="s">
        <v>190</v>
      </c>
      <c r="R16" s="144" t="s">
        <v>191</v>
      </c>
      <c r="S16" s="144" t="s">
        <v>192</v>
      </c>
      <c r="T16" s="144" t="s">
        <v>193</v>
      </c>
      <c r="U16" s="144" t="s">
        <v>194</v>
      </c>
      <c r="V16" s="144" t="s">
        <v>195</v>
      </c>
    </row>
    <row r="17" spans="1:22">
      <c r="A17" s="12">
        <v>224.75</v>
      </c>
      <c r="B17" s="4" t="s">
        <v>34</v>
      </c>
      <c r="C17">
        <v>10.5</v>
      </c>
      <c r="N17" t="s">
        <v>183</v>
      </c>
      <c r="O17">
        <v>9.9383116722035467</v>
      </c>
      <c r="P17">
        <v>0.33995268478699331</v>
      </c>
      <c r="Q17">
        <v>29.234396776218045</v>
      </c>
      <c r="R17">
        <v>2.3151122653933445E-63</v>
      </c>
      <c r="S17">
        <v>9.2665235250315874</v>
      </c>
      <c r="T17">
        <v>10.610099819375506</v>
      </c>
      <c r="U17">
        <v>9.2665235250315874</v>
      </c>
      <c r="V17">
        <v>10.610099819375506</v>
      </c>
    </row>
    <row r="18" spans="1:22" ht="16.2" thickBot="1">
      <c r="A18" s="12">
        <v>391.72500000000002</v>
      </c>
      <c r="B18" s="4" t="s">
        <v>29</v>
      </c>
      <c r="C18">
        <v>8.5</v>
      </c>
      <c r="N18" s="114" t="s">
        <v>4</v>
      </c>
      <c r="O18" s="114">
        <v>-2.5708097749390165E-3</v>
      </c>
      <c r="P18" s="114">
        <v>1.3041763104192721E-3</v>
      </c>
      <c r="Q18" s="114">
        <v>-1.9712133661686753</v>
      </c>
      <c r="R18" s="114">
        <v>5.056447264182836E-2</v>
      </c>
      <c r="S18" s="114">
        <v>-5.14802191759672E-3</v>
      </c>
      <c r="T18" s="114">
        <v>6.4023677186870673E-6</v>
      </c>
      <c r="U18" s="114">
        <v>-5.14802191759672E-3</v>
      </c>
      <c r="V18" s="114">
        <v>6.4023677186870673E-6</v>
      </c>
    </row>
    <row r="19" spans="1:22">
      <c r="A19" s="12">
        <v>293.14999999999998</v>
      </c>
      <c r="B19" s="4" t="s">
        <v>29</v>
      </c>
      <c r="C19">
        <v>8.5</v>
      </c>
    </row>
    <row r="20" spans="1:22">
      <c r="A20" s="12">
        <v>204.8</v>
      </c>
      <c r="B20" s="4" t="s">
        <v>29</v>
      </c>
      <c r="C20">
        <v>8.5</v>
      </c>
      <c r="E20" s="140" t="s">
        <v>170</v>
      </c>
      <c r="F20" s="143"/>
      <c r="G20" s="115">
        <f>CORREL(A1:A151,C1:C151)</f>
        <v>-0.15994667536411991</v>
      </c>
    </row>
    <row r="21" spans="1:22">
      <c r="A21" s="12">
        <v>254.14999999999998</v>
      </c>
      <c r="B21" s="4" t="s">
        <v>29</v>
      </c>
      <c r="C21">
        <v>8.5</v>
      </c>
    </row>
    <row r="22" spans="1:22">
      <c r="A22" s="12">
        <v>241.02500000000001</v>
      </c>
      <c r="B22" s="4" t="s">
        <v>34</v>
      </c>
      <c r="C22">
        <v>10.5</v>
      </c>
      <c r="E22" s="147" t="s">
        <v>172</v>
      </c>
      <c r="F22" s="115"/>
      <c r="G22" s="115"/>
      <c r="H22" s="115"/>
      <c r="N22" t="s">
        <v>196</v>
      </c>
      <c r="S22" t="s">
        <v>201</v>
      </c>
    </row>
    <row r="23" spans="1:22" ht="16.2" thickBot="1">
      <c r="A23" s="12">
        <v>355.8</v>
      </c>
      <c r="B23" s="4" t="s">
        <v>29</v>
      </c>
      <c r="C23">
        <v>8.5</v>
      </c>
      <c r="E23" s="147" t="s">
        <v>173</v>
      </c>
      <c r="F23" s="115"/>
      <c r="G23" s="115"/>
      <c r="H23" s="115"/>
    </row>
    <row r="24" spans="1:22">
      <c r="A24" s="12">
        <v>243.05</v>
      </c>
      <c r="B24" s="4" t="s">
        <v>29</v>
      </c>
      <c r="C24">
        <v>8.5</v>
      </c>
      <c r="E24" s="147" t="s">
        <v>206</v>
      </c>
      <c r="F24" s="115"/>
      <c r="G24" s="115"/>
      <c r="H24" s="115"/>
      <c r="N24" s="144" t="s">
        <v>197</v>
      </c>
      <c r="O24" s="144" t="s">
        <v>208</v>
      </c>
      <c r="P24" s="144" t="s">
        <v>199</v>
      </c>
      <c r="Q24" s="144" t="s">
        <v>200</v>
      </c>
      <c r="S24" s="144" t="s">
        <v>202</v>
      </c>
      <c r="T24" s="144" t="s">
        <v>205</v>
      </c>
    </row>
    <row r="25" spans="1:22">
      <c r="A25" s="12">
        <v>268.10000000000002</v>
      </c>
      <c r="B25" s="4" t="s">
        <v>29</v>
      </c>
      <c r="C25">
        <v>8.5</v>
      </c>
      <c r="N25">
        <v>1</v>
      </c>
      <c r="O25">
        <v>9.2866756645008799</v>
      </c>
      <c r="P25">
        <v>-0.78667566450087989</v>
      </c>
      <c r="Q25">
        <v>-0.81299025898825539</v>
      </c>
      <c r="S25">
        <v>0.33333333333333331</v>
      </c>
      <c r="T25">
        <v>8.5</v>
      </c>
    </row>
    <row r="26" spans="1:22">
      <c r="A26" s="12">
        <v>233.97499999999999</v>
      </c>
      <c r="B26" s="4" t="s">
        <v>34</v>
      </c>
      <c r="C26">
        <v>10.5</v>
      </c>
      <c r="N26">
        <v>2</v>
      </c>
      <c r="O26">
        <v>9.2242049869698608</v>
      </c>
      <c r="P26">
        <v>-0.7242049869698608</v>
      </c>
      <c r="Q26">
        <v>-0.74842991398592418</v>
      </c>
      <c r="S26">
        <v>1</v>
      </c>
      <c r="T26">
        <v>8.5</v>
      </c>
    </row>
    <row r="27" spans="1:22">
      <c r="A27" s="12">
        <v>131.65</v>
      </c>
      <c r="B27" s="4" t="s">
        <v>29</v>
      </c>
      <c r="C27">
        <v>8.5</v>
      </c>
      <c r="N27">
        <v>3</v>
      </c>
      <c r="O27">
        <v>8.9653887128778766</v>
      </c>
      <c r="P27">
        <v>-0.46538871287787664</v>
      </c>
      <c r="Q27">
        <v>-0.48095613896083927</v>
      </c>
      <c r="S27">
        <v>1.6666666666666665</v>
      </c>
      <c r="T27">
        <v>8.5</v>
      </c>
    </row>
    <row r="28" spans="1:22">
      <c r="A28" s="12">
        <v>361.57499999999999</v>
      </c>
      <c r="B28" s="4" t="s">
        <v>29</v>
      </c>
      <c r="C28">
        <v>8.5</v>
      </c>
      <c r="N28">
        <v>4</v>
      </c>
      <c r="O28">
        <v>9.1345479960688625</v>
      </c>
      <c r="P28">
        <v>-0.63454799606886247</v>
      </c>
      <c r="Q28">
        <v>-0.65577386328813525</v>
      </c>
      <c r="S28">
        <v>2.3333333333333335</v>
      </c>
      <c r="T28">
        <v>8.5</v>
      </c>
    </row>
    <row r="29" spans="1:22">
      <c r="A29" s="12">
        <v>147.02500000000001</v>
      </c>
      <c r="B29" s="4" t="s">
        <v>37</v>
      </c>
      <c r="C29">
        <v>10.5</v>
      </c>
      <c r="N29">
        <v>5</v>
      </c>
      <c r="O29">
        <v>9.4187510166883719</v>
      </c>
      <c r="P29">
        <v>-0.91875101668837189</v>
      </c>
      <c r="Q29">
        <v>-0.94948358098392271</v>
      </c>
      <c r="S29">
        <v>3</v>
      </c>
      <c r="T29">
        <v>8.5</v>
      </c>
    </row>
    <row r="30" spans="1:22">
      <c r="A30" s="12">
        <v>220.39999999999998</v>
      </c>
      <c r="B30" s="4" t="s">
        <v>29</v>
      </c>
      <c r="C30">
        <v>8.5</v>
      </c>
      <c r="N30">
        <v>6</v>
      </c>
      <c r="O30">
        <v>9.1239434057472391</v>
      </c>
      <c r="P30">
        <v>-0.62394340574723905</v>
      </c>
      <c r="Q30">
        <v>-0.64481454546366568</v>
      </c>
      <c r="S30">
        <v>3.6666666666666665</v>
      </c>
      <c r="T30">
        <v>8.5</v>
      </c>
    </row>
    <row r="31" spans="1:22">
      <c r="A31" s="12">
        <v>359.32500000000005</v>
      </c>
      <c r="B31" s="4" t="s">
        <v>29</v>
      </c>
      <c r="C31">
        <v>8.5</v>
      </c>
      <c r="N31">
        <v>7</v>
      </c>
      <c r="O31">
        <v>9.2685514555875592</v>
      </c>
      <c r="P31">
        <v>1.2314485444124408</v>
      </c>
      <c r="Q31">
        <v>1.2726409576782587</v>
      </c>
      <c r="S31">
        <v>4.333333333333333</v>
      </c>
      <c r="T31">
        <v>8.5</v>
      </c>
    </row>
    <row r="32" spans="1:22">
      <c r="A32" s="12">
        <v>244.39999999999998</v>
      </c>
      <c r="B32" s="4" t="s">
        <v>29</v>
      </c>
      <c r="C32">
        <v>8.5</v>
      </c>
      <c r="N32">
        <v>8</v>
      </c>
      <c r="O32">
        <v>9.2203487723074531</v>
      </c>
      <c r="P32">
        <v>1.2796512276925469</v>
      </c>
      <c r="Q32">
        <v>1.3224560386985749</v>
      </c>
      <c r="S32">
        <v>4.9999999999999991</v>
      </c>
      <c r="T32">
        <v>8.5</v>
      </c>
    </row>
    <row r="33" spans="1:20">
      <c r="A33" s="12">
        <v>261.72500000000002</v>
      </c>
      <c r="B33" s="4" t="s">
        <v>29</v>
      </c>
      <c r="C33">
        <v>8.5</v>
      </c>
      <c r="N33">
        <v>9</v>
      </c>
      <c r="O33">
        <v>9.1590349591751572</v>
      </c>
      <c r="P33">
        <v>-0.6590349591751572</v>
      </c>
      <c r="Q33">
        <v>-0.68107992444645671</v>
      </c>
      <c r="S33">
        <v>5.6666666666666661</v>
      </c>
      <c r="T33">
        <v>8.5</v>
      </c>
    </row>
    <row r="34" spans="1:20">
      <c r="A34" s="12">
        <v>203.6</v>
      </c>
      <c r="B34" s="4" t="s">
        <v>29</v>
      </c>
      <c r="C34">
        <v>8.5</v>
      </c>
      <c r="N34">
        <v>10</v>
      </c>
      <c r="O34">
        <v>9.3755614124693967</v>
      </c>
      <c r="P34">
        <v>1.1244385875306033</v>
      </c>
      <c r="Q34">
        <v>1.1620514778131552</v>
      </c>
      <c r="S34">
        <v>6.333333333333333</v>
      </c>
      <c r="T34">
        <v>8.5</v>
      </c>
    </row>
    <row r="35" spans="1:20">
      <c r="A35" s="12">
        <v>359.77500000000003</v>
      </c>
      <c r="B35" s="4" t="s">
        <v>29</v>
      </c>
      <c r="C35">
        <v>8.5</v>
      </c>
      <c r="N35">
        <v>11</v>
      </c>
      <c r="O35">
        <v>9.3449045059032478</v>
      </c>
      <c r="P35">
        <v>-0.84490450590324784</v>
      </c>
      <c r="Q35">
        <v>-0.87316687686079697</v>
      </c>
      <c r="S35">
        <v>6.9999999999999991</v>
      </c>
      <c r="T35">
        <v>8.5</v>
      </c>
    </row>
    <row r="36" spans="1:20">
      <c r="A36" s="12">
        <v>229.4</v>
      </c>
      <c r="B36" s="4" t="s">
        <v>29</v>
      </c>
      <c r="C36">
        <v>8.5</v>
      </c>
      <c r="N36">
        <v>12</v>
      </c>
      <c r="O36">
        <v>8.9578690942861794</v>
      </c>
      <c r="P36">
        <v>-0.45786909428617939</v>
      </c>
      <c r="Q36">
        <v>-0.47318498632166922</v>
      </c>
      <c r="S36">
        <v>7.6666666666666661</v>
      </c>
      <c r="T36">
        <v>8.5</v>
      </c>
    </row>
    <row r="37" spans="1:20">
      <c r="A37" s="12">
        <v>197.75</v>
      </c>
      <c r="B37" s="4" t="s">
        <v>29</v>
      </c>
      <c r="C37">
        <v>8.5</v>
      </c>
      <c r="N37">
        <v>13</v>
      </c>
      <c r="O37">
        <v>9.5460703707922256</v>
      </c>
      <c r="P37">
        <v>0.95392962920777435</v>
      </c>
      <c r="Q37">
        <v>0.98583893121729005</v>
      </c>
      <c r="S37">
        <v>8.3333333333333339</v>
      </c>
      <c r="T37">
        <v>8.5</v>
      </c>
    </row>
    <row r="38" spans="1:20">
      <c r="A38" s="12">
        <v>233.97499999999999</v>
      </c>
      <c r="B38" s="4" t="s">
        <v>29</v>
      </c>
      <c r="C38">
        <v>8.5</v>
      </c>
      <c r="N38">
        <v>14</v>
      </c>
      <c r="O38">
        <v>9.2073661829440105</v>
      </c>
      <c r="P38">
        <v>-0.70736618294401055</v>
      </c>
      <c r="Q38">
        <v>-0.73102784568282719</v>
      </c>
      <c r="S38">
        <v>9</v>
      </c>
      <c r="T38">
        <v>8.5</v>
      </c>
    </row>
    <row r="39" spans="1:20">
      <c r="A39" s="12">
        <v>248.6</v>
      </c>
      <c r="B39" s="4" t="s">
        <v>34</v>
      </c>
      <c r="C39">
        <v>10.5</v>
      </c>
      <c r="N39">
        <v>15</v>
      </c>
      <c r="O39">
        <v>9.1910415408731474</v>
      </c>
      <c r="P39">
        <v>-0.6910415408731474</v>
      </c>
      <c r="Q39">
        <v>-0.71415713824394622</v>
      </c>
      <c r="S39">
        <v>9.6666666666666661</v>
      </c>
      <c r="T39">
        <v>8.5</v>
      </c>
    </row>
    <row r="40" spans="1:20">
      <c r="A40" s="12">
        <v>274.17500000000001</v>
      </c>
      <c r="B40" s="4" t="s">
        <v>29</v>
      </c>
      <c r="C40">
        <v>8.5</v>
      </c>
      <c r="N40">
        <v>16</v>
      </c>
      <c r="O40">
        <v>9.3605221752860022</v>
      </c>
      <c r="P40">
        <v>1.1394778247139978</v>
      </c>
      <c r="Q40">
        <v>1.1775937830914951</v>
      </c>
      <c r="S40">
        <v>10.333333333333334</v>
      </c>
      <c r="T40">
        <v>8.5</v>
      </c>
    </row>
    <row r="41" spans="1:20">
      <c r="A41" s="14">
        <v>184.32499999999999</v>
      </c>
      <c r="B41" s="4" t="s">
        <v>29</v>
      </c>
      <c r="C41">
        <v>8.5</v>
      </c>
      <c r="N41">
        <v>17</v>
      </c>
      <c r="O41">
        <v>8.93126121311556</v>
      </c>
      <c r="P41">
        <v>-0.43126121311555998</v>
      </c>
      <c r="Q41">
        <v>-0.44568706159845389</v>
      </c>
      <c r="S41">
        <v>11</v>
      </c>
      <c r="T41">
        <v>8.5</v>
      </c>
    </row>
    <row r="42" spans="1:20">
      <c r="A42" s="12">
        <v>214.55</v>
      </c>
      <c r="B42" s="4" t="s">
        <v>29</v>
      </c>
      <c r="C42">
        <v>8.5</v>
      </c>
      <c r="N42">
        <v>18</v>
      </c>
      <c r="O42">
        <v>9.1846787866801733</v>
      </c>
      <c r="P42">
        <v>-0.68467878668017335</v>
      </c>
      <c r="Q42">
        <v>-0.7075815475492645</v>
      </c>
      <c r="S42">
        <v>11.666666666666666</v>
      </c>
      <c r="T42">
        <v>8.5</v>
      </c>
    </row>
    <row r="43" spans="1:20">
      <c r="A43" s="12">
        <v>352.05</v>
      </c>
      <c r="B43" s="4" t="s">
        <v>34</v>
      </c>
      <c r="C43">
        <v>10.5</v>
      </c>
      <c r="N43">
        <v>19</v>
      </c>
      <c r="O43">
        <v>9.4118098302960362</v>
      </c>
      <c r="P43">
        <v>-0.91180983029603624</v>
      </c>
      <c r="Q43">
        <v>-0.94231020931699683</v>
      </c>
      <c r="S43">
        <v>12.333333333333334</v>
      </c>
      <c r="T43">
        <v>8.5</v>
      </c>
    </row>
    <row r="44" spans="1:20">
      <c r="A44" s="12">
        <v>270.5</v>
      </c>
      <c r="B44" s="4" t="s">
        <v>34</v>
      </c>
      <c r="C44">
        <v>10.5</v>
      </c>
      <c r="N44">
        <v>20</v>
      </c>
      <c r="O44">
        <v>9.2849403679027951</v>
      </c>
      <c r="P44">
        <v>-0.78494036790279509</v>
      </c>
      <c r="Q44">
        <v>-0.811196916071523</v>
      </c>
      <c r="S44">
        <v>13</v>
      </c>
      <c r="T44">
        <v>8.5</v>
      </c>
    </row>
    <row r="45" spans="1:20">
      <c r="A45" s="12">
        <v>397.97500000000002</v>
      </c>
      <c r="B45" s="4" t="s">
        <v>34</v>
      </c>
      <c r="C45">
        <v>10.5</v>
      </c>
      <c r="N45">
        <v>21</v>
      </c>
      <c r="O45">
        <v>9.3186822461988701</v>
      </c>
      <c r="P45">
        <v>1.1813177538011299</v>
      </c>
      <c r="Q45">
        <v>1.2208332734171294</v>
      </c>
      <c r="S45">
        <v>13.666666666666666</v>
      </c>
      <c r="T45">
        <v>8.5</v>
      </c>
    </row>
    <row r="46" spans="1:20">
      <c r="A46" s="12">
        <v>333.6</v>
      </c>
      <c r="B46" s="4" t="s">
        <v>34</v>
      </c>
      <c r="C46">
        <v>10.5</v>
      </c>
      <c r="N46">
        <v>22</v>
      </c>
      <c r="O46">
        <v>9.0236175542802446</v>
      </c>
      <c r="P46">
        <v>-0.52361755428024459</v>
      </c>
      <c r="Q46">
        <v>-0.5411327568333808</v>
      </c>
      <c r="S46">
        <v>14.333333333333334</v>
      </c>
      <c r="T46">
        <v>8.5</v>
      </c>
    </row>
    <row r="47" spans="1:20">
      <c r="A47" s="12">
        <v>343.5</v>
      </c>
      <c r="B47" s="4" t="s">
        <v>29</v>
      </c>
      <c r="C47">
        <v>8.5</v>
      </c>
      <c r="N47">
        <v>23</v>
      </c>
      <c r="O47">
        <v>9.3134763564046192</v>
      </c>
      <c r="P47">
        <v>-0.81347635640461924</v>
      </c>
      <c r="Q47">
        <v>-0.84068744403555151</v>
      </c>
      <c r="S47">
        <v>15</v>
      </c>
      <c r="T47">
        <v>8.5</v>
      </c>
    </row>
    <row r="48" spans="1:20">
      <c r="A48" s="12">
        <v>251.97499999999999</v>
      </c>
      <c r="B48" s="4" t="s">
        <v>29</v>
      </c>
      <c r="C48">
        <v>8.5</v>
      </c>
      <c r="N48">
        <v>24</v>
      </c>
      <c r="O48">
        <v>9.2490775715423972</v>
      </c>
      <c r="P48">
        <v>-0.74907757154239718</v>
      </c>
      <c r="Q48">
        <v>-0.77413449579240889</v>
      </c>
      <c r="S48">
        <v>15.666666666666666</v>
      </c>
      <c r="T48">
        <v>8.5</v>
      </c>
    </row>
    <row r="49" spans="1:20">
      <c r="A49" s="12">
        <v>204.8</v>
      </c>
      <c r="B49" s="4" t="s">
        <v>29</v>
      </c>
      <c r="C49">
        <v>8.5</v>
      </c>
      <c r="N49">
        <v>25</v>
      </c>
      <c r="O49">
        <v>9.3368064551121908</v>
      </c>
      <c r="P49">
        <v>1.1631935448878092</v>
      </c>
      <c r="Q49">
        <v>1.2021028029534899</v>
      </c>
      <c r="S49">
        <v>16.333333333333332</v>
      </c>
      <c r="T49">
        <v>8.5</v>
      </c>
    </row>
    <row r="50" spans="1:20">
      <c r="A50" s="12">
        <v>209.9</v>
      </c>
      <c r="B50" s="4" t="s">
        <v>34</v>
      </c>
      <c r="C50">
        <v>10.5</v>
      </c>
      <c r="N50">
        <v>26</v>
      </c>
      <c r="O50">
        <v>9.5998645653328261</v>
      </c>
      <c r="P50">
        <v>-1.0998645653328261</v>
      </c>
      <c r="Q50">
        <v>-1.1366554454042592</v>
      </c>
      <c r="S50">
        <v>16.999999999999996</v>
      </c>
      <c r="T50">
        <v>8.5</v>
      </c>
    </row>
    <row r="51" spans="1:20">
      <c r="A51" s="12">
        <v>231.35</v>
      </c>
      <c r="B51" s="4" t="s">
        <v>29</v>
      </c>
      <c r="C51">
        <v>8.5</v>
      </c>
      <c r="N51">
        <v>27</v>
      </c>
      <c r="O51">
        <v>9.0087711278299718</v>
      </c>
      <c r="P51">
        <v>-0.5087711278299718</v>
      </c>
      <c r="Q51">
        <v>-0.52578971187912338</v>
      </c>
      <c r="S51">
        <v>17.666666666666664</v>
      </c>
      <c r="T51">
        <v>8.5</v>
      </c>
    </row>
    <row r="52" spans="1:20">
      <c r="A52" s="12">
        <v>237.875</v>
      </c>
      <c r="B52" s="4" t="s">
        <v>34</v>
      </c>
      <c r="C52">
        <v>10.5</v>
      </c>
      <c r="N52">
        <v>28</v>
      </c>
      <c r="O52">
        <v>9.5603383650431386</v>
      </c>
      <c r="P52">
        <v>0.93966163495686139</v>
      </c>
      <c r="Q52">
        <v>0.9710936672352749</v>
      </c>
      <c r="S52">
        <v>18.333333333333332</v>
      </c>
      <c r="T52">
        <v>8.5</v>
      </c>
    </row>
    <row r="53" spans="1:20">
      <c r="A53" s="12">
        <v>214.02499999999998</v>
      </c>
      <c r="B53" s="4" t="s">
        <v>29</v>
      </c>
      <c r="C53">
        <v>8.5</v>
      </c>
      <c r="N53">
        <v>29</v>
      </c>
      <c r="O53">
        <v>9.3717051978069872</v>
      </c>
      <c r="P53">
        <v>-0.87170519780698719</v>
      </c>
      <c r="Q53">
        <v>-0.90086406190809309</v>
      </c>
      <c r="S53">
        <v>18.999999999999996</v>
      </c>
      <c r="T53">
        <v>8.5</v>
      </c>
    </row>
    <row r="54" spans="1:20">
      <c r="A54" s="12">
        <v>226.625</v>
      </c>
      <c r="B54" s="4" t="s">
        <v>34</v>
      </c>
      <c r="C54">
        <v>10.5</v>
      </c>
      <c r="N54">
        <v>30</v>
      </c>
      <c r="O54">
        <v>9.0145554498235843</v>
      </c>
      <c r="P54">
        <v>-0.51455544982358425</v>
      </c>
      <c r="Q54">
        <v>-0.53176752160156104</v>
      </c>
      <c r="S54">
        <v>19.666666666666664</v>
      </c>
      <c r="T54">
        <v>8.5</v>
      </c>
    </row>
    <row r="55" spans="1:20">
      <c r="A55" s="12">
        <v>190.7</v>
      </c>
      <c r="B55" s="4" t="s">
        <v>29</v>
      </c>
      <c r="C55">
        <v>8.5</v>
      </c>
      <c r="N55">
        <v>31</v>
      </c>
      <c r="O55">
        <v>9.3100057632084514</v>
      </c>
      <c r="P55">
        <v>-0.81000576320845141</v>
      </c>
      <c r="Q55">
        <v>-0.83710075820208851</v>
      </c>
      <c r="S55">
        <v>20.333333333333332</v>
      </c>
      <c r="T55">
        <v>8.5</v>
      </c>
    </row>
    <row r="56" spans="1:20">
      <c r="A56" s="12">
        <v>141.4</v>
      </c>
      <c r="B56" s="4" t="s">
        <v>29</v>
      </c>
      <c r="C56">
        <v>8.5</v>
      </c>
      <c r="N56">
        <v>32</v>
      </c>
      <c r="O56">
        <v>9.2654664838576331</v>
      </c>
      <c r="P56">
        <v>-0.76546648385763305</v>
      </c>
      <c r="Q56">
        <v>-0.79107162333931613</v>
      </c>
      <c r="S56">
        <v>20.999999999999996</v>
      </c>
      <c r="T56">
        <v>8.5</v>
      </c>
    </row>
    <row r="57" spans="1:20">
      <c r="A57" s="12">
        <v>245.375</v>
      </c>
      <c r="B57" s="4" t="s">
        <v>29</v>
      </c>
      <c r="C57">
        <v>8.5</v>
      </c>
      <c r="N57">
        <v>33</v>
      </c>
      <c r="O57">
        <v>9.4148948020259624</v>
      </c>
      <c r="P57">
        <v>-0.91489480202596241</v>
      </c>
      <c r="Q57">
        <v>-0.94549837450229646</v>
      </c>
      <c r="S57">
        <v>21.666666666666664</v>
      </c>
      <c r="T57">
        <v>8.5</v>
      </c>
    </row>
    <row r="58" spans="1:20">
      <c r="A58" s="12">
        <v>219.65</v>
      </c>
      <c r="B58" s="4" t="s">
        <v>29</v>
      </c>
      <c r="C58">
        <v>8.5</v>
      </c>
      <c r="N58">
        <v>34</v>
      </c>
      <c r="O58">
        <v>9.0133985854248628</v>
      </c>
      <c r="P58">
        <v>-0.51339858542486283</v>
      </c>
      <c r="Q58">
        <v>-0.5305719596570746</v>
      </c>
      <c r="S58">
        <v>22.333333333333332</v>
      </c>
      <c r="T58">
        <v>8.5</v>
      </c>
    </row>
    <row r="59" spans="1:20">
      <c r="A59" s="12">
        <v>209.45</v>
      </c>
      <c r="B59" s="4" t="s">
        <v>29</v>
      </c>
      <c r="C59">
        <v>8.5</v>
      </c>
      <c r="N59">
        <v>35</v>
      </c>
      <c r="O59">
        <v>9.3485679098325356</v>
      </c>
      <c r="P59">
        <v>-0.84856790983253561</v>
      </c>
      <c r="Q59">
        <v>-0.87695282301834065</v>
      </c>
      <c r="S59">
        <v>22.999999999999996</v>
      </c>
      <c r="T59">
        <v>8.5</v>
      </c>
    </row>
    <row r="60" spans="1:20">
      <c r="A60" s="12">
        <v>357.52500000000003</v>
      </c>
      <c r="B60" s="4" t="s">
        <v>34</v>
      </c>
      <c r="C60">
        <v>10.5</v>
      </c>
      <c r="N60">
        <v>36</v>
      </c>
      <c r="O60">
        <v>9.4299340392093569</v>
      </c>
      <c r="P60">
        <v>-0.92993403920935691</v>
      </c>
      <c r="Q60">
        <v>-0.96104067978063645</v>
      </c>
      <c r="S60">
        <v>23.666666666666664</v>
      </c>
      <c r="T60">
        <v>8.5</v>
      </c>
    </row>
    <row r="61" spans="1:20">
      <c r="A61" s="12">
        <v>282.95000000000005</v>
      </c>
      <c r="B61" s="4" t="s">
        <v>34</v>
      </c>
      <c r="C61">
        <v>10.5</v>
      </c>
      <c r="N61">
        <v>37</v>
      </c>
      <c r="O61">
        <v>9.3368064551121908</v>
      </c>
      <c r="P61">
        <v>-0.83680645511219076</v>
      </c>
      <c r="Q61">
        <v>-0.86479794324938464</v>
      </c>
      <c r="S61">
        <v>24.333333333333332</v>
      </c>
      <c r="T61">
        <v>8.5</v>
      </c>
    </row>
    <row r="62" spans="1:20">
      <c r="A62" s="12">
        <v>237.65</v>
      </c>
      <c r="B62" s="4" t="s">
        <v>34</v>
      </c>
      <c r="C62">
        <v>10.5</v>
      </c>
      <c r="N62">
        <v>38</v>
      </c>
      <c r="O62">
        <v>9.2992083621537081</v>
      </c>
      <c r="P62">
        <v>1.2007916378462919</v>
      </c>
      <c r="Q62">
        <v>1.2409585661493363</v>
      </c>
      <c r="S62">
        <v>24.999999999999996</v>
      </c>
      <c r="T62">
        <v>8.5</v>
      </c>
    </row>
    <row r="63" spans="1:20">
      <c r="A63" s="12">
        <v>292.10000000000002</v>
      </c>
      <c r="B63" s="4" t="s">
        <v>34</v>
      </c>
      <c r="C63">
        <v>10.5</v>
      </c>
      <c r="N63">
        <v>39</v>
      </c>
      <c r="O63">
        <v>9.2334599021596411</v>
      </c>
      <c r="P63">
        <v>-0.73345990215964108</v>
      </c>
      <c r="Q63">
        <v>-0.75799440954182473</v>
      </c>
      <c r="S63">
        <v>25.666666666666664</v>
      </c>
      <c r="T63">
        <v>8.5</v>
      </c>
    </row>
    <row r="64" spans="1:20">
      <c r="A64" s="12">
        <v>199.7</v>
      </c>
      <c r="B64" s="4" t="s">
        <v>34</v>
      </c>
      <c r="C64">
        <v>10.5</v>
      </c>
      <c r="N64">
        <v>40</v>
      </c>
      <c r="O64">
        <v>9.4644471604379135</v>
      </c>
      <c r="P64">
        <v>-0.96444716043791345</v>
      </c>
      <c r="Q64">
        <v>-0.99670827779118332</v>
      </c>
      <c r="S64">
        <v>26.333333333333332</v>
      </c>
      <c r="T64">
        <v>8.5</v>
      </c>
    </row>
    <row r="65" spans="1:20">
      <c r="A65" s="12">
        <v>243.95000000000002</v>
      </c>
      <c r="B65" s="4" t="s">
        <v>29</v>
      </c>
      <c r="C65">
        <v>8.5</v>
      </c>
      <c r="N65">
        <v>41</v>
      </c>
      <c r="O65">
        <v>9.3867444349903799</v>
      </c>
      <c r="P65">
        <v>-0.88674443499037992</v>
      </c>
      <c r="Q65">
        <v>-0.91640636718643131</v>
      </c>
      <c r="S65">
        <v>26.999999999999996</v>
      </c>
      <c r="T65">
        <v>8.5</v>
      </c>
    </row>
    <row r="66" spans="1:20">
      <c r="A66" s="12">
        <v>428.32499999999999</v>
      </c>
      <c r="B66" s="4" t="s">
        <v>29</v>
      </c>
      <c r="C66">
        <v>8.5</v>
      </c>
      <c r="N66">
        <v>42</v>
      </c>
      <c r="O66">
        <v>9.0332580909362665</v>
      </c>
      <c r="P66">
        <v>1.4667419090637335</v>
      </c>
      <c r="Q66">
        <v>1.5158049731654297</v>
      </c>
      <c r="S66">
        <v>27.666666666666664</v>
      </c>
      <c r="T66">
        <v>8.5</v>
      </c>
    </row>
    <row r="67" spans="1:20">
      <c r="A67" s="12">
        <v>315.3</v>
      </c>
      <c r="B67" s="4" t="s">
        <v>34</v>
      </c>
      <c r="C67">
        <v>10.5</v>
      </c>
      <c r="N67">
        <v>43</v>
      </c>
      <c r="O67">
        <v>9.2429076280825431</v>
      </c>
      <c r="P67">
        <v>1.2570923719174569</v>
      </c>
      <c r="Q67">
        <v>1.2991425807810666</v>
      </c>
      <c r="S67">
        <v>28.333333333333332</v>
      </c>
      <c r="T67">
        <v>8.5</v>
      </c>
    </row>
    <row r="68" spans="1:20">
      <c r="A68" s="12">
        <v>267.05</v>
      </c>
      <c r="B68" s="4" t="s">
        <v>29</v>
      </c>
      <c r="C68">
        <v>8.5</v>
      </c>
      <c r="N68">
        <v>44</v>
      </c>
      <c r="O68">
        <v>8.9151936520221913</v>
      </c>
      <c r="P68">
        <v>1.5848063479778087</v>
      </c>
      <c r="Q68">
        <v>1.6378187116111926</v>
      </c>
      <c r="S68">
        <v>28.999999999999996</v>
      </c>
      <c r="T68">
        <v>8.5</v>
      </c>
    </row>
    <row r="69" spans="1:20">
      <c r="A69" s="12">
        <v>268.55</v>
      </c>
      <c r="B69" s="4" t="s">
        <v>29</v>
      </c>
      <c r="C69">
        <v>8.5</v>
      </c>
      <c r="N69">
        <v>45</v>
      </c>
      <c r="O69">
        <v>9.0806895312838911</v>
      </c>
      <c r="P69">
        <v>1.4193104687161089</v>
      </c>
      <c r="Q69">
        <v>1.4667869334414385</v>
      </c>
      <c r="S69">
        <v>29.666666666666664</v>
      </c>
      <c r="T69">
        <v>8.5</v>
      </c>
    </row>
    <row r="70" spans="1:20">
      <c r="A70" s="12">
        <v>244.7</v>
      </c>
      <c r="B70" s="4" t="s">
        <v>34</v>
      </c>
      <c r="C70">
        <v>10.5</v>
      </c>
      <c r="N70">
        <v>46</v>
      </c>
      <c r="O70">
        <v>9.0552385145119949</v>
      </c>
      <c r="P70">
        <v>-0.55523851451199491</v>
      </c>
      <c r="Q70">
        <v>-0.57381144998270894</v>
      </c>
      <c r="S70">
        <v>30.333333333333332</v>
      </c>
      <c r="T70">
        <v>8.5</v>
      </c>
    </row>
    <row r="71" spans="1:20">
      <c r="A71" s="12">
        <v>250.25</v>
      </c>
      <c r="B71" s="4" t="s">
        <v>29</v>
      </c>
      <c r="C71">
        <v>8.5</v>
      </c>
      <c r="N71">
        <v>47</v>
      </c>
      <c r="O71">
        <v>9.2905318791632876</v>
      </c>
      <c r="P71">
        <v>-0.7905318791632876</v>
      </c>
      <c r="Q71">
        <v>-0.81697546546987987</v>
      </c>
      <c r="S71">
        <v>30.999999999999996</v>
      </c>
      <c r="T71">
        <v>8.5</v>
      </c>
    </row>
    <row r="72" spans="1:20">
      <c r="A72" s="12">
        <v>256.10000000000002</v>
      </c>
      <c r="B72" s="4" t="s">
        <v>29</v>
      </c>
      <c r="C72">
        <v>8.5</v>
      </c>
      <c r="N72">
        <v>48</v>
      </c>
      <c r="O72">
        <v>9.4118098302960362</v>
      </c>
      <c r="P72">
        <v>-0.91180983029603624</v>
      </c>
      <c r="Q72">
        <v>-0.94231020931699683</v>
      </c>
      <c r="S72">
        <v>31.666666666666664</v>
      </c>
      <c r="T72">
        <v>8.5</v>
      </c>
    </row>
    <row r="73" spans="1:20">
      <c r="A73" s="12">
        <v>274.57499999999999</v>
      </c>
      <c r="B73" s="4" t="s">
        <v>34</v>
      </c>
      <c r="C73">
        <v>10.5</v>
      </c>
      <c r="N73">
        <v>49</v>
      </c>
      <c r="O73">
        <v>9.3986987004438465</v>
      </c>
      <c r="P73">
        <v>1.1013012995561535</v>
      </c>
      <c r="Q73">
        <v>1.1381402389234045</v>
      </c>
      <c r="S73">
        <v>32.333333333333336</v>
      </c>
      <c r="T73">
        <v>8.5</v>
      </c>
    </row>
    <row r="74" spans="1:20">
      <c r="A74" s="12">
        <v>220.625</v>
      </c>
      <c r="B74" s="4" t="s">
        <v>34</v>
      </c>
      <c r="C74">
        <v>10.5</v>
      </c>
      <c r="N74">
        <v>50</v>
      </c>
      <c r="O74">
        <v>9.3435548307714047</v>
      </c>
      <c r="P74">
        <v>-0.8435548307714047</v>
      </c>
      <c r="Q74">
        <v>-0.87177205459222795</v>
      </c>
      <c r="S74">
        <v>33</v>
      </c>
      <c r="T74">
        <v>8.5</v>
      </c>
    </row>
    <row r="75" spans="1:20">
      <c r="A75" s="12">
        <v>207.5</v>
      </c>
      <c r="B75" s="4" t="s">
        <v>29</v>
      </c>
      <c r="C75">
        <v>8.5</v>
      </c>
      <c r="N75">
        <v>51</v>
      </c>
      <c r="O75">
        <v>9.3267802969899289</v>
      </c>
      <c r="P75">
        <v>1.1732197030100711</v>
      </c>
      <c r="Q75">
        <v>1.2124643398057153</v>
      </c>
      <c r="S75">
        <v>33.666666666666664</v>
      </c>
      <c r="T75">
        <v>8.5</v>
      </c>
    </row>
    <row r="76" spans="1:20">
      <c r="A76" s="12">
        <v>161.35</v>
      </c>
      <c r="B76" s="4" t="s">
        <v>34</v>
      </c>
      <c r="C76">
        <v>10.5</v>
      </c>
      <c r="N76">
        <v>52</v>
      </c>
      <c r="O76">
        <v>9.3880941101222231</v>
      </c>
      <c r="P76">
        <v>-0.88809411012222306</v>
      </c>
      <c r="Q76">
        <v>-0.91780118945500033</v>
      </c>
      <c r="S76">
        <v>34.333333333333336</v>
      </c>
      <c r="T76">
        <v>8.5</v>
      </c>
    </row>
    <row r="77" spans="1:20">
      <c r="A77" s="12">
        <v>344.32499999999999</v>
      </c>
      <c r="B77" s="4" t="s">
        <v>29</v>
      </c>
      <c r="C77">
        <v>8.5</v>
      </c>
      <c r="N77">
        <v>53</v>
      </c>
      <c r="O77">
        <v>9.355701906957993</v>
      </c>
      <c r="P77">
        <v>1.144298093042007</v>
      </c>
      <c r="Q77">
        <v>1.1825752911935252</v>
      </c>
      <c r="S77">
        <v>35</v>
      </c>
      <c r="T77">
        <v>8.5</v>
      </c>
    </row>
    <row r="78" spans="1:20">
      <c r="A78" s="12">
        <v>230.6</v>
      </c>
      <c r="B78" s="4" t="s">
        <v>29</v>
      </c>
      <c r="C78">
        <v>8.5</v>
      </c>
      <c r="N78">
        <v>54</v>
      </c>
      <c r="O78">
        <v>9.4480582481226758</v>
      </c>
      <c r="P78">
        <v>-0.94805824812267581</v>
      </c>
      <c r="Q78">
        <v>-0.9797711502442743</v>
      </c>
      <c r="S78">
        <v>35.666666666666664</v>
      </c>
      <c r="T78">
        <v>8.5</v>
      </c>
    </row>
    <row r="79" spans="1:20">
      <c r="A79" s="12">
        <v>254.22499999999999</v>
      </c>
      <c r="B79" s="4" t="s">
        <v>29</v>
      </c>
      <c r="C79">
        <v>8.5</v>
      </c>
      <c r="N79">
        <v>55</v>
      </c>
      <c r="O79">
        <v>9.5747991700271697</v>
      </c>
      <c r="P79">
        <v>-1.0747991700271697</v>
      </c>
      <c r="Q79">
        <v>-1.1107516032736937</v>
      </c>
      <c r="S79">
        <v>36.333333333333336</v>
      </c>
      <c r="T79">
        <v>8.5</v>
      </c>
    </row>
    <row r="80" spans="1:20">
      <c r="A80" s="12">
        <v>328.5</v>
      </c>
      <c r="B80" s="4" t="s">
        <v>29</v>
      </c>
      <c r="C80">
        <v>8.5</v>
      </c>
      <c r="N80">
        <v>56</v>
      </c>
      <c r="O80">
        <v>9.3074992236778851</v>
      </c>
      <c r="P80">
        <v>-0.80749922367788507</v>
      </c>
      <c r="Q80">
        <v>-0.83451037398903127</v>
      </c>
      <c r="S80">
        <v>37</v>
      </c>
      <c r="T80">
        <v>8.5</v>
      </c>
    </row>
    <row r="81" spans="1:20">
      <c r="A81" s="12">
        <v>219.65</v>
      </c>
      <c r="B81" s="4" t="s">
        <v>34</v>
      </c>
      <c r="C81">
        <v>10.5</v>
      </c>
      <c r="N81">
        <v>57</v>
      </c>
      <c r="O81">
        <v>9.3736333051381919</v>
      </c>
      <c r="P81">
        <v>-0.87363330513819193</v>
      </c>
      <c r="Q81">
        <v>-0.90285666514890617</v>
      </c>
      <c r="S81">
        <v>37.666666666666664</v>
      </c>
      <c r="T81">
        <v>8.5</v>
      </c>
    </row>
    <row r="82" spans="1:20">
      <c r="A82" s="12">
        <v>270.5</v>
      </c>
      <c r="B82" s="4" t="s">
        <v>29</v>
      </c>
      <c r="C82">
        <v>8.5</v>
      </c>
      <c r="N82">
        <v>58</v>
      </c>
      <c r="O82">
        <v>9.3998555648425697</v>
      </c>
      <c r="P82">
        <v>-0.89985556484256968</v>
      </c>
      <c r="Q82">
        <v>-0.92995606922395813</v>
      </c>
      <c r="S82">
        <v>38.333333333333336</v>
      </c>
      <c r="T82">
        <v>8.5</v>
      </c>
    </row>
    <row r="83" spans="1:20">
      <c r="A83" s="12">
        <v>289.02499999999998</v>
      </c>
      <c r="B83" s="4" t="s">
        <v>34</v>
      </c>
      <c r="C83">
        <v>10.5</v>
      </c>
      <c r="N83">
        <v>59</v>
      </c>
      <c r="O83">
        <v>9.0191829074184753</v>
      </c>
      <c r="P83">
        <v>1.4808170925815247</v>
      </c>
      <c r="Q83">
        <v>1.5303509768233623</v>
      </c>
      <c r="S83">
        <v>39</v>
      </c>
      <c r="T83">
        <v>8.5</v>
      </c>
    </row>
    <row r="84" spans="1:20">
      <c r="A84" s="12">
        <v>144.32499999999999</v>
      </c>
      <c r="B84" s="4" t="s">
        <v>29</v>
      </c>
      <c r="C84">
        <v>8.5</v>
      </c>
      <c r="N84">
        <v>60</v>
      </c>
      <c r="O84">
        <v>9.2109010463845511</v>
      </c>
      <c r="P84">
        <v>1.2890989536154489</v>
      </c>
      <c r="Q84">
        <v>1.3322197945785581</v>
      </c>
      <c r="S84">
        <v>39.666666666666664</v>
      </c>
      <c r="T84">
        <v>8.5</v>
      </c>
    </row>
    <row r="85" spans="1:20">
      <c r="A85" s="12">
        <v>205.77499999999998</v>
      </c>
      <c r="B85" s="4" t="s">
        <v>29</v>
      </c>
      <c r="C85">
        <v>8.5</v>
      </c>
      <c r="N85">
        <v>61</v>
      </c>
      <c r="O85">
        <v>9.3273587291892888</v>
      </c>
      <c r="P85">
        <v>1.1726412708107112</v>
      </c>
      <c r="Q85">
        <v>1.2118665588334729</v>
      </c>
      <c r="S85">
        <v>40.333333333333336</v>
      </c>
      <c r="T85">
        <v>8.5</v>
      </c>
    </row>
    <row r="86" spans="1:20">
      <c r="A86" s="12">
        <v>229.625</v>
      </c>
      <c r="B86" s="4" t="s">
        <v>34</v>
      </c>
      <c r="C86">
        <v>10.5</v>
      </c>
      <c r="N86">
        <v>62</v>
      </c>
      <c r="O86">
        <v>9.1873781369438596</v>
      </c>
      <c r="P86">
        <v>1.3126218630561404</v>
      </c>
      <c r="Q86">
        <v>1.3565295541164719</v>
      </c>
      <c r="S86">
        <v>41</v>
      </c>
      <c r="T86">
        <v>8.5</v>
      </c>
    </row>
    <row r="87" spans="1:20">
      <c r="A87" s="12">
        <v>201.875</v>
      </c>
      <c r="B87" s="4" t="s">
        <v>34</v>
      </c>
      <c r="C87">
        <v>10.5</v>
      </c>
      <c r="N87">
        <v>63</v>
      </c>
      <c r="O87">
        <v>9.4249209601482242</v>
      </c>
      <c r="P87">
        <v>1.0750790398517758</v>
      </c>
      <c r="Q87">
        <v>1.1110408348483525</v>
      </c>
      <c r="S87">
        <v>41.666666666666664</v>
      </c>
      <c r="T87">
        <v>8.5</v>
      </c>
    </row>
    <row r="88" spans="1:20">
      <c r="A88" s="12">
        <v>209.67500000000001</v>
      </c>
      <c r="B88" s="4" t="s">
        <v>34</v>
      </c>
      <c r="C88">
        <v>10.5</v>
      </c>
      <c r="N88">
        <v>64</v>
      </c>
      <c r="O88">
        <v>9.3111626276071728</v>
      </c>
      <c r="P88">
        <v>-0.81116262760717284</v>
      </c>
      <c r="Q88">
        <v>-0.83829632014657496</v>
      </c>
      <c r="S88">
        <v>42.333333333333336</v>
      </c>
      <c r="T88">
        <v>8.5</v>
      </c>
    </row>
    <row r="89" spans="1:20">
      <c r="A89" s="12">
        <v>234.72499999999999</v>
      </c>
      <c r="B89" s="4" t="s">
        <v>29</v>
      </c>
      <c r="C89">
        <v>8.5</v>
      </c>
      <c r="N89">
        <v>65</v>
      </c>
      <c r="O89">
        <v>8.8371695753527924</v>
      </c>
      <c r="P89">
        <v>-0.33716957535279235</v>
      </c>
      <c r="Q89">
        <v>-0.34844802344679643</v>
      </c>
      <c r="S89">
        <v>43</v>
      </c>
      <c r="T89">
        <v>8.5</v>
      </c>
    </row>
    <row r="90" spans="1:20">
      <c r="A90" s="12">
        <v>197.75</v>
      </c>
      <c r="B90" s="4" t="s">
        <v>34</v>
      </c>
      <c r="C90">
        <v>10.5</v>
      </c>
      <c r="N90">
        <v>66</v>
      </c>
      <c r="O90">
        <v>9.127735350165274</v>
      </c>
      <c r="P90">
        <v>1.372264649834726</v>
      </c>
      <c r="Q90">
        <v>1.4181674143656107</v>
      </c>
      <c r="S90">
        <v>43.666666666666664</v>
      </c>
      <c r="T90">
        <v>8.5</v>
      </c>
    </row>
    <row r="91" spans="1:20">
      <c r="A91" s="12">
        <v>279.5</v>
      </c>
      <c r="B91" s="4" t="s">
        <v>29</v>
      </c>
      <c r="C91">
        <v>8.5</v>
      </c>
      <c r="N91">
        <v>67</v>
      </c>
      <c r="O91">
        <v>9.2517769218060817</v>
      </c>
      <c r="P91">
        <v>-0.75177692180608169</v>
      </c>
      <c r="Q91">
        <v>-0.77692414032954515</v>
      </c>
      <c r="S91">
        <v>44.333333333333336</v>
      </c>
      <c r="T91">
        <v>8.5</v>
      </c>
    </row>
    <row r="92" spans="1:20">
      <c r="A92" s="12">
        <v>197.97499999999999</v>
      </c>
      <c r="B92" s="4" t="s">
        <v>34</v>
      </c>
      <c r="C92">
        <v>10.5</v>
      </c>
      <c r="N92">
        <v>68</v>
      </c>
      <c r="O92">
        <v>9.247920707143674</v>
      </c>
      <c r="P92">
        <v>-0.74792070714367398</v>
      </c>
      <c r="Q92">
        <v>-0.77293893384792067</v>
      </c>
      <c r="S92">
        <v>45</v>
      </c>
      <c r="T92">
        <v>8.5</v>
      </c>
    </row>
    <row r="93" spans="1:20">
      <c r="A93" s="12">
        <v>147.69999999999999</v>
      </c>
      <c r="B93" s="4" t="s">
        <v>34</v>
      </c>
      <c r="C93">
        <v>10.5</v>
      </c>
      <c r="N93">
        <v>69</v>
      </c>
      <c r="O93">
        <v>9.3092345202759699</v>
      </c>
      <c r="P93">
        <v>1.1907654797240301</v>
      </c>
      <c r="Q93">
        <v>1.2305970292971109</v>
      </c>
      <c r="S93">
        <v>45.666666666666664</v>
      </c>
      <c r="T93">
        <v>8.5</v>
      </c>
    </row>
    <row r="94" spans="1:20">
      <c r="A94" s="12">
        <v>214.55</v>
      </c>
      <c r="B94" s="4" t="s">
        <v>29</v>
      </c>
      <c r="C94">
        <v>8.5</v>
      </c>
      <c r="N94">
        <v>70</v>
      </c>
      <c r="O94">
        <v>9.2949665260250587</v>
      </c>
      <c r="P94">
        <v>-0.79496652602505868</v>
      </c>
      <c r="Q94">
        <v>-0.82155845292375029</v>
      </c>
      <c r="S94">
        <v>46.333333333333336</v>
      </c>
      <c r="T94">
        <v>8.5</v>
      </c>
    </row>
    <row r="95" spans="1:20">
      <c r="A95" s="12">
        <v>254.97499999999999</v>
      </c>
      <c r="B95" s="4" t="s">
        <v>29</v>
      </c>
      <c r="C95">
        <v>8.5</v>
      </c>
      <c r="N95">
        <v>71</v>
      </c>
      <c r="O95">
        <v>9.2799272888416642</v>
      </c>
      <c r="P95">
        <v>-0.77992728884166418</v>
      </c>
      <c r="Q95">
        <v>-0.8060161476454103</v>
      </c>
      <c r="S95">
        <v>47</v>
      </c>
      <c r="T95">
        <v>8.5</v>
      </c>
    </row>
    <row r="96" spans="1:20">
      <c r="A96" s="12">
        <v>214.55</v>
      </c>
      <c r="B96" s="4" t="s">
        <v>29</v>
      </c>
      <c r="C96">
        <v>8.5</v>
      </c>
      <c r="N96">
        <v>72</v>
      </c>
      <c r="O96">
        <v>9.2324315782496669</v>
      </c>
      <c r="P96">
        <v>1.2675684217503331</v>
      </c>
      <c r="Q96">
        <v>1.3099690583894816</v>
      </c>
      <c r="S96">
        <v>47.666666666666664</v>
      </c>
      <c r="T96">
        <v>8.5</v>
      </c>
    </row>
    <row r="97" spans="1:20">
      <c r="A97" s="12">
        <v>376.65</v>
      </c>
      <c r="B97" s="4" t="s">
        <v>29</v>
      </c>
      <c r="C97">
        <v>8.5</v>
      </c>
      <c r="N97">
        <v>73</v>
      </c>
      <c r="O97">
        <v>9.3711267656076256</v>
      </c>
      <c r="P97">
        <v>1.1288732343923744</v>
      </c>
      <c r="Q97">
        <v>1.1666344652670255</v>
      </c>
      <c r="S97">
        <v>48.333333333333336</v>
      </c>
      <c r="T97">
        <v>8.5</v>
      </c>
    </row>
    <row r="98" spans="1:20">
      <c r="A98" s="12">
        <v>332.4</v>
      </c>
      <c r="B98" s="4" t="s">
        <v>34</v>
      </c>
      <c r="C98">
        <v>10.5</v>
      </c>
      <c r="N98">
        <v>74</v>
      </c>
      <c r="O98">
        <v>9.4048686439037006</v>
      </c>
      <c r="P98">
        <v>-0.90486864390370059</v>
      </c>
      <c r="Q98">
        <v>-0.93513683765007094</v>
      </c>
      <c r="S98">
        <v>49</v>
      </c>
      <c r="T98">
        <v>8.5</v>
      </c>
    </row>
    <row r="99" spans="1:20">
      <c r="A99" s="12">
        <v>213.8</v>
      </c>
      <c r="B99" s="4" t="s">
        <v>34</v>
      </c>
      <c r="C99">
        <v>10.5</v>
      </c>
      <c r="N99">
        <v>75</v>
      </c>
      <c r="O99">
        <v>9.5235115150171357</v>
      </c>
      <c r="P99">
        <v>0.97648848498286434</v>
      </c>
      <c r="Q99">
        <v>1.0091523891347984</v>
      </c>
      <c r="S99">
        <v>49.666666666666664</v>
      </c>
      <c r="T99">
        <v>8.5</v>
      </c>
    </row>
    <row r="100" spans="1:20">
      <c r="A100" s="12">
        <v>255.875</v>
      </c>
      <c r="B100" s="4" t="s">
        <v>29</v>
      </c>
      <c r="C100">
        <v>8.5</v>
      </c>
      <c r="N100">
        <v>76</v>
      </c>
      <c r="O100">
        <v>9.0531175964476702</v>
      </c>
      <c r="P100">
        <v>-0.55311759644767022</v>
      </c>
      <c r="Q100">
        <v>-0.57161958641781496</v>
      </c>
      <c r="S100">
        <v>50.333333333333336</v>
      </c>
      <c r="T100">
        <v>8.5</v>
      </c>
    </row>
    <row r="101" spans="1:20">
      <c r="A101" s="12">
        <v>260.07500000000005</v>
      </c>
      <c r="B101" s="4" t="s">
        <v>29</v>
      </c>
      <c r="C101">
        <v>8.5</v>
      </c>
      <c r="N101">
        <v>77</v>
      </c>
      <c r="O101">
        <v>9.3454829381026094</v>
      </c>
      <c r="P101">
        <v>-0.84548293810260944</v>
      </c>
      <c r="Q101">
        <v>-0.87376465783304114</v>
      </c>
      <c r="S101">
        <v>51</v>
      </c>
      <c r="T101">
        <v>8.5</v>
      </c>
    </row>
    <row r="102" spans="1:20">
      <c r="A102" s="12">
        <v>254.67500000000001</v>
      </c>
      <c r="B102" s="4" t="s">
        <v>29</v>
      </c>
      <c r="C102">
        <v>8.5</v>
      </c>
      <c r="N102">
        <v>78</v>
      </c>
      <c r="O102">
        <v>9.2847475571696751</v>
      </c>
      <c r="P102">
        <v>-0.78474755716967515</v>
      </c>
      <c r="Q102">
        <v>-0.8109976557474422</v>
      </c>
      <c r="S102">
        <v>51.666666666666664</v>
      </c>
      <c r="T102">
        <v>8.5</v>
      </c>
    </row>
    <row r="103" spans="1:20">
      <c r="A103" s="12">
        <v>266.29999999999995</v>
      </c>
      <c r="B103" s="4" t="s">
        <v>29</v>
      </c>
      <c r="C103">
        <v>8.5</v>
      </c>
      <c r="N103">
        <v>79</v>
      </c>
      <c r="O103">
        <v>9.0938006611360791</v>
      </c>
      <c r="P103">
        <v>-0.5938006611360791</v>
      </c>
      <c r="Q103">
        <v>-0.61366351479896109</v>
      </c>
      <c r="S103">
        <v>52.333333333333336</v>
      </c>
      <c r="T103">
        <v>8.5</v>
      </c>
    </row>
    <row r="104" spans="1:20">
      <c r="A104" s="12">
        <v>242.22499999999999</v>
      </c>
      <c r="B104" s="4" t="s">
        <v>34</v>
      </c>
      <c r="C104">
        <v>10.5</v>
      </c>
      <c r="N104">
        <v>80</v>
      </c>
      <c r="O104">
        <v>9.3736333051381919</v>
      </c>
      <c r="P104">
        <v>1.1263666948618081</v>
      </c>
      <c r="Q104">
        <v>1.1640440810539683</v>
      </c>
      <c r="S104">
        <v>53</v>
      </c>
      <c r="T104">
        <v>8.5</v>
      </c>
    </row>
    <row r="105" spans="1:20">
      <c r="A105" s="12">
        <v>207.72500000000002</v>
      </c>
      <c r="B105" s="4" t="s">
        <v>29</v>
      </c>
      <c r="C105">
        <v>8.5</v>
      </c>
      <c r="N105">
        <v>81</v>
      </c>
      <c r="O105">
        <v>9.2429076280825431</v>
      </c>
      <c r="P105">
        <v>-0.74290762808254307</v>
      </c>
      <c r="Q105">
        <v>-0.76775816542180786</v>
      </c>
      <c r="S105">
        <v>53.666666666666664</v>
      </c>
      <c r="T105">
        <v>8.5</v>
      </c>
    </row>
    <row r="106" spans="1:20">
      <c r="A106" s="12">
        <v>217.47500000000002</v>
      </c>
      <c r="B106" s="4" t="s">
        <v>29</v>
      </c>
      <c r="C106">
        <v>8.5</v>
      </c>
      <c r="N106">
        <v>82</v>
      </c>
      <c r="O106">
        <v>9.1952833770017968</v>
      </c>
      <c r="P106">
        <v>1.3047166229982032</v>
      </c>
      <c r="Q106">
        <v>1.3483598808291404</v>
      </c>
      <c r="S106">
        <v>54.333333333333336</v>
      </c>
      <c r="T106">
        <v>8.5</v>
      </c>
    </row>
    <row r="107" spans="1:20">
      <c r="A107" s="12">
        <v>204.35</v>
      </c>
      <c r="B107" s="4" t="s">
        <v>29</v>
      </c>
      <c r="C107">
        <v>8.5</v>
      </c>
      <c r="N107">
        <v>83</v>
      </c>
      <c r="O107">
        <v>9.5672795514354725</v>
      </c>
      <c r="P107">
        <v>-1.0672795514354725</v>
      </c>
      <c r="Q107">
        <v>-1.1029804506345235</v>
      </c>
      <c r="S107">
        <v>55</v>
      </c>
      <c r="T107">
        <v>8.5</v>
      </c>
    </row>
    <row r="108" spans="1:20">
      <c r="A108" s="12">
        <v>339.9</v>
      </c>
      <c r="B108" s="4" t="s">
        <v>29</v>
      </c>
      <c r="C108">
        <v>8.5</v>
      </c>
      <c r="N108">
        <v>84</v>
      </c>
      <c r="O108">
        <v>9.4093032907654699</v>
      </c>
      <c r="P108">
        <v>-0.9093032907654699</v>
      </c>
      <c r="Q108">
        <v>-0.93971982510393948</v>
      </c>
      <c r="S108">
        <v>55.666666666666664</v>
      </c>
      <c r="T108">
        <v>8.5</v>
      </c>
    </row>
    <row r="109" spans="1:20">
      <c r="A109" s="12">
        <v>232.32499999999999</v>
      </c>
      <c r="B109" s="4" t="s">
        <v>29</v>
      </c>
      <c r="C109">
        <v>8.5</v>
      </c>
      <c r="N109">
        <v>85</v>
      </c>
      <c r="O109">
        <v>9.3479894776331758</v>
      </c>
      <c r="P109">
        <v>1.1520105223668242</v>
      </c>
      <c r="Q109">
        <v>1.1905457041567762</v>
      </c>
      <c r="S109">
        <v>56.333333333333336</v>
      </c>
      <c r="T109">
        <v>8.5</v>
      </c>
    </row>
    <row r="110" spans="1:20">
      <c r="A110" s="12">
        <v>215</v>
      </c>
      <c r="B110" s="4" t="s">
        <v>34</v>
      </c>
      <c r="C110">
        <v>10.5</v>
      </c>
      <c r="N110">
        <v>86</v>
      </c>
      <c r="O110">
        <v>9.4193294488877335</v>
      </c>
      <c r="P110">
        <v>1.0806705511122665</v>
      </c>
      <c r="Q110">
        <v>1.1168193842467076</v>
      </c>
      <c r="S110">
        <v>57</v>
      </c>
      <c r="T110">
        <v>8.5</v>
      </c>
    </row>
    <row r="111" spans="1:20">
      <c r="A111" s="12">
        <v>222.57499999999999</v>
      </c>
      <c r="B111" s="4" t="s">
        <v>29</v>
      </c>
      <c r="C111">
        <v>8.5</v>
      </c>
      <c r="N111">
        <v>87</v>
      </c>
      <c r="O111">
        <v>9.3992771326432081</v>
      </c>
      <c r="P111">
        <v>1.1007228673567919</v>
      </c>
      <c r="Q111">
        <v>1.1375424579511604</v>
      </c>
      <c r="S111">
        <v>57.666666666666664</v>
      </c>
      <c r="T111">
        <v>8.5</v>
      </c>
    </row>
    <row r="112" spans="1:20">
      <c r="A112" s="12">
        <v>221.375</v>
      </c>
      <c r="B112" s="4" t="s">
        <v>37</v>
      </c>
      <c r="C112">
        <v>10.5</v>
      </c>
      <c r="N112">
        <v>88</v>
      </c>
      <c r="O112">
        <v>9.334878347780986</v>
      </c>
      <c r="P112">
        <v>-0.83487834778098602</v>
      </c>
      <c r="Q112">
        <v>-0.86280534000857145</v>
      </c>
      <c r="S112">
        <v>58.333333333333336</v>
      </c>
      <c r="T112">
        <v>8.5</v>
      </c>
    </row>
    <row r="113" spans="1:20">
      <c r="A113" s="12">
        <v>232.77500000000001</v>
      </c>
      <c r="B113" s="4" t="s">
        <v>29</v>
      </c>
      <c r="C113">
        <v>8.5</v>
      </c>
      <c r="N113">
        <v>89</v>
      </c>
      <c r="O113">
        <v>9.4299340392093569</v>
      </c>
      <c r="P113">
        <v>1.0700659607906431</v>
      </c>
      <c r="Q113">
        <v>1.105860066422238</v>
      </c>
      <c r="S113">
        <v>59</v>
      </c>
      <c r="T113">
        <v>8.5</v>
      </c>
    </row>
    <row r="114" spans="1:20">
      <c r="A114" s="12">
        <v>159.17500000000001</v>
      </c>
      <c r="B114" s="4" t="s">
        <v>34</v>
      </c>
      <c r="C114">
        <v>10.5</v>
      </c>
      <c r="N114">
        <v>90</v>
      </c>
      <c r="O114">
        <v>9.2197703401080915</v>
      </c>
      <c r="P114">
        <v>-0.71977034010809149</v>
      </c>
      <c r="Q114">
        <v>-0.74384692653205553</v>
      </c>
      <c r="S114">
        <v>59.666666666666664</v>
      </c>
      <c r="T114">
        <v>8.5</v>
      </c>
    </row>
    <row r="115" spans="1:20">
      <c r="A115" s="12">
        <v>150.625</v>
      </c>
      <c r="B115" s="4" t="s">
        <v>29</v>
      </c>
      <c r="C115">
        <v>8.5</v>
      </c>
      <c r="N115">
        <v>91</v>
      </c>
      <c r="O115">
        <v>9.4293556070099953</v>
      </c>
      <c r="P115">
        <v>1.0706443929900047</v>
      </c>
      <c r="Q115">
        <v>1.1064578473944822</v>
      </c>
      <c r="S115">
        <v>60.333333333333336</v>
      </c>
      <c r="T115">
        <v>8.5</v>
      </c>
    </row>
    <row r="116" spans="1:20">
      <c r="A116" s="12">
        <v>400.35</v>
      </c>
      <c r="B116" s="4" t="s">
        <v>29</v>
      </c>
      <c r="C116">
        <v>8.5</v>
      </c>
      <c r="N116">
        <v>92</v>
      </c>
      <c r="O116">
        <v>9.5586030684450538</v>
      </c>
      <c r="P116">
        <v>0.94139693155494619</v>
      </c>
      <c r="Q116">
        <v>0.97288701015200729</v>
      </c>
      <c r="S116">
        <v>61</v>
      </c>
      <c r="T116">
        <v>10.5</v>
      </c>
    </row>
    <row r="117" spans="1:20">
      <c r="A117" s="12">
        <v>254.22499999999999</v>
      </c>
      <c r="B117" s="4" t="s">
        <v>34</v>
      </c>
      <c r="C117">
        <v>10.5</v>
      </c>
      <c r="N117">
        <v>93</v>
      </c>
      <c r="O117">
        <v>9.3867444349903799</v>
      </c>
      <c r="P117">
        <v>-0.88674443499037992</v>
      </c>
      <c r="Q117">
        <v>-0.91640636718643131</v>
      </c>
      <c r="S117">
        <v>61.666666666666664</v>
      </c>
      <c r="T117">
        <v>10.5</v>
      </c>
    </row>
    <row r="118" spans="1:20">
      <c r="A118" s="12">
        <v>218.45</v>
      </c>
      <c r="B118" s="4" t="s">
        <v>34</v>
      </c>
      <c r="C118">
        <v>10.5</v>
      </c>
      <c r="N118">
        <v>94</v>
      </c>
      <c r="O118">
        <v>9.2828194498384704</v>
      </c>
      <c r="P118">
        <v>-0.7828194498384704</v>
      </c>
      <c r="Q118">
        <v>-0.80900505250662902</v>
      </c>
      <c r="S118">
        <v>62.333333333333336</v>
      </c>
      <c r="T118">
        <v>10.5</v>
      </c>
    </row>
    <row r="119" spans="1:20">
      <c r="A119" s="12">
        <v>198.72499999999999</v>
      </c>
      <c r="B119" s="4" t="s">
        <v>34</v>
      </c>
      <c r="C119">
        <v>10.5</v>
      </c>
      <c r="N119">
        <v>95</v>
      </c>
      <c r="O119">
        <v>9.3867444349903799</v>
      </c>
      <c r="P119">
        <v>-0.88674443499037992</v>
      </c>
      <c r="Q119">
        <v>-0.91640636718643131</v>
      </c>
      <c r="S119">
        <v>63</v>
      </c>
      <c r="T119">
        <v>10.5</v>
      </c>
    </row>
    <row r="120" spans="1:20">
      <c r="A120" s="12">
        <v>240.65</v>
      </c>
      <c r="B120" s="4" t="s">
        <v>29</v>
      </c>
      <c r="C120">
        <v>8.5</v>
      </c>
      <c r="N120">
        <v>96</v>
      </c>
      <c r="O120">
        <v>8.9700161704727659</v>
      </c>
      <c r="P120">
        <v>-0.47001617047276589</v>
      </c>
      <c r="Q120">
        <v>-0.48573838673878866</v>
      </c>
      <c r="S120">
        <v>63.666666666666664</v>
      </c>
      <c r="T120">
        <v>10.5</v>
      </c>
    </row>
    <row r="121" spans="1:20">
      <c r="A121" s="12">
        <v>310.35000000000002</v>
      </c>
      <c r="B121" s="4" t="s">
        <v>34</v>
      </c>
      <c r="C121">
        <v>10.5</v>
      </c>
      <c r="N121">
        <v>97</v>
      </c>
      <c r="O121">
        <v>9.0837745030138173</v>
      </c>
      <c r="P121">
        <v>1.4162254969861827</v>
      </c>
      <c r="Q121">
        <v>1.4635987682561389</v>
      </c>
      <c r="S121">
        <v>64.333333333333329</v>
      </c>
      <c r="T121">
        <v>10.5</v>
      </c>
    </row>
    <row r="122" spans="1:20">
      <c r="A122" s="12">
        <v>197</v>
      </c>
      <c r="B122" s="4" t="s">
        <v>34</v>
      </c>
      <c r="C122">
        <v>10.5</v>
      </c>
      <c r="N122">
        <v>98</v>
      </c>
      <c r="O122">
        <v>9.3886725423215847</v>
      </c>
      <c r="P122">
        <v>1.1113274576784153</v>
      </c>
      <c r="Q122">
        <v>1.14850177577563</v>
      </c>
      <c r="S122">
        <v>64.999999999999986</v>
      </c>
      <c r="T122">
        <v>10.5</v>
      </c>
    </row>
    <row r="123" spans="1:20">
      <c r="A123" s="12">
        <v>394.5</v>
      </c>
      <c r="B123" s="4" t="s">
        <v>29</v>
      </c>
      <c r="C123">
        <v>8.5</v>
      </c>
      <c r="N123">
        <v>99</v>
      </c>
      <c r="O123">
        <v>9.2805057210410258</v>
      </c>
      <c r="P123">
        <v>-0.78050572104102578</v>
      </c>
      <c r="Q123">
        <v>-0.80661392861765435</v>
      </c>
      <c r="S123">
        <v>65.666666666666657</v>
      </c>
      <c r="T123">
        <v>10.5</v>
      </c>
    </row>
    <row r="124" spans="1:20">
      <c r="A124" s="12">
        <v>222.35000000000002</v>
      </c>
      <c r="B124" s="4" t="s">
        <v>29</v>
      </c>
      <c r="C124">
        <v>8.5</v>
      </c>
      <c r="N124">
        <v>100</v>
      </c>
      <c r="O124">
        <v>9.2697083199862824</v>
      </c>
      <c r="P124">
        <v>-0.76970831998628242</v>
      </c>
      <c r="Q124">
        <v>-0.79545535046910398</v>
      </c>
      <c r="S124">
        <v>66.333333333333329</v>
      </c>
      <c r="T124">
        <v>10.5</v>
      </c>
    </row>
    <row r="125" spans="1:20">
      <c r="A125" s="12">
        <v>296.75</v>
      </c>
      <c r="B125" s="4" t="s">
        <v>29</v>
      </c>
      <c r="C125">
        <v>8.5</v>
      </c>
      <c r="N125">
        <v>101</v>
      </c>
      <c r="O125">
        <v>9.2835906927709519</v>
      </c>
      <c r="P125">
        <v>-0.78359069277095195</v>
      </c>
      <c r="Q125">
        <v>-0.80980209380295398</v>
      </c>
      <c r="S125">
        <v>66.999999999999986</v>
      </c>
      <c r="T125">
        <v>10.5</v>
      </c>
    </row>
    <row r="126" spans="1:20">
      <c r="A126" s="12">
        <v>242.75</v>
      </c>
      <c r="B126" s="4" t="s">
        <v>29</v>
      </c>
      <c r="C126">
        <v>8.5</v>
      </c>
      <c r="N126">
        <v>102</v>
      </c>
      <c r="O126">
        <v>9.2537050291372864</v>
      </c>
      <c r="P126">
        <v>-0.75370502913728643</v>
      </c>
      <c r="Q126">
        <v>-0.77891674357035834</v>
      </c>
      <c r="S126">
        <v>67.666666666666657</v>
      </c>
      <c r="T126">
        <v>10.5</v>
      </c>
    </row>
    <row r="127" spans="1:20">
      <c r="A127" s="12">
        <v>372.82500000000005</v>
      </c>
      <c r="B127" s="4" t="s">
        <v>34</v>
      </c>
      <c r="C127">
        <v>10.5</v>
      </c>
      <c r="N127">
        <v>103</v>
      </c>
      <c r="O127">
        <v>9.3155972744689439</v>
      </c>
      <c r="P127">
        <v>1.1844027255310561</v>
      </c>
      <c r="Q127">
        <v>1.2240214386024291</v>
      </c>
      <c r="S127">
        <v>68.333333333333329</v>
      </c>
      <c r="T127">
        <v>10.5</v>
      </c>
    </row>
    <row r="128" spans="1:20">
      <c r="A128" s="12">
        <v>210.42499999999998</v>
      </c>
      <c r="B128" s="4" t="s">
        <v>29</v>
      </c>
      <c r="C128">
        <v>8.5</v>
      </c>
      <c r="N128">
        <v>104</v>
      </c>
      <c r="O128">
        <v>9.404290211704339</v>
      </c>
      <c r="P128">
        <v>-0.90429021170433899</v>
      </c>
      <c r="Q128">
        <v>-0.93453905667782677</v>
      </c>
      <c r="S128">
        <v>68.999999999999986</v>
      </c>
      <c r="T128">
        <v>10.5</v>
      </c>
    </row>
    <row r="129" spans="1:20">
      <c r="A129" s="12">
        <v>214.32499999999999</v>
      </c>
      <c r="B129" s="4" t="s">
        <v>29</v>
      </c>
      <c r="C129">
        <v>8.5</v>
      </c>
      <c r="N129">
        <v>105</v>
      </c>
      <c r="O129">
        <v>9.3792248163986844</v>
      </c>
      <c r="P129">
        <v>-0.87922481639868444</v>
      </c>
      <c r="Q129">
        <v>-0.90863521454726304</v>
      </c>
      <c r="S129">
        <v>69.666666666666657</v>
      </c>
      <c r="T129">
        <v>10.5</v>
      </c>
    </row>
    <row r="130" spans="1:20">
      <c r="A130" s="12">
        <v>220.17499999999998</v>
      </c>
      <c r="B130" s="4" t="s">
        <v>29</v>
      </c>
      <c r="C130">
        <v>8.5</v>
      </c>
      <c r="N130">
        <v>106</v>
      </c>
      <c r="O130">
        <v>9.4129666946947594</v>
      </c>
      <c r="P130">
        <v>-0.91296669469475944</v>
      </c>
      <c r="Q130">
        <v>-0.94350577126148505</v>
      </c>
      <c r="S130">
        <v>70.333333333333329</v>
      </c>
      <c r="T130">
        <v>10.5</v>
      </c>
    </row>
    <row r="131" spans="1:20">
      <c r="A131" s="12">
        <v>187.55</v>
      </c>
      <c r="B131" s="4" t="s">
        <v>34</v>
      </c>
      <c r="C131">
        <v>10.5</v>
      </c>
      <c r="N131">
        <v>107</v>
      </c>
      <c r="O131">
        <v>9.0644934297017752</v>
      </c>
      <c r="P131">
        <v>-0.56449342970177518</v>
      </c>
      <c r="Q131">
        <v>-0.5833759455386095</v>
      </c>
      <c r="S131">
        <v>70.999999999999986</v>
      </c>
      <c r="T131">
        <v>10.5</v>
      </c>
    </row>
    <row r="132" spans="1:20">
      <c r="A132" s="12">
        <v>219.125</v>
      </c>
      <c r="B132" s="4" t="s">
        <v>34</v>
      </c>
      <c r="C132">
        <v>10.5</v>
      </c>
      <c r="N132">
        <v>108</v>
      </c>
      <c r="O132">
        <v>9.3410482912408401</v>
      </c>
      <c r="P132">
        <v>-0.84104829124084013</v>
      </c>
      <c r="Q132">
        <v>-0.86918167037917249</v>
      </c>
      <c r="S132">
        <v>71.666666666666657</v>
      </c>
      <c r="T132">
        <v>10.5</v>
      </c>
    </row>
    <row r="133" spans="1:20">
      <c r="A133" s="12">
        <v>223.77499999999998</v>
      </c>
      <c r="B133" s="4" t="s">
        <v>34</v>
      </c>
      <c r="C133">
        <v>10.5</v>
      </c>
      <c r="N133">
        <v>109</v>
      </c>
      <c r="O133">
        <v>9.3855875705916585</v>
      </c>
      <c r="P133">
        <v>1.1144124294083415</v>
      </c>
      <c r="Q133">
        <v>1.1516899409609296</v>
      </c>
      <c r="S133">
        <v>72.333333333333329</v>
      </c>
      <c r="T133">
        <v>10.5</v>
      </c>
    </row>
    <row r="134" spans="1:20">
      <c r="A134" s="12">
        <v>205.25</v>
      </c>
      <c r="B134" s="4" t="s">
        <v>34</v>
      </c>
      <c r="C134">
        <v>10.5</v>
      </c>
      <c r="N134">
        <v>110</v>
      </c>
      <c r="O134">
        <v>9.3661136865464947</v>
      </c>
      <c r="P134">
        <v>-0.86611368654649468</v>
      </c>
      <c r="Q134">
        <v>-0.89508551250973623</v>
      </c>
      <c r="S134">
        <v>72.999999999999986</v>
      </c>
      <c r="T134">
        <v>10.5</v>
      </c>
    </row>
    <row r="135" spans="1:20">
      <c r="A135" s="12">
        <v>268.32500000000005</v>
      </c>
      <c r="B135" s="4" t="s">
        <v>29</v>
      </c>
      <c r="C135">
        <v>8.5</v>
      </c>
      <c r="N135">
        <v>111</v>
      </c>
      <c r="O135">
        <v>9.3691986582764226</v>
      </c>
      <c r="P135">
        <v>1.1308013417235774</v>
      </c>
      <c r="Q135">
        <v>1.1686270685078368</v>
      </c>
      <c r="S135">
        <v>73.666666666666657</v>
      </c>
      <c r="T135">
        <v>10.5</v>
      </c>
    </row>
    <row r="136" spans="1:20">
      <c r="A136" s="12">
        <v>230.82500000000002</v>
      </c>
      <c r="B136" s="4" t="s">
        <v>29</v>
      </c>
      <c r="C136">
        <v>8.5</v>
      </c>
      <c r="N136">
        <v>112</v>
      </c>
      <c r="O136">
        <v>9.3398914268421169</v>
      </c>
      <c r="P136">
        <v>-0.83989142684211693</v>
      </c>
      <c r="Q136">
        <v>-0.86798610843468427</v>
      </c>
      <c r="S136">
        <v>74.333333333333329</v>
      </c>
      <c r="T136">
        <v>10.5</v>
      </c>
    </row>
    <row r="137" spans="1:20">
      <c r="A137" s="12">
        <v>306.07499999999999</v>
      </c>
      <c r="B137" s="4" t="s">
        <v>34</v>
      </c>
      <c r="C137">
        <v>10.5</v>
      </c>
      <c r="N137">
        <v>113</v>
      </c>
      <c r="O137">
        <v>9.5291030262776282</v>
      </c>
      <c r="P137">
        <v>0.97089697372237183</v>
      </c>
      <c r="Q137">
        <v>1.0033738397364416</v>
      </c>
      <c r="S137">
        <v>74.999999999999986</v>
      </c>
      <c r="T137">
        <v>10.5</v>
      </c>
    </row>
    <row r="138" spans="1:20">
      <c r="A138" s="12">
        <v>217.25</v>
      </c>
      <c r="B138" s="4" t="s">
        <v>34</v>
      </c>
      <c r="C138">
        <v>10.5</v>
      </c>
      <c r="N138">
        <v>114</v>
      </c>
      <c r="O138">
        <v>9.5510834498533566</v>
      </c>
      <c r="P138">
        <v>-1.0510834498533566</v>
      </c>
      <c r="Q138">
        <v>-1.0862425834116971</v>
      </c>
      <c r="S138">
        <v>75.666666666666657</v>
      </c>
      <c r="T138">
        <v>10.5</v>
      </c>
    </row>
    <row r="139" spans="1:20">
      <c r="A139" s="12">
        <v>219.42500000000001</v>
      </c>
      <c r="B139" s="4" t="s">
        <v>29</v>
      </c>
      <c r="C139">
        <v>8.5</v>
      </c>
      <c r="N139">
        <v>115</v>
      </c>
      <c r="O139">
        <v>8.9090879788067117</v>
      </c>
      <c r="P139">
        <v>-0.40908797880671166</v>
      </c>
      <c r="Q139">
        <v>-0.42277212432910899</v>
      </c>
      <c r="S139">
        <v>76.333333333333329</v>
      </c>
      <c r="T139">
        <v>10.5</v>
      </c>
    </row>
    <row r="140" spans="1:20">
      <c r="A140" s="12">
        <v>214.02499999999998</v>
      </c>
      <c r="B140" s="4" t="s">
        <v>34</v>
      </c>
      <c r="C140">
        <v>10.5</v>
      </c>
      <c r="N140">
        <v>116</v>
      </c>
      <c r="O140">
        <v>9.2847475571696751</v>
      </c>
      <c r="P140">
        <v>1.2152524428303249</v>
      </c>
      <c r="Q140">
        <v>1.2559030904554322</v>
      </c>
      <c r="S140">
        <v>76.999999999999986</v>
      </c>
      <c r="T140">
        <v>10.5</v>
      </c>
    </row>
    <row r="141" spans="1:20">
      <c r="A141" s="12">
        <v>263.60000000000002</v>
      </c>
      <c r="B141" s="4" t="s">
        <v>34</v>
      </c>
      <c r="C141">
        <v>10.5</v>
      </c>
      <c r="N141">
        <v>117</v>
      </c>
      <c r="O141">
        <v>9.3767182768681181</v>
      </c>
      <c r="P141">
        <v>1.1232817231318819</v>
      </c>
      <c r="Q141">
        <v>1.1608559158686687</v>
      </c>
      <c r="S141">
        <v>77.666666666666657</v>
      </c>
      <c r="T141">
        <v>10.5</v>
      </c>
    </row>
    <row r="142" spans="1:20">
      <c r="A142" s="12">
        <v>188.75</v>
      </c>
      <c r="B142" s="4" t="s">
        <v>34</v>
      </c>
      <c r="C142">
        <v>10.5</v>
      </c>
      <c r="N142">
        <v>118</v>
      </c>
      <c r="O142">
        <v>9.4274274996787906</v>
      </c>
      <c r="P142">
        <v>1.0725725003212094</v>
      </c>
      <c r="Q142">
        <v>1.1084504506352952</v>
      </c>
      <c r="S142">
        <v>78.333333333333329</v>
      </c>
      <c r="T142">
        <v>10.5</v>
      </c>
    </row>
    <row r="143" spans="1:20">
      <c r="A143" s="12">
        <v>357.75</v>
      </c>
      <c r="B143" s="4" t="s">
        <v>29</v>
      </c>
      <c r="C143">
        <v>8.5</v>
      </c>
      <c r="N143">
        <v>119</v>
      </c>
      <c r="O143">
        <v>9.3196462998644716</v>
      </c>
      <c r="P143">
        <v>-0.81964629986447157</v>
      </c>
      <c r="Q143">
        <v>-0.84706377440615066</v>
      </c>
      <c r="S143">
        <v>78.999999999999986</v>
      </c>
      <c r="T143">
        <v>10.5</v>
      </c>
    </row>
    <row r="144" spans="1:20">
      <c r="A144" s="12">
        <v>302.82499999999999</v>
      </c>
      <c r="B144" s="4" t="s">
        <v>29</v>
      </c>
      <c r="C144">
        <v>8.5</v>
      </c>
      <c r="N144">
        <v>120</v>
      </c>
      <c r="O144">
        <v>9.1404608585512221</v>
      </c>
      <c r="P144">
        <v>1.3595391414487779</v>
      </c>
      <c r="Q144">
        <v>1.4050162329762472</v>
      </c>
      <c r="S144">
        <v>79.666666666666657</v>
      </c>
      <c r="T144">
        <v>10.5</v>
      </c>
    </row>
    <row r="145" spans="1:20">
      <c r="A145" s="12">
        <v>351.82500000000005</v>
      </c>
      <c r="B145" s="4" t="s">
        <v>29</v>
      </c>
      <c r="C145">
        <v>8.5</v>
      </c>
      <c r="N145">
        <v>121</v>
      </c>
      <c r="O145">
        <v>9.4318621465405599</v>
      </c>
      <c r="P145">
        <v>1.0681378534594401</v>
      </c>
      <c r="Q145">
        <v>1.1038674631814267</v>
      </c>
      <c r="S145">
        <v>80.333333333333329</v>
      </c>
      <c r="T145">
        <v>10.5</v>
      </c>
    </row>
    <row r="146" spans="1:20">
      <c r="A146" s="12">
        <v>205.02500000000001</v>
      </c>
      <c r="B146" s="4" t="s">
        <v>34</v>
      </c>
      <c r="C146">
        <v>10.5</v>
      </c>
      <c r="N146">
        <v>122</v>
      </c>
      <c r="O146">
        <v>8.9241272159901044</v>
      </c>
      <c r="P146">
        <v>-0.42412721599010439</v>
      </c>
      <c r="Q146">
        <v>-0.43831442960744726</v>
      </c>
      <c r="S146">
        <v>80.999999999999986</v>
      </c>
      <c r="T146">
        <v>10.5</v>
      </c>
    </row>
    <row r="147" spans="1:20">
      <c r="A147" s="12">
        <v>333.07499999999999</v>
      </c>
      <c r="B147" s="4" t="s">
        <v>34</v>
      </c>
      <c r="C147">
        <v>10.5</v>
      </c>
      <c r="N147">
        <v>123</v>
      </c>
      <c r="O147">
        <v>9.3666921187458563</v>
      </c>
      <c r="P147">
        <v>-0.86669211874585628</v>
      </c>
      <c r="Q147">
        <v>-0.89568329348198028</v>
      </c>
      <c r="S147">
        <v>81.666666666666657</v>
      </c>
      <c r="T147">
        <v>10.5</v>
      </c>
    </row>
    <row r="148" spans="1:20">
      <c r="A148" s="12">
        <v>203.375</v>
      </c>
      <c r="B148" s="4" t="s">
        <v>34</v>
      </c>
      <c r="C148">
        <v>10.5</v>
      </c>
      <c r="N148">
        <v>124</v>
      </c>
      <c r="O148">
        <v>9.1754238714903931</v>
      </c>
      <c r="P148">
        <v>-0.67542387149039307</v>
      </c>
      <c r="Q148">
        <v>-0.69801705199336395</v>
      </c>
      <c r="S148">
        <v>82.333333333333329</v>
      </c>
      <c r="T148">
        <v>10.5</v>
      </c>
    </row>
    <row r="149" spans="1:20">
      <c r="A149" s="12">
        <v>271.39999999999998</v>
      </c>
      <c r="B149" s="4" t="s">
        <v>29</v>
      </c>
      <c r="C149">
        <v>8.5</v>
      </c>
      <c r="N149">
        <v>125</v>
      </c>
      <c r="O149">
        <v>9.3142475993371008</v>
      </c>
      <c r="P149">
        <v>-0.81424759933710078</v>
      </c>
      <c r="Q149">
        <v>-0.84148448533187636</v>
      </c>
      <c r="S149">
        <v>82.999999999999986</v>
      </c>
      <c r="T149">
        <v>10.5</v>
      </c>
    </row>
    <row r="150" spans="1:20">
      <c r="A150" s="12">
        <v>225.5</v>
      </c>
      <c r="B150" s="4" t="s">
        <v>34</v>
      </c>
      <c r="C150">
        <v>10.5</v>
      </c>
      <c r="N150">
        <v>126</v>
      </c>
      <c r="O150">
        <v>8.9798495178619078</v>
      </c>
      <c r="P150">
        <v>1.5201504821380922</v>
      </c>
      <c r="Q150">
        <v>1.5710000829359412</v>
      </c>
      <c r="S150">
        <v>83.666666666666657</v>
      </c>
      <c r="T150">
        <v>10.5</v>
      </c>
    </row>
    <row r="151" spans="1:20">
      <c r="A151" s="12">
        <v>243.5</v>
      </c>
      <c r="B151" s="4" t="s">
        <v>29</v>
      </c>
      <c r="C151">
        <v>8.5</v>
      </c>
      <c r="N151">
        <v>127</v>
      </c>
      <c r="O151">
        <v>9.3973490253120033</v>
      </c>
      <c r="P151">
        <v>-0.89734902531200333</v>
      </c>
      <c r="Q151">
        <v>-0.92736568501090089</v>
      </c>
      <c r="S151">
        <v>84.333333333333329</v>
      </c>
      <c r="T151">
        <v>10.5</v>
      </c>
    </row>
    <row r="152" spans="1:20">
      <c r="N152">
        <v>128</v>
      </c>
      <c r="O152">
        <v>9.3873228671897415</v>
      </c>
      <c r="P152">
        <v>-0.88732286718974152</v>
      </c>
      <c r="Q152">
        <v>-0.91700414815867537</v>
      </c>
      <c r="S152">
        <v>84.999999999999986</v>
      </c>
      <c r="T152">
        <v>10.5</v>
      </c>
    </row>
    <row r="153" spans="1:20">
      <c r="N153">
        <v>129</v>
      </c>
      <c r="O153">
        <v>9.3722836300063488</v>
      </c>
      <c r="P153">
        <v>-0.87228363000634879</v>
      </c>
      <c r="Q153">
        <v>-0.90146184288033715</v>
      </c>
      <c r="S153">
        <v>85.666666666666657</v>
      </c>
      <c r="T153">
        <v>10.5</v>
      </c>
    </row>
    <row r="154" spans="1:20">
      <c r="N154">
        <v>130</v>
      </c>
      <c r="O154">
        <v>9.4561562989137347</v>
      </c>
      <c r="P154">
        <v>1.0438437010862653</v>
      </c>
      <c r="Q154">
        <v>1.0787606623471862</v>
      </c>
      <c r="S154">
        <v>86.333333333333329</v>
      </c>
      <c r="T154">
        <v>10.5</v>
      </c>
    </row>
    <row r="155" spans="1:20">
      <c r="N155">
        <v>131</v>
      </c>
      <c r="O155">
        <v>9.3749829802700351</v>
      </c>
      <c r="P155">
        <v>1.1250170197299649</v>
      </c>
      <c r="Q155">
        <v>1.1626492587853992</v>
      </c>
      <c r="S155">
        <v>86.999999999999986</v>
      </c>
      <c r="T155">
        <v>10.5</v>
      </c>
    </row>
    <row r="156" spans="1:20">
      <c r="N156">
        <v>132</v>
      </c>
      <c r="O156">
        <v>9.3630287148165685</v>
      </c>
      <c r="P156">
        <v>1.1369712851834315</v>
      </c>
      <c r="Q156">
        <v>1.1750033988784379</v>
      </c>
      <c r="S156">
        <v>87.666666666666657</v>
      </c>
      <c r="T156">
        <v>10.5</v>
      </c>
    </row>
    <row r="157" spans="1:20">
      <c r="N157">
        <v>133</v>
      </c>
      <c r="O157">
        <v>9.410652965897313</v>
      </c>
      <c r="P157">
        <v>1.089347034102687</v>
      </c>
      <c r="Q157">
        <v>1.1257860988303658</v>
      </c>
      <c r="S157">
        <v>88.333333333333329</v>
      </c>
      <c r="T157">
        <v>10.5</v>
      </c>
    </row>
    <row r="158" spans="1:20">
      <c r="N158">
        <v>134</v>
      </c>
      <c r="O158">
        <v>9.2484991393430356</v>
      </c>
      <c r="P158">
        <v>-0.74849913934303558</v>
      </c>
      <c r="Q158">
        <v>-0.77353671482016473</v>
      </c>
      <c r="S158">
        <v>88.999999999999986</v>
      </c>
      <c r="T158">
        <v>10.5</v>
      </c>
    </row>
    <row r="159" spans="1:20">
      <c r="N159">
        <v>135</v>
      </c>
      <c r="O159">
        <v>9.3449045059032478</v>
      </c>
      <c r="P159">
        <v>-0.84490450590324784</v>
      </c>
      <c r="Q159">
        <v>-0.87316687686079697</v>
      </c>
      <c r="S159">
        <v>89.666666666666657</v>
      </c>
      <c r="T159">
        <v>10.5</v>
      </c>
    </row>
    <row r="160" spans="1:20">
      <c r="N160">
        <v>136</v>
      </c>
      <c r="O160">
        <v>9.1514510703390872</v>
      </c>
      <c r="P160">
        <v>1.3485489296609128</v>
      </c>
      <c r="Q160">
        <v>1.3936583945036141</v>
      </c>
      <c r="S160">
        <v>90.333333333333329</v>
      </c>
      <c r="T160">
        <v>10.5</v>
      </c>
    </row>
    <row r="161" spans="14:20">
      <c r="N161">
        <v>137</v>
      </c>
      <c r="O161">
        <v>9.379803248598046</v>
      </c>
      <c r="P161">
        <v>1.120196751401954</v>
      </c>
      <c r="Q161">
        <v>1.1576677506833672</v>
      </c>
      <c r="S161">
        <v>90.999999999999986</v>
      </c>
      <c r="T161">
        <v>10.5</v>
      </c>
    </row>
    <row r="162" spans="14:20">
      <c r="N162">
        <v>138</v>
      </c>
      <c r="O162">
        <v>9.3742117373375535</v>
      </c>
      <c r="P162">
        <v>-0.87421173733755353</v>
      </c>
      <c r="Q162">
        <v>-0.90345444612115033</v>
      </c>
      <c r="S162">
        <v>91.666666666666657</v>
      </c>
      <c r="T162">
        <v>10.5</v>
      </c>
    </row>
    <row r="163" spans="14:20">
      <c r="N163">
        <v>139</v>
      </c>
      <c r="O163">
        <v>9.3880941101222231</v>
      </c>
      <c r="P163">
        <v>1.1119058898777769</v>
      </c>
      <c r="Q163">
        <v>1.1490995567478741</v>
      </c>
      <c r="S163">
        <v>92.333333333333329</v>
      </c>
      <c r="T163">
        <v>10.5</v>
      </c>
    </row>
    <row r="164" spans="14:20">
      <c r="N164">
        <v>140</v>
      </c>
      <c r="O164">
        <v>9.2606462155296221</v>
      </c>
      <c r="P164">
        <v>1.2393537844703779</v>
      </c>
      <c r="Q164">
        <v>1.2808106309655902</v>
      </c>
      <c r="S164">
        <v>92.999999999999986</v>
      </c>
      <c r="T164">
        <v>10.5</v>
      </c>
    </row>
    <row r="165" spans="14:20">
      <c r="N165">
        <v>141</v>
      </c>
      <c r="O165">
        <v>9.4530713271838067</v>
      </c>
      <c r="P165">
        <v>1.0469286728161933</v>
      </c>
      <c r="Q165">
        <v>1.0819488275324876</v>
      </c>
      <c r="S165">
        <v>93.666666666666657</v>
      </c>
      <c r="T165">
        <v>10.5</v>
      </c>
    </row>
    <row r="166" spans="14:20">
      <c r="N166">
        <v>142</v>
      </c>
      <c r="O166">
        <v>9.0186044752191137</v>
      </c>
      <c r="P166">
        <v>-0.51860447521911368</v>
      </c>
      <c r="Q166">
        <v>-0.5359519884072681</v>
      </c>
      <c r="S166">
        <v>94.333333333333329</v>
      </c>
      <c r="T166">
        <v>10.5</v>
      </c>
    </row>
    <row r="167" spans="14:20">
      <c r="N167">
        <v>143</v>
      </c>
      <c r="O167">
        <v>9.1598062021076387</v>
      </c>
      <c r="P167">
        <v>-0.65980620210763874</v>
      </c>
      <c r="Q167">
        <v>-0.68187696574278156</v>
      </c>
      <c r="S167">
        <v>94.999999999999986</v>
      </c>
      <c r="T167">
        <v>10.5</v>
      </c>
    </row>
    <row r="168" spans="14:20">
      <c r="N168">
        <v>144</v>
      </c>
      <c r="O168">
        <v>9.0338365231356264</v>
      </c>
      <c r="P168">
        <v>-0.53383652313562635</v>
      </c>
      <c r="Q168">
        <v>-0.55169355400968711</v>
      </c>
      <c r="S168">
        <v>95.666666666666657</v>
      </c>
      <c r="T168">
        <v>10.5</v>
      </c>
    </row>
    <row r="169" spans="14:20">
      <c r="N169">
        <v>145</v>
      </c>
      <c r="O169">
        <v>9.4112313980966746</v>
      </c>
      <c r="P169">
        <v>1.0887686019033254</v>
      </c>
      <c r="Q169">
        <v>1.1251883178581217</v>
      </c>
      <c r="S169">
        <v>96.333333333333329</v>
      </c>
      <c r="T169">
        <v>10.5</v>
      </c>
    </row>
    <row r="170" spans="14:20">
      <c r="N170">
        <v>146</v>
      </c>
      <c r="O170">
        <v>9.0820392064157343</v>
      </c>
      <c r="P170">
        <v>1.4179607935842657</v>
      </c>
      <c r="Q170">
        <v>1.4653921111728694</v>
      </c>
      <c r="S170">
        <v>96.999999999999986</v>
      </c>
      <c r="T170">
        <v>10.5</v>
      </c>
    </row>
    <row r="171" spans="14:20">
      <c r="N171">
        <v>147</v>
      </c>
      <c r="O171">
        <v>9.415473234225324</v>
      </c>
      <c r="P171">
        <v>1.084526765774676</v>
      </c>
      <c r="Q171">
        <v>1.1208045907283339</v>
      </c>
      <c r="S171">
        <v>97.666666666666657</v>
      </c>
      <c r="T171">
        <v>10.5</v>
      </c>
    </row>
    <row r="172" spans="14:20">
      <c r="N172">
        <v>148</v>
      </c>
      <c r="O172">
        <v>9.2405938992850984</v>
      </c>
      <c r="P172">
        <v>-0.74059389928509844</v>
      </c>
      <c r="Q172">
        <v>-0.76536704153283319</v>
      </c>
      <c r="S172">
        <v>98.333333333333329</v>
      </c>
      <c r="T172">
        <v>10.5</v>
      </c>
    </row>
    <row r="173" spans="14:20">
      <c r="N173">
        <v>149</v>
      </c>
      <c r="O173">
        <v>9.3585940679547992</v>
      </c>
      <c r="P173">
        <v>1.1414059320452008</v>
      </c>
      <c r="Q173">
        <v>1.1795863863323064</v>
      </c>
      <c r="S173">
        <v>98.999999999999986</v>
      </c>
      <c r="T173">
        <v>10.5</v>
      </c>
    </row>
    <row r="174" spans="14:20" ht="16.2" thickBot="1">
      <c r="N174" s="114">
        <v>150</v>
      </c>
      <c r="O174" s="114">
        <v>9.312319492005896</v>
      </c>
      <c r="P174" s="114">
        <v>-0.81231949200589604</v>
      </c>
      <c r="Q174" s="114">
        <v>-0.83949188209106318</v>
      </c>
      <c r="S174" s="114">
        <v>99.666666666666657</v>
      </c>
      <c r="T174" s="114">
        <v>10.5</v>
      </c>
    </row>
  </sheetData>
  <sortState xmlns:xlrd2="http://schemas.microsoft.com/office/spreadsheetml/2017/richdata2" ref="T25:T174">
    <sortCondition ref="T25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D4714-0616-4E53-918F-3BF7694486C0}">
  <dimension ref="A1:O153"/>
  <sheetViews>
    <sheetView workbookViewId="0">
      <selection activeCell="F3" sqref="F3"/>
    </sheetView>
  </sheetViews>
  <sheetFormatPr defaultRowHeight="15.6"/>
  <cols>
    <col min="1" max="1" width="8" style="1" customWidth="1"/>
    <col min="2" max="2" width="14" style="1" customWidth="1"/>
    <col min="3" max="3" width="8.88671875" customWidth="1"/>
    <col min="6" max="6" width="12.77734375" customWidth="1"/>
    <col min="12" max="12" width="26.21875" customWidth="1"/>
  </cols>
  <sheetData>
    <row r="1" spans="1:15">
      <c r="A1" s="8" t="s">
        <v>4</v>
      </c>
      <c r="B1" s="8" t="s">
        <v>17</v>
      </c>
      <c r="E1" s="153" t="s">
        <v>210</v>
      </c>
      <c r="F1" s="154"/>
      <c r="G1" s="115"/>
      <c r="H1" s="115"/>
      <c r="I1" s="115"/>
      <c r="J1" s="115"/>
      <c r="L1" t="s">
        <v>242</v>
      </c>
      <c r="M1">
        <f>COUNTIF(B2:B151,B11)</f>
        <v>25</v>
      </c>
    </row>
    <row r="2" spans="1:15">
      <c r="A2" s="12">
        <v>253.47499999999999</v>
      </c>
      <c r="B2" s="5" t="s">
        <v>28</v>
      </c>
      <c r="E2" s="156" t="s">
        <v>211</v>
      </c>
      <c r="F2" s="156" t="s">
        <v>212</v>
      </c>
    </row>
    <row r="3" spans="1:15">
      <c r="A3" s="12">
        <v>277.77499999999998</v>
      </c>
      <c r="B3" s="5" t="s">
        <v>28</v>
      </c>
      <c r="E3" s="157" t="s">
        <v>35</v>
      </c>
      <c r="F3" s="243">
        <f>AVERAGEIF(B2:B151,E3,A2:A151)</f>
        <v>242.69499999999996</v>
      </c>
    </row>
    <row r="4" spans="1:15">
      <c r="A4" s="12">
        <v>378.45</v>
      </c>
      <c r="B4" s="5" t="s">
        <v>28</v>
      </c>
      <c r="E4" s="157" t="s">
        <v>28</v>
      </c>
      <c r="F4" s="243">
        <f>AVERAGEIF(B2:B151,E4,A2:A151)</f>
        <v>255.63519999999994</v>
      </c>
    </row>
    <row r="5" spans="1:15">
      <c r="A5" s="12">
        <v>312.64999999999998</v>
      </c>
      <c r="B5" s="5" t="s">
        <v>28</v>
      </c>
    </row>
    <row r="6" spans="1:15">
      <c r="A6" s="12">
        <v>202.1</v>
      </c>
      <c r="B6" s="5" t="s">
        <v>28</v>
      </c>
    </row>
    <row r="7" spans="1:15">
      <c r="A7" s="12">
        <v>316.77499999999998</v>
      </c>
      <c r="B7" s="5" t="s">
        <v>28</v>
      </c>
    </row>
    <row r="8" spans="1:15">
      <c r="A8" s="12">
        <v>260.52499999999998</v>
      </c>
      <c r="B8" s="5" t="s">
        <v>28</v>
      </c>
    </row>
    <row r="9" spans="1:15">
      <c r="A9" s="12">
        <v>279.27499999999998</v>
      </c>
      <c r="B9" s="5" t="s">
        <v>28</v>
      </c>
    </row>
    <row r="10" spans="1:15">
      <c r="A10" s="12">
        <v>303.125</v>
      </c>
      <c r="B10" s="5" t="s">
        <v>28</v>
      </c>
    </row>
    <row r="11" spans="1:15">
      <c r="A11" s="12">
        <v>218.89999999999998</v>
      </c>
      <c r="B11" s="5" t="s">
        <v>35</v>
      </c>
    </row>
    <row r="12" spans="1:15">
      <c r="A12" s="12">
        <v>230.82500000000002</v>
      </c>
      <c r="B12" s="5" t="s">
        <v>28</v>
      </c>
    </row>
    <row r="13" spans="1:15">
      <c r="A13" s="12">
        <v>381.375</v>
      </c>
      <c r="B13" s="5" t="s">
        <v>28</v>
      </c>
    </row>
    <row r="14" spans="1:15">
      <c r="A14" s="12">
        <v>152.57499999999999</v>
      </c>
      <c r="B14" s="5" t="s">
        <v>35</v>
      </c>
    </row>
    <row r="15" spans="1:15">
      <c r="A15" s="12">
        <v>284.32499999999999</v>
      </c>
      <c r="B15" s="5" t="s">
        <v>28</v>
      </c>
    </row>
    <row r="16" spans="1:15">
      <c r="A16" s="12">
        <v>290.67499999999995</v>
      </c>
      <c r="B16" s="5" t="s">
        <v>28</v>
      </c>
      <c r="O16" t="s">
        <v>213</v>
      </c>
    </row>
    <row r="17" spans="1:2">
      <c r="A17" s="12">
        <v>224.75</v>
      </c>
      <c r="B17" s="5" t="s">
        <v>28</v>
      </c>
    </row>
    <row r="18" spans="1:2">
      <c r="A18" s="12">
        <v>391.72500000000002</v>
      </c>
      <c r="B18" s="5" t="s">
        <v>28</v>
      </c>
    </row>
    <row r="19" spans="1:2">
      <c r="A19" s="12">
        <v>293.14999999999998</v>
      </c>
      <c r="B19" s="5" t="s">
        <v>28</v>
      </c>
    </row>
    <row r="20" spans="1:2">
      <c r="A20" s="12">
        <v>204.8</v>
      </c>
      <c r="B20" s="5" t="s">
        <v>28</v>
      </c>
    </row>
    <row r="21" spans="1:2">
      <c r="A21" s="12">
        <v>254.14999999999998</v>
      </c>
      <c r="B21" s="5" t="s">
        <v>35</v>
      </c>
    </row>
    <row r="22" spans="1:2">
      <c r="A22" s="12">
        <v>241.02500000000001</v>
      </c>
      <c r="B22" s="5" t="s">
        <v>35</v>
      </c>
    </row>
    <row r="23" spans="1:2">
      <c r="A23" s="12">
        <v>355.8</v>
      </c>
      <c r="B23" s="5" t="s">
        <v>28</v>
      </c>
    </row>
    <row r="24" spans="1:2">
      <c r="A24" s="12">
        <v>243.05</v>
      </c>
      <c r="B24" s="5" t="s">
        <v>28</v>
      </c>
    </row>
    <row r="25" spans="1:2">
      <c r="A25" s="12">
        <v>268.10000000000002</v>
      </c>
      <c r="B25" s="5" t="s">
        <v>28</v>
      </c>
    </row>
    <row r="26" spans="1:2">
      <c r="A26" s="12">
        <v>233.97499999999999</v>
      </c>
      <c r="B26" s="5" t="s">
        <v>28</v>
      </c>
    </row>
    <row r="27" spans="1:2">
      <c r="A27" s="12">
        <v>131.65</v>
      </c>
      <c r="B27" s="5" t="s">
        <v>28</v>
      </c>
    </row>
    <row r="28" spans="1:2">
      <c r="A28" s="12">
        <v>361.57499999999999</v>
      </c>
      <c r="B28" s="5" t="s">
        <v>28</v>
      </c>
    </row>
    <row r="29" spans="1:2">
      <c r="A29" s="12">
        <v>147.02500000000001</v>
      </c>
      <c r="B29" s="5" t="s">
        <v>28</v>
      </c>
    </row>
    <row r="30" spans="1:2">
      <c r="A30" s="12">
        <v>220.39999999999998</v>
      </c>
      <c r="B30" s="5" t="s">
        <v>28</v>
      </c>
    </row>
    <row r="31" spans="1:2">
      <c r="A31" s="12">
        <v>359.32500000000005</v>
      </c>
      <c r="B31" s="5" t="s">
        <v>28</v>
      </c>
    </row>
    <row r="32" spans="1:2">
      <c r="A32" s="12">
        <v>244.39999999999998</v>
      </c>
      <c r="B32" s="5" t="s">
        <v>28</v>
      </c>
    </row>
    <row r="33" spans="1:2">
      <c r="A33" s="12">
        <v>261.72500000000002</v>
      </c>
      <c r="B33" s="5" t="s">
        <v>28</v>
      </c>
    </row>
    <row r="34" spans="1:2">
      <c r="A34" s="12">
        <v>203.6</v>
      </c>
      <c r="B34" s="5" t="s">
        <v>28</v>
      </c>
    </row>
    <row r="35" spans="1:2">
      <c r="A35" s="12">
        <v>359.77500000000003</v>
      </c>
      <c r="B35" s="5" t="s">
        <v>35</v>
      </c>
    </row>
    <row r="36" spans="1:2">
      <c r="A36" s="12">
        <v>229.4</v>
      </c>
      <c r="B36" s="5" t="s">
        <v>28</v>
      </c>
    </row>
    <row r="37" spans="1:2">
      <c r="A37" s="12">
        <v>197.75</v>
      </c>
      <c r="B37" s="5" t="s">
        <v>28</v>
      </c>
    </row>
    <row r="38" spans="1:2">
      <c r="A38" s="12">
        <v>233.97499999999999</v>
      </c>
      <c r="B38" s="5" t="s">
        <v>35</v>
      </c>
    </row>
    <row r="39" spans="1:2">
      <c r="A39" s="12">
        <v>248.6</v>
      </c>
      <c r="B39" s="5" t="s">
        <v>28</v>
      </c>
    </row>
    <row r="40" spans="1:2">
      <c r="A40" s="12">
        <v>274.17500000000001</v>
      </c>
      <c r="B40" s="5" t="s">
        <v>28</v>
      </c>
    </row>
    <row r="41" spans="1:2">
      <c r="A41" s="14">
        <v>184.32499999999999</v>
      </c>
      <c r="B41" s="3" t="s">
        <v>28</v>
      </c>
    </row>
    <row r="42" spans="1:2">
      <c r="A42" s="12">
        <v>214.55</v>
      </c>
      <c r="B42" s="5" t="s">
        <v>28</v>
      </c>
    </row>
    <row r="43" spans="1:2">
      <c r="A43" s="12">
        <v>352.05</v>
      </c>
      <c r="B43" s="5" t="s">
        <v>28</v>
      </c>
    </row>
    <row r="44" spans="1:2">
      <c r="A44" s="12">
        <v>270.5</v>
      </c>
      <c r="B44" s="5" t="s">
        <v>28</v>
      </c>
    </row>
    <row r="45" spans="1:2">
      <c r="A45" s="12">
        <v>397.97500000000002</v>
      </c>
      <c r="B45" s="5" t="s">
        <v>28</v>
      </c>
    </row>
    <row r="46" spans="1:2">
      <c r="A46" s="12">
        <v>333.6</v>
      </c>
      <c r="B46" s="5" t="s">
        <v>28</v>
      </c>
    </row>
    <row r="47" spans="1:2">
      <c r="A47" s="12">
        <v>343.5</v>
      </c>
      <c r="B47" s="5" t="s">
        <v>28</v>
      </c>
    </row>
    <row r="48" spans="1:2">
      <c r="A48" s="12">
        <v>251.97499999999999</v>
      </c>
      <c r="B48" s="5" t="s">
        <v>28</v>
      </c>
    </row>
    <row r="49" spans="1:2">
      <c r="A49" s="12">
        <v>204.8</v>
      </c>
      <c r="B49" s="5" t="s">
        <v>35</v>
      </c>
    </row>
    <row r="50" spans="1:2">
      <c r="A50" s="12">
        <v>209.9</v>
      </c>
      <c r="B50" s="5" t="s">
        <v>28</v>
      </c>
    </row>
    <row r="51" spans="1:2">
      <c r="A51" s="12">
        <v>231.35</v>
      </c>
      <c r="B51" s="5" t="s">
        <v>28</v>
      </c>
    </row>
    <row r="52" spans="1:2">
      <c r="A52" s="12">
        <v>237.875</v>
      </c>
      <c r="B52" s="5" t="s">
        <v>28</v>
      </c>
    </row>
    <row r="53" spans="1:2">
      <c r="A53" s="12">
        <v>214.02499999999998</v>
      </c>
      <c r="B53" s="5" t="s">
        <v>28</v>
      </c>
    </row>
    <row r="54" spans="1:2">
      <c r="A54" s="12">
        <v>226.625</v>
      </c>
      <c r="B54" s="5" t="s">
        <v>28</v>
      </c>
    </row>
    <row r="55" spans="1:2">
      <c r="A55" s="12">
        <v>190.7</v>
      </c>
      <c r="B55" s="5" t="s">
        <v>28</v>
      </c>
    </row>
    <row r="56" spans="1:2">
      <c r="A56" s="12">
        <v>141.4</v>
      </c>
      <c r="B56" s="5" t="s">
        <v>28</v>
      </c>
    </row>
    <row r="57" spans="1:2">
      <c r="A57" s="12">
        <v>245.375</v>
      </c>
      <c r="B57" s="5" t="s">
        <v>28</v>
      </c>
    </row>
    <row r="58" spans="1:2">
      <c r="A58" s="12">
        <v>219.65</v>
      </c>
      <c r="B58" s="5" t="s">
        <v>28</v>
      </c>
    </row>
    <row r="59" spans="1:2">
      <c r="A59" s="12">
        <v>209.45</v>
      </c>
      <c r="B59" s="5" t="s">
        <v>28</v>
      </c>
    </row>
    <row r="60" spans="1:2">
      <c r="A60" s="12">
        <v>357.52500000000003</v>
      </c>
      <c r="B60" s="5" t="s">
        <v>28</v>
      </c>
    </row>
    <row r="61" spans="1:2">
      <c r="A61" s="12">
        <v>282.95000000000005</v>
      </c>
      <c r="B61" s="5" t="s">
        <v>28</v>
      </c>
    </row>
    <row r="62" spans="1:2">
      <c r="A62" s="12">
        <v>237.65</v>
      </c>
      <c r="B62" s="5" t="s">
        <v>28</v>
      </c>
    </row>
    <row r="63" spans="1:2">
      <c r="A63" s="12">
        <v>292.10000000000002</v>
      </c>
      <c r="B63" s="5" t="s">
        <v>28</v>
      </c>
    </row>
    <row r="64" spans="1:2">
      <c r="A64" s="12">
        <v>199.7</v>
      </c>
      <c r="B64" s="5" t="s">
        <v>28</v>
      </c>
    </row>
    <row r="65" spans="1:2">
      <c r="A65" s="12">
        <v>243.95000000000002</v>
      </c>
      <c r="B65" s="5" t="s">
        <v>35</v>
      </c>
    </row>
    <row r="66" spans="1:2">
      <c r="A66" s="12">
        <v>428.32499999999999</v>
      </c>
      <c r="B66" s="5" t="s">
        <v>28</v>
      </c>
    </row>
    <row r="67" spans="1:2">
      <c r="A67" s="12">
        <v>315.3</v>
      </c>
      <c r="B67" s="5" t="s">
        <v>28</v>
      </c>
    </row>
    <row r="68" spans="1:2">
      <c r="A68" s="12">
        <v>267.05</v>
      </c>
      <c r="B68" s="5" t="s">
        <v>28</v>
      </c>
    </row>
    <row r="69" spans="1:2">
      <c r="A69" s="12">
        <v>268.55</v>
      </c>
      <c r="B69" s="5" t="s">
        <v>28</v>
      </c>
    </row>
    <row r="70" spans="1:2">
      <c r="A70" s="12">
        <v>244.7</v>
      </c>
      <c r="B70" s="5" t="s">
        <v>28</v>
      </c>
    </row>
    <row r="71" spans="1:2">
      <c r="A71" s="12">
        <v>250.25</v>
      </c>
      <c r="B71" s="5" t="s">
        <v>28</v>
      </c>
    </row>
    <row r="72" spans="1:2">
      <c r="A72" s="12">
        <v>256.10000000000002</v>
      </c>
      <c r="B72" s="5" t="s">
        <v>28</v>
      </c>
    </row>
    <row r="73" spans="1:2">
      <c r="A73" s="12">
        <v>274.57499999999999</v>
      </c>
      <c r="B73" s="5" t="s">
        <v>28</v>
      </c>
    </row>
    <row r="74" spans="1:2">
      <c r="A74" s="12">
        <v>220.625</v>
      </c>
      <c r="B74" s="5" t="s">
        <v>28</v>
      </c>
    </row>
    <row r="75" spans="1:2">
      <c r="A75" s="12">
        <v>207.5</v>
      </c>
      <c r="B75" s="5" t="s">
        <v>35</v>
      </c>
    </row>
    <row r="76" spans="1:2">
      <c r="A76" s="12">
        <v>161.35</v>
      </c>
      <c r="B76" s="5" t="s">
        <v>28</v>
      </c>
    </row>
    <row r="77" spans="1:2">
      <c r="A77" s="12">
        <v>344.32499999999999</v>
      </c>
      <c r="B77" s="5" t="s">
        <v>28</v>
      </c>
    </row>
    <row r="78" spans="1:2">
      <c r="A78" s="12">
        <v>230.6</v>
      </c>
      <c r="B78" s="5" t="s">
        <v>28</v>
      </c>
    </row>
    <row r="79" spans="1:2">
      <c r="A79" s="12">
        <v>254.22499999999999</v>
      </c>
      <c r="B79" s="5" t="s">
        <v>28</v>
      </c>
    </row>
    <row r="80" spans="1:2">
      <c r="A80" s="12">
        <v>328.5</v>
      </c>
      <c r="B80" s="5" t="s">
        <v>28</v>
      </c>
    </row>
    <row r="81" spans="1:10">
      <c r="A81" s="12">
        <v>219.65</v>
      </c>
      <c r="B81" s="5" t="s">
        <v>28</v>
      </c>
    </row>
    <row r="82" spans="1:10">
      <c r="A82" s="12">
        <v>270.5</v>
      </c>
      <c r="B82" s="5" t="s">
        <v>28</v>
      </c>
    </row>
    <row r="83" spans="1:10">
      <c r="A83" s="12">
        <v>289.02499999999998</v>
      </c>
      <c r="B83" s="5" t="s">
        <v>35</v>
      </c>
    </row>
    <row r="84" spans="1:10" ht="18">
      <c r="A84" s="12">
        <v>144.32499999999999</v>
      </c>
      <c r="B84" s="5" t="s">
        <v>35</v>
      </c>
      <c r="F84" s="151"/>
      <c r="G84" s="151"/>
      <c r="H84" s="151"/>
      <c r="I84" s="151"/>
      <c r="J84" s="151"/>
    </row>
    <row r="85" spans="1:10">
      <c r="A85" s="12">
        <v>205.77499999999998</v>
      </c>
      <c r="B85" s="5" t="s">
        <v>28</v>
      </c>
    </row>
    <row r="86" spans="1:10">
      <c r="A86" s="12">
        <v>229.625</v>
      </c>
      <c r="B86" s="5" t="s">
        <v>35</v>
      </c>
      <c r="G86" s="152"/>
    </row>
    <row r="87" spans="1:10">
      <c r="A87" s="12">
        <v>201.875</v>
      </c>
      <c r="B87" s="5" t="s">
        <v>35</v>
      </c>
    </row>
    <row r="88" spans="1:10">
      <c r="A88" s="12">
        <v>209.67500000000001</v>
      </c>
      <c r="B88" s="5" t="s">
        <v>28</v>
      </c>
    </row>
    <row r="89" spans="1:10">
      <c r="A89" s="12">
        <v>234.72499999999999</v>
      </c>
      <c r="B89" s="5" t="s">
        <v>28</v>
      </c>
    </row>
    <row r="90" spans="1:10">
      <c r="A90" s="12">
        <v>197.75</v>
      </c>
      <c r="B90" s="5" t="s">
        <v>35</v>
      </c>
      <c r="F90" s="149"/>
    </row>
    <row r="91" spans="1:10">
      <c r="A91" s="12">
        <v>279.5</v>
      </c>
      <c r="B91" s="5" t="s">
        <v>28</v>
      </c>
    </row>
    <row r="92" spans="1:10">
      <c r="A92" s="12">
        <v>197.97499999999999</v>
      </c>
      <c r="B92" s="5" t="s">
        <v>28</v>
      </c>
    </row>
    <row r="93" spans="1:10">
      <c r="A93" s="12">
        <v>147.69999999999999</v>
      </c>
      <c r="B93" s="5" t="s">
        <v>28</v>
      </c>
    </row>
    <row r="94" spans="1:10">
      <c r="A94" s="12">
        <v>214.55</v>
      </c>
      <c r="B94" s="5" t="s">
        <v>28</v>
      </c>
    </row>
    <row r="95" spans="1:10">
      <c r="A95" s="12">
        <v>254.97499999999999</v>
      </c>
      <c r="B95" s="5" t="s">
        <v>28</v>
      </c>
    </row>
    <row r="96" spans="1:10">
      <c r="A96" s="12">
        <v>214.55</v>
      </c>
      <c r="B96" s="5" t="s">
        <v>28</v>
      </c>
    </row>
    <row r="97" spans="1:10">
      <c r="A97" s="12">
        <v>376.65</v>
      </c>
      <c r="B97" s="5" t="s">
        <v>28</v>
      </c>
    </row>
    <row r="98" spans="1:10">
      <c r="A98" s="12">
        <v>332.4</v>
      </c>
      <c r="B98" s="5" t="s">
        <v>35</v>
      </c>
      <c r="J98" s="150"/>
    </row>
    <row r="99" spans="1:10">
      <c r="A99" s="12">
        <v>213.8</v>
      </c>
      <c r="B99" s="5" t="s">
        <v>35</v>
      </c>
    </row>
    <row r="100" spans="1:10">
      <c r="A100" s="12">
        <v>255.875</v>
      </c>
      <c r="B100" s="5" t="s">
        <v>28</v>
      </c>
    </row>
    <row r="101" spans="1:10">
      <c r="A101" s="12">
        <v>260.07500000000005</v>
      </c>
      <c r="B101" s="5" t="s">
        <v>28</v>
      </c>
    </row>
    <row r="102" spans="1:10">
      <c r="A102" s="12">
        <v>254.67500000000001</v>
      </c>
      <c r="B102" s="5" t="s">
        <v>28</v>
      </c>
    </row>
    <row r="103" spans="1:10">
      <c r="A103" s="12">
        <v>266.29999999999995</v>
      </c>
      <c r="B103" s="5" t="s">
        <v>28</v>
      </c>
    </row>
    <row r="104" spans="1:10">
      <c r="A104" s="12">
        <v>242.22499999999999</v>
      </c>
      <c r="B104" s="5" t="s">
        <v>28</v>
      </c>
    </row>
    <row r="105" spans="1:10">
      <c r="A105" s="12">
        <v>207.72500000000002</v>
      </c>
      <c r="B105" s="5" t="s">
        <v>35</v>
      </c>
    </row>
    <row r="106" spans="1:10">
      <c r="A106" s="12">
        <v>217.47500000000002</v>
      </c>
      <c r="B106" s="5" t="s">
        <v>28</v>
      </c>
    </row>
    <row r="107" spans="1:10">
      <c r="A107" s="12">
        <v>204.35</v>
      </c>
      <c r="B107" s="5" t="s">
        <v>28</v>
      </c>
    </row>
    <row r="108" spans="1:10">
      <c r="A108" s="12">
        <v>339.9</v>
      </c>
      <c r="B108" s="5" t="s">
        <v>28</v>
      </c>
    </row>
    <row r="109" spans="1:10">
      <c r="A109" s="12">
        <v>232.32499999999999</v>
      </c>
      <c r="B109" s="5" t="s">
        <v>28</v>
      </c>
    </row>
    <row r="110" spans="1:10">
      <c r="A110" s="12">
        <v>215</v>
      </c>
      <c r="B110" s="5" t="s">
        <v>28</v>
      </c>
    </row>
    <row r="111" spans="1:10">
      <c r="A111" s="12">
        <v>222.57499999999999</v>
      </c>
      <c r="B111" s="5" t="s">
        <v>28</v>
      </c>
    </row>
    <row r="112" spans="1:10">
      <c r="A112" s="12">
        <v>221.375</v>
      </c>
      <c r="B112" s="5" t="s">
        <v>28</v>
      </c>
    </row>
    <row r="113" spans="1:2">
      <c r="A113" s="12">
        <v>232.77500000000001</v>
      </c>
      <c r="B113" s="5" t="s">
        <v>28</v>
      </c>
    </row>
    <row r="114" spans="1:2">
      <c r="A114" s="12">
        <v>159.17500000000001</v>
      </c>
      <c r="B114" s="5" t="s">
        <v>28</v>
      </c>
    </row>
    <row r="115" spans="1:2">
      <c r="A115" s="12">
        <v>150.625</v>
      </c>
      <c r="B115" s="5" t="s">
        <v>28</v>
      </c>
    </row>
    <row r="116" spans="1:2">
      <c r="A116" s="12">
        <v>400.35</v>
      </c>
      <c r="B116" s="5" t="s">
        <v>28</v>
      </c>
    </row>
    <row r="117" spans="1:2">
      <c r="A117" s="12">
        <v>254.22499999999999</v>
      </c>
      <c r="B117" s="5" t="s">
        <v>35</v>
      </c>
    </row>
    <row r="118" spans="1:2">
      <c r="A118" s="12">
        <v>218.45</v>
      </c>
      <c r="B118" s="5" t="s">
        <v>35</v>
      </c>
    </row>
    <row r="119" spans="1:2">
      <c r="A119" s="12">
        <v>198.72499999999999</v>
      </c>
      <c r="B119" s="5" t="s">
        <v>28</v>
      </c>
    </row>
    <row r="120" spans="1:2">
      <c r="A120" s="12">
        <v>240.65</v>
      </c>
      <c r="B120" s="5" t="s">
        <v>28</v>
      </c>
    </row>
    <row r="121" spans="1:2">
      <c r="A121" s="12">
        <v>310.35000000000002</v>
      </c>
      <c r="B121" s="5" t="s">
        <v>28</v>
      </c>
    </row>
    <row r="122" spans="1:2">
      <c r="A122" s="12">
        <v>197</v>
      </c>
      <c r="B122" s="5" t="s">
        <v>35</v>
      </c>
    </row>
    <row r="123" spans="1:2">
      <c r="A123" s="12">
        <v>394.5</v>
      </c>
      <c r="B123" s="5" t="s">
        <v>28</v>
      </c>
    </row>
    <row r="124" spans="1:2">
      <c r="A124" s="12">
        <v>222.35000000000002</v>
      </c>
      <c r="B124" s="5" t="s">
        <v>28</v>
      </c>
    </row>
    <row r="125" spans="1:2">
      <c r="A125" s="12">
        <v>296.75</v>
      </c>
      <c r="B125" s="5" t="s">
        <v>35</v>
      </c>
    </row>
    <row r="126" spans="1:2">
      <c r="A126" s="12">
        <v>242.75</v>
      </c>
      <c r="B126" s="5" t="s">
        <v>35</v>
      </c>
    </row>
    <row r="127" spans="1:2">
      <c r="A127" s="12">
        <v>372.82500000000005</v>
      </c>
      <c r="B127" s="5" t="s">
        <v>35</v>
      </c>
    </row>
    <row r="128" spans="1:2">
      <c r="A128" s="12">
        <v>210.42499999999998</v>
      </c>
      <c r="B128" s="5" t="s">
        <v>28</v>
      </c>
    </row>
    <row r="129" spans="1:2">
      <c r="A129" s="12">
        <v>214.32499999999999</v>
      </c>
      <c r="B129" s="5" t="s">
        <v>28</v>
      </c>
    </row>
    <row r="130" spans="1:2">
      <c r="A130" s="12">
        <v>220.17499999999998</v>
      </c>
      <c r="B130" s="5" t="s">
        <v>28</v>
      </c>
    </row>
    <row r="131" spans="1:2">
      <c r="A131" s="12">
        <v>187.55</v>
      </c>
      <c r="B131" s="5" t="s">
        <v>28</v>
      </c>
    </row>
    <row r="132" spans="1:2">
      <c r="A132" s="12">
        <v>219.125</v>
      </c>
      <c r="B132" s="5" t="s">
        <v>35</v>
      </c>
    </row>
    <row r="133" spans="1:2">
      <c r="A133" s="12">
        <v>223.77499999999998</v>
      </c>
      <c r="B133" s="5" t="s">
        <v>28</v>
      </c>
    </row>
    <row r="134" spans="1:2">
      <c r="A134" s="12">
        <v>205.25</v>
      </c>
      <c r="B134" s="5" t="s">
        <v>28</v>
      </c>
    </row>
    <row r="135" spans="1:2">
      <c r="A135" s="12">
        <v>268.32500000000005</v>
      </c>
      <c r="B135" s="5" t="s">
        <v>28</v>
      </c>
    </row>
    <row r="136" spans="1:2">
      <c r="A136" s="12">
        <v>230.82500000000002</v>
      </c>
      <c r="B136" s="5" t="s">
        <v>28</v>
      </c>
    </row>
    <row r="137" spans="1:2">
      <c r="A137" s="12">
        <v>306.07499999999999</v>
      </c>
      <c r="B137" s="5" t="s">
        <v>28</v>
      </c>
    </row>
    <row r="138" spans="1:2">
      <c r="A138" s="12">
        <v>217.25</v>
      </c>
      <c r="B138" s="5" t="s">
        <v>28</v>
      </c>
    </row>
    <row r="139" spans="1:2">
      <c r="A139" s="12">
        <v>219.42500000000001</v>
      </c>
      <c r="B139" s="5" t="s">
        <v>28</v>
      </c>
    </row>
    <row r="140" spans="1:2">
      <c r="A140" s="12">
        <v>214.02499999999998</v>
      </c>
      <c r="B140" s="5" t="s">
        <v>28</v>
      </c>
    </row>
    <row r="141" spans="1:2">
      <c r="A141" s="12">
        <v>263.60000000000002</v>
      </c>
      <c r="B141" s="5" t="s">
        <v>28</v>
      </c>
    </row>
    <row r="142" spans="1:2">
      <c r="A142" s="12">
        <v>188.75</v>
      </c>
      <c r="B142" s="5" t="s">
        <v>28</v>
      </c>
    </row>
    <row r="143" spans="1:2">
      <c r="A143" s="12">
        <v>357.75</v>
      </c>
      <c r="B143" s="5" t="s">
        <v>28</v>
      </c>
    </row>
    <row r="144" spans="1:2">
      <c r="A144" s="12">
        <v>302.82499999999999</v>
      </c>
      <c r="B144" s="5" t="s">
        <v>28</v>
      </c>
    </row>
    <row r="145" spans="1:2">
      <c r="A145" s="12">
        <v>351.82500000000005</v>
      </c>
      <c r="B145" s="5" t="s">
        <v>28</v>
      </c>
    </row>
    <row r="146" spans="1:2">
      <c r="A146" s="12">
        <v>205.02500000000001</v>
      </c>
      <c r="B146" s="5" t="s">
        <v>28</v>
      </c>
    </row>
    <row r="147" spans="1:2">
      <c r="A147" s="12">
        <v>333.07499999999999</v>
      </c>
      <c r="B147" s="5" t="s">
        <v>35</v>
      </c>
    </row>
    <row r="148" spans="1:2">
      <c r="A148" s="12">
        <v>203.375</v>
      </c>
      <c r="B148" s="5" t="s">
        <v>28</v>
      </c>
    </row>
    <row r="149" spans="1:2">
      <c r="A149" s="12">
        <v>271.39999999999998</v>
      </c>
      <c r="B149" s="5" t="s">
        <v>28</v>
      </c>
    </row>
    <row r="150" spans="1:2">
      <c r="A150" s="12">
        <v>225.5</v>
      </c>
      <c r="B150" s="5" t="s">
        <v>28</v>
      </c>
    </row>
    <row r="151" spans="1:2">
      <c r="A151" s="12">
        <v>243.5</v>
      </c>
      <c r="B151" s="5" t="s">
        <v>28</v>
      </c>
    </row>
    <row r="152" spans="1:2" ht="16.2" thickBot="1"/>
    <row r="153" spans="1:2" ht="16.2" thickBot="1">
      <c r="A153" s="148">
        <f>SUBTOTAL(9,A2:A152)</f>
        <v>38021.77499999998</v>
      </c>
    </row>
  </sheetData>
  <autoFilter ref="A1:B151" xr:uid="{11ED4714-0616-4E53-918F-3BF7694486C0}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C356-B66A-48B2-93B1-713DFEAA293D}">
  <dimension ref="A1:E151"/>
  <sheetViews>
    <sheetView zoomScale="95" zoomScaleNormal="95" workbookViewId="0">
      <selection activeCell="E4" sqref="E4"/>
    </sheetView>
  </sheetViews>
  <sheetFormatPr defaultRowHeight="15.6"/>
  <cols>
    <col min="1" max="1" width="13.33203125" style="10" customWidth="1"/>
    <col min="2" max="2" width="16.5546875" style="58" customWidth="1"/>
    <col min="4" max="4" width="35.109375" customWidth="1"/>
    <col min="5" max="5" width="12.21875" customWidth="1"/>
  </cols>
  <sheetData>
    <row r="1" spans="1:5" ht="16.2" thickBot="1">
      <c r="A1" s="8" t="s">
        <v>2</v>
      </c>
      <c r="B1" s="8" t="s">
        <v>24</v>
      </c>
    </row>
    <row r="2" spans="1:5" ht="16.2" thickBot="1">
      <c r="A2" s="11">
        <v>1</v>
      </c>
      <c r="B2" s="58" t="s">
        <v>30</v>
      </c>
      <c r="D2" s="158" t="s">
        <v>214</v>
      </c>
      <c r="E2" s="159">
        <f>COUNT(A2:A151)</f>
        <v>150</v>
      </c>
    </row>
    <row r="3" spans="1:5" ht="16.2" thickBot="1">
      <c r="A3" s="11">
        <v>2</v>
      </c>
      <c r="B3" s="58" t="s">
        <v>30</v>
      </c>
    </row>
    <row r="4" spans="1:5" ht="16.2" thickBot="1">
      <c r="A4" s="11">
        <v>3</v>
      </c>
      <c r="B4" s="58" t="s">
        <v>30</v>
      </c>
      <c r="D4" s="158" t="s">
        <v>215</v>
      </c>
      <c r="E4" s="159">
        <f>COUNTIF(B2:B151,B5)</f>
        <v>46</v>
      </c>
    </row>
    <row r="5" spans="1:5" ht="16.2" thickBot="1">
      <c r="A5" s="11">
        <v>4</v>
      </c>
      <c r="B5" s="58" t="s">
        <v>32</v>
      </c>
    </row>
    <row r="6" spans="1:5" ht="16.2" thickBot="1">
      <c r="A6" s="11">
        <v>5</v>
      </c>
      <c r="B6" s="58" t="s">
        <v>30</v>
      </c>
      <c r="D6" s="160" t="s">
        <v>218</v>
      </c>
      <c r="E6" s="161">
        <f>E4/E2</f>
        <v>0.30666666666666664</v>
      </c>
    </row>
    <row r="7" spans="1:5" ht="16.2" thickBot="1">
      <c r="A7" s="11">
        <v>6</v>
      </c>
      <c r="B7" s="58" t="s">
        <v>32</v>
      </c>
    </row>
    <row r="8" spans="1:5" ht="16.2" thickBot="1">
      <c r="A8" s="11">
        <v>7</v>
      </c>
      <c r="B8" s="58" t="s">
        <v>30</v>
      </c>
      <c r="D8" s="160" t="s">
        <v>217</v>
      </c>
      <c r="E8" s="162">
        <f>COUNTIF(B2:B151,B4)</f>
        <v>81</v>
      </c>
    </row>
    <row r="9" spans="1:5" ht="16.2" thickBot="1">
      <c r="A9" s="11">
        <v>8</v>
      </c>
      <c r="B9" s="58" t="s">
        <v>30</v>
      </c>
    </row>
    <row r="10" spans="1:5" ht="16.2" thickBot="1">
      <c r="A10" s="11">
        <v>9</v>
      </c>
      <c r="B10" s="58" t="s">
        <v>30</v>
      </c>
      <c r="D10" s="160" t="s">
        <v>219</v>
      </c>
      <c r="E10" s="161">
        <f>E8/E2</f>
        <v>0.54</v>
      </c>
    </row>
    <row r="11" spans="1:5" ht="16.2" thickBot="1">
      <c r="A11" s="11">
        <v>10</v>
      </c>
      <c r="B11" s="58" t="s">
        <v>32</v>
      </c>
    </row>
    <row r="12" spans="1:5" ht="16.2" thickBot="1">
      <c r="A12" s="11">
        <v>11</v>
      </c>
      <c r="B12" s="58" t="s">
        <v>30</v>
      </c>
      <c r="D12" s="160" t="s">
        <v>216</v>
      </c>
      <c r="E12" s="162">
        <f>COUNTIF(B2:B151,B21)</f>
        <v>23</v>
      </c>
    </row>
    <row r="13" spans="1:5" ht="16.2" thickBot="1">
      <c r="A13" s="11">
        <v>12</v>
      </c>
      <c r="B13" s="58" t="s">
        <v>30</v>
      </c>
    </row>
    <row r="14" spans="1:5" ht="16.2" thickBot="1">
      <c r="A14" s="11">
        <v>13</v>
      </c>
      <c r="B14" s="58" t="s">
        <v>30</v>
      </c>
      <c r="D14" s="160" t="s">
        <v>220</v>
      </c>
      <c r="E14" s="161">
        <f>E12/E2</f>
        <v>0.15333333333333332</v>
      </c>
    </row>
    <row r="15" spans="1:5">
      <c r="A15" s="11">
        <v>14</v>
      </c>
      <c r="B15" s="58" t="s">
        <v>30</v>
      </c>
    </row>
    <row r="16" spans="1:5">
      <c r="A16" s="11">
        <v>15</v>
      </c>
      <c r="B16" s="58" t="s">
        <v>30</v>
      </c>
    </row>
    <row r="17" spans="1:2">
      <c r="A17" s="11">
        <v>16</v>
      </c>
      <c r="B17" s="58" t="s">
        <v>30</v>
      </c>
    </row>
    <row r="18" spans="1:2">
      <c r="A18" s="11">
        <v>17</v>
      </c>
      <c r="B18" s="58" t="s">
        <v>30</v>
      </c>
    </row>
    <row r="19" spans="1:2">
      <c r="A19" s="11">
        <v>18</v>
      </c>
      <c r="B19" s="58" t="s">
        <v>30</v>
      </c>
    </row>
    <row r="20" spans="1:2">
      <c r="A20" s="11">
        <v>19</v>
      </c>
      <c r="B20" s="58" t="s">
        <v>30</v>
      </c>
    </row>
    <row r="21" spans="1:2">
      <c r="A21" s="11">
        <v>20</v>
      </c>
      <c r="B21" s="58" t="s">
        <v>36</v>
      </c>
    </row>
    <row r="22" spans="1:2">
      <c r="A22" s="11">
        <v>21</v>
      </c>
      <c r="B22" s="58" t="s">
        <v>32</v>
      </c>
    </row>
    <row r="23" spans="1:2">
      <c r="A23" s="11">
        <v>22</v>
      </c>
      <c r="B23" s="58" t="s">
        <v>32</v>
      </c>
    </row>
    <row r="24" spans="1:2">
      <c r="A24" s="11">
        <v>23</v>
      </c>
      <c r="B24" s="58" t="s">
        <v>30</v>
      </c>
    </row>
    <row r="25" spans="1:2">
      <c r="A25" s="11">
        <v>24</v>
      </c>
      <c r="B25" s="58" t="s">
        <v>30</v>
      </c>
    </row>
    <row r="26" spans="1:2">
      <c r="A26" s="11">
        <v>25</v>
      </c>
      <c r="B26" s="58" t="s">
        <v>32</v>
      </c>
    </row>
    <row r="27" spans="1:2">
      <c r="A27" s="11">
        <v>26</v>
      </c>
      <c r="B27" s="58" t="s">
        <v>30</v>
      </c>
    </row>
    <row r="28" spans="1:2">
      <c r="A28" s="11">
        <v>27</v>
      </c>
      <c r="B28" s="58" t="s">
        <v>30</v>
      </c>
    </row>
    <row r="29" spans="1:2">
      <c r="A29" s="11">
        <v>28</v>
      </c>
      <c r="B29" s="58" t="s">
        <v>30</v>
      </c>
    </row>
    <row r="30" spans="1:2">
      <c r="A30" s="11">
        <v>29</v>
      </c>
      <c r="B30" s="58" t="s">
        <v>30</v>
      </c>
    </row>
    <row r="31" spans="1:2">
      <c r="A31" s="11">
        <v>30</v>
      </c>
      <c r="B31" s="58" t="s">
        <v>32</v>
      </c>
    </row>
    <row r="32" spans="1:2">
      <c r="A32" s="11">
        <v>31</v>
      </c>
      <c r="B32" s="58" t="s">
        <v>30</v>
      </c>
    </row>
    <row r="33" spans="1:2">
      <c r="A33" s="11">
        <v>32</v>
      </c>
      <c r="B33" s="58" t="s">
        <v>30</v>
      </c>
    </row>
    <row r="34" spans="1:2">
      <c r="A34" s="11">
        <v>33</v>
      </c>
      <c r="B34" s="58" t="s">
        <v>36</v>
      </c>
    </row>
    <row r="35" spans="1:2">
      <c r="A35" s="11">
        <v>34</v>
      </c>
      <c r="B35" s="58" t="s">
        <v>32</v>
      </c>
    </row>
    <row r="36" spans="1:2">
      <c r="A36" s="11">
        <v>35</v>
      </c>
      <c r="B36" s="58" t="s">
        <v>36</v>
      </c>
    </row>
    <row r="37" spans="1:2">
      <c r="A37" s="11">
        <v>36</v>
      </c>
      <c r="B37" s="58" t="s">
        <v>30</v>
      </c>
    </row>
    <row r="38" spans="1:2">
      <c r="A38" s="11">
        <v>37</v>
      </c>
      <c r="B38" s="58" t="s">
        <v>36</v>
      </c>
    </row>
    <row r="39" spans="1:2">
      <c r="A39" s="11">
        <v>38</v>
      </c>
      <c r="B39" s="58" t="s">
        <v>30</v>
      </c>
    </row>
    <row r="40" spans="1:2">
      <c r="A40" s="11">
        <v>39</v>
      </c>
      <c r="B40" s="58" t="s">
        <v>30</v>
      </c>
    </row>
    <row r="41" spans="1:2">
      <c r="A41" s="11">
        <v>40</v>
      </c>
      <c r="B41" s="58" t="s">
        <v>32</v>
      </c>
    </row>
    <row r="42" spans="1:2">
      <c r="A42" s="11">
        <v>41</v>
      </c>
      <c r="B42" s="58" t="s">
        <v>30</v>
      </c>
    </row>
    <row r="43" spans="1:2">
      <c r="A43" s="11">
        <v>42</v>
      </c>
      <c r="B43" s="58" t="s">
        <v>30</v>
      </c>
    </row>
    <row r="44" spans="1:2">
      <c r="A44" s="11">
        <v>43</v>
      </c>
      <c r="B44" s="58" t="s">
        <v>32</v>
      </c>
    </row>
    <row r="45" spans="1:2">
      <c r="A45" s="11">
        <v>44</v>
      </c>
      <c r="B45" s="58" t="s">
        <v>32</v>
      </c>
    </row>
    <row r="46" spans="1:2">
      <c r="A46" s="11">
        <v>45</v>
      </c>
      <c r="B46" s="58" t="s">
        <v>36</v>
      </c>
    </row>
    <row r="47" spans="1:2">
      <c r="A47" s="11">
        <v>46</v>
      </c>
      <c r="B47" s="58" t="s">
        <v>32</v>
      </c>
    </row>
    <row r="48" spans="1:2">
      <c r="A48" s="11">
        <v>47</v>
      </c>
      <c r="B48" s="58" t="s">
        <v>36</v>
      </c>
    </row>
    <row r="49" spans="1:2">
      <c r="A49" s="11">
        <v>48</v>
      </c>
      <c r="B49" s="58" t="s">
        <v>32</v>
      </c>
    </row>
    <row r="50" spans="1:2">
      <c r="A50" s="11">
        <v>49</v>
      </c>
      <c r="B50" s="58" t="s">
        <v>30</v>
      </c>
    </row>
    <row r="51" spans="1:2">
      <c r="A51" s="11">
        <v>50</v>
      </c>
      <c r="B51" s="58" t="s">
        <v>32</v>
      </c>
    </row>
    <row r="52" spans="1:2">
      <c r="A52" s="11">
        <v>51</v>
      </c>
      <c r="B52" s="58" t="s">
        <v>32</v>
      </c>
    </row>
    <row r="53" spans="1:2">
      <c r="A53" s="11">
        <v>52</v>
      </c>
      <c r="B53" s="58" t="s">
        <v>36</v>
      </c>
    </row>
    <row r="54" spans="1:2">
      <c r="A54" s="11">
        <v>53</v>
      </c>
      <c r="B54" s="58" t="s">
        <v>36</v>
      </c>
    </row>
    <row r="55" spans="1:2">
      <c r="A55" s="11">
        <v>54</v>
      </c>
      <c r="B55" s="58" t="s">
        <v>30</v>
      </c>
    </row>
    <row r="56" spans="1:2">
      <c r="A56" s="11">
        <v>55</v>
      </c>
      <c r="B56" s="58" t="s">
        <v>30</v>
      </c>
    </row>
    <row r="57" spans="1:2">
      <c r="A57" s="11">
        <v>56</v>
      </c>
      <c r="B57" s="58" t="s">
        <v>32</v>
      </c>
    </row>
    <row r="58" spans="1:2">
      <c r="A58" s="11">
        <v>57</v>
      </c>
      <c r="B58" s="58" t="s">
        <v>30</v>
      </c>
    </row>
    <row r="59" spans="1:2">
      <c r="A59" s="11">
        <v>58</v>
      </c>
      <c r="B59" s="58" t="s">
        <v>36</v>
      </c>
    </row>
    <row r="60" spans="1:2">
      <c r="A60" s="11">
        <v>59</v>
      </c>
      <c r="B60" s="58" t="s">
        <v>32</v>
      </c>
    </row>
    <row r="61" spans="1:2">
      <c r="A61" s="11">
        <v>60</v>
      </c>
      <c r="B61" s="58" t="s">
        <v>36</v>
      </c>
    </row>
    <row r="62" spans="1:2">
      <c r="A62" s="11">
        <v>61</v>
      </c>
      <c r="B62" s="58" t="s">
        <v>30</v>
      </c>
    </row>
    <row r="63" spans="1:2">
      <c r="A63" s="11">
        <v>62</v>
      </c>
      <c r="B63" s="58" t="s">
        <v>30</v>
      </c>
    </row>
    <row r="64" spans="1:2">
      <c r="A64" s="11">
        <v>63</v>
      </c>
      <c r="B64" s="58" t="s">
        <v>32</v>
      </c>
    </row>
    <row r="65" spans="1:2">
      <c r="A65" s="11">
        <v>64</v>
      </c>
      <c r="B65" s="58" t="s">
        <v>36</v>
      </c>
    </row>
    <row r="66" spans="1:2">
      <c r="A66" s="11">
        <v>65</v>
      </c>
      <c r="B66" s="58" t="s">
        <v>30</v>
      </c>
    </row>
    <row r="67" spans="1:2">
      <c r="A67" s="11">
        <v>66</v>
      </c>
      <c r="B67" s="58" t="s">
        <v>30</v>
      </c>
    </row>
    <row r="68" spans="1:2">
      <c r="A68" s="11">
        <v>67</v>
      </c>
      <c r="B68" s="58" t="s">
        <v>30</v>
      </c>
    </row>
    <row r="69" spans="1:2">
      <c r="A69" s="11">
        <v>68</v>
      </c>
      <c r="B69" s="58" t="s">
        <v>30</v>
      </c>
    </row>
    <row r="70" spans="1:2">
      <c r="A70" s="11">
        <v>69</v>
      </c>
      <c r="B70" s="58" t="s">
        <v>32</v>
      </c>
    </row>
    <row r="71" spans="1:2">
      <c r="A71" s="11">
        <v>70</v>
      </c>
      <c r="B71" s="58" t="s">
        <v>32</v>
      </c>
    </row>
    <row r="72" spans="1:2">
      <c r="A72" s="11">
        <v>71</v>
      </c>
      <c r="B72" s="58" t="s">
        <v>36</v>
      </c>
    </row>
    <row r="73" spans="1:2">
      <c r="A73" s="11">
        <v>72</v>
      </c>
      <c r="B73" s="58" t="s">
        <v>32</v>
      </c>
    </row>
    <row r="74" spans="1:2">
      <c r="A74" s="11">
        <v>73</v>
      </c>
      <c r="B74" s="58" t="s">
        <v>36</v>
      </c>
    </row>
    <row r="75" spans="1:2">
      <c r="A75" s="11">
        <v>74</v>
      </c>
      <c r="B75" s="58" t="s">
        <v>30</v>
      </c>
    </row>
    <row r="76" spans="1:2">
      <c r="A76" s="11">
        <v>75</v>
      </c>
      <c r="B76" s="58" t="s">
        <v>36</v>
      </c>
    </row>
    <row r="77" spans="1:2">
      <c r="A77" s="11">
        <v>76</v>
      </c>
      <c r="B77" s="58" t="s">
        <v>32</v>
      </c>
    </row>
    <row r="78" spans="1:2">
      <c r="A78" s="11">
        <v>77</v>
      </c>
      <c r="B78" s="58" t="s">
        <v>32</v>
      </c>
    </row>
    <row r="79" spans="1:2">
      <c r="A79" s="11">
        <v>78</v>
      </c>
      <c r="B79" s="58" t="s">
        <v>30</v>
      </c>
    </row>
    <row r="80" spans="1:2">
      <c r="A80" s="11">
        <v>79</v>
      </c>
      <c r="B80" s="58" t="s">
        <v>30</v>
      </c>
    </row>
    <row r="81" spans="1:2">
      <c r="A81" s="11">
        <v>80</v>
      </c>
      <c r="B81" s="58" t="s">
        <v>30</v>
      </c>
    </row>
    <row r="82" spans="1:2">
      <c r="A82" s="11">
        <v>81</v>
      </c>
      <c r="B82" s="58" t="s">
        <v>32</v>
      </c>
    </row>
    <row r="83" spans="1:2">
      <c r="A83" s="11">
        <v>82</v>
      </c>
      <c r="B83" s="58" t="s">
        <v>30</v>
      </c>
    </row>
    <row r="84" spans="1:2">
      <c r="A84" s="11">
        <v>83</v>
      </c>
      <c r="B84" s="58" t="s">
        <v>32</v>
      </c>
    </row>
    <row r="85" spans="1:2">
      <c r="A85" s="11">
        <v>84</v>
      </c>
      <c r="B85" s="58" t="s">
        <v>30</v>
      </c>
    </row>
    <row r="86" spans="1:2">
      <c r="A86" s="11">
        <v>85</v>
      </c>
      <c r="B86" s="58" t="s">
        <v>30</v>
      </c>
    </row>
    <row r="87" spans="1:2">
      <c r="A87" s="11">
        <v>86</v>
      </c>
      <c r="B87" s="58" t="s">
        <v>36</v>
      </c>
    </row>
    <row r="88" spans="1:2">
      <c r="A88" s="11">
        <v>87</v>
      </c>
      <c r="B88" s="58" t="s">
        <v>30</v>
      </c>
    </row>
    <row r="89" spans="1:2">
      <c r="A89" s="11">
        <v>88</v>
      </c>
      <c r="B89" s="58" t="s">
        <v>30</v>
      </c>
    </row>
    <row r="90" spans="1:2">
      <c r="A90" s="11">
        <v>89</v>
      </c>
      <c r="B90" s="58" t="s">
        <v>32</v>
      </c>
    </row>
    <row r="91" spans="1:2">
      <c r="A91" s="11">
        <v>90</v>
      </c>
      <c r="B91" s="58" t="s">
        <v>30</v>
      </c>
    </row>
    <row r="92" spans="1:2">
      <c r="A92" s="11">
        <v>91</v>
      </c>
      <c r="B92" s="58" t="s">
        <v>36</v>
      </c>
    </row>
    <row r="93" spans="1:2">
      <c r="A93" s="11">
        <v>92</v>
      </c>
      <c r="B93" s="58" t="s">
        <v>32</v>
      </c>
    </row>
    <row r="94" spans="1:2">
      <c r="A94" s="11">
        <v>93</v>
      </c>
      <c r="B94" s="58" t="s">
        <v>32</v>
      </c>
    </row>
    <row r="95" spans="1:2">
      <c r="A95" s="11">
        <v>94</v>
      </c>
      <c r="B95" s="58" t="s">
        <v>30</v>
      </c>
    </row>
    <row r="96" spans="1:2">
      <c r="A96" s="11">
        <v>95</v>
      </c>
      <c r="B96" s="58" t="s">
        <v>30</v>
      </c>
    </row>
    <row r="97" spans="1:2">
      <c r="A97" s="11">
        <v>96</v>
      </c>
      <c r="B97" s="58" t="s">
        <v>30</v>
      </c>
    </row>
    <row r="98" spans="1:2">
      <c r="A98" s="11">
        <v>97</v>
      </c>
      <c r="B98" s="58" t="s">
        <v>30</v>
      </c>
    </row>
    <row r="99" spans="1:2">
      <c r="A99" s="11">
        <v>98</v>
      </c>
      <c r="B99" s="58" t="s">
        <v>32</v>
      </c>
    </row>
    <row r="100" spans="1:2">
      <c r="A100" s="11">
        <v>99</v>
      </c>
      <c r="B100" s="58" t="s">
        <v>36</v>
      </c>
    </row>
    <row r="101" spans="1:2">
      <c r="A101" s="11">
        <v>100</v>
      </c>
      <c r="B101" s="58" t="s">
        <v>30</v>
      </c>
    </row>
    <row r="102" spans="1:2">
      <c r="A102" s="11">
        <v>101</v>
      </c>
      <c r="B102" s="58" t="s">
        <v>30</v>
      </c>
    </row>
    <row r="103" spans="1:2">
      <c r="A103" s="11">
        <v>102</v>
      </c>
      <c r="B103" s="58" t="s">
        <v>30</v>
      </c>
    </row>
    <row r="104" spans="1:2">
      <c r="A104" s="11">
        <v>103</v>
      </c>
      <c r="B104" s="58" t="s">
        <v>36</v>
      </c>
    </row>
    <row r="105" spans="1:2">
      <c r="A105" s="11">
        <v>104</v>
      </c>
      <c r="B105" s="58" t="s">
        <v>32</v>
      </c>
    </row>
    <row r="106" spans="1:2">
      <c r="A106" s="11">
        <v>105</v>
      </c>
      <c r="B106" s="58" t="s">
        <v>32</v>
      </c>
    </row>
    <row r="107" spans="1:2">
      <c r="A107" s="11">
        <v>106</v>
      </c>
      <c r="B107" s="58" t="s">
        <v>30</v>
      </c>
    </row>
    <row r="108" spans="1:2">
      <c r="A108" s="11">
        <v>107</v>
      </c>
      <c r="B108" s="58" t="s">
        <v>30</v>
      </c>
    </row>
    <row r="109" spans="1:2">
      <c r="A109" s="11">
        <v>108</v>
      </c>
      <c r="B109" s="58" t="s">
        <v>32</v>
      </c>
    </row>
    <row r="110" spans="1:2">
      <c r="A110" s="11">
        <v>109</v>
      </c>
      <c r="B110" s="58" t="s">
        <v>30</v>
      </c>
    </row>
    <row r="111" spans="1:2">
      <c r="A111" s="11">
        <v>110</v>
      </c>
      <c r="B111" s="58" t="s">
        <v>32</v>
      </c>
    </row>
    <row r="112" spans="1:2">
      <c r="A112" s="11">
        <v>111</v>
      </c>
      <c r="B112" s="58" t="s">
        <v>32</v>
      </c>
    </row>
    <row r="113" spans="1:2">
      <c r="A113" s="11">
        <v>112</v>
      </c>
      <c r="B113" s="58" t="s">
        <v>32</v>
      </c>
    </row>
    <row r="114" spans="1:2">
      <c r="A114" s="11">
        <v>113</v>
      </c>
      <c r="B114" s="58" t="s">
        <v>32</v>
      </c>
    </row>
    <row r="115" spans="1:2">
      <c r="A115" s="11">
        <v>114</v>
      </c>
      <c r="B115" s="58" t="s">
        <v>30</v>
      </c>
    </row>
    <row r="116" spans="1:2">
      <c r="A116" s="11">
        <v>115</v>
      </c>
      <c r="B116" s="58" t="s">
        <v>30</v>
      </c>
    </row>
    <row r="117" spans="1:2">
      <c r="A117" s="11">
        <v>116</v>
      </c>
      <c r="B117" s="58" t="s">
        <v>32</v>
      </c>
    </row>
    <row r="118" spans="1:2">
      <c r="A118" s="11">
        <v>117</v>
      </c>
      <c r="B118" s="58" t="s">
        <v>30</v>
      </c>
    </row>
    <row r="119" spans="1:2">
      <c r="A119" s="11">
        <v>118</v>
      </c>
      <c r="B119" s="58" t="s">
        <v>36</v>
      </c>
    </row>
    <row r="120" spans="1:2">
      <c r="A120" s="11">
        <v>119</v>
      </c>
      <c r="B120" s="58" t="s">
        <v>30</v>
      </c>
    </row>
    <row r="121" spans="1:2">
      <c r="A121" s="11">
        <v>120</v>
      </c>
      <c r="B121" s="58" t="s">
        <v>32</v>
      </c>
    </row>
    <row r="122" spans="1:2">
      <c r="A122" s="11">
        <v>121</v>
      </c>
      <c r="B122" s="58" t="s">
        <v>32</v>
      </c>
    </row>
    <row r="123" spans="1:2">
      <c r="A123" s="11">
        <v>122</v>
      </c>
      <c r="B123" s="58" t="s">
        <v>30</v>
      </c>
    </row>
    <row r="124" spans="1:2">
      <c r="A124" s="11">
        <v>123</v>
      </c>
      <c r="B124" s="58" t="s">
        <v>32</v>
      </c>
    </row>
    <row r="125" spans="1:2">
      <c r="A125" s="11">
        <v>124</v>
      </c>
      <c r="B125" s="58" t="s">
        <v>30</v>
      </c>
    </row>
    <row r="126" spans="1:2">
      <c r="A126" s="11">
        <v>125</v>
      </c>
      <c r="B126" s="58" t="s">
        <v>30</v>
      </c>
    </row>
    <row r="127" spans="1:2">
      <c r="A127" s="11">
        <v>126</v>
      </c>
      <c r="B127" s="58" t="s">
        <v>30</v>
      </c>
    </row>
    <row r="128" spans="1:2">
      <c r="A128" s="11">
        <v>127</v>
      </c>
      <c r="B128" s="58" t="s">
        <v>30</v>
      </c>
    </row>
    <row r="129" spans="1:2">
      <c r="A129" s="11">
        <v>128</v>
      </c>
      <c r="B129" s="58" t="s">
        <v>30</v>
      </c>
    </row>
    <row r="130" spans="1:2">
      <c r="A130" s="11">
        <v>129</v>
      </c>
      <c r="B130" s="58" t="s">
        <v>30</v>
      </c>
    </row>
    <row r="131" spans="1:2">
      <c r="A131" s="11">
        <v>130</v>
      </c>
      <c r="B131" s="58" t="s">
        <v>30</v>
      </c>
    </row>
    <row r="132" spans="1:2">
      <c r="A132" s="11">
        <v>131</v>
      </c>
      <c r="B132" s="58" t="s">
        <v>36</v>
      </c>
    </row>
    <row r="133" spans="1:2">
      <c r="A133" s="11">
        <v>132</v>
      </c>
      <c r="B133" s="58" t="s">
        <v>30</v>
      </c>
    </row>
    <row r="134" spans="1:2">
      <c r="A134" s="11">
        <v>133</v>
      </c>
      <c r="B134" s="58" t="s">
        <v>36</v>
      </c>
    </row>
    <row r="135" spans="1:2">
      <c r="A135" s="11">
        <v>134</v>
      </c>
      <c r="B135" s="58" t="s">
        <v>32</v>
      </c>
    </row>
    <row r="136" spans="1:2">
      <c r="A136" s="11">
        <v>135</v>
      </c>
      <c r="B136" s="58" t="s">
        <v>30</v>
      </c>
    </row>
    <row r="137" spans="1:2">
      <c r="A137" s="11">
        <v>136</v>
      </c>
      <c r="B137" s="58" t="s">
        <v>30</v>
      </c>
    </row>
    <row r="138" spans="1:2">
      <c r="A138" s="11">
        <v>137</v>
      </c>
      <c r="B138" s="58" t="s">
        <v>32</v>
      </c>
    </row>
    <row r="139" spans="1:2">
      <c r="A139" s="11">
        <v>138</v>
      </c>
      <c r="B139" s="58" t="s">
        <v>30</v>
      </c>
    </row>
    <row r="140" spans="1:2">
      <c r="A140" s="11">
        <v>139</v>
      </c>
      <c r="B140" s="58" t="s">
        <v>30</v>
      </c>
    </row>
    <row r="141" spans="1:2">
      <c r="A141" s="11">
        <v>140</v>
      </c>
      <c r="B141" s="58" t="s">
        <v>30</v>
      </c>
    </row>
    <row r="142" spans="1:2">
      <c r="A142" s="11">
        <v>141</v>
      </c>
      <c r="B142" s="58" t="s">
        <v>32</v>
      </c>
    </row>
    <row r="143" spans="1:2">
      <c r="A143" s="11">
        <v>142</v>
      </c>
      <c r="B143" s="58" t="s">
        <v>30</v>
      </c>
    </row>
    <row r="144" spans="1:2">
      <c r="A144" s="11">
        <v>143</v>
      </c>
      <c r="B144" s="58" t="s">
        <v>36</v>
      </c>
    </row>
    <row r="145" spans="1:2">
      <c r="A145" s="11">
        <v>144</v>
      </c>
      <c r="B145" s="58" t="s">
        <v>30</v>
      </c>
    </row>
    <row r="146" spans="1:2">
      <c r="A146" s="11">
        <v>145</v>
      </c>
      <c r="B146" s="58" t="s">
        <v>32</v>
      </c>
    </row>
    <row r="147" spans="1:2">
      <c r="A147" s="11">
        <v>146</v>
      </c>
      <c r="B147" s="58" t="s">
        <v>32</v>
      </c>
    </row>
    <row r="148" spans="1:2">
      <c r="A148" s="11">
        <v>147</v>
      </c>
      <c r="B148" s="58" t="s">
        <v>30</v>
      </c>
    </row>
    <row r="149" spans="1:2">
      <c r="A149" s="11">
        <v>148</v>
      </c>
      <c r="B149" s="58" t="s">
        <v>36</v>
      </c>
    </row>
    <row r="150" spans="1:2">
      <c r="A150" s="11">
        <v>149</v>
      </c>
      <c r="B150" s="58" t="s">
        <v>30</v>
      </c>
    </row>
    <row r="151" spans="1:2">
      <c r="A151" s="11">
        <v>150</v>
      </c>
      <c r="B151" s="58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 Description</vt:lpstr>
      <vt:lpstr>Data</vt:lpstr>
      <vt:lpstr>Q1(a)</vt:lpstr>
      <vt:lpstr>Q1(b)</vt:lpstr>
      <vt:lpstr>Q2(a)</vt:lpstr>
      <vt:lpstr>Q2(b)</vt:lpstr>
      <vt:lpstr>Q2(c)</vt:lpstr>
      <vt:lpstr>Q3(a)</vt:lpstr>
      <vt:lpstr>Q3(b)</vt:lpstr>
      <vt:lpstr>Q4(a)</vt:lpstr>
      <vt:lpstr>Q4(b)</vt:lpstr>
      <vt:lpstr>Q5</vt:lpstr>
      <vt:lpstr>CI</vt:lpstr>
      <vt:lpstr>HT</vt:lpstr>
      <vt:lpstr>Sample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Senarathna</dc:creator>
  <cp:lastModifiedBy>ATHARVA SANTOSH MAVALE</cp:lastModifiedBy>
  <cp:lastPrinted>2024-09-12T06:47:38Z</cp:lastPrinted>
  <dcterms:created xsi:type="dcterms:W3CDTF">2024-08-13T11:58:10Z</dcterms:created>
  <dcterms:modified xsi:type="dcterms:W3CDTF">2024-09-12T13:35:11Z</dcterms:modified>
</cp:coreProperties>
</file>