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umair Raul\Desktop\Case Study\"/>
    </mc:Choice>
  </mc:AlternateContent>
  <xr:revisionPtr revIDLastSave="0" documentId="8_{EF1C1073-8524-4620-B538-94D7B09D1F2F}" xr6:coauthVersionLast="47" xr6:coauthVersionMax="47" xr10:uidLastSave="{00000000-0000-0000-0000-000000000000}"/>
  <bookViews>
    <workbookView xWindow="-108" yWindow="-108" windowWidth="23256" windowHeight="14856" activeTab="1" xr2:uid="{00000000-000D-0000-FFFF-FFFF00000000}"/>
  </bookViews>
  <sheets>
    <sheet name="Sheet1 (2)" sheetId="2" r:id="rId1"/>
    <sheet name="Master sheet" sheetId="1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K26" i="2"/>
  <c r="C7" i="1" s="1"/>
  <c r="C21" i="1" s="1"/>
  <c r="I1" i="2"/>
  <c r="L26" i="2"/>
  <c r="D7" i="1" s="1"/>
  <c r="D10" i="1" s="1"/>
  <c r="R26" i="2"/>
  <c r="J7" i="1" s="1"/>
  <c r="J10" i="1" s="1"/>
  <c r="U5" i="1"/>
  <c r="U7" i="1"/>
  <c r="F5" i="3"/>
  <c r="F10" i="3" s="1"/>
  <c r="L5" i="1"/>
  <c r="Z26" i="2"/>
  <c r="R7" i="1" s="1"/>
  <c r="R9" i="1" s="1"/>
  <c r="Y26" i="2"/>
  <c r="Q7" i="1" s="1"/>
  <c r="Q9" i="1" s="1"/>
  <c r="X26" i="2"/>
  <c r="P7" i="1" s="1"/>
  <c r="P9" i="1" s="1"/>
  <c r="W26" i="2"/>
  <c r="O7" i="1" s="1"/>
  <c r="O9" i="1" s="1"/>
  <c r="V26" i="2"/>
  <c r="N7" i="1" s="1"/>
  <c r="N9" i="1" s="1"/>
  <c r="U26" i="2"/>
  <c r="M7" i="1" s="1"/>
  <c r="M10" i="1" s="1"/>
  <c r="T26" i="2"/>
  <c r="L7" i="1" s="1"/>
  <c r="L9" i="1" s="1"/>
  <c r="S26" i="2"/>
  <c r="K7" i="1" s="1"/>
  <c r="K9" i="1" s="1"/>
  <c r="Q26" i="2"/>
  <c r="I7" i="1" s="1"/>
  <c r="I8" i="1" s="1"/>
  <c r="P26" i="2"/>
  <c r="H7" i="1" s="1"/>
  <c r="H8" i="1" s="1"/>
  <c r="O26" i="2"/>
  <c r="G7" i="1" s="1"/>
  <c r="G8" i="1" s="1"/>
  <c r="N26" i="2"/>
  <c r="F7" i="1" s="1"/>
  <c r="F8" i="1" s="1"/>
  <c r="M26" i="2"/>
  <c r="E7" i="1" s="1"/>
  <c r="E8" i="1" s="1"/>
  <c r="D6" i="1"/>
  <c r="E6" i="1" s="1"/>
  <c r="F6" i="1" s="1"/>
  <c r="G6" i="1" s="1"/>
  <c r="O5" i="1"/>
  <c r="P5" i="1"/>
  <c r="Q5" i="1"/>
  <c r="R5" i="1"/>
  <c r="D5" i="1"/>
  <c r="E5" i="1"/>
  <c r="F5" i="1"/>
  <c r="G5" i="1"/>
  <c r="H5" i="1"/>
  <c r="I5" i="1"/>
  <c r="J5" i="1"/>
  <c r="K5" i="1"/>
  <c r="M5" i="1"/>
  <c r="N5" i="1"/>
  <c r="C5" i="1"/>
  <c r="G23" i="2"/>
  <c r="E23" i="2"/>
  <c r="F23" i="2" s="1"/>
  <c r="G22" i="2"/>
  <c r="E22" i="2"/>
  <c r="F22" i="2" s="1"/>
  <c r="G21" i="2"/>
  <c r="E21" i="2"/>
  <c r="F21" i="2" s="1"/>
  <c r="G20" i="2"/>
  <c r="E20" i="2"/>
  <c r="F20" i="2" s="1"/>
  <c r="G19" i="2"/>
  <c r="E19" i="2"/>
  <c r="F19" i="2" s="1"/>
  <c r="G18" i="2"/>
  <c r="F18" i="2"/>
  <c r="G17" i="2"/>
  <c r="E17" i="2"/>
  <c r="F17" i="2" s="1"/>
  <c r="G16" i="2"/>
  <c r="E16" i="2"/>
  <c r="F16" i="2" s="1"/>
  <c r="G15" i="2"/>
  <c r="E15" i="2"/>
  <c r="F15" i="2" s="1"/>
  <c r="G14" i="2"/>
  <c r="E14" i="2"/>
  <c r="F14" i="2" s="1"/>
  <c r="G13" i="2"/>
  <c r="E13" i="2"/>
  <c r="F13" i="2" s="1"/>
  <c r="G12" i="2"/>
  <c r="E12" i="2"/>
  <c r="F12" i="2" s="1"/>
  <c r="G11" i="2"/>
  <c r="E11" i="2"/>
  <c r="F11" i="2" s="1"/>
  <c r="E7" i="2"/>
  <c r="G7" i="2" s="1"/>
  <c r="E6" i="2"/>
  <c r="G6" i="2" s="1"/>
  <c r="E5" i="2"/>
  <c r="F5" i="2" s="1"/>
  <c r="F7" i="3" l="1"/>
  <c r="K10" i="1"/>
  <c r="D8" i="1"/>
  <c r="Q8" i="1"/>
  <c r="J9" i="1"/>
  <c r="I9" i="1"/>
  <c r="H9" i="1"/>
  <c r="G9" i="1"/>
  <c r="G11" i="1" s="1"/>
  <c r="G13" i="1" s="1"/>
  <c r="F9" i="1"/>
  <c r="F11" i="1" s="1"/>
  <c r="F13" i="1" s="1"/>
  <c r="J8" i="1"/>
  <c r="R8" i="1"/>
  <c r="L8" i="1"/>
  <c r="P8" i="1"/>
  <c r="O8" i="1"/>
  <c r="E9" i="1"/>
  <c r="E11" i="1" s="1"/>
  <c r="E13" i="1" s="1"/>
  <c r="N8" i="1"/>
  <c r="M8" i="1"/>
  <c r="M9" i="1"/>
  <c r="G10" i="1"/>
  <c r="H10" i="1"/>
  <c r="I10" i="1"/>
  <c r="D21" i="1"/>
  <c r="D9" i="1"/>
  <c r="D11" i="1" s="1"/>
  <c r="D13" i="1" s="1"/>
  <c r="D19" i="1"/>
  <c r="D20" i="1" s="1"/>
  <c r="D12" i="1"/>
  <c r="D14" i="1" s="1"/>
  <c r="H6" i="1"/>
  <c r="G17" i="1"/>
  <c r="G18" i="1" s="1"/>
  <c r="G15" i="1"/>
  <c r="G16" i="1" s="1"/>
  <c r="G19" i="1"/>
  <c r="G20" i="1" s="1"/>
  <c r="M21" i="1"/>
  <c r="D17" i="1"/>
  <c r="D18" i="1" s="1"/>
  <c r="L21" i="1"/>
  <c r="K8" i="1"/>
  <c r="F8" i="3" s="1"/>
  <c r="K21" i="1"/>
  <c r="D15" i="1"/>
  <c r="D16" i="1" s="1"/>
  <c r="J21" i="1"/>
  <c r="I21" i="1"/>
  <c r="H21" i="1"/>
  <c r="G21" i="1"/>
  <c r="L10" i="1"/>
  <c r="R21" i="1"/>
  <c r="R10" i="1"/>
  <c r="F15" i="1"/>
  <c r="F16" i="1" s="1"/>
  <c r="F21" i="1"/>
  <c r="F10" i="1"/>
  <c r="F12" i="1" s="1"/>
  <c r="F14" i="1" s="1"/>
  <c r="Q21" i="1"/>
  <c r="Q10" i="1"/>
  <c r="E15" i="1"/>
  <c r="E16" i="1" s="1"/>
  <c r="E21" i="1"/>
  <c r="E10" i="1"/>
  <c r="E12" i="1" s="1"/>
  <c r="E14" i="1" s="1"/>
  <c r="P21" i="1"/>
  <c r="P10" i="1"/>
  <c r="F19" i="1"/>
  <c r="F20" i="1" s="1"/>
  <c r="O21" i="1"/>
  <c r="O10" i="1"/>
  <c r="E19" i="1"/>
  <c r="E20" i="1" s="1"/>
  <c r="N10" i="1"/>
  <c r="F17" i="1"/>
  <c r="F18" i="1" s="1"/>
  <c r="E17" i="1"/>
  <c r="E18" i="1" s="1"/>
  <c r="N21" i="1"/>
  <c r="C15" i="1"/>
  <c r="C16" i="1" s="1"/>
  <c r="C17" i="1"/>
  <c r="C18" i="1" s="1"/>
  <c r="C19" i="1"/>
  <c r="C20" i="1" s="1"/>
  <c r="G5" i="2"/>
  <c r="F6" i="2"/>
  <c r="F7" i="2"/>
  <c r="C9" i="1"/>
  <c r="C8" i="1"/>
  <c r="C10" i="1"/>
  <c r="U10" i="1" l="1"/>
  <c r="U21" i="1"/>
  <c r="U9" i="1"/>
  <c r="U8" i="1"/>
  <c r="G12" i="1"/>
  <c r="G14" i="1" s="1"/>
  <c r="H12" i="1"/>
  <c r="H11" i="1"/>
  <c r="I6" i="1"/>
  <c r="H17" i="1"/>
  <c r="H15" i="1"/>
  <c r="H19" i="1"/>
  <c r="C12" i="1"/>
  <c r="C14" i="1" s="1"/>
  <c r="C11" i="1"/>
  <c r="C13" i="1" s="1"/>
  <c r="H13" i="1" l="1"/>
  <c r="H14" i="1"/>
  <c r="H20" i="1"/>
  <c r="H16" i="1"/>
  <c r="H18" i="1"/>
  <c r="J6" i="1"/>
  <c r="I17" i="1"/>
  <c r="I18" i="1" s="1"/>
  <c r="I15" i="1"/>
  <c r="I16" i="1" s="1"/>
  <c r="I19" i="1"/>
  <c r="I20" i="1" s="1"/>
  <c r="I12" i="1"/>
  <c r="I14" i="1" s="1"/>
  <c r="I11" i="1"/>
  <c r="I13" i="1" s="1"/>
  <c r="K6" i="1" l="1"/>
  <c r="J17" i="1"/>
  <c r="J18" i="1" s="1"/>
  <c r="J19" i="1"/>
  <c r="J20" i="1" s="1"/>
  <c r="J15" i="1"/>
  <c r="J16" i="1" s="1"/>
  <c r="J12" i="1"/>
  <c r="J14" i="1" s="1"/>
  <c r="J11" i="1"/>
  <c r="J13" i="1" s="1"/>
  <c r="K11" i="1" l="1"/>
  <c r="K12" i="1"/>
  <c r="L6" i="1"/>
  <c r="K17" i="1"/>
  <c r="K19" i="1"/>
  <c r="K20" i="1" s="1"/>
  <c r="K15" i="1"/>
  <c r="K13" i="1" l="1"/>
  <c r="K18" i="1"/>
  <c r="K14" i="1"/>
  <c r="K16" i="1"/>
  <c r="L15" i="1"/>
  <c r="L16" i="1" s="1"/>
  <c r="L17" i="1"/>
  <c r="L18" i="1" s="1"/>
  <c r="L19" i="1"/>
  <c r="M6" i="1"/>
  <c r="L12" i="1"/>
  <c r="L14" i="1" s="1"/>
  <c r="L11" i="1"/>
  <c r="L13" i="1" s="1"/>
  <c r="L20" i="1" l="1"/>
  <c r="N6" i="1"/>
  <c r="M12" i="1"/>
  <c r="M14" i="1" s="1"/>
  <c r="M19" i="1"/>
  <c r="M20" i="1" s="1"/>
  <c r="M15" i="1"/>
  <c r="M16" i="1" s="1"/>
  <c r="M17" i="1"/>
  <c r="M18" i="1" s="1"/>
  <c r="M11" i="1"/>
  <c r="M13" i="1" s="1"/>
  <c r="O6" i="1" l="1"/>
  <c r="N17" i="1"/>
  <c r="N18" i="1" s="1"/>
  <c r="N19" i="1"/>
  <c r="N20" i="1" s="1"/>
  <c r="N15" i="1"/>
  <c r="N16" i="1" s="1"/>
  <c r="N11" i="1"/>
  <c r="N13" i="1" s="1"/>
  <c r="N12" i="1"/>
  <c r="N14" i="1" s="1"/>
  <c r="P6" i="1" l="1"/>
  <c r="O19" i="1"/>
  <c r="O15" i="1"/>
  <c r="O17" i="1"/>
  <c r="O12" i="1"/>
  <c r="O11" i="1"/>
  <c r="O13" i="1" l="1"/>
  <c r="O14" i="1"/>
  <c r="O18" i="1"/>
  <c r="O16" i="1"/>
  <c r="O20" i="1"/>
  <c r="Q6" i="1"/>
  <c r="P15" i="1"/>
  <c r="P17" i="1"/>
  <c r="P19" i="1"/>
  <c r="P12" i="1"/>
  <c r="P11" i="1"/>
  <c r="P18" i="1" l="1"/>
  <c r="P16" i="1"/>
  <c r="P13" i="1"/>
  <c r="P14" i="1"/>
  <c r="P20" i="1"/>
  <c r="R6" i="1"/>
  <c r="Q15" i="1"/>
  <c r="Q17" i="1"/>
  <c r="Q19" i="1"/>
  <c r="Q12" i="1"/>
  <c r="Q11" i="1"/>
  <c r="Q13" i="1" l="1"/>
  <c r="U13" i="1" s="1"/>
  <c r="Y13" i="1" s="1"/>
  <c r="U11" i="1"/>
  <c r="Q14" i="1"/>
  <c r="U14" i="1" s="1"/>
  <c r="Y14" i="1" s="1"/>
  <c r="U12" i="1"/>
  <c r="Q20" i="1"/>
  <c r="U20" i="1" s="1"/>
  <c r="U19" i="1"/>
  <c r="Q18" i="1"/>
  <c r="U18" i="1" s="1"/>
  <c r="U17" i="1"/>
  <c r="Q16" i="1"/>
  <c r="U16" i="1" s="1"/>
  <c r="U15" i="1"/>
  <c r="R15" i="1"/>
  <c r="R16" i="1" s="1"/>
  <c r="R19" i="1"/>
  <c r="R20" i="1" s="1"/>
  <c r="R17" i="1"/>
  <c r="R18" i="1" s="1"/>
  <c r="R12" i="1"/>
  <c r="R14" i="1" s="1"/>
  <c r="R11" i="1"/>
  <c r="R13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<sst xmlns="http://schemas.openxmlformats.org/spreadsheetml/2006/main" count="92" uniqueCount="52">
  <si>
    <t>belts</t>
  </si>
  <si>
    <t>NO of washer plate</t>
  </si>
  <si>
    <t>NO of carrier plate</t>
  </si>
  <si>
    <t>No of washer plate required per month</t>
  </si>
  <si>
    <t>No of carrier plate required per month</t>
  </si>
  <si>
    <t>No of washer plate Totes required per month</t>
  </si>
  <si>
    <t>No of carrier plate Totes required per month</t>
  </si>
  <si>
    <t>Bolts/month</t>
  </si>
  <si>
    <t>Bolts box / Month</t>
  </si>
  <si>
    <t>Nuts/ Month</t>
  </si>
  <si>
    <t>Nuts Box/ Month</t>
  </si>
  <si>
    <t>Washers / Month</t>
  </si>
  <si>
    <t>Washers Box / Month</t>
  </si>
  <si>
    <t>Year sale/ Duration in months</t>
  </si>
  <si>
    <t>No of Boxes required/ Month</t>
  </si>
  <si>
    <t>Product name</t>
  </si>
  <si>
    <t>Seal Link</t>
  </si>
  <si>
    <t>Washer</t>
  </si>
  <si>
    <t>Carrier</t>
  </si>
  <si>
    <t xml:space="preserve">Space Availabe </t>
  </si>
  <si>
    <t>Capacity W/C per tote</t>
  </si>
  <si>
    <t>Belts with Pressure plate</t>
  </si>
  <si>
    <t>Total Capacity of W</t>
  </si>
  <si>
    <t>No of Slots</t>
  </si>
  <si>
    <t>Sale from forecasting</t>
  </si>
  <si>
    <t xml:space="preserve">Product name </t>
  </si>
  <si>
    <t>Bolts/Box</t>
  </si>
  <si>
    <t>Nuts/Box</t>
  </si>
  <si>
    <t>Washers/Box</t>
  </si>
  <si>
    <t>Elements/Box</t>
  </si>
  <si>
    <t>prosucr name</t>
  </si>
  <si>
    <t>sale</t>
  </si>
  <si>
    <t>Sales</t>
  </si>
  <si>
    <t>Belts Sold</t>
  </si>
  <si>
    <t>No of Washer Plate</t>
  </si>
  <si>
    <t>No of Carrier Plate</t>
  </si>
  <si>
    <t>Anubhab</t>
  </si>
  <si>
    <t>Maria</t>
  </si>
  <si>
    <t>Arjun</t>
  </si>
  <si>
    <t>Mayur</t>
  </si>
  <si>
    <t>Lipi</t>
  </si>
  <si>
    <t>Ankita</t>
  </si>
  <si>
    <t>11.2027° S</t>
  </si>
  <si>
    <t xml:space="preserve"> 17.8739° E</t>
  </si>
  <si>
    <t>14.2350° S</t>
  </si>
  <si>
    <t xml:space="preserve"> 51.9253° W</t>
  </si>
  <si>
    <t>0.7893° S</t>
  </si>
  <si>
    <t>113.9213° E</t>
  </si>
  <si>
    <t>23.8859° N</t>
  </si>
  <si>
    <t xml:space="preserve"> 45.0792° E</t>
  </si>
  <si>
    <t>37.0902° N</t>
  </si>
  <si>
    <t>95.7129°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</si>
</sst>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Roboto"/>
    </font>
    <font>
      <sz val="11"/>
      <color theme="1"/>
      <name val="Roboto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0" fontId="1" fillId="9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7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8" borderId="8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8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8" borderId="18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10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121182</xdr:colOff>
      <xdr:row>5</xdr:row>
      <xdr:rowOff>70971</xdr:rowOff>
    </xdr:from>
    <xdr:to>
      <xdr:col>40</xdr:col>
      <xdr:colOff>248742</xdr:colOff>
      <xdr:row>22</xdr:row>
      <xdr:rowOff>38336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6D665A-550C-24F1-D297-DE1A06F4D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5784" y="988068"/>
          <a:ext cx="4982781" cy="3139772"/>
        </a:xfrm>
        <a:prstGeom prst="rect">
          <a:avLst/>
        </a:prstGeom>
      </xdr:spPr>
    </xdr:pic>
    <xdr:clientData/>
  </xdr:twoCellAnchor>
  <xdr:twoCellAnchor>
    <xdr:from>
      <xdr:col>39</xdr:col>
      <xdr:colOff>69273</xdr:colOff>
      <xdr:row>42</xdr:row>
      <xdr:rowOff>127000</xdr:rowOff>
    </xdr:from>
    <xdr:to>
      <xdr:col>40</xdr:col>
      <xdr:colOff>369454</xdr:colOff>
      <xdr:row>44</xdr:row>
      <xdr:rowOff>34637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AE6EBEE-7E9A-1C9F-FB2A-8DD098231D29}"/>
            </a:ext>
          </a:extLst>
        </xdr:cNvPr>
        <xdr:cNvSpPr/>
      </xdr:nvSpPr>
      <xdr:spPr>
        <a:xfrm>
          <a:off x="16244455" y="8024091"/>
          <a:ext cx="912090" cy="27709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2</v>
    <v>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0DA2-D77A-4E6B-8035-193F380C7BC6}">
  <dimension ref="A1:Z37"/>
  <sheetViews>
    <sheetView zoomScale="70" zoomScaleNormal="70" workbookViewId="0">
      <selection activeCell="K51" sqref="K51"/>
    </sheetView>
  </sheetViews>
  <sheetFormatPr defaultRowHeight="14.4" x14ac:dyDescent="0.3"/>
  <cols>
    <col min="4" max="4" width="14" bestFit="1" customWidth="1"/>
    <col min="5" max="5" width="19.6640625" bestFit="1" customWidth="1"/>
    <col min="6" max="6" width="21.6640625" bestFit="1" customWidth="1"/>
    <col min="7" max="7" width="17.44140625" bestFit="1" customWidth="1"/>
    <col min="8" max="8" width="10" bestFit="1" customWidth="1"/>
    <col min="9" max="9" width="14" bestFit="1" customWidth="1"/>
    <col min="10" max="10" width="19.6640625" bestFit="1" customWidth="1"/>
    <col min="11" max="12" width="19.6640625" customWidth="1"/>
    <col min="13" max="13" width="21.6640625" bestFit="1" customWidth="1"/>
    <col min="14" max="14" width="17.44140625" bestFit="1" customWidth="1"/>
    <col min="15" max="15" width="10" bestFit="1" customWidth="1"/>
    <col min="16" max="17" width="11.88671875" bestFit="1" customWidth="1"/>
    <col min="19" max="19" width="12" bestFit="1" customWidth="1"/>
    <col min="20" max="20" width="11.5546875" customWidth="1"/>
  </cols>
  <sheetData>
    <row r="1" spans="1:17" x14ac:dyDescent="0.3">
      <c r="I1">
        <f>IF('Master sheet'!X2 ='Sheet1 (2)'!K23,'Master sheet'!Y2,0)</f>
        <v>454656</v>
      </c>
    </row>
    <row r="4" spans="1:17" x14ac:dyDescent="0.3">
      <c r="A4" s="6" t="s">
        <v>16</v>
      </c>
      <c r="B4" s="6" t="s">
        <v>17</v>
      </c>
      <c r="C4" s="6" t="s">
        <v>18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J4" s="6"/>
      <c r="K4" s="6"/>
      <c r="L4" s="6"/>
      <c r="M4" s="6"/>
      <c r="N4" s="6"/>
      <c r="O4" s="9"/>
      <c r="P4" s="9"/>
      <c r="Q4" s="9"/>
    </row>
    <row r="5" spans="1:17" x14ac:dyDescent="0.3">
      <c r="A5" s="7">
        <v>300</v>
      </c>
      <c r="D5" s="7">
        <v>5</v>
      </c>
      <c r="E5" s="7">
        <f>D5*K5</f>
        <v>0</v>
      </c>
      <c r="F5" s="7">
        <f>E5/10</f>
        <v>0</v>
      </c>
      <c r="G5" s="2">
        <f>3*E5</f>
        <v>0</v>
      </c>
      <c r="H5" s="39">
        <v>3</v>
      </c>
      <c r="J5" s="1"/>
      <c r="K5" s="7"/>
      <c r="L5" s="7"/>
      <c r="M5" s="1"/>
      <c r="N5" s="1"/>
      <c r="O5" s="1"/>
      <c r="P5" s="1"/>
      <c r="Q5" s="1"/>
    </row>
    <row r="6" spans="1:17" x14ac:dyDescent="0.3">
      <c r="A6" s="7">
        <v>315</v>
      </c>
      <c r="D6" s="7">
        <v>5</v>
      </c>
      <c r="E6" s="7">
        <f>K6*D6</f>
        <v>0</v>
      </c>
      <c r="F6" s="7">
        <f>E6/10</f>
        <v>0</v>
      </c>
      <c r="G6" s="2">
        <f>3*E6</f>
        <v>0</v>
      </c>
      <c r="H6" s="39"/>
      <c r="J6" s="1"/>
      <c r="K6" s="7"/>
      <c r="L6" s="7"/>
      <c r="M6" s="1"/>
      <c r="N6" s="1"/>
      <c r="O6" s="1"/>
      <c r="P6" s="1"/>
      <c r="Q6" s="1"/>
    </row>
    <row r="7" spans="1:17" x14ac:dyDescent="0.3">
      <c r="A7" s="7">
        <v>475</v>
      </c>
      <c r="D7" s="7">
        <v>5</v>
      </c>
      <c r="E7" s="7">
        <f>K7*D7</f>
        <v>0</v>
      </c>
      <c r="F7" s="7">
        <f>E7/10</f>
        <v>0</v>
      </c>
      <c r="G7" s="2">
        <f>3*E7</f>
        <v>0</v>
      </c>
      <c r="H7" s="39"/>
      <c r="J7" s="1"/>
      <c r="K7" s="7"/>
      <c r="L7" s="7"/>
      <c r="M7" s="1"/>
      <c r="N7" s="1"/>
      <c r="O7" s="1"/>
      <c r="P7" s="1"/>
      <c r="Q7" s="1"/>
    </row>
    <row r="8" spans="1:17" x14ac:dyDescent="0.3">
      <c r="J8" s="1"/>
      <c r="K8" s="3"/>
      <c r="L8" s="3"/>
      <c r="M8" s="1"/>
      <c r="N8" s="1"/>
      <c r="O8" s="1"/>
      <c r="P8" s="1"/>
      <c r="Q8" s="1"/>
    </row>
    <row r="9" spans="1:17" x14ac:dyDescent="0.3">
      <c r="J9" s="1"/>
      <c r="K9" s="3"/>
      <c r="L9" s="3"/>
      <c r="M9" s="1"/>
      <c r="N9" s="1"/>
      <c r="O9" s="1"/>
      <c r="P9" s="1"/>
      <c r="Q9" s="1"/>
    </row>
    <row r="10" spans="1:17" x14ac:dyDescent="0.3">
      <c r="A10" s="8" t="s">
        <v>16</v>
      </c>
      <c r="B10" s="8" t="s">
        <v>17</v>
      </c>
      <c r="C10" s="8" t="s">
        <v>18</v>
      </c>
      <c r="D10" s="8" t="s">
        <v>19</v>
      </c>
      <c r="E10" s="8" t="s">
        <v>20</v>
      </c>
      <c r="F10" s="8" t="s">
        <v>21</v>
      </c>
      <c r="G10" s="8" t="s">
        <v>22</v>
      </c>
      <c r="H10" s="8" t="s">
        <v>23</v>
      </c>
      <c r="J10" s="1"/>
      <c r="K10" s="3"/>
      <c r="L10" s="3"/>
      <c r="M10" s="1"/>
      <c r="N10" s="1"/>
      <c r="O10" s="1"/>
      <c r="P10" s="1"/>
      <c r="Q10" s="1"/>
    </row>
    <row r="11" spans="1:17" x14ac:dyDescent="0.3">
      <c r="A11" s="3">
        <v>200</v>
      </c>
      <c r="B11" s="3">
        <v>3300</v>
      </c>
      <c r="C11" s="3">
        <v>3300</v>
      </c>
      <c r="D11" s="3">
        <v>5</v>
      </c>
      <c r="E11" s="3">
        <f>D11*B11</f>
        <v>16500</v>
      </c>
      <c r="F11" s="3">
        <f t="shared" ref="F11:F23" si="0">E11/10</f>
        <v>1650</v>
      </c>
      <c r="G11" s="3">
        <f t="shared" ref="G11:G23" si="1">B11*H11</f>
        <v>3300</v>
      </c>
      <c r="H11" s="3">
        <v>1</v>
      </c>
      <c r="J11" s="1"/>
      <c r="K11" s="3"/>
      <c r="L11" s="3"/>
      <c r="M11" s="1"/>
      <c r="N11" s="1"/>
      <c r="O11" s="1"/>
      <c r="P11" s="1"/>
      <c r="Q11" s="1"/>
    </row>
    <row r="12" spans="1:17" x14ac:dyDescent="0.3">
      <c r="A12" s="3">
        <v>275</v>
      </c>
      <c r="B12" s="3">
        <v>3500</v>
      </c>
      <c r="C12" s="3">
        <v>3500</v>
      </c>
      <c r="D12" s="3">
        <v>5</v>
      </c>
      <c r="E12" s="3">
        <f t="shared" ref="E12:E23" si="2">D12*B12</f>
        <v>17500</v>
      </c>
      <c r="F12" s="3">
        <f t="shared" si="0"/>
        <v>1750</v>
      </c>
      <c r="G12" s="3">
        <f t="shared" si="1"/>
        <v>7000</v>
      </c>
      <c r="H12" s="3">
        <v>2</v>
      </c>
      <c r="J12" s="1"/>
      <c r="K12" s="3"/>
      <c r="L12" s="3"/>
      <c r="M12" s="1"/>
      <c r="N12" s="1"/>
      <c r="O12" s="1"/>
      <c r="P12" s="1"/>
      <c r="Q12" s="1"/>
    </row>
    <row r="13" spans="1:17" x14ac:dyDescent="0.3">
      <c r="A13" s="3">
        <v>325</v>
      </c>
      <c r="B13" s="3">
        <v>450</v>
      </c>
      <c r="C13" s="3">
        <v>450</v>
      </c>
      <c r="D13" s="3">
        <v>5</v>
      </c>
      <c r="E13" s="3">
        <f t="shared" si="2"/>
        <v>2250</v>
      </c>
      <c r="F13" s="3">
        <f t="shared" si="0"/>
        <v>225</v>
      </c>
      <c r="G13" s="3">
        <f t="shared" si="1"/>
        <v>450</v>
      </c>
      <c r="H13" s="3">
        <v>1</v>
      </c>
      <c r="J13" s="1"/>
      <c r="K13" s="3"/>
      <c r="L13" s="3"/>
      <c r="M13" s="1"/>
      <c r="N13" s="1"/>
      <c r="O13" s="1"/>
      <c r="P13" s="1"/>
      <c r="Q13" s="1"/>
    </row>
    <row r="14" spans="1:17" x14ac:dyDescent="0.3">
      <c r="A14" s="3">
        <v>340</v>
      </c>
      <c r="B14" s="3">
        <v>1200</v>
      </c>
      <c r="C14" s="3">
        <v>1200</v>
      </c>
      <c r="D14" s="3">
        <v>5</v>
      </c>
      <c r="E14" s="3">
        <f t="shared" si="2"/>
        <v>6000</v>
      </c>
      <c r="F14" s="3">
        <f t="shared" si="0"/>
        <v>600</v>
      </c>
      <c r="G14" s="3">
        <f t="shared" si="1"/>
        <v>1200</v>
      </c>
      <c r="H14" s="3">
        <v>1</v>
      </c>
      <c r="J14" s="1"/>
      <c r="K14" s="3"/>
      <c r="L14" s="3"/>
      <c r="M14" s="1"/>
      <c r="N14" s="1"/>
      <c r="O14" s="1"/>
      <c r="P14" s="1"/>
      <c r="Q14" s="1"/>
    </row>
    <row r="15" spans="1:17" x14ac:dyDescent="0.3">
      <c r="A15" s="3">
        <v>360</v>
      </c>
      <c r="B15" s="3">
        <v>550</v>
      </c>
      <c r="C15" s="3">
        <v>550</v>
      </c>
      <c r="D15" s="3">
        <v>5</v>
      </c>
      <c r="E15" s="3">
        <f t="shared" si="2"/>
        <v>2750</v>
      </c>
      <c r="F15" s="3">
        <f t="shared" si="0"/>
        <v>275</v>
      </c>
      <c r="G15" s="3">
        <f t="shared" si="1"/>
        <v>550</v>
      </c>
      <c r="H15" s="3">
        <v>1</v>
      </c>
      <c r="J15" s="1"/>
      <c r="K15" s="3"/>
      <c r="L15" s="3"/>
      <c r="M15" s="1"/>
      <c r="N15" s="1"/>
      <c r="O15" s="1"/>
      <c r="P15" s="1"/>
      <c r="Q15" s="1"/>
    </row>
    <row r="16" spans="1:17" x14ac:dyDescent="0.3">
      <c r="A16" s="3">
        <v>400</v>
      </c>
      <c r="B16" s="3">
        <v>250</v>
      </c>
      <c r="C16" s="3">
        <v>250</v>
      </c>
      <c r="D16" s="3">
        <v>5</v>
      </c>
      <c r="E16" s="3">
        <f t="shared" si="2"/>
        <v>1250</v>
      </c>
      <c r="F16" s="3">
        <f t="shared" si="0"/>
        <v>125</v>
      </c>
      <c r="G16" s="3">
        <f t="shared" si="1"/>
        <v>500</v>
      </c>
      <c r="H16" s="3">
        <v>2</v>
      </c>
      <c r="J16" s="1"/>
      <c r="K16" s="3"/>
      <c r="L16" s="3"/>
      <c r="M16" s="1"/>
      <c r="N16" s="1"/>
      <c r="O16" s="1"/>
      <c r="P16" s="1"/>
      <c r="Q16" s="1"/>
    </row>
    <row r="17" spans="1:26" x14ac:dyDescent="0.3">
      <c r="A17" s="3">
        <v>410</v>
      </c>
      <c r="B17" s="3">
        <v>350</v>
      </c>
      <c r="C17" s="3">
        <v>350</v>
      </c>
      <c r="D17" s="3">
        <v>5</v>
      </c>
      <c r="E17" s="3">
        <f t="shared" si="2"/>
        <v>1750</v>
      </c>
      <c r="F17" s="3">
        <f t="shared" si="0"/>
        <v>175</v>
      </c>
      <c r="G17" s="3">
        <f t="shared" si="1"/>
        <v>350</v>
      </c>
      <c r="H17" s="3">
        <v>1</v>
      </c>
      <c r="J17" s="1"/>
      <c r="K17" s="3"/>
      <c r="L17" s="3"/>
      <c r="M17" s="1"/>
      <c r="N17" s="1"/>
      <c r="O17" s="1"/>
      <c r="P17" s="1"/>
      <c r="Q17" s="1"/>
    </row>
    <row r="18" spans="1:26" x14ac:dyDescent="0.3">
      <c r="A18" s="3">
        <v>425</v>
      </c>
      <c r="B18" s="3">
        <v>250</v>
      </c>
      <c r="C18" s="3">
        <v>250</v>
      </c>
      <c r="D18" s="3">
        <v>5</v>
      </c>
      <c r="E18" s="3">
        <f>D18*B18</f>
        <v>1250</v>
      </c>
      <c r="F18" s="3">
        <f t="shared" si="0"/>
        <v>125</v>
      </c>
      <c r="G18" s="3">
        <f t="shared" si="1"/>
        <v>250</v>
      </c>
      <c r="H18" s="3">
        <v>1</v>
      </c>
      <c r="J18" s="1"/>
      <c r="K18" s="3"/>
      <c r="L18" s="3"/>
      <c r="M18" s="1"/>
      <c r="N18" s="1"/>
      <c r="O18" s="1"/>
      <c r="P18" s="1"/>
      <c r="Q18" s="1"/>
    </row>
    <row r="19" spans="1:26" x14ac:dyDescent="0.3">
      <c r="A19" s="3">
        <v>500</v>
      </c>
      <c r="B19" s="3">
        <v>135</v>
      </c>
      <c r="C19" s="3">
        <v>135</v>
      </c>
      <c r="D19" s="3">
        <v>5</v>
      </c>
      <c r="E19" s="3">
        <f t="shared" si="2"/>
        <v>675</v>
      </c>
      <c r="F19" s="3">
        <f t="shared" si="0"/>
        <v>67.5</v>
      </c>
      <c r="G19" s="3">
        <f t="shared" si="1"/>
        <v>135</v>
      </c>
      <c r="H19" s="3">
        <v>1</v>
      </c>
      <c r="J19" s="1"/>
      <c r="K19" s="3"/>
      <c r="L19" s="3"/>
      <c r="M19" s="1"/>
      <c r="N19" s="1"/>
      <c r="O19" s="1"/>
      <c r="P19" s="1"/>
      <c r="Q19" s="1"/>
    </row>
    <row r="20" spans="1:26" x14ac:dyDescent="0.3">
      <c r="A20" s="3">
        <v>525</v>
      </c>
      <c r="B20" s="3">
        <v>150</v>
      </c>
      <c r="C20" s="3">
        <v>150</v>
      </c>
      <c r="D20" s="3">
        <v>5</v>
      </c>
      <c r="E20" s="3">
        <f t="shared" si="2"/>
        <v>750</v>
      </c>
      <c r="F20" s="3">
        <f t="shared" si="0"/>
        <v>75</v>
      </c>
      <c r="G20" s="3">
        <f t="shared" si="1"/>
        <v>150</v>
      </c>
      <c r="H20" s="3">
        <v>1</v>
      </c>
      <c r="J20" s="1"/>
      <c r="K20" s="3"/>
      <c r="L20" s="3"/>
      <c r="M20" s="1"/>
      <c r="N20" s="1"/>
      <c r="O20" s="1"/>
      <c r="P20" s="1"/>
      <c r="Q20" s="1"/>
    </row>
    <row r="21" spans="1:26" x14ac:dyDescent="0.3">
      <c r="A21" s="3">
        <v>575</v>
      </c>
      <c r="B21" s="3">
        <v>200</v>
      </c>
      <c r="C21" s="3">
        <v>200</v>
      </c>
      <c r="D21" s="3">
        <v>5</v>
      </c>
      <c r="E21" s="3">
        <f t="shared" si="2"/>
        <v>1000</v>
      </c>
      <c r="F21" s="3">
        <f t="shared" si="0"/>
        <v>100</v>
      </c>
      <c r="G21" s="3">
        <f t="shared" si="1"/>
        <v>200</v>
      </c>
      <c r="H21" s="3">
        <v>1</v>
      </c>
    </row>
    <row r="22" spans="1:26" x14ac:dyDescent="0.3">
      <c r="A22" s="3">
        <v>615</v>
      </c>
      <c r="B22" s="3"/>
      <c r="C22" s="3"/>
      <c r="D22" s="3">
        <v>5</v>
      </c>
      <c r="E22" s="3">
        <f t="shared" si="2"/>
        <v>0</v>
      </c>
      <c r="F22" s="3">
        <f t="shared" si="0"/>
        <v>0</v>
      </c>
      <c r="G22" s="3">
        <f t="shared" si="1"/>
        <v>0</v>
      </c>
      <c r="H22" s="3">
        <v>1</v>
      </c>
    </row>
    <row r="23" spans="1:26" x14ac:dyDescent="0.3">
      <c r="A23" s="3">
        <v>650</v>
      </c>
      <c r="B23" s="3">
        <v>100</v>
      </c>
      <c r="C23" s="3">
        <v>100</v>
      </c>
      <c r="D23" s="3">
        <v>5</v>
      </c>
      <c r="E23" s="3">
        <f t="shared" si="2"/>
        <v>500</v>
      </c>
      <c r="F23" s="3">
        <f t="shared" si="0"/>
        <v>50</v>
      </c>
      <c r="G23" s="3">
        <f t="shared" si="1"/>
        <v>100</v>
      </c>
      <c r="H23" s="3">
        <v>1</v>
      </c>
      <c r="J23" s="6" t="s">
        <v>25</v>
      </c>
      <c r="K23" s="7">
        <v>300</v>
      </c>
      <c r="L23" s="7">
        <v>315</v>
      </c>
      <c r="M23" s="7">
        <v>475</v>
      </c>
      <c r="N23" s="3">
        <v>200</v>
      </c>
      <c r="O23" s="3">
        <v>275</v>
      </c>
      <c r="P23" s="3">
        <v>325</v>
      </c>
      <c r="Q23" s="3">
        <v>340</v>
      </c>
      <c r="R23" s="3">
        <v>360</v>
      </c>
      <c r="S23" s="3">
        <v>400</v>
      </c>
      <c r="T23" s="3">
        <v>410</v>
      </c>
      <c r="U23" s="3">
        <v>425</v>
      </c>
      <c r="V23" s="3">
        <v>500</v>
      </c>
      <c r="W23" s="3">
        <v>525</v>
      </c>
      <c r="X23" s="3">
        <v>575</v>
      </c>
      <c r="Y23" s="3">
        <v>615</v>
      </c>
      <c r="Z23" s="3">
        <v>650</v>
      </c>
    </row>
    <row r="24" spans="1:26" x14ac:dyDescent="0.3">
      <c r="J24" s="6" t="s">
        <v>17</v>
      </c>
      <c r="K24" s="7">
        <v>2000</v>
      </c>
      <c r="L24" s="7">
        <v>2000</v>
      </c>
      <c r="M24" s="7">
        <v>335</v>
      </c>
      <c r="N24" s="3">
        <v>3300</v>
      </c>
      <c r="O24" s="3">
        <v>3500</v>
      </c>
      <c r="P24" s="3">
        <v>450</v>
      </c>
      <c r="Q24" s="3">
        <v>1200</v>
      </c>
      <c r="R24" s="3">
        <v>550</v>
      </c>
      <c r="S24" s="3">
        <v>250</v>
      </c>
      <c r="T24" s="3">
        <v>350</v>
      </c>
      <c r="U24" s="3">
        <v>250</v>
      </c>
      <c r="V24" s="3">
        <v>135</v>
      </c>
      <c r="W24" s="3">
        <v>150</v>
      </c>
      <c r="X24" s="3">
        <v>200</v>
      </c>
      <c r="Y24" s="3">
        <v>200</v>
      </c>
      <c r="Z24" s="3">
        <v>100</v>
      </c>
    </row>
    <row r="25" spans="1:26" x14ac:dyDescent="0.3">
      <c r="J25" s="6" t="s">
        <v>18</v>
      </c>
      <c r="K25" s="7">
        <v>2000</v>
      </c>
      <c r="L25" s="7">
        <v>2000</v>
      </c>
      <c r="M25" s="7">
        <v>335</v>
      </c>
      <c r="N25" s="3">
        <v>3300</v>
      </c>
      <c r="O25" s="3">
        <v>3500</v>
      </c>
      <c r="P25" s="3">
        <v>450</v>
      </c>
      <c r="Q25" s="3">
        <v>1200</v>
      </c>
      <c r="R25" s="3">
        <v>550</v>
      </c>
      <c r="S25" s="3">
        <v>250</v>
      </c>
      <c r="T25" s="3">
        <v>350</v>
      </c>
      <c r="U25" s="3">
        <v>250</v>
      </c>
      <c r="V25" s="3">
        <v>135</v>
      </c>
      <c r="W25" s="3">
        <v>150</v>
      </c>
      <c r="X25" s="3">
        <v>200</v>
      </c>
      <c r="Y25" s="3">
        <v>300</v>
      </c>
      <c r="Z25" s="3">
        <v>100</v>
      </c>
    </row>
    <row r="26" spans="1:26" x14ac:dyDescent="0.3">
      <c r="J26" s="6" t="s">
        <v>24</v>
      </c>
      <c r="K26" s="2">
        <f>IF('Master sheet'!X2 ='Sheet1 (2)'!K23,'Master sheet'!Y2,0)</f>
        <v>454656</v>
      </c>
      <c r="L26" s="2">
        <f>IF('Master sheet'!X2 ='Sheet1 (2)'!L23,'Master sheet'!Y2,0)</f>
        <v>0</v>
      </c>
      <c r="M26" s="2">
        <f>IF('Master sheet'!X2='Sheet1 (2)'!M23,'Master sheet'!Y2,0)</f>
        <v>0</v>
      </c>
      <c r="N26" s="2">
        <f>IF('Master sheet'!X2='Sheet1 (2)'!N23,'Master sheet'!Y2,0)</f>
        <v>0</v>
      </c>
      <c r="O26" s="2">
        <f>IF('Master sheet'!X2='Sheet1 (2)'!O23,'Master sheet'!Y2,0)</f>
        <v>0</v>
      </c>
      <c r="P26" s="2">
        <f>IF('Master sheet'!X2='Sheet1 (2)'!P23,'Master sheet'!Y2,0)</f>
        <v>0</v>
      </c>
      <c r="Q26" s="2">
        <f>IF('Master sheet'!X2='Sheet1 (2)'!Q23,'Master sheet'!Y2,0)</f>
        <v>0</v>
      </c>
      <c r="R26" s="2">
        <f>IF('Master sheet'!X2='Sheet1 (2)'!R23,'Master sheet'!Y2,0)</f>
        <v>0</v>
      </c>
      <c r="S26" s="2">
        <f>IF('Master sheet'!X2='Sheet1 (2)'!S23,'Master sheet'!Y2,0)</f>
        <v>0</v>
      </c>
      <c r="T26" s="2">
        <f>IF('Master sheet'!X2='Sheet1 (2)'!T23,'Master sheet'!Y2,0)</f>
        <v>0</v>
      </c>
      <c r="U26" s="2">
        <f>IF('Master sheet'!X2='Sheet1 (2)'!U23,'Master sheet'!Y2,0)</f>
        <v>0</v>
      </c>
      <c r="V26" s="2">
        <f>IF('Master sheet'!X2='Sheet1 (2)'!V23,'Master sheet'!Y2,0)</f>
        <v>0</v>
      </c>
      <c r="W26" s="2">
        <f>IF('Master sheet'!X2='Sheet1 (2)'!W23,'Master sheet'!Y2,0)</f>
        <v>0</v>
      </c>
      <c r="X26" s="2">
        <f>IF('Master sheet'!X2='Sheet1 (2)'!X23,'Master sheet'!Y2,0)</f>
        <v>0</v>
      </c>
      <c r="Y26" s="2">
        <f>IF('Master sheet'!X2='Sheet1 (2)'!Y23,'Master sheet'!Y2,0)</f>
        <v>0</v>
      </c>
      <c r="Z26" s="2">
        <f>IF('Master sheet'!X2='Sheet1 (2)'!Z23,'Master sheet'!Y2,0)</f>
        <v>0</v>
      </c>
    </row>
    <row r="27" spans="1:26" x14ac:dyDescent="0.3">
      <c r="J27" s="6" t="s">
        <v>26</v>
      </c>
      <c r="K27" s="2">
        <v>300</v>
      </c>
      <c r="L27" s="2">
        <v>300</v>
      </c>
      <c r="M27" s="2">
        <v>250</v>
      </c>
      <c r="N27" s="2">
        <v>390</v>
      </c>
      <c r="O27" s="2">
        <v>456</v>
      </c>
      <c r="P27" s="2">
        <v>456</v>
      </c>
      <c r="Q27" s="2">
        <v>444</v>
      </c>
      <c r="R27" s="2">
        <v>335</v>
      </c>
      <c r="S27" s="2">
        <v>564</v>
      </c>
      <c r="T27" s="2">
        <v>566</v>
      </c>
      <c r="U27" s="2">
        <v>567</v>
      </c>
      <c r="V27" s="2">
        <v>234</v>
      </c>
      <c r="W27" s="2">
        <v>456</v>
      </c>
      <c r="X27" s="2">
        <v>224</v>
      </c>
      <c r="Y27" s="2">
        <v>566</v>
      </c>
      <c r="Z27" s="2">
        <v>234</v>
      </c>
    </row>
    <row r="28" spans="1:26" x14ac:dyDescent="0.3">
      <c r="J28" s="9" t="s">
        <v>27</v>
      </c>
      <c r="K28" s="2">
        <v>300</v>
      </c>
      <c r="L28" s="2">
        <v>300</v>
      </c>
      <c r="M28" s="2">
        <v>250</v>
      </c>
      <c r="N28" s="2">
        <v>390</v>
      </c>
      <c r="O28" s="2">
        <v>456</v>
      </c>
      <c r="P28" s="2">
        <v>456</v>
      </c>
      <c r="Q28" s="2">
        <v>444</v>
      </c>
      <c r="R28" s="2">
        <v>335</v>
      </c>
      <c r="S28" s="2">
        <v>564</v>
      </c>
      <c r="T28" s="2">
        <v>566</v>
      </c>
      <c r="U28" s="2">
        <v>567</v>
      </c>
      <c r="V28" s="2">
        <v>234</v>
      </c>
      <c r="W28" s="2">
        <v>456</v>
      </c>
      <c r="X28" s="2">
        <v>224</v>
      </c>
      <c r="Y28" s="2">
        <v>566</v>
      </c>
      <c r="Z28" s="2">
        <v>234</v>
      </c>
    </row>
    <row r="29" spans="1:26" x14ac:dyDescent="0.3">
      <c r="J29" s="9" t="s">
        <v>28</v>
      </c>
      <c r="K29" s="2">
        <v>300</v>
      </c>
      <c r="L29" s="2">
        <v>300</v>
      </c>
      <c r="M29" s="2">
        <v>250</v>
      </c>
      <c r="N29" s="2">
        <v>390</v>
      </c>
      <c r="O29" s="2">
        <v>456</v>
      </c>
      <c r="P29" s="2">
        <v>456</v>
      </c>
      <c r="Q29" s="2">
        <v>444</v>
      </c>
      <c r="R29" s="2">
        <v>335</v>
      </c>
      <c r="S29" s="2">
        <v>564</v>
      </c>
      <c r="T29" s="2">
        <v>566</v>
      </c>
      <c r="U29" s="2">
        <v>567</v>
      </c>
      <c r="V29" s="2">
        <v>234</v>
      </c>
      <c r="W29" s="2">
        <v>456</v>
      </c>
      <c r="X29" s="2">
        <v>224</v>
      </c>
      <c r="Y29" s="2">
        <v>566</v>
      </c>
      <c r="Z29" s="2">
        <v>234</v>
      </c>
    </row>
    <row r="30" spans="1:26" x14ac:dyDescent="0.3">
      <c r="J30" s="9" t="s">
        <v>29</v>
      </c>
      <c r="K30" s="2">
        <v>300</v>
      </c>
      <c r="L30" s="2">
        <v>300</v>
      </c>
      <c r="M30" s="2">
        <v>250</v>
      </c>
      <c r="N30" s="2">
        <v>390</v>
      </c>
      <c r="O30" s="2">
        <v>456</v>
      </c>
      <c r="P30" s="2">
        <v>456</v>
      </c>
      <c r="Q30" s="2">
        <v>444</v>
      </c>
      <c r="R30" s="2">
        <v>335</v>
      </c>
      <c r="S30" s="2">
        <v>564</v>
      </c>
      <c r="T30" s="2">
        <v>566</v>
      </c>
      <c r="U30" s="2">
        <v>567</v>
      </c>
      <c r="V30" s="2">
        <v>234</v>
      </c>
      <c r="W30" s="2">
        <v>456</v>
      </c>
      <c r="X30" s="2">
        <v>224</v>
      </c>
      <c r="Y30" s="2">
        <v>566</v>
      </c>
      <c r="Z30" s="2">
        <v>234</v>
      </c>
    </row>
    <row r="36" spans="11:12" x14ac:dyDescent="0.3">
      <c r="K36" s="12" t="s">
        <v>30</v>
      </c>
      <c r="L36" s="12">
        <v>200</v>
      </c>
    </row>
    <row r="37" spans="11:12" x14ac:dyDescent="0.3">
      <c r="K37" s="12" t="s">
        <v>31</v>
      </c>
      <c r="L37" s="12">
        <v>55000</v>
      </c>
    </row>
  </sheetData>
  <mergeCells count="1">
    <mergeCell ref="H5:H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53"/>
  <sheetViews>
    <sheetView tabSelected="1" topLeftCell="T3" zoomScale="93" zoomScaleNormal="100" workbookViewId="0">
      <selection activeCell="Y14" sqref="Y14"/>
    </sheetView>
  </sheetViews>
  <sheetFormatPr defaultRowHeight="14.4" x14ac:dyDescent="0.3"/>
  <cols>
    <col min="1" max="1" width="0.77734375" customWidth="1"/>
    <col min="2" max="2" width="12.44140625" hidden="1" customWidth="1"/>
    <col min="3" max="3" width="13.44140625" hidden="1" customWidth="1"/>
    <col min="4" max="8" width="4.5546875" hidden="1" customWidth="1"/>
    <col min="9" max="9" width="1.88671875" hidden="1" customWidth="1"/>
    <col min="10" max="10" width="7" hidden="1" customWidth="1"/>
    <col min="11" max="18" width="4.5546875" hidden="1" customWidth="1"/>
    <col min="19" max="19" width="12.88671875" customWidth="1"/>
    <col min="20" max="20" width="40.5546875" bestFit="1" customWidth="1"/>
    <col min="21" max="21" width="13.44140625" bestFit="1" customWidth="1"/>
    <col min="23" max="23" width="7.77734375" customWidth="1"/>
    <col min="24" max="24" width="14.88671875" customWidth="1"/>
    <col min="25" max="25" width="14.44140625" customWidth="1"/>
  </cols>
  <sheetData>
    <row r="1" spans="1:25" x14ac:dyDescent="0.3">
      <c r="X1" s="13" t="s">
        <v>15</v>
      </c>
      <c r="Y1" s="13" t="s">
        <v>32</v>
      </c>
    </row>
    <row r="2" spans="1:25" x14ac:dyDescent="0.3">
      <c r="X2" s="13">
        <v>300</v>
      </c>
      <c r="Y2" s="13">
        <v>454656</v>
      </c>
    </row>
    <row r="4" spans="1:25" ht="15" thickBot="1" x14ac:dyDescent="0.35"/>
    <row r="5" spans="1:25" x14ac:dyDescent="0.3">
      <c r="A5">
        <v>1</v>
      </c>
      <c r="B5" s="1" t="s">
        <v>15</v>
      </c>
      <c r="C5" s="1">
        <f>'Sheet1 (2)'!K23</f>
        <v>300</v>
      </c>
      <c r="D5" s="1">
        <f>'Sheet1 (2)'!L23</f>
        <v>315</v>
      </c>
      <c r="E5" s="1">
        <f>'Sheet1 (2)'!M23</f>
        <v>475</v>
      </c>
      <c r="F5" s="1">
        <f>'Sheet1 (2)'!N23</f>
        <v>200</v>
      </c>
      <c r="G5" s="1">
        <f>'Sheet1 (2)'!O23</f>
        <v>275</v>
      </c>
      <c r="H5" s="1">
        <f>'Sheet1 (2)'!P23</f>
        <v>325</v>
      </c>
      <c r="I5" s="1">
        <f>'Sheet1 (2)'!Q23</f>
        <v>340</v>
      </c>
      <c r="J5" s="1">
        <f>'Sheet1 (2)'!R23</f>
        <v>360</v>
      </c>
      <c r="K5" s="1">
        <f>'Sheet1 (2)'!S23</f>
        <v>400</v>
      </c>
      <c r="L5" s="1">
        <f>'Sheet1 (2)'!T23</f>
        <v>410</v>
      </c>
      <c r="M5" s="1">
        <f>'Sheet1 (2)'!U23</f>
        <v>425</v>
      </c>
      <c r="N5" s="1">
        <f>'Sheet1 (2)'!V23</f>
        <v>500</v>
      </c>
      <c r="O5" s="1">
        <f>'Sheet1 (2)'!W23</f>
        <v>525</v>
      </c>
      <c r="P5" s="1">
        <f>'Sheet1 (2)'!X23</f>
        <v>575</v>
      </c>
      <c r="Q5" s="1">
        <f>'Sheet1 (2)'!Y23</f>
        <v>615</v>
      </c>
      <c r="R5" s="1">
        <f>'Sheet1 (2)'!Z23</f>
        <v>650</v>
      </c>
      <c r="T5" s="26" t="s">
        <v>15</v>
      </c>
      <c r="U5" s="27">
        <f>X2</f>
        <v>300</v>
      </c>
    </row>
    <row r="6" spans="1:25" x14ac:dyDescent="0.3">
      <c r="A6">
        <v>2</v>
      </c>
      <c r="B6" s="1"/>
      <c r="C6" s="1">
        <v>12</v>
      </c>
      <c r="D6" s="1">
        <f>C6</f>
        <v>12</v>
      </c>
      <c r="E6" s="1">
        <f t="shared" ref="E6:R6" si="0">D6</f>
        <v>12</v>
      </c>
      <c r="F6" s="1">
        <f t="shared" si="0"/>
        <v>12</v>
      </c>
      <c r="G6" s="1">
        <f t="shared" si="0"/>
        <v>12</v>
      </c>
      <c r="H6" s="1">
        <f t="shared" si="0"/>
        <v>12</v>
      </c>
      <c r="I6" s="1">
        <f t="shared" si="0"/>
        <v>12</v>
      </c>
      <c r="J6" s="1">
        <f t="shared" si="0"/>
        <v>12</v>
      </c>
      <c r="K6" s="1">
        <f t="shared" si="0"/>
        <v>12</v>
      </c>
      <c r="L6" s="1">
        <f t="shared" si="0"/>
        <v>12</v>
      </c>
      <c r="M6" s="1">
        <f t="shared" si="0"/>
        <v>12</v>
      </c>
      <c r="N6" s="1">
        <f t="shared" si="0"/>
        <v>12</v>
      </c>
      <c r="O6" s="1">
        <f t="shared" si="0"/>
        <v>12</v>
      </c>
      <c r="P6" s="1">
        <f t="shared" si="0"/>
        <v>12</v>
      </c>
      <c r="Q6" s="1">
        <f t="shared" si="0"/>
        <v>12</v>
      </c>
      <c r="R6" s="1">
        <f t="shared" si="0"/>
        <v>12</v>
      </c>
      <c r="T6" s="28"/>
      <c r="U6" s="29"/>
    </row>
    <row r="7" spans="1:25" x14ac:dyDescent="0.3">
      <c r="A7">
        <v>3</v>
      </c>
      <c r="B7" s="3" t="s">
        <v>13</v>
      </c>
      <c r="C7" s="4">
        <f>'Sheet1 (2)'!K26</f>
        <v>454656</v>
      </c>
      <c r="D7" s="4">
        <f>'Sheet1 (2)'!L26</f>
        <v>0</v>
      </c>
      <c r="E7" s="4">
        <f>'Sheet1 (2)'!M26</f>
        <v>0</v>
      </c>
      <c r="F7" s="4">
        <f>'Sheet1 (2)'!N26</f>
        <v>0</v>
      </c>
      <c r="G7" s="4">
        <f>'Sheet1 (2)'!O26</f>
        <v>0</v>
      </c>
      <c r="H7" s="4">
        <f>'Sheet1 (2)'!P26</f>
        <v>0</v>
      </c>
      <c r="I7" s="4">
        <f>'Sheet1 (2)'!Q26</f>
        <v>0</v>
      </c>
      <c r="J7" s="4">
        <f>'Sheet1 (2)'!R26</f>
        <v>0</v>
      </c>
      <c r="K7" s="4">
        <f>'Sheet1 (2)'!S26</f>
        <v>0</v>
      </c>
      <c r="L7" s="4">
        <f>'Sheet1 (2)'!T26</f>
        <v>0</v>
      </c>
      <c r="M7" s="4">
        <f>'Sheet1 (2)'!U26</f>
        <v>0</v>
      </c>
      <c r="N7" s="4">
        <f>'Sheet1 (2)'!V26</f>
        <v>0</v>
      </c>
      <c r="O7" s="4">
        <f>'Sheet1 (2)'!W26</f>
        <v>0</v>
      </c>
      <c r="P7" s="4">
        <f>'Sheet1 (2)'!X26</f>
        <v>0</v>
      </c>
      <c r="Q7" s="4">
        <f>'Sheet1 (2)'!Y26</f>
        <v>0</v>
      </c>
      <c r="R7" s="4">
        <f>'Sheet1 (2)'!Z26</f>
        <v>0</v>
      </c>
      <c r="T7" s="30" t="s">
        <v>13</v>
      </c>
      <c r="U7" s="29">
        <f>Y2</f>
        <v>454656</v>
      </c>
    </row>
    <row r="8" spans="1:25" x14ac:dyDescent="0.3">
      <c r="A8">
        <v>4</v>
      </c>
      <c r="B8" s="3" t="s">
        <v>0</v>
      </c>
      <c r="C8" s="4">
        <f>C7/10</f>
        <v>45465.599999999999</v>
      </c>
      <c r="D8" s="4">
        <f>D7/10</f>
        <v>0</v>
      </c>
      <c r="E8" s="4">
        <f t="shared" ref="E8:R8" si="1">E7/10</f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1"/>
        <v>0</v>
      </c>
      <c r="T8" s="30" t="s">
        <v>33</v>
      </c>
      <c r="U8" s="29">
        <f>HLOOKUP(U5,B5:R21,4,FALSE)</f>
        <v>45465.599999999999</v>
      </c>
    </row>
    <row r="9" spans="1:25" x14ac:dyDescent="0.3">
      <c r="A9">
        <v>5</v>
      </c>
      <c r="B9" s="3" t="s">
        <v>1</v>
      </c>
      <c r="C9" s="3">
        <f t="shared" ref="C9:R9" si="2">C7</f>
        <v>454656</v>
      </c>
      <c r="D9" s="3">
        <f t="shared" si="2"/>
        <v>0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3">
        <f t="shared" si="2"/>
        <v>0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T9" s="30" t="s">
        <v>34</v>
      </c>
      <c r="U9" s="29">
        <f>HLOOKUP(U5,B5:R21,5,FALSE)</f>
        <v>454656</v>
      </c>
    </row>
    <row r="10" spans="1:25" x14ac:dyDescent="0.3">
      <c r="A10">
        <v>6</v>
      </c>
      <c r="B10" s="3" t="s">
        <v>2</v>
      </c>
      <c r="C10" s="4">
        <f t="shared" ref="C10:R10" si="3">C7</f>
        <v>454656</v>
      </c>
      <c r="D10" s="4">
        <f t="shared" si="3"/>
        <v>0</v>
      </c>
      <c r="E10" s="4">
        <f t="shared" si="3"/>
        <v>0</v>
      </c>
      <c r="F10" s="4">
        <f t="shared" si="3"/>
        <v>0</v>
      </c>
      <c r="G10" s="4">
        <f t="shared" si="3"/>
        <v>0</v>
      </c>
      <c r="H10" s="4">
        <f t="shared" si="3"/>
        <v>0</v>
      </c>
      <c r="I10" s="4">
        <f t="shared" si="3"/>
        <v>0</v>
      </c>
      <c r="J10" s="4">
        <f t="shared" si="3"/>
        <v>0</v>
      </c>
      <c r="K10" s="4">
        <f t="shared" si="3"/>
        <v>0</v>
      </c>
      <c r="L10" s="4">
        <f t="shared" si="3"/>
        <v>0</v>
      </c>
      <c r="M10" s="4">
        <f t="shared" si="3"/>
        <v>0</v>
      </c>
      <c r="N10" s="4">
        <f t="shared" si="3"/>
        <v>0</v>
      </c>
      <c r="O10" s="4">
        <f t="shared" si="3"/>
        <v>0</v>
      </c>
      <c r="P10" s="4">
        <f t="shared" si="3"/>
        <v>0</v>
      </c>
      <c r="Q10" s="4">
        <f t="shared" si="3"/>
        <v>0</v>
      </c>
      <c r="R10" s="4">
        <f t="shared" si="3"/>
        <v>0</v>
      </c>
      <c r="T10" s="30" t="s">
        <v>35</v>
      </c>
      <c r="U10" s="29">
        <f>HLOOKUP(U5,B5:R21,6,FALSE)</f>
        <v>454656</v>
      </c>
    </row>
    <row r="11" spans="1:25" x14ac:dyDescent="0.3">
      <c r="A11">
        <v>7</v>
      </c>
      <c r="B11" s="3" t="s">
        <v>3</v>
      </c>
      <c r="C11" s="3">
        <f t="shared" ref="C11:R11" si="4">C9/C6</f>
        <v>37888</v>
      </c>
      <c r="D11" s="3">
        <f t="shared" si="4"/>
        <v>0</v>
      </c>
      <c r="E11" s="3">
        <f t="shared" si="4"/>
        <v>0</v>
      </c>
      <c r="F11" s="3">
        <f t="shared" si="4"/>
        <v>0</v>
      </c>
      <c r="G11" s="3">
        <f t="shared" si="4"/>
        <v>0</v>
      </c>
      <c r="H11" s="3">
        <f t="shared" si="4"/>
        <v>0</v>
      </c>
      <c r="I11" s="3">
        <f t="shared" si="4"/>
        <v>0</v>
      </c>
      <c r="J11" s="3">
        <f t="shared" si="4"/>
        <v>0</v>
      </c>
      <c r="K11" s="3">
        <f t="shared" si="4"/>
        <v>0</v>
      </c>
      <c r="L11" s="3">
        <f t="shared" si="4"/>
        <v>0</v>
      </c>
      <c r="M11" s="3">
        <f t="shared" si="4"/>
        <v>0</v>
      </c>
      <c r="N11" s="3">
        <f t="shared" si="4"/>
        <v>0</v>
      </c>
      <c r="O11" s="3">
        <f t="shared" si="4"/>
        <v>0</v>
      </c>
      <c r="P11" s="3">
        <f t="shared" si="4"/>
        <v>0</v>
      </c>
      <c r="Q11" s="3">
        <f t="shared" si="4"/>
        <v>0</v>
      </c>
      <c r="R11" s="3">
        <f t="shared" si="4"/>
        <v>0</v>
      </c>
      <c r="T11" s="30" t="s">
        <v>3</v>
      </c>
      <c r="U11" s="29">
        <f>HLOOKUP($U$5,$B$5:$R$21,7,FALSE)</f>
        <v>37888</v>
      </c>
    </row>
    <row r="12" spans="1:25" ht="15" thickBot="1" x14ac:dyDescent="0.35">
      <c r="A12">
        <v>8</v>
      </c>
      <c r="B12" s="3" t="s">
        <v>4</v>
      </c>
      <c r="C12" s="4">
        <f t="shared" ref="C12:R12" si="5">C10/C6</f>
        <v>37888</v>
      </c>
      <c r="D12" s="4">
        <f t="shared" si="5"/>
        <v>0</v>
      </c>
      <c r="E12" s="4">
        <f t="shared" si="5"/>
        <v>0</v>
      </c>
      <c r="F12" s="4">
        <f t="shared" si="5"/>
        <v>0</v>
      </c>
      <c r="G12" s="4">
        <f t="shared" si="5"/>
        <v>0</v>
      </c>
      <c r="H12" s="4">
        <f t="shared" si="5"/>
        <v>0</v>
      </c>
      <c r="I12" s="4">
        <f t="shared" si="5"/>
        <v>0</v>
      </c>
      <c r="J12" s="4">
        <f t="shared" si="5"/>
        <v>0</v>
      </c>
      <c r="K12" s="4">
        <f t="shared" si="5"/>
        <v>0</v>
      </c>
      <c r="L12" s="4">
        <f t="shared" si="5"/>
        <v>0</v>
      </c>
      <c r="M12" s="4">
        <f t="shared" si="5"/>
        <v>0</v>
      </c>
      <c r="N12" s="4">
        <f t="shared" si="5"/>
        <v>0</v>
      </c>
      <c r="O12" s="4">
        <f t="shared" si="5"/>
        <v>0</v>
      </c>
      <c r="P12" s="4">
        <f t="shared" si="5"/>
        <v>0</v>
      </c>
      <c r="Q12" s="4">
        <f t="shared" si="5"/>
        <v>0</v>
      </c>
      <c r="R12" s="4">
        <f t="shared" si="5"/>
        <v>0</v>
      </c>
      <c r="T12" s="30" t="s">
        <v>4</v>
      </c>
      <c r="U12" s="31">
        <f>HLOOKUP(U5,B5:R21,8,FALSE)</f>
        <v>37888</v>
      </c>
    </row>
    <row r="13" spans="1:25" ht="15" thickBot="1" x14ac:dyDescent="0.35">
      <c r="A13">
        <v>9</v>
      </c>
      <c r="B13" s="3" t="s">
        <v>5</v>
      </c>
      <c r="C13" s="3">
        <f>C11/'Sheet1 (2)'!K24</f>
        <v>18.943999999999999</v>
      </c>
      <c r="D13" s="3">
        <f>D11/'Sheet1 (2)'!L24</f>
        <v>0</v>
      </c>
      <c r="E13" s="3">
        <f>E11/'Sheet1 (2)'!M24</f>
        <v>0</v>
      </c>
      <c r="F13" s="3">
        <f>F11/'Sheet1 (2)'!N24</f>
        <v>0</v>
      </c>
      <c r="G13" s="3">
        <f>G11/'Sheet1 (2)'!O24</f>
        <v>0</v>
      </c>
      <c r="H13" s="3">
        <f>H11/'Sheet1 (2)'!P24</f>
        <v>0</v>
      </c>
      <c r="I13" s="3">
        <f>I11/'Sheet1 (2)'!Q24</f>
        <v>0</v>
      </c>
      <c r="J13" s="3">
        <f>J11/'Sheet1 (2)'!R24</f>
        <v>0</v>
      </c>
      <c r="K13" s="3">
        <f>K11/'Sheet1 (2)'!S24</f>
        <v>0</v>
      </c>
      <c r="L13" s="3">
        <f>L11/'Sheet1 (2)'!T24</f>
        <v>0</v>
      </c>
      <c r="M13" s="3">
        <f>M11/'Sheet1 (2)'!U24</f>
        <v>0</v>
      </c>
      <c r="N13" s="3">
        <f>N11/'Sheet1 (2)'!V24</f>
        <v>0</v>
      </c>
      <c r="O13" s="3">
        <f>O11/'Sheet1 (2)'!W24</f>
        <v>0</v>
      </c>
      <c r="P13" s="3">
        <f>P11/'Sheet1 (2)'!X24</f>
        <v>0</v>
      </c>
      <c r="Q13" s="3">
        <f>Q11/'Sheet1 (2)'!Y24</f>
        <v>0</v>
      </c>
      <c r="R13" s="3">
        <f>R11/'Sheet1 (2)'!Z24</f>
        <v>0</v>
      </c>
      <c r="T13" s="32" t="s">
        <v>5</v>
      </c>
      <c r="U13" s="14">
        <f>HLOOKUP(U5,B5:R21,9,FALSE)</f>
        <v>18.943999999999999</v>
      </c>
      <c r="Y13" s="11">
        <f>U13/22</f>
        <v>0.86109090909090902</v>
      </c>
    </row>
    <row r="14" spans="1:25" ht="15" thickBot="1" x14ac:dyDescent="0.35">
      <c r="A14">
        <v>10</v>
      </c>
      <c r="B14" s="3" t="s">
        <v>6</v>
      </c>
      <c r="C14" s="4">
        <f>C12/'Sheet1 (2)'!K25</f>
        <v>18.943999999999999</v>
      </c>
      <c r="D14" s="4">
        <f>D12/'Sheet1 (2)'!L25</f>
        <v>0</v>
      </c>
      <c r="E14" s="4">
        <f>E12/'Sheet1 (2)'!M25</f>
        <v>0</v>
      </c>
      <c r="F14" s="4">
        <f>F12/'Sheet1 (2)'!N25</f>
        <v>0</v>
      </c>
      <c r="G14" s="4">
        <f>G12/'Sheet1 (2)'!O25</f>
        <v>0</v>
      </c>
      <c r="H14" s="4">
        <f>H12/'Sheet1 (2)'!P25</f>
        <v>0</v>
      </c>
      <c r="I14" s="4">
        <f>I12/'Sheet1 (2)'!Q25</f>
        <v>0</v>
      </c>
      <c r="J14" s="4">
        <f>J12/'Sheet1 (2)'!R25</f>
        <v>0</v>
      </c>
      <c r="K14" s="4">
        <f>K12/'Sheet1 (2)'!S25</f>
        <v>0</v>
      </c>
      <c r="L14" s="4">
        <f>L12/'Sheet1 (2)'!T25</f>
        <v>0</v>
      </c>
      <c r="M14" s="4">
        <f>M12/'Sheet1 (2)'!U25</f>
        <v>0</v>
      </c>
      <c r="N14" s="4">
        <f>N12/'Sheet1 (2)'!V25</f>
        <v>0</v>
      </c>
      <c r="O14" s="4">
        <f>O12/'Sheet1 (2)'!W25</f>
        <v>0</v>
      </c>
      <c r="P14" s="4">
        <f>P12/'Sheet1 (2)'!X25</f>
        <v>0</v>
      </c>
      <c r="Q14" s="4">
        <f>Q12/'Sheet1 (2)'!Y25</f>
        <v>0</v>
      </c>
      <c r="R14" s="4">
        <f>R12/'Sheet1 (2)'!Z25</f>
        <v>0</v>
      </c>
      <c r="T14" s="32" t="s">
        <v>6</v>
      </c>
      <c r="U14" s="14">
        <f>HLOOKUP(U5,B5:R21,10,FALSE)</f>
        <v>18.943999999999999</v>
      </c>
      <c r="Y14" s="11">
        <f>U14/22</f>
        <v>0.86109090909090902</v>
      </c>
    </row>
    <row r="15" spans="1:25" ht="15" thickBot="1" x14ac:dyDescent="0.35">
      <c r="A15">
        <v>11</v>
      </c>
      <c r="B15" s="3" t="s">
        <v>7</v>
      </c>
      <c r="C15" s="3">
        <f>C7/C6</f>
        <v>37888</v>
      </c>
      <c r="D15" s="3">
        <f>D7/D6</f>
        <v>0</v>
      </c>
      <c r="E15" s="3">
        <f t="shared" ref="E15:R15" si="6">E7/E6</f>
        <v>0</v>
      </c>
      <c r="F15" s="3">
        <f t="shared" si="6"/>
        <v>0</v>
      </c>
      <c r="G15" s="3">
        <f t="shared" si="6"/>
        <v>0</v>
      </c>
      <c r="H15" s="3">
        <f t="shared" si="6"/>
        <v>0</v>
      </c>
      <c r="I15" s="3">
        <f t="shared" si="6"/>
        <v>0</v>
      </c>
      <c r="J15" s="3">
        <f t="shared" si="6"/>
        <v>0</v>
      </c>
      <c r="K15" s="3">
        <f t="shared" si="6"/>
        <v>0</v>
      </c>
      <c r="L15" s="3">
        <f t="shared" si="6"/>
        <v>0</v>
      </c>
      <c r="M15" s="3">
        <f t="shared" si="6"/>
        <v>0</v>
      </c>
      <c r="N15" s="3">
        <f t="shared" si="6"/>
        <v>0</v>
      </c>
      <c r="O15" s="3">
        <f t="shared" si="6"/>
        <v>0</v>
      </c>
      <c r="P15" s="3">
        <f t="shared" si="6"/>
        <v>0</v>
      </c>
      <c r="Q15" s="3">
        <f t="shared" si="6"/>
        <v>0</v>
      </c>
      <c r="R15" s="3">
        <f t="shared" si="6"/>
        <v>0</v>
      </c>
      <c r="T15" s="30" t="s">
        <v>7</v>
      </c>
      <c r="U15" s="33">
        <f>HLOOKUP(U5,B5:R21,11,FALSE)</f>
        <v>37888</v>
      </c>
    </row>
    <row r="16" spans="1:25" ht="15" thickBot="1" x14ac:dyDescent="0.35">
      <c r="A16">
        <v>12</v>
      </c>
      <c r="B16" s="3" t="s">
        <v>8</v>
      </c>
      <c r="C16" s="4">
        <f>C15/'Sheet1 (2)'!K27</f>
        <v>126.29333333333334</v>
      </c>
      <c r="D16" s="4">
        <f>D15/'Sheet1 (2)'!L27</f>
        <v>0</v>
      </c>
      <c r="E16" s="4">
        <f>E15/'Sheet1 (2)'!M27</f>
        <v>0</v>
      </c>
      <c r="F16" s="4">
        <f>F15/'Sheet1 (2)'!N27</f>
        <v>0</v>
      </c>
      <c r="G16" s="4">
        <f>G15/'Sheet1 (2)'!O27</f>
        <v>0</v>
      </c>
      <c r="H16" s="4">
        <f>H15/'Sheet1 (2)'!P27</f>
        <v>0</v>
      </c>
      <c r="I16" s="4">
        <f>I15/'Sheet1 (2)'!Q27</f>
        <v>0</v>
      </c>
      <c r="J16" s="4">
        <f>J15/'Sheet1 (2)'!R27</f>
        <v>0</v>
      </c>
      <c r="K16" s="4">
        <f>K15/'Sheet1 (2)'!S27</f>
        <v>0</v>
      </c>
      <c r="L16" s="4">
        <f>L15/'Sheet1 (2)'!T27</f>
        <v>0</v>
      </c>
      <c r="M16" s="4">
        <f>M15/'Sheet1 (2)'!U27</f>
        <v>0</v>
      </c>
      <c r="N16" s="4">
        <f>N15/'Sheet1 (2)'!V27</f>
        <v>0</v>
      </c>
      <c r="O16" s="4">
        <f>O15/'Sheet1 (2)'!W27</f>
        <v>0</v>
      </c>
      <c r="P16" s="4">
        <f>P15/'Sheet1 (2)'!X27</f>
        <v>0</v>
      </c>
      <c r="Q16" s="4">
        <f>Q15/'Sheet1 (2)'!Y27</f>
        <v>0</v>
      </c>
      <c r="R16" s="4">
        <f>R15/'Sheet1 (2)'!Z27</f>
        <v>0</v>
      </c>
      <c r="T16" s="32" t="s">
        <v>8</v>
      </c>
      <c r="U16" s="14">
        <f>HLOOKUP(U5,B5:R21,12,FALSE)</f>
        <v>126.29333333333334</v>
      </c>
    </row>
    <row r="17" spans="1:31" ht="15" thickBot="1" x14ac:dyDescent="0.35">
      <c r="A17">
        <v>13</v>
      </c>
      <c r="B17" s="3" t="s">
        <v>9</v>
      </c>
      <c r="C17" s="3">
        <f>C7/C6</f>
        <v>37888</v>
      </c>
      <c r="D17" s="3">
        <f>D7/D6</f>
        <v>0</v>
      </c>
      <c r="E17" s="3">
        <f t="shared" ref="E17:R17" si="7">E7/E6</f>
        <v>0</v>
      </c>
      <c r="F17" s="3">
        <f t="shared" si="7"/>
        <v>0</v>
      </c>
      <c r="G17" s="3">
        <f t="shared" si="7"/>
        <v>0</v>
      </c>
      <c r="H17" s="3">
        <f t="shared" si="7"/>
        <v>0</v>
      </c>
      <c r="I17" s="3">
        <f t="shared" si="7"/>
        <v>0</v>
      </c>
      <c r="J17" s="3">
        <f t="shared" si="7"/>
        <v>0</v>
      </c>
      <c r="K17" s="3">
        <f t="shared" si="7"/>
        <v>0</v>
      </c>
      <c r="L17" s="3">
        <f t="shared" si="7"/>
        <v>0</v>
      </c>
      <c r="M17" s="3">
        <f t="shared" si="7"/>
        <v>0</v>
      </c>
      <c r="N17" s="3">
        <f t="shared" si="7"/>
        <v>0</v>
      </c>
      <c r="O17" s="3">
        <f t="shared" si="7"/>
        <v>0</v>
      </c>
      <c r="P17" s="3">
        <f t="shared" si="7"/>
        <v>0</v>
      </c>
      <c r="Q17" s="3">
        <f t="shared" si="7"/>
        <v>0</v>
      </c>
      <c r="R17" s="3">
        <f t="shared" si="7"/>
        <v>0</v>
      </c>
      <c r="T17" s="30" t="s">
        <v>9</v>
      </c>
      <c r="U17" s="33">
        <f>HLOOKUP(U5,B5:R21,13,FALSE)</f>
        <v>37888</v>
      </c>
    </row>
    <row r="18" spans="1:31" ht="15" thickBot="1" x14ac:dyDescent="0.35">
      <c r="A18">
        <v>14</v>
      </c>
      <c r="B18" s="3" t="s">
        <v>10</v>
      </c>
      <c r="C18" s="4">
        <f>C17/'Sheet1 (2)'!K28</f>
        <v>126.29333333333334</v>
      </c>
      <c r="D18" s="4">
        <f>D17/'Sheet1 (2)'!L28</f>
        <v>0</v>
      </c>
      <c r="E18" s="4">
        <f>E17/'Sheet1 (2)'!M28</f>
        <v>0</v>
      </c>
      <c r="F18" s="4">
        <f>F17/'Sheet1 (2)'!N28</f>
        <v>0</v>
      </c>
      <c r="G18" s="4">
        <f>G17/'Sheet1 (2)'!O28</f>
        <v>0</v>
      </c>
      <c r="H18" s="4">
        <f>H17/'Sheet1 (2)'!P28</f>
        <v>0</v>
      </c>
      <c r="I18" s="4">
        <f>I17/'Sheet1 (2)'!Q28</f>
        <v>0</v>
      </c>
      <c r="J18" s="4">
        <f>J17/'Sheet1 (2)'!R28</f>
        <v>0</v>
      </c>
      <c r="K18" s="4">
        <f>K17/'Sheet1 (2)'!S28</f>
        <v>0</v>
      </c>
      <c r="L18" s="4">
        <f>L17/'Sheet1 (2)'!T28</f>
        <v>0</v>
      </c>
      <c r="M18" s="4">
        <f>M17/'Sheet1 (2)'!U28</f>
        <v>0</v>
      </c>
      <c r="N18" s="4">
        <f>N17/'Sheet1 (2)'!V28</f>
        <v>0</v>
      </c>
      <c r="O18" s="4">
        <f>O17/'Sheet1 (2)'!W28</f>
        <v>0</v>
      </c>
      <c r="P18" s="4">
        <f>P17/'Sheet1 (2)'!X28</f>
        <v>0</v>
      </c>
      <c r="Q18" s="4">
        <f>Q17/'Sheet1 (2)'!Y28</f>
        <v>0</v>
      </c>
      <c r="R18" s="4">
        <f>R17/'Sheet1 (2)'!Z28</f>
        <v>0</v>
      </c>
      <c r="T18" s="32" t="s">
        <v>10</v>
      </c>
      <c r="U18" s="14">
        <f>HLOOKUP(U5,B5:R21,14,FALSE)</f>
        <v>126.29333333333334</v>
      </c>
      <c r="AB18" s="15"/>
      <c r="AC18" s="16"/>
      <c r="AD18" s="16"/>
      <c r="AE18" s="17"/>
    </row>
    <row r="19" spans="1:31" ht="15" thickBot="1" x14ac:dyDescent="0.35">
      <c r="A19">
        <v>15</v>
      </c>
      <c r="B19" s="3" t="s">
        <v>11</v>
      </c>
      <c r="C19" s="3">
        <f>C7/C6</f>
        <v>37888</v>
      </c>
      <c r="D19" s="3">
        <f>D7/D6</f>
        <v>0</v>
      </c>
      <c r="E19" s="3">
        <f t="shared" ref="E19:R19" si="8">E7/E6</f>
        <v>0</v>
      </c>
      <c r="F19" s="3">
        <f t="shared" si="8"/>
        <v>0</v>
      </c>
      <c r="G19" s="3">
        <f t="shared" si="8"/>
        <v>0</v>
      </c>
      <c r="H19" s="3">
        <f t="shared" si="8"/>
        <v>0</v>
      </c>
      <c r="I19" s="3">
        <f t="shared" si="8"/>
        <v>0</v>
      </c>
      <c r="J19" s="3">
        <f t="shared" si="8"/>
        <v>0</v>
      </c>
      <c r="K19" s="3">
        <f t="shared" si="8"/>
        <v>0</v>
      </c>
      <c r="L19" s="3">
        <f t="shared" si="8"/>
        <v>0</v>
      </c>
      <c r="M19" s="3">
        <f t="shared" si="8"/>
        <v>0</v>
      </c>
      <c r="N19" s="3">
        <f t="shared" si="8"/>
        <v>0</v>
      </c>
      <c r="O19" s="3">
        <f t="shared" si="8"/>
        <v>0</v>
      </c>
      <c r="P19" s="3">
        <f t="shared" si="8"/>
        <v>0</v>
      </c>
      <c r="Q19" s="3">
        <f t="shared" si="8"/>
        <v>0</v>
      </c>
      <c r="R19" s="3">
        <f t="shared" si="8"/>
        <v>0</v>
      </c>
      <c r="T19" s="30" t="s">
        <v>11</v>
      </c>
      <c r="U19" s="33">
        <f>HLOOKUP(U5,B5:R21,15,FALSE)</f>
        <v>37888</v>
      </c>
      <c r="AB19" s="18"/>
      <c r="AC19" s="1"/>
      <c r="AD19" s="1"/>
      <c r="AE19" s="19"/>
    </row>
    <row r="20" spans="1:31" ht="15" thickBot="1" x14ac:dyDescent="0.35">
      <c r="A20">
        <v>16</v>
      </c>
      <c r="B20" s="3" t="s">
        <v>12</v>
      </c>
      <c r="C20" s="4">
        <f>C19/'Sheet1 (2)'!K29</f>
        <v>126.29333333333334</v>
      </c>
      <c r="D20" s="4">
        <f>D19/'Sheet1 (2)'!L29</f>
        <v>0</v>
      </c>
      <c r="E20" s="4">
        <f>E19/'Sheet1 (2)'!M29</f>
        <v>0</v>
      </c>
      <c r="F20" s="4">
        <f>F19/'Sheet1 (2)'!N29</f>
        <v>0</v>
      </c>
      <c r="G20" s="4">
        <f>G19/'Sheet1 (2)'!O29</f>
        <v>0</v>
      </c>
      <c r="H20" s="4">
        <f>H19/'Sheet1 (2)'!P29</f>
        <v>0</v>
      </c>
      <c r="I20" s="4">
        <f>I19/'Sheet1 (2)'!Q29</f>
        <v>0</v>
      </c>
      <c r="J20" s="4">
        <f>J19/'Sheet1 (2)'!R29</f>
        <v>0</v>
      </c>
      <c r="K20" s="4">
        <f>K19/'Sheet1 (2)'!S29</f>
        <v>0</v>
      </c>
      <c r="L20" s="4">
        <f>L19/'Sheet1 (2)'!T29</f>
        <v>0</v>
      </c>
      <c r="M20" s="4">
        <f>M19/'Sheet1 (2)'!U29</f>
        <v>0</v>
      </c>
      <c r="N20" s="4">
        <f>N19/'Sheet1 (2)'!V29</f>
        <v>0</v>
      </c>
      <c r="O20" s="4">
        <f>O19/'Sheet1 (2)'!W29</f>
        <v>0</v>
      </c>
      <c r="P20" s="4">
        <f>P19/'Sheet1 (2)'!X29</f>
        <v>0</v>
      </c>
      <c r="Q20" s="4">
        <f>Q19/'Sheet1 (2)'!Y29</f>
        <v>0</v>
      </c>
      <c r="R20" s="4">
        <f>R19/'Sheet1 (2)'!Z29</f>
        <v>0</v>
      </c>
      <c r="T20" s="32" t="s">
        <v>12</v>
      </c>
      <c r="U20" s="14">
        <f>HLOOKUP(U5,B5:R21,16,FALSE)</f>
        <v>126.29333333333334</v>
      </c>
      <c r="AB20" s="18"/>
      <c r="AC20" s="1"/>
      <c r="AD20" s="1"/>
      <c r="AE20" s="19"/>
    </row>
    <row r="21" spans="1:31" ht="15" thickBot="1" x14ac:dyDescent="0.35">
      <c r="A21">
        <v>17</v>
      </c>
      <c r="B21" s="3" t="s">
        <v>14</v>
      </c>
      <c r="C21" s="5">
        <f>C7/'Sheet1 (2)'!K30</f>
        <v>1515.52</v>
      </c>
      <c r="D21" s="5">
        <f>D7/'Sheet1 (2)'!L30</f>
        <v>0</v>
      </c>
      <c r="E21" s="5">
        <f>E7/'Sheet1 (2)'!M30</f>
        <v>0</v>
      </c>
      <c r="F21" s="5">
        <f>F7/'Sheet1 (2)'!N30</f>
        <v>0</v>
      </c>
      <c r="G21" s="5">
        <f>G7/'Sheet1 (2)'!O30</f>
        <v>0</v>
      </c>
      <c r="H21" s="5">
        <f>H7/'Sheet1 (2)'!P30</f>
        <v>0</v>
      </c>
      <c r="I21" s="5">
        <f>I7/'Sheet1 (2)'!Q30</f>
        <v>0</v>
      </c>
      <c r="J21" s="5">
        <f>J7/'Sheet1 (2)'!R30</f>
        <v>0</v>
      </c>
      <c r="K21" s="5">
        <f>K7/'Sheet1 (2)'!S30</f>
        <v>0</v>
      </c>
      <c r="L21" s="5">
        <f>L7/'Sheet1 (2)'!T30</f>
        <v>0</v>
      </c>
      <c r="M21" s="5">
        <f>M7/'Sheet1 (2)'!U30</f>
        <v>0</v>
      </c>
      <c r="N21" s="5">
        <f>N7/'Sheet1 (2)'!V30</f>
        <v>0</v>
      </c>
      <c r="O21" s="5">
        <f>O7/'Sheet1 (2)'!W30</f>
        <v>0</v>
      </c>
      <c r="P21" s="5">
        <f>P7/'Sheet1 (2)'!X30</f>
        <v>0</v>
      </c>
      <c r="Q21" s="5">
        <f>Q7/'Sheet1 (2)'!Y30</f>
        <v>0</v>
      </c>
      <c r="R21" s="5">
        <f>R7/'Sheet1 (2)'!Z30</f>
        <v>0</v>
      </c>
      <c r="T21" s="34" t="s">
        <v>14</v>
      </c>
      <c r="U21" s="14">
        <f>HLOOKUP(U5,B5:R21,17,FALSE)</f>
        <v>1515.52</v>
      </c>
      <c r="AB21" s="18"/>
      <c r="AC21" s="1"/>
      <c r="AD21" s="1"/>
      <c r="AE21" s="19"/>
    </row>
    <row r="22" spans="1:31" ht="15" thickBot="1" x14ac:dyDescent="0.35">
      <c r="AB22" s="38"/>
      <c r="AC22" s="38"/>
      <c r="AD22" s="38"/>
      <c r="AE22" s="22"/>
    </row>
    <row r="41" spans="27:58" ht="15" thickBot="1" x14ac:dyDescent="0.35"/>
    <row r="42" spans="27:58" x14ac:dyDescent="0.3">
      <c r="AA42" s="15"/>
      <c r="AB42" s="16"/>
      <c r="AC42" s="16"/>
      <c r="AD42" s="16"/>
      <c r="AE42" s="16"/>
      <c r="AF42" s="16"/>
      <c r="AG42" s="16"/>
      <c r="AH42" s="23"/>
      <c r="AI42" s="15"/>
      <c r="AJ42" s="16"/>
      <c r="AK42" s="16"/>
      <c r="AL42" s="23"/>
      <c r="AM42" s="15"/>
      <c r="AN42" s="16"/>
      <c r="AO42" s="16"/>
      <c r="AP42" s="17"/>
      <c r="AQ42" s="15"/>
      <c r="AR42" s="16"/>
      <c r="AS42" s="16"/>
      <c r="AT42" s="17"/>
      <c r="AU42" s="35"/>
      <c r="AV42" s="16"/>
      <c r="AW42" s="16"/>
      <c r="AX42" s="17"/>
      <c r="AY42" s="15"/>
      <c r="AZ42" s="16"/>
      <c r="BA42" s="16"/>
      <c r="BB42" s="16"/>
      <c r="BC42" s="16"/>
      <c r="BD42" s="16"/>
      <c r="BE42" s="16"/>
      <c r="BF42" s="17"/>
    </row>
    <row r="43" spans="27:58" x14ac:dyDescent="0.3">
      <c r="AA43" s="18"/>
      <c r="AB43" s="1"/>
      <c r="AC43" s="1"/>
      <c r="AD43" s="1"/>
      <c r="AE43" s="1"/>
      <c r="AF43" s="1"/>
      <c r="AG43" s="1"/>
      <c r="AH43" s="24"/>
      <c r="AI43" s="18"/>
      <c r="AJ43" s="1"/>
      <c r="AK43" s="1"/>
      <c r="AL43" s="24"/>
      <c r="AM43" s="18"/>
      <c r="AN43" s="1"/>
      <c r="AO43" s="1"/>
      <c r="AP43" s="19"/>
      <c r="AQ43" s="18"/>
      <c r="AR43" s="1"/>
      <c r="AS43" s="1"/>
      <c r="AT43" s="19"/>
      <c r="AU43" s="36"/>
      <c r="AV43" s="1"/>
      <c r="AW43" s="1"/>
      <c r="AX43" s="19"/>
      <c r="AY43" s="18"/>
      <c r="AZ43" s="1"/>
      <c r="BA43" s="1"/>
      <c r="BB43" s="1"/>
      <c r="BC43" s="1"/>
      <c r="BD43" s="1"/>
      <c r="BE43" s="1"/>
      <c r="BF43" s="19"/>
    </row>
    <row r="44" spans="27:58" x14ac:dyDescent="0.3">
      <c r="AA44" s="18"/>
      <c r="AB44" s="1"/>
      <c r="AC44" s="1"/>
      <c r="AD44" s="1"/>
      <c r="AE44" s="1"/>
      <c r="AF44" s="1"/>
      <c r="AG44" s="1"/>
      <c r="AH44" s="24"/>
      <c r="AI44" s="18"/>
      <c r="AJ44" s="1"/>
      <c r="AK44" s="1"/>
      <c r="AL44" s="24"/>
      <c r="AM44" s="18"/>
      <c r="AN44" s="1"/>
      <c r="AO44" s="1"/>
      <c r="AP44" s="19"/>
      <c r="AQ44" s="18"/>
      <c r="AR44" s="1"/>
      <c r="AS44" s="1"/>
      <c r="AT44" s="19"/>
      <c r="AU44" s="36"/>
      <c r="AV44" s="1"/>
      <c r="AW44" s="1"/>
      <c r="AX44" s="19"/>
      <c r="AY44" s="18"/>
      <c r="AZ44" s="1"/>
      <c r="BA44" s="1"/>
      <c r="BB44" s="1"/>
      <c r="BC44" s="1"/>
      <c r="BD44" s="1"/>
      <c r="BE44" s="1"/>
      <c r="BF44" s="19"/>
    </row>
    <row r="45" spans="27:58" x14ac:dyDescent="0.3">
      <c r="AA45" s="18"/>
      <c r="AB45" s="1"/>
      <c r="AC45" s="1"/>
      <c r="AD45" s="1"/>
      <c r="AE45" s="1"/>
      <c r="AF45" s="1"/>
      <c r="AG45" s="1"/>
      <c r="AH45" s="24"/>
      <c r="AI45" s="18"/>
      <c r="AJ45" s="1"/>
      <c r="AK45" s="1"/>
      <c r="AL45" s="24"/>
      <c r="AM45" s="18"/>
      <c r="AN45" s="1"/>
      <c r="AO45" s="1"/>
      <c r="AP45" s="19"/>
      <c r="AQ45" s="18"/>
      <c r="AR45" s="1"/>
      <c r="AS45" s="1"/>
      <c r="AT45" s="19"/>
      <c r="AU45" s="36"/>
      <c r="AV45" s="1"/>
      <c r="AW45" s="1"/>
      <c r="AX45" s="19"/>
      <c r="AY45" s="18"/>
      <c r="AZ45" s="1"/>
      <c r="BA45" s="1"/>
      <c r="BB45" s="1"/>
      <c r="BC45" s="1"/>
      <c r="BD45" s="1"/>
      <c r="BE45" s="1"/>
      <c r="BF45" s="19"/>
    </row>
    <row r="46" spans="27:58" ht="15" thickBot="1" x14ac:dyDescent="0.35">
      <c r="AA46" s="20"/>
      <c r="AB46" s="21"/>
      <c r="AC46" s="21"/>
      <c r="AD46" s="21"/>
      <c r="AE46" s="21"/>
      <c r="AF46" s="21"/>
      <c r="AG46" s="21"/>
      <c r="AH46" s="25"/>
      <c r="AI46" s="20"/>
      <c r="AJ46" s="21"/>
      <c r="AK46" s="21"/>
      <c r="AL46" s="25"/>
      <c r="AM46" s="20"/>
      <c r="AN46" s="21"/>
      <c r="AO46" s="21"/>
      <c r="AP46" s="22"/>
      <c r="AQ46" s="20"/>
      <c r="AR46" s="21"/>
      <c r="AS46" s="21"/>
      <c r="AT46" s="22"/>
      <c r="AU46" s="37"/>
      <c r="AV46" s="21"/>
      <c r="AW46" s="21"/>
      <c r="AX46" s="22"/>
      <c r="AY46" s="20"/>
      <c r="AZ46" s="21"/>
      <c r="BA46" s="21"/>
      <c r="BB46" s="21"/>
      <c r="BC46" s="21"/>
      <c r="BD46" s="21"/>
      <c r="BE46" s="21"/>
      <c r="BF46" s="22"/>
    </row>
    <row r="49" spans="20:21" x14ac:dyDescent="0.3">
      <c r="T49" s="40" t="s">
        <v>42</v>
      </c>
      <c r="U49" s="3" t="s">
        <v>43</v>
      </c>
    </row>
    <row r="50" spans="20:21" x14ac:dyDescent="0.3">
      <c r="T50" s="40" t="s">
        <v>44</v>
      </c>
      <c r="U50" s="3" t="s">
        <v>45</v>
      </c>
    </row>
    <row r="51" spans="20:21" x14ac:dyDescent="0.3">
      <c r="T51" s="40" t="s">
        <v>46</v>
      </c>
      <c r="U51" s="3" t="s">
        <v>47</v>
      </c>
    </row>
    <row r="52" spans="20:21" x14ac:dyDescent="0.3">
      <c r="T52" s="41" t="s">
        <v>48</v>
      </c>
      <c r="U52" s="3" t="s">
        <v>49</v>
      </c>
    </row>
    <row r="53" spans="20:21" x14ac:dyDescent="0.3">
      <c r="T53" s="42" t="s">
        <v>50</v>
      </c>
      <c r="U53" s="3" t="s">
        <v>51</v>
      </c>
    </row>
  </sheetData>
  <dataConsolidate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C7B741-9CF2-4AFD-BA47-1FB3D85BABFC}">
          <x14:formula1>
            <xm:f>'Sheet1 (2)'!$J$23:$Z$23</xm:f>
          </x14:formula1>
          <xm:sqref>X2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84CE-5216-48A9-94BE-F4E40CAEFD36}">
  <dimension ref="E5:F28"/>
  <sheetViews>
    <sheetView workbookViewId="0">
      <selection activeCell="H5" sqref="H5:Y28"/>
    </sheetView>
  </sheetViews>
  <sheetFormatPr defaultRowHeight="14.4" x14ac:dyDescent="0.3"/>
  <cols>
    <col min="5" max="5" width="38.44140625" bestFit="1" customWidth="1"/>
    <col min="6" max="6" width="12" customWidth="1"/>
  </cols>
  <sheetData>
    <row r="5" spans="5:6" x14ac:dyDescent="0.3">
      <c r="E5" s="11" t="s">
        <v>15</v>
      </c>
      <c r="F5" s="1">
        <f>'Master sheet'!X2</f>
        <v>300</v>
      </c>
    </row>
    <row r="6" spans="5:6" x14ac:dyDescent="0.3">
      <c r="E6" s="11"/>
      <c r="F6" s="1"/>
    </row>
    <row r="7" spans="5:6" x14ac:dyDescent="0.3">
      <c r="E7" s="10" t="s">
        <v>13</v>
      </c>
      <c r="F7" s="1">
        <f>'Master sheet'!Y2</f>
        <v>454656</v>
      </c>
    </row>
    <row r="8" spans="5:6" x14ac:dyDescent="0.3">
      <c r="E8" s="10" t="s">
        <v>0</v>
      </c>
      <c r="F8" s="1" t="e" vm="1">
        <f>HLOOKUP(F5,'Master sheet'!B5:R21,'Master sheet'!K8,TRUE)</f>
        <v>#VALUE!</v>
      </c>
    </row>
    <row r="9" spans="5:6" x14ac:dyDescent="0.3">
      <c r="E9" s="10"/>
      <c r="F9" s="1"/>
    </row>
    <row r="10" spans="5:6" x14ac:dyDescent="0.3">
      <c r="E10" s="10" t="s">
        <v>1</v>
      </c>
      <c r="F10" s="1" t="e">
        <f>HLOOKUP(F5,#REF!,13,FALSE)</f>
        <v>#REF!</v>
      </c>
    </row>
    <row r="11" spans="5:6" x14ac:dyDescent="0.3">
      <c r="E11" s="10" t="s">
        <v>2</v>
      </c>
      <c r="F11" s="1"/>
    </row>
    <row r="12" spans="5:6" x14ac:dyDescent="0.3">
      <c r="E12" s="10"/>
      <c r="F12" s="1"/>
    </row>
    <row r="13" spans="5:6" x14ac:dyDescent="0.3">
      <c r="E13" s="10" t="s">
        <v>3</v>
      </c>
      <c r="F13" s="1"/>
    </row>
    <row r="14" spans="5:6" x14ac:dyDescent="0.3">
      <c r="E14" s="10" t="s">
        <v>4</v>
      </c>
      <c r="F14" s="1"/>
    </row>
    <row r="15" spans="5:6" x14ac:dyDescent="0.3">
      <c r="E15" s="10"/>
      <c r="F15" s="1"/>
    </row>
    <row r="16" spans="5:6" x14ac:dyDescent="0.3">
      <c r="E16" s="10" t="s">
        <v>5</v>
      </c>
      <c r="F16" s="1"/>
    </row>
    <row r="17" spans="5:6" x14ac:dyDescent="0.3">
      <c r="E17" s="10" t="s">
        <v>6</v>
      </c>
      <c r="F17" s="1"/>
    </row>
    <row r="18" spans="5:6" x14ac:dyDescent="0.3">
      <c r="E18" s="10"/>
      <c r="F18" s="1"/>
    </row>
    <row r="19" spans="5:6" x14ac:dyDescent="0.3">
      <c r="E19" s="10" t="s">
        <v>7</v>
      </c>
      <c r="F19" s="1"/>
    </row>
    <row r="20" spans="5:6" x14ac:dyDescent="0.3">
      <c r="E20" s="10" t="s">
        <v>8</v>
      </c>
      <c r="F20" s="1"/>
    </row>
    <row r="21" spans="5:6" x14ac:dyDescent="0.3">
      <c r="E21" s="10"/>
      <c r="F21" s="1"/>
    </row>
    <row r="22" spans="5:6" x14ac:dyDescent="0.3">
      <c r="E22" s="10" t="s">
        <v>9</v>
      </c>
      <c r="F22" s="1"/>
    </row>
    <row r="23" spans="5:6" x14ac:dyDescent="0.3">
      <c r="E23" s="10" t="s">
        <v>10</v>
      </c>
      <c r="F23" s="1"/>
    </row>
    <row r="24" spans="5:6" x14ac:dyDescent="0.3">
      <c r="E24" s="10"/>
      <c r="F24" s="1"/>
    </row>
    <row r="25" spans="5:6" x14ac:dyDescent="0.3">
      <c r="E25" s="10" t="s">
        <v>11</v>
      </c>
      <c r="F25" s="1"/>
    </row>
    <row r="26" spans="5:6" x14ac:dyDescent="0.3">
      <c r="E26" s="10" t="s">
        <v>12</v>
      </c>
      <c r="F26" s="1"/>
    </row>
    <row r="27" spans="5:6" x14ac:dyDescent="0.3">
      <c r="E27" s="11"/>
      <c r="F27" s="1"/>
    </row>
    <row r="28" spans="5:6" x14ac:dyDescent="0.3">
      <c r="E28" s="10" t="s">
        <v>14</v>
      </c>
      <c r="F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0E69-7E3B-4404-9B7D-E850BE2D5764}">
  <dimension ref="A1:B6"/>
  <sheetViews>
    <sheetView workbookViewId="0">
      <selection activeCell="R1" sqref="R1:R9"/>
    </sheetView>
  </sheetViews>
  <sheetFormatPr defaultRowHeight="14.4" x14ac:dyDescent="0.3"/>
  <sheetData>
    <row r="1" spans="1:2" x14ac:dyDescent="0.3">
      <c r="A1" t="s">
        <v>36</v>
      </c>
      <c r="B1">
        <v>2203807</v>
      </c>
    </row>
    <row r="2" spans="1:2" x14ac:dyDescent="0.3">
      <c r="A2" t="s">
        <v>37</v>
      </c>
      <c r="B2">
        <v>2185660</v>
      </c>
    </row>
    <row r="3" spans="1:2" x14ac:dyDescent="0.3">
      <c r="A3" t="s">
        <v>38</v>
      </c>
      <c r="B3">
        <v>2197557</v>
      </c>
    </row>
    <row r="4" spans="1:2" x14ac:dyDescent="0.3">
      <c r="A4" t="s">
        <v>39</v>
      </c>
      <c r="B4">
        <v>2006147</v>
      </c>
    </row>
    <row r="5" spans="1:2" x14ac:dyDescent="0.3">
      <c r="A5" t="s">
        <v>40</v>
      </c>
      <c r="B5">
        <v>1985761</v>
      </c>
    </row>
    <row r="6" spans="1:2" x14ac:dyDescent="0.3">
      <c r="A6" t="s">
        <v>41</v>
      </c>
      <c r="B6">
        <v>2238409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Master sheet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Sumair Raul</dc:creator>
  <cp:lastModifiedBy>Sumair Raul</cp:lastModifiedBy>
  <dcterms:created xsi:type="dcterms:W3CDTF">2015-06-05T18:17:20Z</dcterms:created>
  <dcterms:modified xsi:type="dcterms:W3CDTF">2023-04-20T22:40:49Z</dcterms:modified>
</cp:coreProperties>
</file>