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OM"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0"/>
    <numFmt numFmtId="165" formatCode="\$#,##0.00"/>
    <numFmt numFmtId="166" formatCode="\$#,##0"/>
  </numFmts>
  <fonts count="20">
    <font>
      <name val="Calibri"/>
      <charset val="1"/>
      <family val="2"/>
      <color theme="1"/>
      <sz val="11"/>
    </font>
    <font>
      <name val="Arial"/>
      <family val="0"/>
      <sz val="10"/>
    </font>
    <font>
      <name val="Arial"/>
      <family val="0"/>
      <sz val="10"/>
    </font>
    <font>
      <name val="Arial"/>
      <family val="0"/>
      <sz val="10"/>
    </font>
    <font>
      <name val="Arial"/>
      <charset val="1"/>
      <family val="2"/>
      <b val="1"/>
      <sz val="36"/>
    </font>
    <font>
      <name val="Arial"/>
      <charset val="1"/>
      <family val="2"/>
      <i val="1"/>
      <sz val="22"/>
    </font>
    <font>
      <name val="Arial"/>
      <charset val="1"/>
      <family val="0"/>
      <b val="1"/>
      <sz val="11"/>
    </font>
    <font>
      <name val="Arial"/>
      <charset val="1"/>
      <family val="0"/>
      <b val="1"/>
      <color rgb="FF0000FF"/>
      <sz val="11"/>
    </font>
    <font>
      <name val="Arial"/>
      <charset val="1"/>
      <family val="0"/>
      <i val="1"/>
      <sz val="9"/>
    </font>
    <font>
      <name val="Arial"/>
      <charset val="1"/>
      <family val="2"/>
      <b val="1"/>
      <sz val="12"/>
    </font>
    <font>
      <name val="Arial"/>
      <charset val="1"/>
      <family val="0"/>
      <sz val="10"/>
    </font>
    <font>
      <name val="Arial"/>
      <charset val="1"/>
      <family val="0"/>
      <color rgb="FF0000FF"/>
      <sz val="10"/>
    </font>
    <font>
      <name val="Calibri"/>
      <charset val="1"/>
      <family val="2"/>
      <color theme="10"/>
      <sz val="11"/>
      <u val="single"/>
    </font>
    <font>
      <name val="Arial"/>
      <charset val="1"/>
      <family val="2"/>
      <sz val="10"/>
    </font>
    <font>
      <name val="Arial"/>
      <charset val="1"/>
      <family val="2"/>
      <b val="1"/>
      <sz val="11"/>
    </font>
    <font>
      <name val="Arial"/>
      <charset val="1"/>
      <family val="2"/>
      <b val="1"/>
      <sz val="20"/>
    </font>
    <font>
      <name val="Calibri"/>
      <charset val="1"/>
      <family val="2"/>
      <color theme="1"/>
      <sz val="20"/>
    </font>
    <font>
      <name val="Calibri"/>
      <charset val="1"/>
      <family val="2"/>
      <b val="1"/>
      <i val="1"/>
      <color theme="1"/>
      <sz val="20"/>
      <u val="single"/>
    </font>
    <font>
      <name val="Calibri"/>
      <charset val="1"/>
      <family val="2"/>
      <b val="1"/>
      <i val="1"/>
      <color theme="1"/>
      <sz val="22"/>
      <u val="single"/>
    </font>
    <font>
      <name val="Calibri"/>
      <charset val="1"/>
      <family val="2"/>
      <color theme="1"/>
      <sz val="18"/>
    </font>
  </fonts>
  <fills count="3">
    <fill>
      <patternFill/>
    </fill>
    <fill>
      <patternFill patternType="gray125"/>
    </fill>
    <fill>
      <patternFill patternType="solid">
        <fgColor rgb="FFFFFF00"/>
        <bgColor rgb="FFFFFF00"/>
      </patternFill>
    </fill>
  </fills>
  <borders count="7">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right/>
      <top style="thin">
        <color rgb="FFBFBFBF"/>
      </top>
      <bottom/>
      <diagonal/>
    </border>
    <border>
      <left/>
      <right/>
      <top style="thin">
        <color rgb="FFBFBFBF"/>
      </top>
      <bottom style="thin">
        <color rgb="FFBFBFBF"/>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2" fillId="0" borderId="0" applyAlignment="1">
      <alignment horizontal="general" vertical="bottom"/>
    </xf>
  </cellStyleXfs>
  <cellXfs count="7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164" fontId="7" fillId="2" borderId="0" applyAlignment="1" pivotButton="0" quotePrefix="0" xfId="0">
      <alignment horizontal="center" vertical="bottom"/>
    </xf>
    <xf numFmtId="0" fontId="8" fillId="0" borderId="0" applyAlignment="1" pivotButton="0" quotePrefix="0" xfId="0">
      <alignment horizontal="general" vertical="center" wrapText="1"/>
    </xf>
    <xf numFmtId="0" fontId="9" fillId="0" borderId="1" applyAlignment="1" pivotButton="0" quotePrefix="0" xfId="0">
      <alignment horizontal="general" vertical="bottom"/>
    </xf>
    <xf numFmtId="0" fontId="6" fillId="0" borderId="2"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3" applyAlignment="1" pivotButton="0" quotePrefix="0" xfId="0">
      <alignment horizontal="center" vertical="center" wrapText="1"/>
    </xf>
    <xf numFmtId="0" fontId="10" fillId="0" borderId="2" applyAlignment="1" pivotButton="0" quotePrefix="0" xfId="0">
      <alignment horizontal="general" vertical="top" wrapText="1"/>
    </xf>
    <xf numFmtId="165" fontId="10" fillId="0" borderId="2" applyAlignment="1" pivotButton="0" quotePrefix="0" xfId="0">
      <alignment horizontal="general" vertical="top" wrapText="1"/>
    </xf>
    <xf numFmtId="164"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11" fillId="0" borderId="2" applyAlignment="1" pivotButton="0" quotePrefix="0" xfId="0">
      <alignment horizontal="general" vertical="top" wrapText="1"/>
    </xf>
    <xf numFmtId="0" fontId="12" fillId="0" borderId="0" applyAlignment="1" pivotButton="0" quotePrefix="0" xfId="20">
      <alignment horizontal="general" vertical="bottom"/>
    </xf>
    <xf numFmtId="0" fontId="13" fillId="0" borderId="2" applyAlignment="1" pivotButton="0" quotePrefix="0" xfId="0">
      <alignment horizontal="general" vertical="top" wrapText="1"/>
    </xf>
    <xf numFmtId="165" fontId="13" fillId="0" borderId="2" applyAlignment="1" pivotButton="0" quotePrefix="0" xfId="0">
      <alignment horizontal="right" vertical="top" wrapText="1"/>
    </xf>
    <xf numFmtId="0" fontId="13" fillId="0" borderId="4" applyAlignment="1" pivotButton="0" quotePrefix="0" xfId="0">
      <alignment horizontal="general" vertical="top" wrapText="1"/>
    </xf>
    <xf numFmtId="0" fontId="6" fillId="0" borderId="2" applyAlignment="1" pivotButton="0" quotePrefix="0" xfId="0">
      <alignment horizontal="general" vertical="bottom"/>
    </xf>
    <xf numFmtId="165" fontId="14" fillId="0" borderId="2" applyAlignment="1" pivotButton="0" quotePrefix="0" xfId="0">
      <alignment horizontal="right" vertical="bottom"/>
    </xf>
    <xf numFmtId="164" fontId="14" fillId="0" borderId="0" applyAlignment="1" pivotButton="0" quotePrefix="0" xfId="0">
      <alignment horizontal="right" vertical="bottom"/>
    </xf>
    <xf numFmtId="0" fontId="8" fillId="0" borderId="0" applyAlignment="1" pivotButton="0" quotePrefix="0" xfId="0">
      <alignment horizontal="general" vertical="bottom" wrapText="1"/>
    </xf>
    <xf numFmtId="166" fontId="10" fillId="0" borderId="2" applyAlignment="1" pivotButton="0" quotePrefix="0" xfId="0">
      <alignment horizontal="general" vertical="top" wrapText="1"/>
    </xf>
    <xf numFmtId="0" fontId="15" fillId="0" borderId="2" applyAlignment="1" pivotButton="0" quotePrefix="0" xfId="0">
      <alignment horizontal="general" vertical="bottom"/>
    </xf>
    <xf numFmtId="166" fontId="15" fillId="0" borderId="2" applyAlignment="1" pivotButton="0" quotePrefix="0" xfId="0">
      <alignment horizontal="general" vertical="bottom"/>
    </xf>
    <xf numFmtId="166" fontId="15" fillId="0" borderId="2" applyAlignment="1" pivotButton="0" quotePrefix="0" xfId="0">
      <alignment horizontal="right" vertical="bottom"/>
    </xf>
    <xf numFmtId="0" fontId="16" fillId="0" borderId="2" applyAlignment="1" pivotButton="0" quotePrefix="0" xfId="0">
      <alignment horizontal="general" vertical="bottom"/>
    </xf>
    <xf numFmtId="0" fontId="15" fillId="0" borderId="3" applyAlignment="1" pivotButton="0" quotePrefix="0" xfId="0">
      <alignment horizontal="general" vertical="bottom"/>
    </xf>
    <xf numFmtId="0" fontId="16" fillId="0" borderId="0" applyAlignment="1" pivotButton="0" quotePrefix="0" xfId="0">
      <alignment horizontal="general" vertical="bottom"/>
    </xf>
    <xf numFmtId="0" fontId="15" fillId="0" borderId="0" applyAlignment="1" pivotButton="0" quotePrefix="0" xfId="0">
      <alignment horizontal="general" vertical="bottom"/>
    </xf>
    <xf numFmtId="0" fontId="17" fillId="0" borderId="0" applyAlignment="1" pivotButton="0" quotePrefix="0" xfId="0">
      <alignment horizontal="center" vertical="bottom" wrapText="1"/>
    </xf>
    <xf numFmtId="0" fontId="18" fillId="0" borderId="0" applyAlignment="1" pivotButton="0" quotePrefix="0" xfId="0">
      <alignment horizontal="center" vertical="bottom"/>
    </xf>
    <xf numFmtId="0" fontId="19" fillId="0"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164" fontId="7" fillId="2" borderId="0" applyAlignment="1" pivotButton="0" quotePrefix="0" xfId="0">
      <alignment horizontal="center" vertical="bottom"/>
    </xf>
    <xf numFmtId="0" fontId="8" fillId="0" borderId="0" applyAlignment="1" pivotButton="0" quotePrefix="0" xfId="0">
      <alignment horizontal="general" vertical="center" wrapText="1"/>
    </xf>
    <xf numFmtId="0" fontId="9" fillId="0" borderId="1" applyAlignment="1" pivotButton="0" quotePrefix="0" xfId="0">
      <alignment horizontal="general" vertical="bottom"/>
    </xf>
    <xf numFmtId="0" fontId="0" fillId="0" borderId="6" pivotButton="0" quotePrefix="0" xfId="0"/>
    <xf numFmtId="0" fontId="6" fillId="0" borderId="2"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3" applyAlignment="1" pivotButton="0" quotePrefix="0" xfId="0">
      <alignment horizontal="center" vertical="center" wrapText="1"/>
    </xf>
    <xf numFmtId="0" fontId="10" fillId="0" borderId="2" applyAlignment="1" pivotButton="0" quotePrefix="0" xfId="0">
      <alignment horizontal="general" vertical="top" wrapText="1"/>
    </xf>
    <xf numFmtId="165" fontId="10" fillId="0" borderId="2" applyAlignment="1" pivotButton="0" quotePrefix="0" xfId="0">
      <alignment horizontal="general" vertical="top" wrapText="1"/>
    </xf>
    <xf numFmtId="164" fontId="10" fillId="0" borderId="0" applyAlignment="1" pivotButton="0" quotePrefix="0" xfId="0">
      <alignment horizontal="general" vertical="top" wrapText="1"/>
    </xf>
    <xf numFmtId="0" fontId="11" fillId="0" borderId="2" applyAlignment="1" pivotButton="0" quotePrefix="0" xfId="0">
      <alignment horizontal="general" vertical="top" wrapText="1"/>
    </xf>
    <xf numFmtId="0" fontId="12" fillId="0" borderId="0" applyAlignment="1" pivotButton="0" quotePrefix="0" xfId="20">
      <alignment horizontal="general" vertical="bottom"/>
    </xf>
    <xf numFmtId="0" fontId="13" fillId="0" borderId="2" applyAlignment="1" pivotButton="0" quotePrefix="0" xfId="0">
      <alignment horizontal="general" vertical="top" wrapText="1"/>
    </xf>
    <xf numFmtId="165" fontId="13" fillId="0" borderId="2" applyAlignment="1" pivotButton="0" quotePrefix="0" xfId="0">
      <alignment horizontal="right" vertical="top" wrapText="1"/>
    </xf>
    <xf numFmtId="0" fontId="13" fillId="0" borderId="4" applyAlignment="1" pivotButton="0" quotePrefix="0" xfId="0">
      <alignment horizontal="general" vertical="top" wrapText="1"/>
    </xf>
    <xf numFmtId="0" fontId="6" fillId="0" borderId="2" applyAlignment="1" pivotButton="0" quotePrefix="0" xfId="0">
      <alignment horizontal="general" vertical="bottom"/>
    </xf>
    <xf numFmtId="165" fontId="14" fillId="0" borderId="2" applyAlignment="1" pivotButton="0" quotePrefix="0" xfId="0">
      <alignment horizontal="right" vertical="bottom"/>
    </xf>
    <xf numFmtId="164" fontId="14" fillId="0" borderId="0" applyAlignment="1" pivotButton="0" quotePrefix="0" xfId="0">
      <alignment horizontal="right" vertical="bottom"/>
    </xf>
    <xf numFmtId="0" fontId="8" fillId="0" borderId="0" applyAlignment="1" pivotButton="0" quotePrefix="0" xfId="0">
      <alignment horizontal="general" vertical="bottom" wrapText="1"/>
    </xf>
    <xf numFmtId="166" fontId="10" fillId="0" borderId="2" applyAlignment="1" pivotButton="0" quotePrefix="0" xfId="0">
      <alignment horizontal="general" vertical="top" wrapText="1"/>
    </xf>
    <xf numFmtId="0" fontId="15" fillId="0" borderId="2" applyAlignment="1" pivotButton="0" quotePrefix="0" xfId="0">
      <alignment horizontal="general" vertical="bottom"/>
    </xf>
    <xf numFmtId="166" fontId="15" fillId="0" borderId="2" applyAlignment="1" pivotButton="0" quotePrefix="0" xfId="0">
      <alignment horizontal="general" vertical="bottom"/>
    </xf>
    <xf numFmtId="166" fontId="15" fillId="0" borderId="2" applyAlignment="1" pivotButton="0" quotePrefix="0" xfId="0">
      <alignment horizontal="right" vertical="bottom"/>
    </xf>
    <xf numFmtId="0" fontId="16" fillId="0" borderId="2" applyAlignment="1" pivotButton="0" quotePrefix="0" xfId="0">
      <alignment horizontal="general" vertical="bottom"/>
    </xf>
    <xf numFmtId="0" fontId="15" fillId="0" borderId="3" applyAlignment="1" pivotButton="0" quotePrefix="0" xfId="0">
      <alignment horizontal="general" vertical="bottom"/>
    </xf>
    <xf numFmtId="0" fontId="16" fillId="0" borderId="0" applyAlignment="1" pivotButton="0" quotePrefix="0" xfId="0">
      <alignment horizontal="general" vertical="bottom"/>
    </xf>
    <xf numFmtId="0" fontId="15" fillId="0" borderId="0" applyAlignment="1" pivotButton="0" quotePrefix="0" xfId="0">
      <alignment horizontal="general" vertical="bottom"/>
    </xf>
    <xf numFmtId="0" fontId="17" fillId="0" borderId="0" applyAlignment="1" pivotButton="0" quotePrefix="0" xfId="0">
      <alignment horizontal="center" vertical="bottom" wrapText="1"/>
    </xf>
    <xf numFmtId="0" fontId="18" fillId="0" borderId="0" applyAlignment="1" pivotButton="0" quotePrefix="0" xfId="0">
      <alignment horizontal="center" vertical="bottom"/>
    </xf>
    <xf numFmtId="0" fontId="19" fillId="0" borderId="0" applyAlignment="1" pivotButton="0" quotePrefix="0" xfId="0">
      <alignment horizontal="general" vertical="center"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7560</colOff>
      <row>6</row>
      <rowOff>23040</rowOff>
    </from>
    <to>
      <col>7</col>
      <colOff>1409400</colOff>
      <row>6</row>
      <rowOff>1299240</rowOff>
    </to>
    <pic>
      <nvPicPr>
        <cNvPr id="0" name="Picture 1" descr=""/>
        <cNvPicPr/>
      </nvPicPr>
      <blipFill>
        <a:blip r:embed="rId1"/>
        <a:stretch>
          <a:fillRect/>
        </a:stretch>
      </blipFill>
      <spPr>
        <a:xfrm>
          <a:off x="12670200" y="2108880"/>
          <a:ext cx="1401840" cy="1276200"/>
        </a:xfrm>
        <a:prstGeom prst="rect">
          <avLst/>
        </a:prstGeom>
        <a:ln w="0">
          <a:noFill/>
          <a:prstDash val="solid"/>
        </a:ln>
      </spPr>
    </pic>
    <clientData/>
  </twoCellAnchor>
  <twoCellAnchor editAs="oneCell">
    <from>
      <col>7</col>
      <colOff>0</colOff>
      <row>9</row>
      <rowOff>0</rowOff>
    </from>
    <to>
      <col>8</col>
      <colOff>31320</colOff>
      <row>9</row>
      <rowOff>1119960</rowOff>
    </to>
    <pic>
      <nvPicPr>
        <cNvPr id="1" name="Picture 2" descr=""/>
        <cNvPicPr/>
      </nvPicPr>
      <blipFill>
        <a:blip r:embed="rId2"/>
        <a:stretch>
          <a:fillRect/>
        </a:stretch>
      </blipFill>
      <spPr>
        <a:xfrm>
          <a:off x="12662640" y="5457960"/>
          <a:ext cx="1503000" cy="1119960"/>
        </a:xfrm>
        <a:prstGeom prst="rect">
          <avLst/>
        </a:prstGeom>
        <a:ln w="0">
          <a:noFill/>
          <a:prstDash val="solid"/>
        </a:ln>
      </spPr>
    </pic>
    <clientData/>
  </twoCellAnchor>
  <twoCellAnchor editAs="oneCell">
    <from>
      <col>7</col>
      <colOff>15120</colOff>
      <row>10</row>
      <rowOff>23040</rowOff>
    </from>
    <to>
      <col>8</col>
      <colOff>720</colOff>
      <row>10</row>
      <rowOff>1317960</rowOff>
    </to>
    <pic>
      <nvPicPr>
        <cNvPr id="2" name="Picture 3" descr=""/>
        <cNvPicPr/>
      </nvPicPr>
      <blipFill>
        <a:blip r:embed="rId3"/>
        <a:stretch>
          <a:fillRect/>
        </a:stretch>
      </blipFill>
      <spPr>
        <a:xfrm>
          <a:off x="12677760" y="6604920"/>
          <a:ext cx="1457280" cy="1294920"/>
        </a:xfrm>
        <a:prstGeom prst="rect">
          <avLst/>
        </a:prstGeom>
        <a:ln w="0">
          <a:noFill/>
          <a:prstDash val="solid"/>
        </a:ln>
      </spPr>
    </pic>
    <clientData/>
  </twoCellAnchor>
  <twoCellAnchor editAs="oneCell">
    <from>
      <col>7</col>
      <colOff>0</colOff>
      <row>8</row>
      <rowOff>0</rowOff>
    </from>
    <to>
      <col>8</col>
      <colOff>7200</colOff>
      <row>9</row>
      <rowOff>1440</rowOff>
    </to>
    <pic>
      <nvPicPr>
        <cNvPr id="3" name="Picture 4" descr=""/>
        <cNvPicPr/>
      </nvPicPr>
      <blipFill>
        <a:blip r:embed="rId4"/>
        <a:stretch>
          <a:fillRect/>
        </a:stretch>
      </blipFill>
      <spPr>
        <a:xfrm>
          <a:off x="12662640" y="4486320"/>
          <a:ext cx="1478880" cy="973080"/>
        </a:xfrm>
        <a:prstGeom prst="rect">
          <avLst/>
        </a:prstGeom>
        <a:ln w="0">
          <a:noFill/>
          <a:prstDash val="solid"/>
        </a:ln>
      </spPr>
    </pic>
    <clientData/>
  </twoCellAnchor>
  <twoCellAnchor editAs="oneCell">
    <from>
      <col>7</col>
      <colOff>0</colOff>
      <row>11</row>
      <rowOff>0</rowOff>
    </from>
    <to>
      <col>8</col>
      <colOff>37800</colOff>
      <row>11</row>
      <rowOff>937080</rowOff>
    </to>
    <pic>
      <nvPicPr>
        <cNvPr id="4" name="Picture 5" descr=""/>
        <cNvPicPr/>
      </nvPicPr>
      <blipFill>
        <a:blip r:embed="rId5"/>
        <a:stretch>
          <a:fillRect/>
        </a:stretch>
      </blipFill>
      <spPr>
        <a:xfrm>
          <a:off x="12662640" y="7924680"/>
          <a:ext cx="1509480" cy="937080"/>
        </a:xfrm>
        <a:prstGeom prst="rect">
          <avLst/>
        </a:prstGeom>
        <a:ln w="0">
          <a:noFill/>
          <a:prstDash val="solid"/>
        </a:ln>
      </spPr>
    </pic>
    <clientData/>
  </twoCellAnchor>
  <twoCellAnchor editAs="oneCell">
    <from>
      <col>7</col>
      <colOff>23040</colOff>
      <row>12</row>
      <rowOff>60840</rowOff>
    </from>
    <to>
      <col>8</col>
      <colOff>15120</colOff>
      <row>12</row>
      <rowOff>1363680</rowOff>
    </to>
    <pic>
      <nvPicPr>
        <cNvPr id="5" name="Picture 6" descr=""/>
        <cNvPicPr/>
      </nvPicPr>
      <blipFill>
        <a:blip r:embed="rId6"/>
        <a:stretch>
          <a:fillRect/>
        </a:stretch>
      </blipFill>
      <spPr>
        <a:xfrm>
          <a:off x="12685680" y="8985600"/>
          <a:ext cx="1463760" cy="1302840"/>
        </a:xfrm>
        <a:prstGeom prst="rect">
          <avLst/>
        </a:prstGeom>
        <a:ln w="0">
          <a:noFill/>
          <a:prstDash val="solid"/>
        </a:ln>
      </spPr>
    </pic>
    <clientData/>
  </twoCellAnchor>
  <twoCellAnchor editAs="oneCell">
    <from>
      <col>7</col>
      <colOff>0</colOff>
      <row>13</row>
      <rowOff>0</rowOff>
    </from>
    <to>
      <col>8</col>
      <colOff>22680</colOff>
      <row>13</row>
      <rowOff>1479240</rowOff>
    </to>
    <pic>
      <nvPicPr>
        <cNvPr id="6" name="Picture 7" descr=""/>
        <cNvPicPr/>
      </nvPicPr>
      <blipFill>
        <a:blip r:embed="rId7"/>
        <a:stretch>
          <a:fillRect/>
        </a:stretch>
      </blipFill>
      <spPr>
        <a:xfrm>
          <a:off x="12662640" y="10372680"/>
          <a:ext cx="1494360" cy="1479240"/>
        </a:xfrm>
        <a:prstGeom prst="rect">
          <avLst/>
        </a:prstGeom>
        <a:ln w="0">
          <a:noFill/>
          <a:prstDash val="solid"/>
        </a:ln>
      </spPr>
    </pic>
    <clientData/>
  </twoCellAnchor>
  <twoCellAnchor editAs="oneCell">
    <from>
      <col>7</col>
      <colOff>0</colOff>
      <row>22</row>
      <rowOff>259560</rowOff>
    </from>
    <to>
      <col>8</col>
      <colOff>720</colOff>
      <row>23</row>
      <rowOff>984960</rowOff>
    </to>
    <pic>
      <nvPicPr>
        <cNvPr id="7" name="Picture 8" descr=""/>
        <cNvPicPr/>
      </nvPicPr>
      <blipFill>
        <a:blip r:embed="rId8"/>
        <a:stretch>
          <a:fillRect/>
        </a:stretch>
      </blipFill>
      <spPr>
        <a:xfrm>
          <a:off x="12662640" y="14887440"/>
          <a:ext cx="1472400" cy="1249200"/>
        </a:xfrm>
        <a:prstGeom prst="rect">
          <avLst/>
        </a:prstGeom>
        <a:ln w="0">
          <a:noFill/>
          <a:prstDash val="solid"/>
        </a:ln>
      </spPr>
    </pic>
    <clientData/>
  </twoCellAnchor>
  <twoCellAnchor editAs="oneCell">
    <from>
      <col>7</col>
      <colOff>0</colOff>
      <row>23</row>
      <rowOff>1012320</rowOff>
    </from>
    <to>
      <col>7</col>
      <colOff>1416600</colOff>
      <row>24</row>
      <rowOff>588960</rowOff>
    </to>
    <pic>
      <nvPicPr>
        <cNvPr id="8" name="Picture 9" descr=""/>
        <cNvPicPr/>
      </nvPicPr>
      <blipFill>
        <a:blip r:embed="rId9"/>
        <a:stretch>
          <a:fillRect/>
        </a:stretch>
      </blipFill>
      <spPr>
        <a:xfrm>
          <a:off x="12662640" y="16164000"/>
          <a:ext cx="1416600" cy="853200"/>
        </a:xfrm>
        <a:prstGeom prst="rect">
          <avLst/>
        </a:prstGeom>
        <a:ln w="0">
          <a:noFill/>
          <a:prstDash val="solid"/>
        </a:ln>
      </spPr>
    </pic>
    <clientData/>
  </twoCellAnchor>
  <twoCellAnchor editAs="oneCell">
    <from>
      <col>7</col>
      <colOff>0</colOff>
      <row>24</row>
      <rowOff>612000</rowOff>
    </from>
    <to>
      <col>8</col>
      <colOff>38880</colOff>
      <row>25</row>
      <rowOff>627120</rowOff>
    </to>
    <pic>
      <nvPicPr>
        <cNvPr id="9" name="Picture 10" descr=""/>
        <cNvPicPr/>
      </nvPicPr>
      <blipFill>
        <a:blip r:embed="rId10"/>
        <a:stretch>
          <a:fillRect/>
        </a:stretch>
      </blipFill>
      <spPr>
        <a:xfrm>
          <a:off x="12662640" y="17040240"/>
          <a:ext cx="1510560" cy="891360"/>
        </a:xfrm>
        <a:prstGeom prst="rect">
          <avLst/>
        </a:prstGeom>
        <a:ln w="0">
          <a:noFill/>
          <a:prstDash val="solid"/>
        </a:ln>
      </spPr>
    </pic>
    <clientData/>
  </twoCellAnchor>
  <twoCellAnchor editAs="oneCell">
    <from>
      <col>7</col>
      <colOff>0</colOff>
      <row>7</row>
      <rowOff>0</rowOff>
    </from>
    <to>
      <col>8</col>
      <colOff>720</colOff>
      <row>7</row>
      <rowOff>1062360</rowOff>
    </to>
    <pic>
      <nvPicPr>
        <cNvPr id="10" name="Picture 11" descr=""/>
        <cNvPicPr/>
      </nvPicPr>
      <blipFill>
        <a:blip r:embed="rId11"/>
        <a:stretch>
          <a:fillRect/>
        </a:stretch>
      </blipFill>
      <spPr>
        <a:xfrm>
          <a:off x="12662640" y="3419640"/>
          <a:ext cx="1472400" cy="1062360"/>
        </a:xfrm>
        <a:prstGeom prst="rect">
          <avLst/>
        </a:prstGeom>
        <a:l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digikey.in/en/products/detail/texas-instruments/TPS7A0233DBVR/16181965" TargetMode="External" Id="rId1" /><Relationship Type="http://schemas.openxmlformats.org/officeDocument/2006/relationships/hyperlink" Target="https://www.analog.com/en/resources/evaluation-hardware-and-software/evaluation-boards-kits/adalm2000.html"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filterMode="0">
    <outlinePr summaryBelow="1" summaryRight="1"/>
    <pageSetUpPr fitToPage="0"/>
  </sheetPr>
  <dimension ref="A1:K47"/>
  <sheetViews>
    <sheetView showFormulas="0" showGridLines="1" showRowColHeaders="1" showZeros="1" rightToLeft="0" tabSelected="1" showOutlineSymbols="1" defaultGridColor="1" view="normal" topLeftCell="A14" colorId="64" zoomScale="54" zoomScaleNormal="54" zoomScalePageLayoutView="100" workbookViewId="0">
      <selection pane="topLeft" activeCell="I26" activeCellId="0" sqref="I26"/>
    </sheetView>
  </sheetViews>
  <sheetFormatPr baseColWidth="8" defaultColWidth="8.66796875" defaultRowHeight="14.25" zeroHeight="0" outlineLevelRow="0"/>
  <cols>
    <col width="74.33" customWidth="1" style="35" min="1" max="1"/>
    <col width="9.880000000000001" customWidth="1" style="35" min="2" max="2"/>
    <col width="16.77" customWidth="1" style="35" min="3" max="3"/>
    <col width="10.78" customWidth="1" style="35" min="4" max="4"/>
    <col width="16" customWidth="1" style="35" min="5" max="5"/>
    <col width="2" customWidth="1" style="35" min="6" max="6"/>
    <col width="49.88" customWidth="1" style="35" min="7" max="7"/>
    <col width="20.88" customWidth="1" style="35" min="8" max="8"/>
    <col width="90.44" customWidth="1" style="35" min="9" max="9"/>
  </cols>
  <sheetData>
    <row r="1" ht="45" customHeight="1" s="36">
      <c r="A1" s="37" t="inlineStr">
        <is>
          <t>Smart Hive Monitor - Full Project Bill of Materials</t>
        </is>
      </c>
    </row>
    <row r="2" ht="27.75" customHeight="1" s="36">
      <c r="A2" s="38" t="inlineStr">
        <is>
          <t>Team Beevil Knievel - IEEE HardwAIre Challenge, Phase 2 - Rashtriya Raksha University</t>
        </is>
      </c>
    </row>
    <row r="3" ht="27.75" customHeight="1" s="36">
      <c r="A3" s="38" t="inlineStr">
        <is>
          <t>Team Members: Atharve Dahima, Loshini Shankar, Srajan Mishra | Faculty Mentor &amp; IEEE Student Branch Counselor: Dr. Vishal Sharma | SASET, RRU</t>
        </is>
      </c>
      <c r="B3" s="38" t="n"/>
      <c r="C3" s="38" t="n"/>
      <c r="D3" s="38" t="n"/>
      <c r="G3" s="38" t="n"/>
      <c r="H3" s="38" t="n"/>
      <c r="I3" s="38" t="n"/>
    </row>
    <row r="4" ht="21.75" customHeight="1" s="36">
      <c r="A4" s="39" t="inlineStr">
        <is>
          <t>Exchange Rate Used (USD to INR):</t>
        </is>
      </c>
      <c r="B4" s="40" t="n">
        <v>95.87</v>
      </c>
      <c r="C4" s="41" t="inlineStr">
        <is>
          <t>1 USD = ₹95.87 (mid-market rate, 29 July 2026. Source: investing.com/currencies/usd-inr)</t>
        </is>
      </c>
    </row>
    <row r="5" ht="15" customHeight="1" s="36">
      <c r="A5" s="42" t="inlineStr">
        <is>
          <t>SECTION 1 - Sensor Node Prototype BOM</t>
        </is>
      </c>
      <c r="B5" s="43" t="n"/>
      <c r="C5" s="43" t="n"/>
      <c r="D5" s="43" t="n"/>
      <c r="E5" s="43" t="n"/>
      <c r="F5" s="43" t="n"/>
      <c r="G5" s="43" t="n"/>
      <c r="H5" s="43" t="n"/>
      <c r="I5" s="43" t="n"/>
    </row>
    <row r="6" ht="27" customHeight="1" s="36">
      <c r="A6" s="44" t="inlineStr">
        <is>
          <t>Component</t>
        </is>
      </c>
      <c r="B6" s="44" t="inlineStr">
        <is>
          <t>Qty</t>
        </is>
      </c>
      <c r="C6" s="44" t="inlineStr">
        <is>
          <t>Unit Cost (USD)</t>
        </is>
      </c>
      <c r="D6" s="44" t="inlineStr">
        <is>
          <t>Line Total (USD)</t>
        </is>
      </c>
      <c r="E6" s="45" t="inlineStr">
        <is>
          <t>Net Total (INR)</t>
        </is>
      </c>
      <c r="G6" s="44" t="inlineStr">
        <is>
          <t>Source</t>
        </is>
      </c>
      <c r="H6" s="44" t="inlineStr">
        <is>
          <t>Use Case in Project</t>
        </is>
      </c>
      <c r="I6" s="44" t="inlineStr">
        <is>
          <t>Specs / Notes</t>
        </is>
      </c>
      <c r="J6" s="44" t="inlineStr">
        <is>
          <t>Image</t>
        </is>
      </c>
      <c r="K6" s="46" t="inlineStr">
        <is>
          <t>Link to buy</t>
        </is>
      </c>
    </row>
    <row r="7" ht="105" customHeight="1" s="36">
      <c r="A7" s="47" t="inlineStr">
        <is>
          <t>Wio-E5 (STM32WLE5JC) LoRaWAN Module - MCU + integrated LoRa radio SoC</t>
        </is>
      </c>
      <c r="B7" s="47" t="n">
        <v>1</v>
      </c>
      <c r="C7" s="48" t="n">
        <v>11.18</v>
      </c>
      <c r="D7" s="48">
        <f>B7*C7</f>
        <v/>
      </c>
      <c r="E7" s="49">
        <f>IFERROR(D7*$B$4, VALUE(D7)*$B$4)</f>
        <v/>
      </c>
      <c r="G7" s="47" t="inlineStr">
        <is>
          <t>Robu.in</t>
        </is>
      </c>
      <c r="H7" s="47" t="inlineStr">
        <is>
          <t>Runs the firmware state machine Wake-Sample-Infer-Act-Sleep, executes the on-device decision-tree classifier, and directly drives the LoRa radio to send Distressed alerts to the gateway. Single chip replaces separate MCU + RFM95W radio module.</t>
        </is>
      </c>
      <c r="I7" s="47" t="inlineStr">
        <is>
          <t>Cortex-M4 @48MHz, 256kB Flash, 64kB SRAM, integrated sub-GHz LoRa radio 150-960MHz, +22dBm Tx, -148dBm RX sens., integrated SMPS</t>
        </is>
      </c>
      <c r="K7" s="35" t="inlineStr">
        <is>
          <t>https://robu.in/product/seeedstudio-wio-e5-lorawan-module-stm32wle5jc-embedded-arm-cortex-m4/</t>
        </is>
      </c>
    </row>
    <row r="8" ht="84" customHeight="1" s="36">
      <c r="A8" s="47" t="inlineStr">
        <is>
          <t>Wire antenna, quarter-wave 868MHz, 86mm solid-core</t>
        </is>
      </c>
      <c r="B8" s="47" t="n">
        <v>1</v>
      </c>
      <c r="C8" s="48" t="n">
        <v>0.05</v>
      </c>
      <c r="D8" s="48">
        <f>B8*C8</f>
        <v/>
      </c>
      <c r="E8" s="49">
        <f>IFERROR(D8*$B$4, VALUE(D8)*$B$4)</f>
        <v/>
      </c>
      <c r="G8" s="47" t="inlineStr">
        <is>
          <t>Bench stock</t>
        </is>
      </c>
      <c r="H8" s="47" t="inlineStr">
        <is>
          <t>Radiates the LoRa alert packets from node to gateway; the physical component behind the Coverage Range KPI claim.</t>
        </is>
      </c>
      <c r="I8" s="47" t="inlineStr">
        <is>
          <t>Free-space quarter-wave, target &gt;=4km LoS, validate via NanoVNA + Ansys HFSS</t>
        </is>
      </c>
    </row>
    <row r="9" ht="76.5" customHeight="1" s="36">
      <c r="A9" s="47" t="inlineStr">
        <is>
          <t>DS18B20 temp. sensor</t>
        </is>
      </c>
      <c r="B9" s="47" t="n">
        <v>3</v>
      </c>
      <c r="C9" s="48" t="n">
        <v>0.85</v>
      </c>
      <c r="D9" s="48">
        <f>B9*C9</f>
        <v/>
      </c>
      <c r="E9" s="49">
        <f>IFERROR(D9*$B$4, VALUE(D9)*$B$4)</f>
        <v/>
      </c>
      <c r="G9" s="47" t="inlineStr">
        <is>
          <t>LCSC</t>
        </is>
      </c>
      <c r="H9" s="47" t="inlineStr">
        <is>
          <t>2 units measure brood-nest temperature, 1 unit measures external ambient. Together they produce the delta-T brood minus ambient signal that is the primary input to the health classifier.</t>
        </is>
      </c>
      <c r="I9" s="47" t="inlineStr">
        <is>
          <t>1-Wire, +/-0.5C accuracy, TO-92 package, shared 1-Wire bus</t>
        </is>
      </c>
      <c r="K9" s="35" t="inlineStr">
        <is>
          <t>https://www.lcsc.com/product-detail/Temperature-Sensors_XBLW-DS18B20-XBLW_C18723599.html</t>
        </is>
      </c>
    </row>
    <row r="10" ht="88.5" customHeight="1" s="36">
      <c r="A10" s="47" t="inlineStr">
        <is>
          <t>ICS-43434 MEMS microphone</t>
        </is>
      </c>
      <c r="B10" s="47" t="n">
        <v>1</v>
      </c>
      <c r="C10" s="48" t="n">
        <v>3.27</v>
      </c>
      <c r="D10" s="48">
        <f>B10*C10</f>
        <v/>
      </c>
      <c r="E10" s="49">
        <f>IFERROR(D10*$B$4, VALUE(D10)*$B$4)</f>
        <v/>
      </c>
      <c r="G10" s="47" t="inlineStr">
        <is>
          <t>DigiKey</t>
        </is>
      </c>
      <c r="H10" s="47" t="inlineStr">
        <is>
          <t>Captures hive audio for the acoustic feature - FFT energy in 200-400Hz band - the independent cross-check signal that reduces false positives from thermal disturbances like lid openings.</t>
        </is>
      </c>
      <c r="I10" s="47" t="inlineStr">
        <is>
          <t>I2S digital output, 60Hz-20kHz range, low power</t>
        </is>
      </c>
    </row>
    <row r="11" ht="105.75" customHeight="1" s="36">
      <c r="A11" s="47" t="inlineStr">
        <is>
          <t>TP4056 LiPo charge module</t>
        </is>
      </c>
      <c r="B11" s="47" t="n">
        <v>1</v>
      </c>
      <c r="C11" s="48" t="n">
        <v>0.2</v>
      </c>
      <c r="D11" s="48">
        <f>B11*C11</f>
        <v/>
      </c>
      <c r="E11" s="49">
        <f>IFERROR(D11*$B$4, VALUE(D11)*$B$4)</f>
        <v/>
      </c>
      <c r="G11" s="47" t="inlineStr">
        <is>
          <t>LCSC</t>
        </is>
      </c>
      <c r="H11" s="47" t="inlineStr">
        <is>
          <t>Manages charging the LiPo cell from the solar panel with over-charge/over-discharge protection. Charging path only - does not regulate output voltage to the load.</t>
        </is>
      </c>
      <c r="I11" s="47" t="inlineStr">
        <is>
          <t>1A Li-ion charger, MPPT-compatible</t>
        </is>
      </c>
      <c r="K11" s="35" t="inlineStr">
        <is>
          <t>https://makerbazar.in/products/tp4056-1a-li-ion-lithium-battery-charging-module</t>
        </is>
      </c>
    </row>
    <row r="12" ht="78.75" customHeight="1" s="36">
      <c r="A12" s="47" t="inlineStr">
        <is>
          <t>TPS7A02 ultra-low-IQ LDO regulator, 3.3V out</t>
        </is>
      </c>
      <c r="B12" s="47" t="n">
        <v>1</v>
      </c>
      <c r="C12" s="48" t="n">
        <v>0.55</v>
      </c>
      <c r="D12" s="48">
        <f>B12*C12</f>
        <v/>
      </c>
      <c r="E12" s="49">
        <f>IFERROR(D12*$B$4, VALUE(D12)*$B$4)</f>
        <v/>
      </c>
      <c r="G12" s="47" t="inlineStr">
        <is>
          <t>DigiKey / Mouser</t>
        </is>
      </c>
      <c r="H12" s="47" t="inlineStr">
        <is>
          <t>Steps the raw battery voltage 3.7-4.2V down to a safe regulated 3.3V for the MCU/radio/mic. Critical fix - prevents overvoltage damage since STM32WLE5 max VDD is 3.6V.</t>
        </is>
      </c>
      <c r="I12" s="50" t="inlineStr">
        <is>
          <t>~25nA quiescent current - negligible impact on power budget</t>
        </is>
      </c>
      <c r="K12" s="51" t="inlineStr">
        <is>
          <t>https://www.digikey.in/en/products/detail/texas-instruments/TPS7A0233DBVR/16181965</t>
        </is>
      </c>
    </row>
    <row r="13" ht="114" customHeight="1" s="36">
      <c r="A13" s="47" t="inlineStr">
        <is>
          <t>1000mAh 3.7V LiPo cell, 503040 form factor</t>
        </is>
      </c>
      <c r="B13" s="47" t="n">
        <v>1</v>
      </c>
      <c r="C13" s="48" t="n">
        <v>1.5</v>
      </c>
      <c r="D13" s="48">
        <f>B13*C13</f>
        <v/>
      </c>
      <c r="E13" s="49">
        <f>IFERROR(D13*$B$4, VALUE(D13)*$B$4)</f>
        <v/>
      </c>
      <c r="G13" s="47" t="inlineStr">
        <is>
          <t>LCSC / local</t>
        </is>
      </c>
      <c r="H13" s="47" t="inlineStr">
        <is>
          <t>Primary energy store for the node; battery-only provides the baseline runtime the whole power budget is built around.</t>
        </is>
      </c>
      <c r="I13" s="47" t="inlineStr">
        <is>
          <t>&gt;=18 months runtime with solar assist, 4.2V max charge</t>
        </is>
      </c>
    </row>
    <row r="14" ht="117.75" customHeight="1" s="36">
      <c r="A14" s="47" t="inlineStr">
        <is>
          <t>1W 6V mini solar panel, 60x55mm polycrystalline</t>
        </is>
      </c>
      <c r="B14" s="47" t="n">
        <v>1</v>
      </c>
      <c r="C14" s="48" t="n">
        <v>0.8</v>
      </c>
      <c r="D14" s="48">
        <f>B14*C14</f>
        <v/>
      </c>
      <c r="E14" s="49">
        <f>IFERROR(D14*$B$4, VALUE(D14)*$B$4)</f>
        <v/>
      </c>
      <c r="G14" s="47" t="inlineStr">
        <is>
          <t>LCSC / local</t>
        </is>
      </c>
      <c r="H14" s="47" t="inlineStr">
        <is>
          <t>Trickle-charges the LiPo via the TP4056, extending runtime indefinitely under normal outdoor sun and supporting the 6-month unattended-operation claim.</t>
        </is>
      </c>
      <c r="I14" s="47" t="inlineStr">
        <is>
          <t>Seasonal top-up, adequate for 6-month unattended operation</t>
        </is>
      </c>
    </row>
    <row r="15" ht="39" customHeight="1" s="36">
      <c r="A15" s="47" t="inlineStr">
        <is>
          <t>Breathable nylon mesh tubing + conformal coat spray</t>
        </is>
      </c>
      <c r="B15" s="47" t="n">
        <v>1</v>
      </c>
      <c r="C15" s="48" t="n">
        <v>0.35</v>
      </c>
      <c r="D15" s="48">
        <f>B15*C15</f>
        <v/>
      </c>
      <c r="E15" s="49">
        <f>IFERROR(D15*$B$4, VALUE(D15)*$B$4)</f>
        <v/>
      </c>
      <c r="G15" s="47" t="inlineStr">
        <is>
          <t>Local / bench</t>
        </is>
      </c>
      <c r="H15" s="47" t="inlineStr">
        <is>
          <t>Protects sensor leads from being encased in propolis by bees, and protects the PCB from hive moisture - directly supports durability/robustness for the Technical Design KPI.</t>
        </is>
      </c>
      <c r="I15" s="47" t="inlineStr">
        <is>
          <t>Propolis resistance for leads, moisture protection for PCB</t>
        </is>
      </c>
    </row>
    <row r="16" ht="39" customHeight="1" s="36">
      <c r="A16" s="47" t="inlineStr">
        <is>
          <t>Custom PCB, 2-layer, 60x50x1.6mm</t>
        </is>
      </c>
      <c r="B16" s="47" t="n">
        <v>1</v>
      </c>
      <c r="C16" s="48" t="n">
        <v>0.3</v>
      </c>
      <c r="D16" s="48">
        <f>B16*C16</f>
        <v/>
      </c>
      <c r="E16" s="49">
        <f>IFERROR(D16*$B$4, VALUE(D16)*$B$4)</f>
        <v/>
      </c>
      <c r="G16" s="47" t="inlineStr">
        <is>
          <t>JLCPCB</t>
        </is>
      </c>
      <c r="H16" s="52" t="inlineStr">
        <is>
          <t>Physical board carrying all components; must follow ST AN5407 RF layout guidance for the STM32WLE5's antenna matching network.</t>
        </is>
      </c>
      <c r="I16" s="47" t="inlineStr">
        <is>
          <t>Gerbers from KiCad, $0.30/board avg at 5pc</t>
        </is>
      </c>
      <c r="K16" s="35" t="inlineStr">
        <is>
          <t>JLCPCB</t>
        </is>
      </c>
    </row>
    <row r="17" ht="35.05" customHeight="1" s="36">
      <c r="A17" s="47" t="inlineStr">
        <is>
          <t>Wio-E5 Mini Dev Board (LoRaWAN Receiver Unit)</t>
        </is>
      </c>
      <c r="B17" s="47" t="n">
        <v>1</v>
      </c>
      <c r="C17" s="53" t="n">
        <v>24.36</v>
      </c>
      <c r="D17" s="53">
        <f>B17*C17</f>
        <v/>
      </c>
      <c r="E17" s="49">
        <f>IFERROR(D17*$B$4, VALUE(D17)*$B$4)</f>
        <v/>
      </c>
      <c r="G17" s="47" t="inlineStr">
        <is>
          <t>Robu.in</t>
        </is>
      </c>
      <c r="H17" s="47" t="inlineStr">
        <is>
          <t>Physical board to reciever the signals from the transmitter.</t>
        </is>
      </c>
      <c r="I17" s="47" t="inlineStr">
        <is>
          <t>Wio-E5 (STM32WLE5JC) Mini Dev Board, breaks out pins, includes USB-C interface for programming.</t>
        </is>
      </c>
      <c r="K17" s="54" t="inlineStr">
        <is>
          <t>https://robu.in/product/seeedstudio-wio-e5-mini-dev-board-lorawan/</t>
        </is>
      </c>
    </row>
    <row r="18" ht="39" customHeight="1" s="36">
      <c r="A18" s="47" t="inlineStr">
        <is>
          <t>Connectors, resistors, caps, misc. passives</t>
        </is>
      </c>
      <c r="B18" s="47" t="n">
        <v>1</v>
      </c>
      <c r="C18" s="48" t="n">
        <v>0.25</v>
      </c>
      <c r="D18" s="48">
        <f>B18*C18</f>
        <v/>
      </c>
      <c r="E18" s="49">
        <f>IFERROR(D18*$B$4, VALUE(D18)*$B$4)</f>
        <v/>
      </c>
      <c r="G18" s="47" t="inlineStr">
        <is>
          <t>Bench stock</t>
        </is>
      </c>
      <c r="H18" s="47" t="inlineStr">
        <is>
          <t>Supporting passives: 4.7k ohm pull-up for the 1-Wire bus, decoupling capacitors for clean IC power, JST headers for battery/sensor connections.</t>
        </is>
      </c>
      <c r="I18" s="47" t="inlineStr">
        <is>
          <t>4.7k ohm pull-up, decoupling caps, JST headers</t>
        </is>
      </c>
    </row>
    <row r="19" ht="14.25" customHeight="1" s="36">
      <c r="A19" s="55" t="inlineStr">
        <is>
          <t>ESTIMATED TOTAL - SENSOR NODE BOM per node</t>
        </is>
      </c>
      <c r="B19" s="55" t="n"/>
      <c r="C19" s="55" t="n"/>
      <c r="D19" s="56">
        <f>SUM(D7:D18)</f>
        <v/>
      </c>
      <c r="E19" s="57">
        <f>IFERROR(D19*$B$4, VALUE(D19)*$B$4)</f>
        <v/>
      </c>
      <c r="G19" s="55" t="n"/>
      <c r="H19" s="55" t="n"/>
      <c r="I19" s="55" t="inlineStr">
        <is>
          <t>Volume pricing at qty 50+ projected ~ $9-11/node</t>
        </is>
      </c>
    </row>
    <row r="20" ht="21.75" customHeight="1" s="36">
      <c r="A20" s="58" t="n"/>
    </row>
    <row r="22" ht="15" customHeight="1" s="36">
      <c r="A22" s="42" t="inlineStr">
        <is>
          <t xml:space="preserve">SECTION 2 - IEEE HART Toolkit &amp; Dev Tools </t>
        </is>
      </c>
      <c r="B22" s="43" t="n"/>
      <c r="C22" s="43" t="n"/>
      <c r="D22" s="43" t="n"/>
      <c r="E22" s="43" t="n"/>
      <c r="F22" s="43" t="n"/>
      <c r="G22" s="43" t="n"/>
      <c r="H22" s="43" t="n"/>
      <c r="I22" s="43" t="n"/>
    </row>
    <row r="23" ht="41.25" customHeight="1" s="36">
      <c r="A23" s="44" t="inlineStr">
        <is>
          <t>Item</t>
        </is>
      </c>
      <c r="B23" s="44" t="inlineStr">
        <is>
          <t>Est. Cost Low (USD)</t>
        </is>
      </c>
      <c r="C23" s="44" t="inlineStr">
        <is>
          <t>Est. Cost High (USD)</t>
        </is>
      </c>
      <c r="D23" s="44" t="n"/>
      <c r="E23" s="45" t="inlineStr">
        <is>
          <t>Est. Cost Low (INR)</t>
        </is>
      </c>
      <c r="F23" s="45" t="inlineStr">
        <is>
          <t>Est. Cost High (INR)</t>
        </is>
      </c>
      <c r="G23" s="44" t="n"/>
      <c r="H23" s="44" t="inlineStr">
        <is>
          <t>Use Case in Project</t>
        </is>
      </c>
      <c r="I23" s="44" t="inlineStr">
        <is>
          <t>Notes / Status</t>
        </is>
      </c>
    </row>
    <row r="24" ht="100.5" customHeight="1" s="36">
      <c r="A24" s="52" t="inlineStr">
        <is>
          <t>NanoVNA H4</t>
        </is>
      </c>
      <c r="B24" s="59" t="n">
        <v>110</v>
      </c>
      <c r="C24" s="59" t="n">
        <v>166</v>
      </c>
      <c r="D24" s="47" t="n"/>
      <c r="E24" s="49">
        <f>IFERROR(B24*$B$4, VALUE(B24)*$B$4)</f>
        <v/>
      </c>
      <c r="F24" s="49">
        <f>IFERROR(C24*$B$4, VALUE(C24)*$B$4)</f>
        <v/>
      </c>
      <c r="G24" s="47" t="n"/>
      <c r="H24" s="47" t="inlineStr">
        <is>
          <t>Measures the LoRa antenna's return loss/S11 to validate the antenna is properly matched at 868/915MHz, backing up the Coverage Range KPI claim with real hardware data alongside the Ansys HFSS simulation.</t>
        </is>
      </c>
      <c r="I24" s="47" t="inlineStr">
        <is>
          <t>Priority - order now, bundled SOLT calibration kit included</t>
        </is>
      </c>
      <c r="K24" s="35" t="inlineStr">
        <is>
          <t>https://nanovna.com/?page_id=21</t>
        </is>
      </c>
    </row>
    <row r="25" ht="69" customHeight="1" s="36">
      <c r="A25" s="52" t="inlineStr">
        <is>
          <t>tinySA Basic</t>
        </is>
      </c>
      <c r="B25" s="59" t="n">
        <v>50</v>
      </c>
      <c r="C25" s="59" t="n">
        <v>60</v>
      </c>
      <c r="D25" s="47" t="n"/>
      <c r="E25" s="49">
        <f>IFERROR(B25*$B$4, VALUE(B25)*$B$4)</f>
        <v/>
      </c>
      <c r="F25" s="49">
        <f>IFERROR(C25*$B$4, VALUE(C25)*$B$4)</f>
        <v/>
      </c>
      <c r="G25" s="47" t="n"/>
      <c r="H25" s="47" t="inlineStr">
        <is>
          <t>Lets the team see the LoRa signal on-air in real time to confirm correct transmit frequency/power and spot RF interference at the field test site.</t>
        </is>
      </c>
      <c r="I25" s="47" t="inlineStr">
        <is>
          <t>Order for Week 8-9 field testing</t>
        </is>
      </c>
      <c r="K25" s="35" t="inlineStr">
        <is>
          <t>https://www.tinysa.org/wiki/</t>
        </is>
      </c>
    </row>
    <row r="26" ht="70.5" customHeight="1" s="36">
      <c r="A26" s="47" t="inlineStr">
        <is>
          <t>ADALM2000</t>
        </is>
      </c>
      <c r="B26" s="59" t="n">
        <v>99</v>
      </c>
      <c r="C26" s="59" t="n">
        <v>99</v>
      </c>
      <c r="D26" s="47" t="n"/>
      <c r="E26" s="49">
        <f>IFERROR(B26*$B$4, VALUE(B26)*$B$4)</f>
        <v/>
      </c>
      <c r="F26" s="49">
        <f>IFERROR(C26*$B$4, VALUE(C26)*$B$4)</f>
        <v/>
      </c>
      <c r="G26" s="47" t="n"/>
      <c r="H26" s="47" t="inlineStr">
        <is>
          <t>Oscilloscope + logic analyzer for PCB bring-up - debugs the 1-Wire sensor bus timing, I2S mic interface, and RF layout signal integrity for the integrated STM32WL radio.</t>
        </is>
      </c>
      <c r="I26" s="50" t="inlineStr">
        <is>
          <t>Order now - needed Week 4-5 bring-up</t>
        </is>
      </c>
      <c r="K26" s="51" t="inlineStr">
        <is>
          <t>https://wiki.analog.com/university/tools/m2k</t>
        </is>
      </c>
    </row>
    <row r="27" ht="112.5" customHeight="1" s="36">
      <c r="A27" s="47" t="n"/>
      <c r="B27" s="59" t="n"/>
      <c r="C27" s="59" t="n"/>
      <c r="D27" s="47" t="n"/>
      <c r="G27" s="47" t="n"/>
      <c r="H27" s="47" t="n"/>
      <c r="I27" s="47" t="n"/>
    </row>
    <row r="28" ht="14.25" customHeight="1" s="36">
      <c r="A28" s="47" t="n"/>
      <c r="B28" s="59" t="n"/>
      <c r="C28" s="59" t="n"/>
      <c r="D28" s="47" t="n"/>
      <c r="G28" s="47" t="n"/>
      <c r="H28" s="47" t="n"/>
      <c r="I28" s="47" t="n"/>
    </row>
    <row r="29" ht="14.25" customHeight="1" s="36">
      <c r="A29" s="47" t="n"/>
      <c r="B29" s="59" t="n"/>
      <c r="C29" s="59" t="n"/>
      <c r="D29" s="47" t="n"/>
      <c r="G29" s="47" t="n"/>
      <c r="H29" s="47" t="n"/>
      <c r="I29" s="47" t="n"/>
    </row>
    <row r="30" ht="24" customHeight="1" s="36">
      <c r="A30" s="60" t="inlineStr">
        <is>
          <t>ESTIMATED TOTAL -</t>
        </is>
      </c>
      <c r="B30" s="61" t="n"/>
      <c r="C30" s="62">
        <f>D19+SUM(C24:C26)</f>
        <v/>
      </c>
      <c r="D30" s="60" t="n"/>
      <c r="F30" s="57">
        <f>IFERROR(C30*$B$4, VALUE(C30)*$B$4)</f>
        <v/>
      </c>
      <c r="G30" s="60" t="n"/>
      <c r="H30" s="60" t="n"/>
      <c r="I30" s="60" t="inlineStr">
        <is>
          <t>Budget cap: $1,000 IEEE HART reimbursement</t>
        </is>
      </c>
    </row>
    <row r="31" ht="24" customHeight="1" s="36">
      <c r="A31" s="60" t="inlineStr">
        <is>
          <t>Other expenses excluding components.</t>
        </is>
      </c>
      <c r="B31" s="61" t="n"/>
      <c r="C31" s="62" t="n">
        <v>200</v>
      </c>
      <c r="D31" s="60" t="n"/>
      <c r="F31" s="57">
        <f>IFERROR(C31*$B$4, VALUE(C31)*$B$4)</f>
        <v/>
      </c>
      <c r="G31" s="60" t="n"/>
      <c r="H31" s="60" t="n"/>
      <c r="I31" s="60" t="n"/>
    </row>
    <row r="32" ht="25.5" customHeight="1" s="36">
      <c r="A32" s="60" t="inlineStr">
        <is>
          <t>Remaining IEEE HART budget after toolkit and components, high estimate</t>
        </is>
      </c>
      <c r="B32" s="63" t="n"/>
      <c r="C32" s="61">
        <f>1000-C30-C31</f>
        <v/>
      </c>
      <c r="D32" s="63" t="n"/>
      <c r="F32" s="57">
        <f>IFERROR(C32*$B$4, VALUE(C32)*$B$4)</f>
        <v/>
      </c>
      <c r="G32" s="63" t="n"/>
      <c r="H32" s="63" t="n"/>
      <c r="I32" s="63" t="n"/>
    </row>
    <row r="33" ht="25.5" customHeight="1" s="36">
      <c r="A33" s="64" t="inlineStr">
        <is>
          <t>Any applicable shipping fees shall be deducted from the residual funds.</t>
        </is>
      </c>
      <c r="B33" s="65" t="n"/>
      <c r="C33" s="65" t="n"/>
      <c r="D33" s="65" t="n"/>
      <c r="G33" s="65" t="n"/>
      <c r="H33" s="65" t="n"/>
      <c r="I33" s="65" t="n"/>
    </row>
    <row r="34" ht="25.5" customHeight="1" s="36">
      <c r="A34" s="66" t="n"/>
      <c r="B34" s="65" t="n"/>
      <c r="C34" s="65" t="n"/>
      <c r="D34" s="65" t="n"/>
      <c r="G34" s="65" t="n"/>
      <c r="H34" s="65" t="n"/>
      <c r="I34" s="65" t="n"/>
    </row>
    <row r="35" ht="57" customHeight="1" s="36">
      <c r="A35" s="67" t="inlineStr">
        <is>
          <t>NOTE:- Shipping costs are excluded from this Bill of Materials (BOM).
This BOM is subject to change based on component availability.
Parts will be procured from the most readily available sources, prioritizing availability over cost.                                   Spare components will be purchased in advance. If any individual part or the entire device is damaged during assembly, replacements will be procured.</t>
        </is>
      </c>
    </row>
    <row r="36" ht="14.25" customHeight="1" s="36"/>
    <row r="37" ht="14.25" customHeight="1" s="36"/>
    <row r="38" ht="14.25" customHeight="1" s="36"/>
    <row r="39" ht="14.25" customHeight="1" s="36"/>
    <row r="40" ht="14.25" customHeight="1" s="36"/>
    <row r="41" ht="14.25" customHeight="1" s="36"/>
    <row r="42" ht="14.25" customHeight="1" s="36"/>
    <row r="43" ht="14.25" customHeight="1" s="36"/>
    <row r="44" ht="84.75" customHeight="1" s="36"/>
    <row r="46" ht="28.5" customHeight="1" s="36">
      <c r="A46" s="68" t="inlineStr">
        <is>
          <t>ACKNOWLEDGEMENT:-All financial decisions will be made collaboratively by the entire team.</t>
        </is>
      </c>
    </row>
    <row r="47" ht="23.25" customHeight="1" s="36">
      <c r="A47" s="69" t="n"/>
      <c r="B47" s="69" t="n"/>
      <c r="C47" s="69" t="n"/>
      <c r="D47" s="69" t="n"/>
      <c r="G47" s="69" t="n"/>
      <c r="H47" s="69" t="n"/>
      <c r="I47" s="69" t="n"/>
      <c r="J47" s="69" t="n"/>
    </row>
  </sheetData>
  <mergeCells count="8">
    <mergeCell ref="A35:H44"/>
    <mergeCell ref="A2:I2"/>
    <mergeCell ref="A5:I5"/>
    <mergeCell ref="C4:I4"/>
    <mergeCell ref="A1:I1"/>
    <mergeCell ref="A22:I22"/>
    <mergeCell ref="A46:H46"/>
    <mergeCell ref="A20:I20"/>
  </mergeCells>
  <hyperlinks>
    <hyperlink xmlns:r="http://schemas.openxmlformats.org/officeDocument/2006/relationships" ref="I12" display="~25nA quiescent current - negligible impact on power budget" r:id="rId1"/>
    <hyperlink xmlns:r="http://schemas.openxmlformats.org/officeDocument/2006/relationships" ref="I26" location="eb-overview" display="Order now - needed Week 4-5 bring-up"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2026-07-21T06:27:55Z</dcterms:created>
  <dcterms:modified xsi:type="dcterms:W3CDTF">2026-07-30T03:35:02Z</dcterms:modified>
  <cp:lastModifiedBy>mail2srajanmishra@gmail.com</cp:lastModifiedBy>
  <cp:revision>0</cp:revision>
</cp:coreProperties>
</file>