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74bef770805fc/Desktop/"/>
    </mc:Choice>
  </mc:AlternateContent>
  <xr:revisionPtr revIDLastSave="61" documentId="8_{F5B99134-E33F-441D-B083-A228A670A8D9}" xr6:coauthVersionLast="47" xr6:coauthVersionMax="47" xr10:uidLastSave="{10BC3CE9-5FD3-4576-A0BC-E0D578F50B56}"/>
  <bookViews>
    <workbookView xWindow="-120" yWindow="-120" windowWidth="20730" windowHeight="11160" xr2:uid="{FE7DD7FD-68CF-43F2-862B-CB09740D3435}"/>
  </bookViews>
  <sheets>
    <sheet name="2356 Beverly Ave, Fort Worth" sheetId="1" r:id="rId1"/>
    <sheet name="Property (2)" sheetId="2" r:id="rId2"/>
    <sheet name="Property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1" l="1"/>
  <c r="B17" i="1"/>
  <c r="F31" i="1"/>
  <c r="B8" i="1"/>
  <c r="F30" i="1"/>
  <c r="F31" i="3"/>
  <c r="F30" i="3"/>
  <c r="F29" i="3"/>
  <c r="F28" i="3"/>
  <c r="F32" i="3" s="1"/>
  <c r="F25" i="3"/>
  <c r="B9" i="3" a="1"/>
  <c r="B9" i="3" s="1"/>
  <c r="B10" i="3" s="1"/>
  <c r="B11" i="3" s="1"/>
  <c r="B8" i="3"/>
  <c r="F31" i="2"/>
  <c r="F30" i="2"/>
  <c r="F29" i="2"/>
  <c r="F28" i="2"/>
  <c r="F32" i="2" s="1"/>
  <c r="F25" i="2"/>
  <c r="B9" i="2" a="1"/>
  <c r="B9" i="2" s="1"/>
  <c r="B10" i="2" s="1"/>
  <c r="B11" i="2" s="1"/>
  <c r="B8" i="2"/>
  <c r="F25" i="1"/>
  <c r="B9" i="1" a="1"/>
  <c r="B9" i="1" s="1"/>
  <c r="B10" i="1" s="1"/>
  <c r="B12" i="1"/>
  <c r="B13" i="1" l="1"/>
  <c r="F29" i="1"/>
  <c r="F28" i="1"/>
  <c r="B18" i="3"/>
  <c r="B19" i="3" s="1"/>
  <c r="B28" i="3"/>
  <c r="B31" i="3"/>
  <c r="B22" i="3"/>
  <c r="B24" i="3" s="1"/>
  <c r="B12" i="3"/>
  <c r="B13" i="3" s="1"/>
  <c r="B14" i="3" s="1"/>
  <c r="B28" i="2"/>
  <c r="B31" i="2"/>
  <c r="B18" i="2"/>
  <c r="B19" i="2" s="1"/>
  <c r="B22" i="2"/>
  <c r="B24" i="2" s="1"/>
  <c r="B12" i="2"/>
  <c r="B13" i="2" s="1"/>
  <c r="B14" i="2" s="1"/>
  <c r="B11" i="1"/>
  <c r="F32" i="1" l="1"/>
  <c r="B22" i="1" s="1"/>
  <c r="B24" i="1" s="1"/>
  <c r="B25" i="1" s="1"/>
  <c r="B29" i="3"/>
  <c r="B30" i="3" s="1"/>
  <c r="B32" i="3"/>
  <c r="B25" i="3"/>
  <c r="B32" i="2"/>
  <c r="B29" i="2"/>
  <c r="B30" i="2" s="1"/>
  <c r="B25" i="2"/>
  <c r="B14" i="1"/>
  <c r="B28" i="1"/>
  <c r="B18" i="1"/>
  <c r="B19" i="1" s="1"/>
  <c r="B31" i="1"/>
  <c r="B30" i="1" l="1"/>
  <c r="B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tc={5437B4AF-6EB5-493E-815F-689AEC35E58F}</author>
    <author>tc={AB7DDFDE-1281-473C-930F-BAE8E3793521}</author>
    <author>tc={AEBCBCC8-76E2-441C-B395-B5B58F607440}</author>
    <author>tc={B9D04A84-0CF1-4DBE-B214-1F25E36C0328}</author>
    <author>AJ Smith</author>
  </authors>
  <commentList>
    <comment ref="F21" authorId="0" shapeId="0" xr:uid="{5437B4AF-6EB5-493E-815F-689AEC35E58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$90/unit/mth if paid by Landlord</t>
      </text>
    </comment>
    <comment ref="F22" authorId="1" shapeId="0" xr:uid="{AB7DDFDE-1281-473C-930F-BAE8E3793521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$70/unit/mth if covered by landlord</t>
      </text>
    </comment>
    <comment ref="F23" authorId="2" shapeId="0" xr:uid="{AEBCBCC8-76E2-441C-B395-B5B58F60744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$50/door</t>
      </text>
    </comment>
    <comment ref="F24" authorId="3" shapeId="0" xr:uid="{B9D04A84-0CF1-4DBE-B214-1F25E36C032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$60 average</t>
      </text>
    </comment>
    <comment ref="D30" authorId="4" shapeId="0" xr:uid="{E597F172-7371-47F1-ADD1-FFF17112046E}">
      <text>
        <r>
          <rPr>
            <b/>
            <sz val="9"/>
            <color indexed="81"/>
            <rFont val="Tahoma"/>
            <family val="2"/>
          </rPr>
          <t>AJ Smith:</t>
        </r>
        <r>
          <rPr>
            <sz val="9"/>
            <color indexed="81"/>
            <rFont val="Tahoma"/>
            <family val="2"/>
          </rPr>
          <t xml:space="preserve">
Includes LawnCare/Shoveling  and replacement of big ticket items like roof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tc={0E1B6A88-0810-46A9-809C-E7DFADEC82D3}</author>
    <author>tc={2BC0D304-2210-45FA-9F62-339200986936}</author>
    <author>tc={8DC46919-38AC-4413-BB00-5A3054DA9D29}</author>
    <author>tc={98945B36-E220-4F10-AE39-DF818A604C47}</author>
    <author>AJ Smith</author>
  </authors>
  <commentList>
    <comment ref="F21" authorId="0" shapeId="0" xr:uid="{0E1B6A88-0810-46A9-809C-E7DFADEC82D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$90/unit/mth if paid by Landlord</t>
      </text>
    </comment>
    <comment ref="F22" authorId="1" shapeId="0" xr:uid="{2BC0D304-2210-45FA-9F62-33920098693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$70/unit/mth if covered by landlord</t>
      </text>
    </comment>
    <comment ref="F23" authorId="2" shapeId="0" xr:uid="{8DC46919-38AC-4413-BB00-5A3054DA9D2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$50/door</t>
      </text>
    </comment>
    <comment ref="F24" authorId="3" shapeId="0" xr:uid="{98945B36-E220-4F10-AE39-DF818A604C4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$60 average</t>
      </text>
    </comment>
    <comment ref="D30" authorId="4" shapeId="0" xr:uid="{5BE80C9E-7966-4313-A4BE-09BD66B12BC3}">
      <text>
        <r>
          <rPr>
            <b/>
            <sz val="9"/>
            <color indexed="81"/>
            <rFont val="Tahoma"/>
            <family val="2"/>
          </rPr>
          <t>AJ Smith:</t>
        </r>
        <r>
          <rPr>
            <sz val="9"/>
            <color indexed="81"/>
            <rFont val="Tahoma"/>
            <family val="2"/>
          </rPr>
          <t xml:space="preserve">
Includes LawnCare/Shoveling  and replacement of big ticket items like roof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tc={99DA5C2C-4482-40BF-B426-601F38EB2F0C}</author>
    <author>tc={2C026ED2-C4A3-4EF8-90A4-48DC7300C7BA}</author>
    <author>tc={9348C85F-7E32-473F-B86C-A409A1DDDABF}</author>
    <author>tc={9ADFAB22-F352-42DE-9F16-528EEC3079EF}</author>
    <author>AJ Smith</author>
  </authors>
  <commentList>
    <comment ref="F21" authorId="0" shapeId="0" xr:uid="{99DA5C2C-4482-40BF-B426-601F38EB2F0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$90/unit/mth if paid by Landlord</t>
      </text>
    </comment>
    <comment ref="F22" authorId="1" shapeId="0" xr:uid="{2C026ED2-C4A3-4EF8-90A4-48DC7300C7B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$70/unit/mth if covered by landlord</t>
      </text>
    </comment>
    <comment ref="F23" authorId="2" shapeId="0" xr:uid="{9348C85F-7E32-473F-B86C-A409A1DDDAB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$50/door</t>
      </text>
    </comment>
    <comment ref="F24" authorId="3" shapeId="0" xr:uid="{9ADFAB22-F352-42DE-9F16-528EEC3079E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$60 average</t>
      </text>
    </comment>
    <comment ref="D30" authorId="4" shapeId="0" xr:uid="{EB3C2307-60BE-4BB6-BAAA-9A9FE8706A0E}">
      <text>
        <r>
          <rPr>
            <b/>
            <sz val="9"/>
            <color indexed="81"/>
            <rFont val="Tahoma"/>
            <family val="2"/>
          </rPr>
          <t>AJ Smith:</t>
        </r>
        <r>
          <rPr>
            <sz val="9"/>
            <color indexed="81"/>
            <rFont val="Tahoma"/>
            <family val="2"/>
          </rPr>
          <t xml:space="preserve">
Includes LawnCare/Shoveling  and replacement of big ticket items like roof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<sst xmlns="http://schemas.openxmlformats.org/spreadsheetml/2006/main" count="135" uniqueCount="47">
  <si>
    <t>Income Property Analyzer</t>
  </si>
  <si>
    <t>Property Picture</t>
  </si>
  <si>
    <t>6606 Elmore Woods Cv, Memphis, TN 38134</t>
  </si>
  <si>
    <t>Square Footage</t>
  </si>
  <si>
    <t>Rehab (None/Light/Medium/Heavy/Full)</t>
  </si>
  <si>
    <t>None</t>
  </si>
  <si>
    <t>Bedrooms/Bathrooms</t>
  </si>
  <si>
    <t>3/2</t>
  </si>
  <si>
    <t>Your Offer Price</t>
  </si>
  <si>
    <r>
      <t xml:space="preserve">
</t>
    </r>
    <r>
      <rPr>
        <b/>
        <i/>
        <u/>
        <sz val="7.5"/>
        <color theme="1"/>
        <rFont val="Calibri"/>
        <family val="2"/>
        <scheme val="minor"/>
      </rPr>
      <t>Rehab Estimates per sqft</t>
    </r>
    <r>
      <rPr>
        <sz val="7.5"/>
        <color theme="1"/>
        <rFont val="Calibri"/>
        <family val="2"/>
        <scheme val="minor"/>
      </rPr>
      <t xml:space="preserve">
1. </t>
    </r>
    <r>
      <rPr>
        <b/>
        <sz val="7.5"/>
        <color theme="1"/>
        <rFont val="Calibri"/>
        <family val="2"/>
        <scheme val="minor"/>
      </rPr>
      <t xml:space="preserve">Light </t>
    </r>
    <r>
      <rPr>
        <sz val="7.5"/>
        <color theme="1"/>
        <rFont val="Calibri"/>
        <family val="2"/>
        <scheme val="minor"/>
      </rPr>
      <t>(paint, flooring, cosmetic)</t>
    </r>
    <r>
      <rPr>
        <b/>
        <sz val="7.5"/>
        <color theme="1"/>
        <rFont val="Calibri"/>
        <family val="2"/>
        <scheme val="minor"/>
      </rPr>
      <t xml:space="preserve"> </t>
    </r>
    <r>
      <rPr>
        <b/>
        <u/>
        <sz val="7.5"/>
        <color theme="1"/>
        <rFont val="Calibri"/>
        <family val="2"/>
        <scheme val="minor"/>
      </rPr>
      <t>$15/sqft</t>
    </r>
    <r>
      <rPr>
        <sz val="7.5"/>
        <color theme="1"/>
        <rFont val="Calibri"/>
        <family val="2"/>
        <scheme val="minor"/>
      </rPr>
      <t xml:space="preserve">
2. </t>
    </r>
    <r>
      <rPr>
        <b/>
        <sz val="7.5"/>
        <color theme="1"/>
        <rFont val="Calibri"/>
        <family val="2"/>
        <scheme val="minor"/>
      </rPr>
      <t xml:space="preserve">Medium </t>
    </r>
    <r>
      <rPr>
        <sz val="7.5"/>
        <color theme="1"/>
        <rFont val="Calibri"/>
        <family val="2"/>
        <scheme val="minor"/>
      </rPr>
      <t>(Update kitchens &amp; baths, layout, etc)</t>
    </r>
    <r>
      <rPr>
        <b/>
        <sz val="7.5"/>
        <color theme="1"/>
        <rFont val="Calibri"/>
        <family val="2"/>
        <scheme val="minor"/>
      </rPr>
      <t xml:space="preserve"> </t>
    </r>
    <r>
      <rPr>
        <b/>
        <u/>
        <sz val="7.5"/>
        <color theme="1"/>
        <rFont val="Calibri"/>
        <family val="2"/>
        <scheme val="minor"/>
      </rPr>
      <t>$25/sqft</t>
    </r>
    <r>
      <rPr>
        <sz val="7.5"/>
        <color theme="1"/>
        <rFont val="Calibri"/>
        <family val="2"/>
        <scheme val="minor"/>
      </rPr>
      <t xml:space="preserve">
3. </t>
    </r>
    <r>
      <rPr>
        <b/>
        <sz val="7.5"/>
        <color theme="1"/>
        <rFont val="Calibri"/>
        <family val="2"/>
        <scheme val="minor"/>
      </rPr>
      <t xml:space="preserve">Heavy </t>
    </r>
    <r>
      <rPr>
        <sz val="7.5"/>
        <color theme="1"/>
        <rFont val="Calibri"/>
        <family val="2"/>
        <scheme val="minor"/>
      </rPr>
      <t>(New drywall, roof, etc. Fixing MEP)</t>
    </r>
    <r>
      <rPr>
        <b/>
        <sz val="7.5"/>
        <color theme="1"/>
        <rFont val="Calibri"/>
        <family val="2"/>
        <scheme val="minor"/>
      </rPr>
      <t xml:space="preserve"> </t>
    </r>
    <r>
      <rPr>
        <b/>
        <u/>
        <sz val="7.5"/>
        <color theme="1"/>
        <rFont val="Calibri"/>
        <family val="2"/>
        <scheme val="minor"/>
      </rPr>
      <t xml:space="preserve">$35/sqft </t>
    </r>
    <r>
      <rPr>
        <sz val="7.5"/>
        <color theme="1"/>
        <rFont val="Calibri"/>
        <family val="2"/>
        <scheme val="minor"/>
      </rPr>
      <t xml:space="preserve">
4. </t>
    </r>
    <r>
      <rPr>
        <b/>
        <sz val="7.5"/>
        <color theme="1"/>
        <rFont val="Calibri"/>
        <family val="2"/>
        <scheme val="minor"/>
      </rPr>
      <t xml:space="preserve">Full-Gut </t>
    </r>
    <r>
      <rPr>
        <sz val="7.5"/>
        <color theme="1"/>
        <rFont val="Calibri"/>
        <family val="2"/>
        <scheme val="minor"/>
      </rPr>
      <t>(Barebones required, new everything)</t>
    </r>
    <r>
      <rPr>
        <b/>
        <sz val="7.5"/>
        <color theme="1"/>
        <rFont val="Calibri"/>
        <family val="2"/>
        <scheme val="minor"/>
      </rPr>
      <t xml:space="preserve"> </t>
    </r>
    <r>
      <rPr>
        <b/>
        <u/>
        <sz val="7.5"/>
        <color theme="1"/>
        <rFont val="Calibri"/>
        <family val="2"/>
        <scheme val="minor"/>
      </rPr>
      <t>$50/sqft</t>
    </r>
    <r>
      <rPr>
        <sz val="7.5"/>
        <color theme="1"/>
        <rFont val="Calibri"/>
        <family val="2"/>
        <scheme val="minor"/>
      </rPr>
      <t xml:space="preserve"> 
FOR ANALYSIS ESTIMATES ONLY - verify with contractor bids</t>
    </r>
  </si>
  <si>
    <t>Rehab Price/Sqft</t>
  </si>
  <si>
    <t>Total Rehab Estimate</t>
  </si>
  <si>
    <t>Total Cost (Offer + Rehab)</t>
  </si>
  <si>
    <t>Est. Closing Costs</t>
  </si>
  <si>
    <t>UTILITIES</t>
  </si>
  <si>
    <t>Monthly Rent</t>
  </si>
  <si>
    <t>Electricity</t>
  </si>
  <si>
    <t>1% Rule (Rent &gt;= 1% of Purchase + Rehab)</t>
  </si>
  <si>
    <t>Gas</t>
  </si>
  <si>
    <t>PASS 1% Rule?</t>
  </si>
  <si>
    <t>Water/Sewer</t>
  </si>
  <si>
    <t>Garbage</t>
  </si>
  <si>
    <t>Total</t>
  </si>
  <si>
    <t>Monthly OpEx (PITI  + Utilities + Reserves)</t>
  </si>
  <si>
    <t>RESERVES</t>
  </si>
  <si>
    <t>Monthly Cash Flow  (Rent - OpEx)</t>
  </si>
  <si>
    <t>Vacancy (%)</t>
  </si>
  <si>
    <t>Repairs &amp; Maint. (%)</t>
  </si>
  <si>
    <t>Cash on Cash RoI</t>
  </si>
  <si>
    <t>CapEx (%)</t>
  </si>
  <si>
    <t>PM Fees (%)</t>
  </si>
  <si>
    <t>After Repair Value</t>
  </si>
  <si>
    <t>Equity Generated</t>
  </si>
  <si>
    <t>Equity Return on Cash Invested</t>
  </si>
  <si>
    <t>Appreciation (Assumes 2% Appreciation)</t>
  </si>
  <si>
    <t>Monthly Payment (PITI)</t>
  </si>
  <si>
    <t>Loan Amount (Total - Cash Invested - CC)</t>
  </si>
  <si>
    <t>BONUSES</t>
  </si>
  <si>
    <t>Address</t>
  </si>
  <si>
    <t>Listing Price</t>
  </si>
  <si>
    <t># of Units (1/2/3/4)</t>
  </si>
  <si>
    <t>CASH FLOW</t>
  </si>
  <si>
    <t>Est. Depreciation Tax Shield</t>
  </si>
  <si>
    <t>Cash Invested (20% Down + Rehab)</t>
  </si>
  <si>
    <t>4/2</t>
  </si>
  <si>
    <t>2356 Beverly Ave, Fort Worth, TX 76104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</si>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</sst>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i/>
      <u/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u/>
      <sz val="7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7" fillId="0" borderId="6" xfId="0" applyFont="1" applyBorder="1"/>
    <xf numFmtId="0" fontId="7" fillId="3" borderId="7" xfId="1" applyNumberFormat="1" applyFont="1" applyFill="1" applyBorder="1" applyAlignment="1">
      <alignment horizontal="center" wrapText="1"/>
    </xf>
    <xf numFmtId="0" fontId="0" fillId="0" borderId="6" xfId="0" applyBorder="1"/>
    <xf numFmtId="44" fontId="0" fillId="3" borderId="7" xfId="0" applyNumberFormat="1" applyFill="1" applyBorder="1"/>
    <xf numFmtId="1" fontId="7" fillId="3" borderId="7" xfId="0" applyNumberFormat="1" applyFont="1" applyFill="1" applyBorder="1" applyAlignment="1">
      <alignment horizontal="center"/>
    </xf>
    <xf numFmtId="3" fontId="0" fillId="3" borderId="7" xfId="0" applyNumberFormat="1" applyFill="1" applyBorder="1"/>
    <xf numFmtId="44" fontId="0" fillId="3" borderId="7" xfId="0" applyNumberFormat="1" applyFill="1" applyBorder="1" applyAlignment="1">
      <alignment horizontal="center"/>
    </xf>
    <xf numFmtId="49" fontId="7" fillId="3" borderId="7" xfId="0" applyNumberFormat="1" applyFont="1" applyFill="1" applyBorder="1" applyAlignment="1">
      <alignment horizontal="center"/>
    </xf>
    <xf numFmtId="0" fontId="8" fillId="0" borderId="6" xfId="0" applyFont="1" applyBorder="1"/>
    <xf numFmtId="44" fontId="9" fillId="3" borderId="7" xfId="0" applyNumberFormat="1" applyFont="1" applyFill="1" applyBorder="1"/>
    <xf numFmtId="44" fontId="2" fillId="4" borderId="7" xfId="0" applyNumberFormat="1" applyFont="1" applyFill="1" applyBorder="1"/>
    <xf numFmtId="44" fontId="2" fillId="0" borderId="7" xfId="0" applyNumberFormat="1" applyFont="1" applyBorder="1"/>
    <xf numFmtId="0" fontId="0" fillId="5" borderId="6" xfId="0" applyFill="1" applyBorder="1"/>
    <xf numFmtId="44" fontId="2" fillId="5" borderId="7" xfId="0" applyNumberFormat="1" applyFont="1" applyFill="1" applyBorder="1"/>
    <xf numFmtId="0" fontId="0" fillId="0" borderId="4" xfId="0" applyBorder="1"/>
    <xf numFmtId="44" fontId="0" fillId="0" borderId="5" xfId="0" applyNumberFormat="1" applyBorder="1"/>
    <xf numFmtId="44" fontId="0" fillId="0" borderId="0" xfId="0" applyNumberFormat="1"/>
    <xf numFmtId="0" fontId="3" fillId="0" borderId="6" xfId="4" applyBorder="1"/>
    <xf numFmtId="0" fontId="14" fillId="0" borderId="4" xfId="0" applyFont="1" applyBorder="1" applyAlignment="1">
      <alignment horizontal="left" indent="1"/>
    </xf>
    <xf numFmtId="0" fontId="14" fillId="0" borderId="0" xfId="0" applyFont="1"/>
    <xf numFmtId="2" fontId="14" fillId="3" borderId="5" xfId="0" applyNumberFormat="1" applyFont="1" applyFill="1" applyBorder="1"/>
    <xf numFmtId="44" fontId="2" fillId="0" borderId="13" xfId="0" applyNumberFormat="1" applyFont="1" applyBorder="1" applyAlignment="1">
      <alignment horizontal="center"/>
    </xf>
    <xf numFmtId="0" fontId="0" fillId="0" borderId="14" xfId="0" applyBorder="1"/>
    <xf numFmtId="0" fontId="14" fillId="3" borderId="5" xfId="0" applyFont="1" applyFill="1" applyBorder="1"/>
    <xf numFmtId="0" fontId="14" fillId="7" borderId="15" xfId="0" applyFont="1" applyFill="1" applyBorder="1"/>
    <xf numFmtId="0" fontId="14" fillId="7" borderId="16" xfId="0" applyFont="1" applyFill="1" applyBorder="1"/>
    <xf numFmtId="44" fontId="15" fillId="7" borderId="17" xfId="2" applyFont="1" applyFill="1" applyBorder="1"/>
    <xf numFmtId="44" fontId="0" fillId="0" borderId="7" xfId="0" applyNumberFormat="1" applyBorder="1"/>
    <xf numFmtId="8" fontId="16" fillId="0" borderId="0" xfId="0" applyNumberFormat="1" applyFont="1" applyAlignment="1">
      <alignment vertical="center" wrapText="1"/>
    </xf>
    <xf numFmtId="44" fontId="2" fillId="8" borderId="7" xfId="0" applyNumberFormat="1" applyFont="1" applyFill="1" applyBorder="1"/>
    <xf numFmtId="10" fontId="14" fillId="9" borderId="0" xfId="0" applyNumberFormat="1" applyFont="1" applyFill="1"/>
    <xf numFmtId="44" fontId="15" fillId="0" borderId="5" xfId="0" applyNumberFormat="1" applyFont="1" applyBorder="1"/>
    <xf numFmtId="164" fontId="2" fillId="10" borderId="7" xfId="3" applyNumberFormat="1" applyFont="1" applyFill="1" applyBorder="1"/>
    <xf numFmtId="44" fontId="15" fillId="7" borderId="17" xfId="0" applyNumberFormat="1" applyFont="1" applyFill="1" applyBorder="1"/>
    <xf numFmtId="10" fontId="2" fillId="0" borderId="7" xfId="0" applyNumberFormat="1" applyFont="1" applyBorder="1"/>
    <xf numFmtId="44" fontId="17" fillId="11" borderId="7" xfId="0" applyNumberFormat="1" applyFont="1" applyFill="1" applyBorder="1"/>
    <xf numFmtId="0" fontId="0" fillId="0" borderId="20" xfId="0" applyBorder="1"/>
    <xf numFmtId="44" fontId="17" fillId="11" borderId="21" xfId="0" applyNumberFormat="1" applyFont="1" applyFill="1" applyBorder="1"/>
    <xf numFmtId="0" fontId="0" fillId="0" borderId="0" xfId="0" applyFill="1" applyBorder="1"/>
    <xf numFmtId="0" fontId="6" fillId="6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top"/>
    </xf>
    <xf numFmtId="0" fontId="5" fillId="12" borderId="3" xfId="0" applyFont="1" applyFill="1" applyBorder="1" applyAlignment="1">
      <alignment horizontal="center" vertical="top"/>
    </xf>
    <xf numFmtId="0" fontId="5" fillId="12" borderId="2" xfId="0" applyFont="1" applyFill="1" applyBorder="1" applyAlignment="1">
      <alignment horizontal="center" vertical="top"/>
    </xf>
    <xf numFmtId="0" fontId="5" fillId="12" borderId="4" xfId="0" applyFont="1" applyFill="1" applyBorder="1" applyAlignment="1">
      <alignment horizontal="center" vertical="top"/>
    </xf>
    <xf numFmtId="0" fontId="5" fillId="12" borderId="0" xfId="0" applyFont="1" applyFill="1" applyBorder="1" applyAlignment="1">
      <alignment horizontal="center" vertical="top"/>
    </xf>
    <xf numFmtId="0" fontId="5" fillId="12" borderId="5" xfId="0" applyFont="1" applyFill="1" applyBorder="1" applyAlignment="1">
      <alignment horizontal="center" vertical="top"/>
    </xf>
    <xf numFmtId="0" fontId="5" fillId="12" borderId="8" xfId="0" applyFont="1" applyFill="1" applyBorder="1" applyAlignment="1">
      <alignment horizontal="center" vertical="top"/>
    </xf>
    <xf numFmtId="0" fontId="5" fillId="12" borderId="9" xfId="0" applyFont="1" applyFill="1" applyBorder="1" applyAlignment="1">
      <alignment horizontal="center" vertical="top"/>
    </xf>
    <xf numFmtId="0" fontId="5" fillId="12" borderId="10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4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2"/>
        </patternFill>
      </fill>
    </dxf>
    <dxf>
      <font>
        <color rgb="FF9C5700"/>
      </font>
      <fill>
        <patternFill>
          <bgColor theme="2"/>
        </patternFill>
      </fill>
    </dxf>
    <dxf>
      <font>
        <color rgb="FF9C5700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2"/>
        </patternFill>
      </fill>
    </dxf>
    <dxf>
      <font>
        <color rgb="FF9C5700"/>
      </font>
      <fill>
        <patternFill>
          <bgColor theme="2"/>
        </patternFill>
      </fill>
    </dxf>
    <dxf>
      <font>
        <color rgb="FF9C5700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2"/>
        </patternFill>
      </fill>
    </dxf>
    <dxf>
      <font>
        <color rgb="FF9C5700"/>
      </font>
      <fill>
        <patternFill>
          <bgColor theme="2"/>
        </patternFill>
      </fill>
    </dxf>
    <dxf>
      <font>
        <color rgb="FF9C5700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201084</xdr:colOff>
      <xdr:row>2</xdr:row>
      <xdr:rowOff>10584</xdr:rowOff>
    </xdr:from>
    <xdr:to>
      <xdr:col>5</xdr:col>
      <xdr:colOff>637708</xdr:colOff>
      <xdr:row>7</xdr:row>
      <xdr:rowOff>169334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552468-D0D4-701A-1CFD-2E84652C4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4917" y="677334"/>
          <a:ext cx="2627374" cy="11112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J Smith" id="{01ECAA4C-518B-488D-899C-EBEB7092FFE6}" userId="0bf74bef770805f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1" dT="2020-08-19T10:45:34.61" personId="{01ECAA4C-518B-488D-899C-EBEB7092FFE6}" id="{5437B4AF-6EB5-493E-815F-689AEC35E58F}">
    <text>Assume $90/unit/mth if paid by Landlord</text>
  </threadedComment>
  <threadedComment ref="F22" dT="2020-08-19T10:46:08.34" personId="{01ECAA4C-518B-488D-899C-EBEB7092FFE6}" id="{AB7DDFDE-1281-473C-930F-BAE8E3793521}">
    <text>Assume $70/unit/mth if covered by landlord</text>
  </threadedComment>
  <threadedComment ref="F23" dT="2020-06-14T20:15:08.26" personId="{01ECAA4C-518B-488D-899C-EBEB7092FFE6}" id="{AEBCBCC8-76E2-441C-B395-B5B58F607440}">
    <text>Assume $50/door</text>
  </threadedComment>
  <threadedComment ref="F24" dT="2021-01-28T01:50:26.69" personId="{01ECAA4C-518B-488D-899C-EBEB7092FFE6}" id="{B9D04A84-0CF1-4DBE-B214-1F25E36C0328}">
    <text>Assume $60 average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1" dT="2020-08-19T10:45:34.61" personId="{01ECAA4C-518B-488D-899C-EBEB7092FFE6}" id="{0E1B6A88-0810-46A9-809C-E7DFADEC82D3}">
    <text>Assume $90/unit/mth if paid by Landlord</text>
  </threadedComment>
  <threadedComment ref="F22" dT="2020-08-19T10:46:08.34" personId="{01ECAA4C-518B-488D-899C-EBEB7092FFE6}" id="{2BC0D304-2210-45FA-9F62-339200986936}">
    <text>Assume $70/unit/mth if covered by landlord</text>
  </threadedComment>
  <threadedComment ref="F23" dT="2020-06-14T20:15:08.26" personId="{01ECAA4C-518B-488D-899C-EBEB7092FFE6}" id="{8DC46919-38AC-4413-BB00-5A3054DA9D29}">
    <text>Assume $50/door</text>
  </threadedComment>
  <threadedComment ref="F24" dT="2021-01-28T01:50:26.69" personId="{01ECAA4C-518B-488D-899C-EBEB7092FFE6}" id="{98945B36-E220-4F10-AE39-DF818A604C47}">
    <text>Assume $60 average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21" dT="2020-08-19T10:45:34.61" personId="{01ECAA4C-518B-488D-899C-EBEB7092FFE6}" id="{99DA5C2C-4482-40BF-B426-601F38EB2F0C}">
    <text>Assume $90/unit/mth if paid by Landlord</text>
  </threadedComment>
  <threadedComment ref="F22" dT="2020-08-19T10:46:08.34" personId="{01ECAA4C-518B-488D-899C-EBEB7092FFE6}" id="{2C026ED2-C4A3-4EF8-90A4-48DC7300C7BA}">
    <text>Assume $70/unit/mth if covered by landlord</text>
  </threadedComment>
  <threadedComment ref="F23" dT="2020-06-14T20:15:08.26" personId="{01ECAA4C-518B-488D-899C-EBEB7092FFE6}" id="{9348C85F-7E32-473F-B86C-A409A1DDDABF}">
    <text>Assume $50/door</text>
  </threadedComment>
  <threadedComment ref="F24" dT="2021-01-28T01:50:26.69" personId="{01ECAA4C-518B-488D-899C-EBEB7092FFE6}" id="{9ADFAB22-F352-42DE-9F16-528EEC3079EF}">
    <text>Assume $60 average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www.zillow.com/homes/recently_sold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mortgagecalculator.org/" TargetMode="External"/><Relationship Id="rId1" Type="http://schemas.openxmlformats.org/officeDocument/2006/relationships/hyperlink" Target="https://www.rentometer.com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illow.com/homes/recently_sold/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http://www.mortgagecalculator.org/" TargetMode="External"/><Relationship Id="rId1" Type="http://schemas.openxmlformats.org/officeDocument/2006/relationships/hyperlink" Target="https://www.rentometer.com/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illow.com/homes/recently_sold/" TargetMode="External"/><Relationship Id="rId7" Type="http://schemas.microsoft.com/office/2017/10/relationships/threadedComment" Target="../threadedComments/threadedComment3.xml"/><Relationship Id="rId2" Type="http://schemas.openxmlformats.org/officeDocument/2006/relationships/hyperlink" Target="http://www.mortgagecalculator.org/" TargetMode="External"/><Relationship Id="rId1" Type="http://schemas.openxmlformats.org/officeDocument/2006/relationships/hyperlink" Target="https://www.rentometer.com/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7834-A040-4B2B-A2C6-762EA20C57EA}">
  <dimension ref="A1:F32"/>
  <sheetViews>
    <sheetView tabSelected="1" zoomScale="90" zoomScaleNormal="90" workbookViewId="0">
      <selection activeCell="B30" sqref="B30"/>
    </sheetView>
  </sheetViews>
  <sheetFormatPr defaultRowHeight="15" x14ac:dyDescent="0.25"/>
  <cols>
    <col min="1" max="1" width="37.28515625" customWidth="1"/>
    <col min="2" max="2" width="23.5703125" customWidth="1"/>
    <col min="3" max="3" width="5.42578125" customWidth="1"/>
    <col min="4" max="4" width="23.7109375" customWidth="1"/>
    <col min="5" max="5" width="9.140625" customWidth="1"/>
    <col min="6" max="6" width="15.28515625" customWidth="1"/>
  </cols>
  <sheetData>
    <row r="1" spans="1:6" ht="21" customHeight="1" x14ac:dyDescent="0.35">
      <c r="A1" s="54" t="s">
        <v>0</v>
      </c>
      <c r="B1" s="55"/>
      <c r="D1" s="45" t="s">
        <v>1</v>
      </c>
      <c r="E1" s="46"/>
      <c r="F1" s="47"/>
    </row>
    <row r="2" spans="1:6" ht="31.5" customHeight="1" x14ac:dyDescent="0.25">
      <c r="A2" s="1" t="s">
        <v>38</v>
      </c>
      <c r="B2" s="2" t="s">
        <v>45</v>
      </c>
      <c r="D2" s="48"/>
      <c r="E2" s="49"/>
      <c r="F2" s="50"/>
    </row>
    <row r="3" spans="1:6" ht="15" customHeight="1" x14ac:dyDescent="0.25">
      <c r="A3" s="3" t="s">
        <v>39</v>
      </c>
      <c r="B3" s="4">
        <v>264900</v>
      </c>
      <c r="D3" s="48"/>
      <c r="E3" s="49"/>
      <c r="F3" s="50"/>
    </row>
    <row r="4" spans="1:6" ht="15" customHeight="1" x14ac:dyDescent="0.25">
      <c r="A4" s="1" t="s">
        <v>40</v>
      </c>
      <c r="B4" s="5">
        <v>2</v>
      </c>
      <c r="D4" s="48"/>
      <c r="E4" s="49"/>
      <c r="F4" s="50"/>
    </row>
    <row r="5" spans="1:6" ht="15" customHeight="1" x14ac:dyDescent="0.25">
      <c r="A5" s="3" t="s">
        <v>3</v>
      </c>
      <c r="B5" s="6">
        <v>1472</v>
      </c>
      <c r="D5" s="48"/>
      <c r="E5" s="49"/>
      <c r="F5" s="50"/>
    </row>
    <row r="6" spans="1:6" ht="15" customHeight="1" x14ac:dyDescent="0.25">
      <c r="A6" s="3" t="s">
        <v>4</v>
      </c>
      <c r="B6" s="7" t="s">
        <v>46</v>
      </c>
      <c r="D6" s="48"/>
      <c r="E6" s="49"/>
      <c r="F6" s="50"/>
    </row>
    <row r="7" spans="1:6" x14ac:dyDescent="0.25">
      <c r="A7" s="1" t="s">
        <v>6</v>
      </c>
      <c r="B7" s="8" t="s">
        <v>44</v>
      </c>
      <c r="D7" s="48"/>
      <c r="E7" s="49"/>
      <c r="F7" s="50"/>
    </row>
    <row r="8" spans="1:6" ht="17.25" customHeight="1" x14ac:dyDescent="0.4">
      <c r="A8" s="9" t="s">
        <v>8</v>
      </c>
      <c r="B8" s="10">
        <f>B3</f>
        <v>264900</v>
      </c>
      <c r="D8" s="48"/>
      <c r="E8" s="49"/>
      <c r="F8" s="50"/>
    </row>
    <row r="9" spans="1:6" x14ac:dyDescent="0.25">
      <c r="A9" s="3" t="s">
        <v>10</v>
      </c>
      <c r="B9" s="11" cm="1">
        <f t="array" ref="B9">_xlfn.IFS(B6="None",0,B6="Light",15,B6="Medium",25,B6="Heavy",35,B6="Full",45)</f>
        <v>15</v>
      </c>
      <c r="D9" s="48"/>
      <c r="E9" s="49"/>
      <c r="F9" s="50"/>
    </row>
    <row r="10" spans="1:6" ht="15.75" thickBot="1" x14ac:dyDescent="0.3">
      <c r="A10" s="3" t="s">
        <v>11</v>
      </c>
      <c r="B10" s="12">
        <f>B9*B5</f>
        <v>22080</v>
      </c>
      <c r="D10" s="51"/>
      <c r="E10" s="52"/>
      <c r="F10" s="53"/>
    </row>
    <row r="11" spans="1:6" ht="15.75" thickBot="1" x14ac:dyDescent="0.3">
      <c r="A11" s="13" t="s">
        <v>12</v>
      </c>
      <c r="B11" s="14">
        <f>B10+B8</f>
        <v>286980</v>
      </c>
      <c r="D11" s="39"/>
      <c r="E11" s="39"/>
      <c r="F11" s="39"/>
    </row>
    <row r="12" spans="1:6" x14ac:dyDescent="0.25">
      <c r="A12" s="3" t="s">
        <v>13</v>
      </c>
      <c r="B12" s="12">
        <f>B8*0.03</f>
        <v>7947</v>
      </c>
      <c r="D12" s="56" t="s">
        <v>9</v>
      </c>
      <c r="E12" s="57"/>
      <c r="F12" s="58"/>
    </row>
    <row r="13" spans="1:6" x14ac:dyDescent="0.25">
      <c r="A13" s="3" t="s">
        <v>43</v>
      </c>
      <c r="B13" s="12">
        <f>B8*0.1+B10+B12</f>
        <v>56517</v>
      </c>
      <c r="D13" s="59"/>
      <c r="E13" s="60"/>
      <c r="F13" s="61"/>
    </row>
    <row r="14" spans="1:6" x14ac:dyDescent="0.25">
      <c r="A14" s="3" t="s">
        <v>36</v>
      </c>
      <c r="B14" s="12">
        <f>B11-B13+B12</f>
        <v>238410</v>
      </c>
      <c r="D14" s="59"/>
      <c r="E14" s="60"/>
      <c r="F14" s="61"/>
    </row>
    <row r="15" spans="1:6" ht="11.25" customHeight="1" thickBot="1" x14ac:dyDescent="0.3">
      <c r="A15" s="15"/>
      <c r="B15" s="16"/>
      <c r="D15" s="59"/>
      <c r="E15" s="60"/>
      <c r="F15" s="61"/>
    </row>
    <row r="16" spans="1:6" ht="15.75" x14ac:dyDescent="0.25">
      <c r="A16" s="65" t="s">
        <v>41</v>
      </c>
      <c r="B16" s="66"/>
      <c r="D16" s="59"/>
      <c r="E16" s="60"/>
      <c r="F16" s="61"/>
    </row>
    <row r="17" spans="1:6" x14ac:dyDescent="0.25">
      <c r="A17" s="18" t="s">
        <v>15</v>
      </c>
      <c r="B17" s="4">
        <f>1102*2</f>
        <v>2204</v>
      </c>
      <c r="D17" s="59"/>
      <c r="E17" s="60"/>
      <c r="F17" s="61"/>
    </row>
    <row r="18" spans="1:6" ht="15.75" thickBot="1" x14ac:dyDescent="0.3">
      <c r="A18" s="3" t="s">
        <v>17</v>
      </c>
      <c r="B18" s="12">
        <f>B11*0.01</f>
        <v>2869.8</v>
      </c>
      <c r="D18" s="62"/>
      <c r="E18" s="63"/>
      <c r="F18" s="64"/>
    </row>
    <row r="19" spans="1:6" ht="15.75" thickBot="1" x14ac:dyDescent="0.3">
      <c r="A19" s="3" t="s">
        <v>19</v>
      </c>
      <c r="B19" s="22" t="str">
        <f>IF(B17&gt;=B18,"YES","NO")</f>
        <v>NO</v>
      </c>
      <c r="F19" s="17"/>
    </row>
    <row r="20" spans="1:6" ht="15.75" x14ac:dyDescent="0.25">
      <c r="A20" s="23"/>
      <c r="B20" s="22"/>
      <c r="D20" s="40" t="s">
        <v>14</v>
      </c>
      <c r="E20" s="41"/>
      <c r="F20" s="42"/>
    </row>
    <row r="21" spans="1:6" x14ac:dyDescent="0.25">
      <c r="A21" s="18" t="s">
        <v>35</v>
      </c>
      <c r="B21" s="4">
        <v>1586.59</v>
      </c>
      <c r="D21" s="19" t="s">
        <v>16</v>
      </c>
      <c r="E21" s="20"/>
      <c r="F21" s="21"/>
    </row>
    <row r="22" spans="1:6" x14ac:dyDescent="0.25">
      <c r="A22" s="3" t="s">
        <v>23</v>
      </c>
      <c r="B22" s="12">
        <f>B21+F25+F32</f>
        <v>2137.59</v>
      </c>
      <c r="D22" s="19" t="s">
        <v>18</v>
      </c>
      <c r="E22" s="20"/>
      <c r="F22" s="21"/>
    </row>
    <row r="23" spans="1:6" x14ac:dyDescent="0.25">
      <c r="A23" s="3"/>
      <c r="B23" s="28"/>
      <c r="C23" s="29"/>
      <c r="D23" s="19" t="s">
        <v>20</v>
      </c>
      <c r="E23" s="20"/>
      <c r="F23" s="21"/>
    </row>
    <row r="24" spans="1:6" x14ac:dyDescent="0.25">
      <c r="A24" s="3" t="s">
        <v>25</v>
      </c>
      <c r="B24" s="30">
        <f>B17-B22</f>
        <v>66.409999999999854</v>
      </c>
      <c r="D24" s="19" t="s">
        <v>21</v>
      </c>
      <c r="E24" s="20"/>
      <c r="F24" s="24"/>
    </row>
    <row r="25" spans="1:6" ht="15.75" thickBot="1" x14ac:dyDescent="0.3">
      <c r="A25" s="3" t="s">
        <v>28</v>
      </c>
      <c r="B25" s="33">
        <f>(B24*12)/(B13)</f>
        <v>1.4100536121874804E-2</v>
      </c>
      <c r="D25" s="25" t="s">
        <v>22</v>
      </c>
      <c r="E25" s="26"/>
      <c r="F25" s="27">
        <f>SUM(F21:F24)</f>
        <v>0</v>
      </c>
    </row>
    <row r="26" spans="1:6" ht="15.75" thickBot="1" x14ac:dyDescent="0.3">
      <c r="A26" s="15"/>
      <c r="B26" s="16"/>
      <c r="D26" s="20"/>
      <c r="E26" s="20"/>
      <c r="F26" s="20"/>
    </row>
    <row r="27" spans="1:6" ht="15.75" x14ac:dyDescent="0.25">
      <c r="A27" s="43" t="s">
        <v>37</v>
      </c>
      <c r="B27" s="44"/>
      <c r="D27" s="40" t="s">
        <v>24</v>
      </c>
      <c r="E27" s="41"/>
      <c r="F27" s="42"/>
    </row>
    <row r="28" spans="1:6" x14ac:dyDescent="0.25">
      <c r="A28" s="18" t="s">
        <v>31</v>
      </c>
      <c r="B28" s="4">
        <f>B11</f>
        <v>286980</v>
      </c>
      <c r="D28" s="19" t="s">
        <v>26</v>
      </c>
      <c r="E28" s="31">
        <v>0.05</v>
      </c>
      <c r="F28" s="32">
        <f>$B$17*E28</f>
        <v>110.2</v>
      </c>
    </row>
    <row r="29" spans="1:6" x14ac:dyDescent="0.25">
      <c r="A29" s="3" t="s">
        <v>32</v>
      </c>
      <c r="B29" s="12">
        <f>B28-B14</f>
        <v>48570</v>
      </c>
      <c r="D29" s="19" t="s">
        <v>27</v>
      </c>
      <c r="E29" s="31">
        <v>0.05</v>
      </c>
      <c r="F29" s="32">
        <f>$B$17*E29</f>
        <v>110.2</v>
      </c>
    </row>
    <row r="30" spans="1:6" x14ac:dyDescent="0.25">
      <c r="A30" s="3" t="s">
        <v>33</v>
      </c>
      <c r="B30" s="35">
        <f>B29/(B13-B12)</f>
        <v>1</v>
      </c>
      <c r="D30" s="19" t="s">
        <v>29</v>
      </c>
      <c r="E30" s="31">
        <v>0.05</v>
      </c>
      <c r="F30" s="32">
        <f>$B$17*E30</f>
        <v>110.2</v>
      </c>
    </row>
    <row r="31" spans="1:6" x14ac:dyDescent="0.25">
      <c r="A31" s="3" t="s">
        <v>42</v>
      </c>
      <c r="B31" s="36">
        <f>B11/27.5*22%</f>
        <v>2295.84</v>
      </c>
      <c r="D31" s="19" t="s">
        <v>30</v>
      </c>
      <c r="E31" s="31">
        <v>0.1</v>
      </c>
      <c r="F31" s="32">
        <f>$B$17*E31</f>
        <v>220.4</v>
      </c>
    </row>
    <row r="32" spans="1:6" ht="15.75" thickBot="1" x14ac:dyDescent="0.3">
      <c r="A32" s="37" t="s">
        <v>34</v>
      </c>
      <c r="B32" s="38">
        <f>B28*0.02</f>
        <v>5739.6</v>
      </c>
      <c r="D32" s="25" t="s">
        <v>22</v>
      </c>
      <c r="E32" s="26"/>
      <c r="F32" s="34">
        <f>SUM(F28:F31)</f>
        <v>551</v>
      </c>
    </row>
  </sheetData>
  <mergeCells count="7">
    <mergeCell ref="D27:F27"/>
    <mergeCell ref="A27:B27"/>
    <mergeCell ref="D1:F10"/>
    <mergeCell ref="A1:B1"/>
    <mergeCell ref="D12:F18"/>
    <mergeCell ref="A16:B16"/>
    <mergeCell ref="D20:F20"/>
  </mergeCells>
  <conditionalFormatting sqref="B20">
    <cfRule type="cellIs" dxfId="47" priority="15" operator="equal">
      <formula>"NO"</formula>
    </cfRule>
    <cfRule type="cellIs" dxfId="46" priority="16" operator="equal">
      <formula>"YES"</formula>
    </cfRule>
  </conditionalFormatting>
  <conditionalFormatting sqref="B19">
    <cfRule type="cellIs" dxfId="45" priority="13" operator="equal">
      <formula>"NO"</formula>
    </cfRule>
    <cfRule type="cellIs" dxfId="44" priority="14" operator="equal">
      <formula>"YES"</formula>
    </cfRule>
  </conditionalFormatting>
  <conditionalFormatting sqref="B25">
    <cfRule type="cellIs" dxfId="43" priority="10" operator="between">
      <formula>10%</formula>
      <formula>11.9%</formula>
    </cfRule>
    <cfRule type="cellIs" dxfId="42" priority="11" operator="lessThan">
      <formula>0.1</formula>
    </cfRule>
    <cfRule type="cellIs" dxfId="41" priority="12" operator="greaterThanOrEqual">
      <formula>0.12</formula>
    </cfRule>
  </conditionalFormatting>
  <conditionalFormatting sqref="B6">
    <cfRule type="containsText" dxfId="40" priority="5" operator="containsText" text="Full">
      <formula>NOT(ISERROR(SEARCH("Full",B6)))</formula>
    </cfRule>
    <cfRule type="containsText" dxfId="39" priority="6" operator="containsText" text="Heavy">
      <formula>NOT(ISERROR(SEARCH("Heavy",B6)))</formula>
    </cfRule>
    <cfRule type="containsText" dxfId="38" priority="7" operator="containsText" text="Medium">
      <formula>NOT(ISERROR(SEARCH("Medium",B6)))</formula>
    </cfRule>
    <cfRule type="containsText" dxfId="37" priority="8" operator="containsText" text="Light">
      <formula>NOT(ISERROR(SEARCH("Light",B6)))</formula>
    </cfRule>
    <cfRule type="containsText" dxfId="36" priority="9" operator="containsText" text="None">
      <formula>NOT(ISERROR(SEARCH("None",B6)))</formula>
    </cfRule>
  </conditionalFormatting>
  <conditionalFormatting sqref="B31:B32">
    <cfRule type="cellIs" dxfId="35" priority="4" operator="greaterThan">
      <formula>0</formula>
    </cfRule>
  </conditionalFormatting>
  <conditionalFormatting sqref="B30">
    <cfRule type="cellIs" dxfId="34" priority="3" operator="greaterThanOrEqual">
      <formula>100%</formula>
    </cfRule>
  </conditionalFormatting>
  <conditionalFormatting sqref="B24">
    <cfRule type="cellIs" dxfId="33" priority="1" operator="lessThan">
      <formula>$B$4*100</formula>
    </cfRule>
    <cfRule type="cellIs" dxfId="32" priority="2" operator="greaterThan">
      <formula>$B$4*100</formula>
    </cfRule>
  </conditionalFormatting>
  <hyperlinks>
    <hyperlink ref="A17" r:id="rId1" display="Est. Monthly Rent (using Rentometer)" xr:uid="{4FB6B6B2-D76B-4B65-929A-C061D1D3B527}"/>
    <hyperlink ref="A21" r:id="rId2" display="www.mortgagecalculator.org" xr:uid="{F9659D46-CBCD-4620-9426-E0BE82DBF694}"/>
    <hyperlink ref="A28" r:id="rId3" display="https://www.zillow.com/homes/recently_sold/" xr:uid="{14588FD3-597A-4BC1-B0DA-013C015DFEAF}"/>
  </hyperlinks>
  <pageMargins left="0.7" right="0.7" top="0.75" bottom="0.75" header="0.3" footer="0.3"/>
  <pageSetup orientation="landscape" horizontalDpi="4294967293" verticalDpi="0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C224-7C82-49F2-9155-E84177D0B37E}">
  <dimension ref="A1:F32"/>
  <sheetViews>
    <sheetView topLeftCell="A6" zoomScale="90" zoomScaleNormal="90" workbookViewId="0">
      <selection activeCell="B21" sqref="B21"/>
    </sheetView>
  </sheetViews>
  <sheetFormatPr defaultRowHeight="15" x14ac:dyDescent="0.25"/>
  <cols>
    <col min="1" max="1" width="37.28515625" customWidth="1"/>
    <col min="2" max="2" width="23.5703125" customWidth="1"/>
    <col min="3" max="3" width="5.42578125" customWidth="1"/>
    <col min="4" max="4" width="23.7109375" customWidth="1"/>
    <col min="5" max="5" width="9.140625" customWidth="1"/>
    <col min="6" max="6" width="15.28515625" customWidth="1"/>
  </cols>
  <sheetData>
    <row r="1" spans="1:6" ht="21" customHeight="1" x14ac:dyDescent="0.35">
      <c r="A1" s="54" t="s">
        <v>0</v>
      </c>
      <c r="B1" s="55"/>
      <c r="D1" s="45" t="s">
        <v>1</v>
      </c>
      <c r="E1" s="46"/>
      <c r="F1" s="47"/>
    </row>
    <row r="2" spans="1:6" ht="31.5" customHeight="1" x14ac:dyDescent="0.25">
      <c r="A2" s="1" t="s">
        <v>38</v>
      </c>
      <c r="B2" s="2" t="s">
        <v>2</v>
      </c>
      <c r="D2" s="48"/>
      <c r="E2" s="49"/>
      <c r="F2" s="50"/>
    </row>
    <row r="3" spans="1:6" ht="15" customHeight="1" x14ac:dyDescent="0.25">
      <c r="A3" s="3" t="s">
        <v>39</v>
      </c>
      <c r="B3" s="4">
        <v>150000</v>
      </c>
      <c r="D3" s="48"/>
      <c r="E3" s="49"/>
      <c r="F3" s="50"/>
    </row>
    <row r="4" spans="1:6" ht="15" customHeight="1" x14ac:dyDescent="0.25">
      <c r="A4" s="1" t="s">
        <v>40</v>
      </c>
      <c r="B4" s="5">
        <v>1</v>
      </c>
      <c r="D4" s="48"/>
      <c r="E4" s="49"/>
      <c r="F4" s="50"/>
    </row>
    <row r="5" spans="1:6" ht="15" customHeight="1" x14ac:dyDescent="0.25">
      <c r="A5" s="3" t="s">
        <v>3</v>
      </c>
      <c r="B5" s="6">
        <v>1500</v>
      </c>
      <c r="D5" s="48"/>
      <c r="E5" s="49"/>
      <c r="F5" s="50"/>
    </row>
    <row r="6" spans="1:6" ht="15" customHeight="1" x14ac:dyDescent="0.25">
      <c r="A6" s="3" t="s">
        <v>4</v>
      </c>
      <c r="B6" s="7" t="s">
        <v>5</v>
      </c>
      <c r="D6" s="48"/>
      <c r="E6" s="49"/>
      <c r="F6" s="50"/>
    </row>
    <row r="7" spans="1:6" x14ac:dyDescent="0.25">
      <c r="A7" s="1" t="s">
        <v>6</v>
      </c>
      <c r="B7" s="8" t="s">
        <v>7</v>
      </c>
      <c r="D7" s="48"/>
      <c r="E7" s="49"/>
      <c r="F7" s="50"/>
    </row>
    <row r="8" spans="1:6" ht="17.25" customHeight="1" x14ac:dyDescent="0.4">
      <c r="A8" s="9" t="s">
        <v>8</v>
      </c>
      <c r="B8" s="10">
        <f>B3</f>
        <v>150000</v>
      </c>
      <c r="D8" s="48"/>
      <c r="E8" s="49"/>
      <c r="F8" s="50"/>
    </row>
    <row r="9" spans="1:6" x14ac:dyDescent="0.25">
      <c r="A9" s="3" t="s">
        <v>10</v>
      </c>
      <c r="B9" s="11" cm="1">
        <f t="array" ref="B9">_xlfn.IFS(B6="None",0,B6="Light",15,B6="Medium",25,B6="Heavy",35,B6="Full",45)</f>
        <v>0</v>
      </c>
      <c r="D9" s="48"/>
      <c r="E9" s="49"/>
      <c r="F9" s="50"/>
    </row>
    <row r="10" spans="1:6" ht="15.75" thickBot="1" x14ac:dyDescent="0.3">
      <c r="A10" s="3" t="s">
        <v>11</v>
      </c>
      <c r="B10" s="12">
        <f>B9*B5</f>
        <v>0</v>
      </c>
      <c r="D10" s="51"/>
      <c r="E10" s="52"/>
      <c r="F10" s="53"/>
    </row>
    <row r="11" spans="1:6" ht="15.75" thickBot="1" x14ac:dyDescent="0.3">
      <c r="A11" s="13" t="s">
        <v>12</v>
      </c>
      <c r="B11" s="14">
        <f>B10+B8</f>
        <v>150000</v>
      </c>
      <c r="D11" s="39"/>
      <c r="E11" s="39"/>
      <c r="F11" s="39"/>
    </row>
    <row r="12" spans="1:6" x14ac:dyDescent="0.25">
      <c r="A12" s="3" t="s">
        <v>13</v>
      </c>
      <c r="B12" s="12">
        <f>B8*0.03</f>
        <v>4500</v>
      </c>
      <c r="D12" s="56" t="s">
        <v>9</v>
      </c>
      <c r="E12" s="57"/>
      <c r="F12" s="58"/>
    </row>
    <row r="13" spans="1:6" x14ac:dyDescent="0.25">
      <c r="A13" s="3" t="s">
        <v>43</v>
      </c>
      <c r="B13" s="12">
        <f>B8*0.2+B10+B12</f>
        <v>34500</v>
      </c>
      <c r="D13" s="59"/>
      <c r="E13" s="60"/>
      <c r="F13" s="61"/>
    </row>
    <row r="14" spans="1:6" x14ac:dyDescent="0.25">
      <c r="A14" s="3" t="s">
        <v>36</v>
      </c>
      <c r="B14" s="12">
        <f>B11-B13+B12</f>
        <v>120000</v>
      </c>
      <c r="D14" s="59"/>
      <c r="E14" s="60"/>
      <c r="F14" s="61"/>
    </row>
    <row r="15" spans="1:6" ht="11.25" customHeight="1" thickBot="1" x14ac:dyDescent="0.3">
      <c r="A15" s="15"/>
      <c r="B15" s="16"/>
      <c r="D15" s="59"/>
      <c r="E15" s="60"/>
      <c r="F15" s="61"/>
    </row>
    <row r="16" spans="1:6" ht="15.75" x14ac:dyDescent="0.25">
      <c r="A16" s="65" t="s">
        <v>41</v>
      </c>
      <c r="B16" s="66"/>
      <c r="D16" s="59"/>
      <c r="E16" s="60"/>
      <c r="F16" s="61"/>
    </row>
    <row r="17" spans="1:6" x14ac:dyDescent="0.25">
      <c r="A17" s="18" t="s">
        <v>15</v>
      </c>
      <c r="B17" s="4">
        <v>1500</v>
      </c>
      <c r="D17" s="59"/>
      <c r="E17" s="60"/>
      <c r="F17" s="61"/>
    </row>
    <row r="18" spans="1:6" ht="15.75" thickBot="1" x14ac:dyDescent="0.3">
      <c r="A18" s="3" t="s">
        <v>17</v>
      </c>
      <c r="B18" s="12">
        <f>B11*0.01</f>
        <v>1500</v>
      </c>
      <c r="D18" s="62"/>
      <c r="E18" s="63"/>
      <c r="F18" s="64"/>
    </row>
    <row r="19" spans="1:6" ht="15.75" thickBot="1" x14ac:dyDescent="0.3">
      <c r="A19" s="3" t="s">
        <v>19</v>
      </c>
      <c r="B19" s="22" t="str">
        <f>IF(B17&gt;=B18,"YES","NO")</f>
        <v>YES</v>
      </c>
      <c r="F19" s="17"/>
    </row>
    <row r="20" spans="1:6" ht="15.75" x14ac:dyDescent="0.25">
      <c r="A20" s="23"/>
      <c r="B20" s="22"/>
      <c r="D20" s="40" t="s">
        <v>14</v>
      </c>
      <c r="E20" s="41"/>
      <c r="F20" s="42"/>
    </row>
    <row r="21" spans="1:6" x14ac:dyDescent="0.25">
      <c r="A21" s="18" t="s">
        <v>35</v>
      </c>
      <c r="B21" s="4">
        <v>931.35</v>
      </c>
      <c r="D21" s="19" t="s">
        <v>16</v>
      </c>
      <c r="E21" s="20"/>
      <c r="F21" s="21"/>
    </row>
    <row r="22" spans="1:6" x14ac:dyDescent="0.25">
      <c r="A22" s="3" t="s">
        <v>23</v>
      </c>
      <c r="B22" s="12">
        <f>B21+F25+F32</f>
        <v>1306.3499999999999</v>
      </c>
      <c r="D22" s="19" t="s">
        <v>18</v>
      </c>
      <c r="E22" s="20"/>
      <c r="F22" s="21"/>
    </row>
    <row r="23" spans="1:6" x14ac:dyDescent="0.25">
      <c r="A23" s="3"/>
      <c r="B23" s="28"/>
      <c r="C23" s="29"/>
      <c r="D23" s="19" t="s">
        <v>20</v>
      </c>
      <c r="E23" s="20"/>
      <c r="F23" s="21"/>
    </row>
    <row r="24" spans="1:6" x14ac:dyDescent="0.25">
      <c r="A24" s="3" t="s">
        <v>25</v>
      </c>
      <c r="B24" s="30">
        <f>B17-B22</f>
        <v>193.65000000000009</v>
      </c>
      <c r="D24" s="19" t="s">
        <v>21</v>
      </c>
      <c r="E24" s="20"/>
      <c r="F24" s="24"/>
    </row>
    <row r="25" spans="1:6" ht="15.75" thickBot="1" x14ac:dyDescent="0.3">
      <c r="A25" s="3" t="s">
        <v>28</v>
      </c>
      <c r="B25" s="33">
        <f>(B24*12)/(B13)</f>
        <v>6.7356521739130468E-2</v>
      </c>
      <c r="D25" s="25" t="s">
        <v>22</v>
      </c>
      <c r="E25" s="26"/>
      <c r="F25" s="27">
        <f>SUM(F21:F24)</f>
        <v>0</v>
      </c>
    </row>
    <row r="26" spans="1:6" ht="15.75" thickBot="1" x14ac:dyDescent="0.3">
      <c r="A26" s="15"/>
      <c r="B26" s="16"/>
      <c r="D26" s="20"/>
      <c r="E26" s="20"/>
      <c r="F26" s="20"/>
    </row>
    <row r="27" spans="1:6" ht="15.75" x14ac:dyDescent="0.25">
      <c r="A27" s="43" t="s">
        <v>37</v>
      </c>
      <c r="B27" s="44"/>
      <c r="D27" s="40" t="s">
        <v>24</v>
      </c>
      <c r="E27" s="41"/>
      <c r="F27" s="42"/>
    </row>
    <row r="28" spans="1:6" x14ac:dyDescent="0.25">
      <c r="A28" s="18" t="s">
        <v>31</v>
      </c>
      <c r="B28" s="4">
        <f>B11</f>
        <v>150000</v>
      </c>
      <c r="D28" s="19" t="s">
        <v>26</v>
      </c>
      <c r="E28" s="31">
        <v>0.05</v>
      </c>
      <c r="F28" s="32">
        <f>$B$17*E28</f>
        <v>75</v>
      </c>
    </row>
    <row r="29" spans="1:6" x14ac:dyDescent="0.25">
      <c r="A29" s="3" t="s">
        <v>32</v>
      </c>
      <c r="B29" s="12">
        <f>B28-B14</f>
        <v>30000</v>
      </c>
      <c r="D29" s="19" t="s">
        <v>27</v>
      </c>
      <c r="E29" s="31">
        <v>0.05</v>
      </c>
      <c r="F29" s="32">
        <f>$B$17*E29</f>
        <v>75</v>
      </c>
    </row>
    <row r="30" spans="1:6" x14ac:dyDescent="0.25">
      <c r="A30" s="3" t="s">
        <v>33</v>
      </c>
      <c r="B30" s="35">
        <f>B29/(B13-B12)</f>
        <v>1</v>
      </c>
      <c r="D30" s="19" t="s">
        <v>29</v>
      </c>
      <c r="E30" s="31">
        <v>0.05</v>
      </c>
      <c r="F30" s="32">
        <f>$B$17*E30</f>
        <v>75</v>
      </c>
    </row>
    <row r="31" spans="1:6" x14ac:dyDescent="0.25">
      <c r="A31" s="3" t="s">
        <v>42</v>
      </c>
      <c r="B31" s="36">
        <f>B11/27.5*22%</f>
        <v>1200</v>
      </c>
      <c r="D31" s="19" t="s">
        <v>30</v>
      </c>
      <c r="E31" s="31">
        <v>0.1</v>
      </c>
      <c r="F31" s="32">
        <f>$B$17*E31</f>
        <v>150</v>
      </c>
    </row>
    <row r="32" spans="1:6" ht="15.75" thickBot="1" x14ac:dyDescent="0.3">
      <c r="A32" s="37" t="s">
        <v>34</v>
      </c>
      <c r="B32" s="38">
        <f>B28*0.02</f>
        <v>3000</v>
      </c>
      <c r="D32" s="25" t="s">
        <v>22</v>
      </c>
      <c r="E32" s="26"/>
      <c r="F32" s="34">
        <f>SUM(F28:F31)</f>
        <v>375</v>
      </c>
    </row>
  </sheetData>
  <mergeCells count="7">
    <mergeCell ref="A27:B27"/>
    <mergeCell ref="D27:F27"/>
    <mergeCell ref="A1:B1"/>
    <mergeCell ref="D1:F10"/>
    <mergeCell ref="D12:F18"/>
    <mergeCell ref="A16:B16"/>
    <mergeCell ref="D20:F20"/>
  </mergeCells>
  <conditionalFormatting sqref="B20">
    <cfRule type="cellIs" dxfId="31" priority="15" operator="equal">
      <formula>"NO"</formula>
    </cfRule>
    <cfRule type="cellIs" dxfId="30" priority="16" operator="equal">
      <formula>"YES"</formula>
    </cfRule>
  </conditionalFormatting>
  <conditionalFormatting sqref="B19">
    <cfRule type="cellIs" dxfId="29" priority="13" operator="equal">
      <formula>"NO"</formula>
    </cfRule>
    <cfRule type="cellIs" dxfId="28" priority="14" operator="equal">
      <formula>"YES"</formula>
    </cfRule>
  </conditionalFormatting>
  <conditionalFormatting sqref="B25">
    <cfRule type="cellIs" dxfId="27" priority="10" operator="between">
      <formula>10%</formula>
      <formula>11.9%</formula>
    </cfRule>
    <cfRule type="cellIs" dxfId="26" priority="11" operator="lessThan">
      <formula>0.1</formula>
    </cfRule>
    <cfRule type="cellIs" dxfId="25" priority="12" operator="greaterThanOrEqual">
      <formula>0.12</formula>
    </cfRule>
  </conditionalFormatting>
  <conditionalFormatting sqref="B6">
    <cfRule type="containsText" dxfId="24" priority="5" operator="containsText" text="Full">
      <formula>NOT(ISERROR(SEARCH("Full",B6)))</formula>
    </cfRule>
    <cfRule type="containsText" dxfId="23" priority="6" operator="containsText" text="Heavy">
      <formula>NOT(ISERROR(SEARCH("Heavy",B6)))</formula>
    </cfRule>
    <cfRule type="containsText" dxfId="22" priority="7" operator="containsText" text="Medium">
      <formula>NOT(ISERROR(SEARCH("Medium",B6)))</formula>
    </cfRule>
    <cfRule type="containsText" dxfId="21" priority="8" operator="containsText" text="Light">
      <formula>NOT(ISERROR(SEARCH("Light",B6)))</formula>
    </cfRule>
    <cfRule type="containsText" dxfId="20" priority="9" operator="containsText" text="None">
      <formula>NOT(ISERROR(SEARCH("None",B6)))</formula>
    </cfRule>
  </conditionalFormatting>
  <conditionalFormatting sqref="B31:B32">
    <cfRule type="cellIs" dxfId="19" priority="4" operator="greaterThan">
      <formula>0</formula>
    </cfRule>
  </conditionalFormatting>
  <conditionalFormatting sqref="B30">
    <cfRule type="cellIs" dxfId="18" priority="3" operator="greaterThanOrEqual">
      <formula>100%</formula>
    </cfRule>
  </conditionalFormatting>
  <conditionalFormatting sqref="B24">
    <cfRule type="cellIs" dxfId="17" priority="1" operator="lessThan">
      <formula>$B$4*100</formula>
    </cfRule>
    <cfRule type="cellIs" dxfId="16" priority="2" operator="greaterThan">
      <formula>$B$4*100</formula>
    </cfRule>
  </conditionalFormatting>
  <hyperlinks>
    <hyperlink ref="A17" r:id="rId1" display="Est. Monthly Rent (using Rentometer)" xr:uid="{A476DD77-EA08-49EA-A772-D1C9211CC91D}"/>
    <hyperlink ref="A21" r:id="rId2" display="www.mortgagecalculator.org" xr:uid="{213DE39D-0618-4433-B22F-052063DD2DEB}"/>
    <hyperlink ref="A28" r:id="rId3" display="https://www.zillow.com/homes/recently_sold/" xr:uid="{C8AC802B-338E-425C-8AED-8CCA02CB8107}"/>
  </hyperlinks>
  <pageMargins left="0.7" right="0.7" top="0.75" bottom="0.75" header="0.3" footer="0.3"/>
  <pageSetup orientation="landscape" horizontalDpi="4294967293" verticalDpi="0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D2A5-9DCB-445D-B7F0-4498B69E5874}">
  <dimension ref="A1:F32"/>
  <sheetViews>
    <sheetView topLeftCell="A5" zoomScale="90" zoomScaleNormal="90" workbookViewId="0">
      <selection activeCell="B21" sqref="B21"/>
    </sheetView>
  </sheetViews>
  <sheetFormatPr defaultRowHeight="15" x14ac:dyDescent="0.25"/>
  <cols>
    <col min="1" max="1" width="37.28515625" customWidth="1"/>
    <col min="2" max="2" width="23.5703125" customWidth="1"/>
    <col min="3" max="3" width="5.42578125" customWidth="1"/>
    <col min="4" max="4" width="23.7109375" customWidth="1"/>
    <col min="5" max="5" width="9.140625" customWidth="1"/>
    <col min="6" max="6" width="15.28515625" customWidth="1"/>
  </cols>
  <sheetData>
    <row r="1" spans="1:6" ht="21" customHeight="1" x14ac:dyDescent="0.35">
      <c r="A1" s="54" t="s">
        <v>0</v>
      </c>
      <c r="B1" s="55"/>
      <c r="D1" s="45" t="s">
        <v>1</v>
      </c>
      <c r="E1" s="46"/>
      <c r="F1" s="47"/>
    </row>
    <row r="2" spans="1:6" ht="31.5" customHeight="1" x14ac:dyDescent="0.25">
      <c r="A2" s="1" t="s">
        <v>38</v>
      </c>
      <c r="B2" s="2" t="s">
        <v>2</v>
      </c>
      <c r="D2" s="48"/>
      <c r="E2" s="49"/>
      <c r="F2" s="50"/>
    </row>
    <row r="3" spans="1:6" ht="15" customHeight="1" x14ac:dyDescent="0.25">
      <c r="A3" s="3" t="s">
        <v>39</v>
      </c>
      <c r="B3" s="4">
        <v>150000</v>
      </c>
      <c r="D3" s="48"/>
      <c r="E3" s="49"/>
      <c r="F3" s="50"/>
    </row>
    <row r="4" spans="1:6" ht="15" customHeight="1" x14ac:dyDescent="0.25">
      <c r="A4" s="1" t="s">
        <v>40</v>
      </c>
      <c r="B4" s="5">
        <v>1</v>
      </c>
      <c r="D4" s="48"/>
      <c r="E4" s="49"/>
      <c r="F4" s="50"/>
    </row>
    <row r="5" spans="1:6" ht="15" customHeight="1" x14ac:dyDescent="0.25">
      <c r="A5" s="3" t="s">
        <v>3</v>
      </c>
      <c r="B5" s="6">
        <v>1500</v>
      </c>
      <c r="D5" s="48"/>
      <c r="E5" s="49"/>
      <c r="F5" s="50"/>
    </row>
    <row r="6" spans="1:6" ht="15" customHeight="1" x14ac:dyDescent="0.25">
      <c r="A6" s="3" t="s">
        <v>4</v>
      </c>
      <c r="B6" s="7" t="s">
        <v>5</v>
      </c>
      <c r="D6" s="48"/>
      <c r="E6" s="49"/>
      <c r="F6" s="50"/>
    </row>
    <row r="7" spans="1:6" x14ac:dyDescent="0.25">
      <c r="A7" s="1" t="s">
        <v>6</v>
      </c>
      <c r="B7" s="8" t="s">
        <v>7</v>
      </c>
      <c r="D7" s="48"/>
      <c r="E7" s="49"/>
      <c r="F7" s="50"/>
    </row>
    <row r="8" spans="1:6" ht="17.25" customHeight="1" x14ac:dyDescent="0.4">
      <c r="A8" s="9" t="s">
        <v>8</v>
      </c>
      <c r="B8" s="10">
        <f>B3</f>
        <v>150000</v>
      </c>
      <c r="D8" s="48"/>
      <c r="E8" s="49"/>
      <c r="F8" s="50"/>
    </row>
    <row r="9" spans="1:6" x14ac:dyDescent="0.25">
      <c r="A9" s="3" t="s">
        <v>10</v>
      </c>
      <c r="B9" s="11" cm="1">
        <f t="array" ref="B9">_xlfn.IFS(B6="None",0,B6="Light",15,B6="Medium",25,B6="Heavy",35,B6="Full",45)</f>
        <v>0</v>
      </c>
      <c r="D9" s="48"/>
      <c r="E9" s="49"/>
      <c r="F9" s="50"/>
    </row>
    <row r="10" spans="1:6" ht="15.75" thickBot="1" x14ac:dyDescent="0.3">
      <c r="A10" s="3" t="s">
        <v>11</v>
      </c>
      <c r="B10" s="12">
        <f>B9*B5</f>
        <v>0</v>
      </c>
      <c r="D10" s="51"/>
      <c r="E10" s="52"/>
      <c r="F10" s="53"/>
    </row>
    <row r="11" spans="1:6" ht="15.75" thickBot="1" x14ac:dyDescent="0.3">
      <c r="A11" s="13" t="s">
        <v>12</v>
      </c>
      <c r="B11" s="14">
        <f>B10+B8</f>
        <v>150000</v>
      </c>
      <c r="D11" s="39"/>
      <c r="E11" s="39"/>
      <c r="F11" s="39"/>
    </row>
    <row r="12" spans="1:6" x14ac:dyDescent="0.25">
      <c r="A12" s="3" t="s">
        <v>13</v>
      </c>
      <c r="B12" s="12">
        <f>B8*0.03</f>
        <v>4500</v>
      </c>
      <c r="D12" s="56" t="s">
        <v>9</v>
      </c>
      <c r="E12" s="57"/>
      <c r="F12" s="58"/>
    </row>
    <row r="13" spans="1:6" x14ac:dyDescent="0.25">
      <c r="A13" s="3" t="s">
        <v>43</v>
      </c>
      <c r="B13" s="12">
        <f>B8*0.2+B10+B12</f>
        <v>34500</v>
      </c>
      <c r="D13" s="59"/>
      <c r="E13" s="60"/>
      <c r="F13" s="61"/>
    </row>
    <row r="14" spans="1:6" x14ac:dyDescent="0.25">
      <c r="A14" s="3" t="s">
        <v>36</v>
      </c>
      <c r="B14" s="12">
        <f>B11-B13+B12</f>
        <v>120000</v>
      </c>
      <c r="D14" s="59"/>
      <c r="E14" s="60"/>
      <c r="F14" s="61"/>
    </row>
    <row r="15" spans="1:6" ht="11.25" customHeight="1" thickBot="1" x14ac:dyDescent="0.3">
      <c r="A15" s="15"/>
      <c r="B15" s="16"/>
      <c r="D15" s="59"/>
      <c r="E15" s="60"/>
      <c r="F15" s="61"/>
    </row>
    <row r="16" spans="1:6" ht="15.75" x14ac:dyDescent="0.25">
      <c r="A16" s="65" t="s">
        <v>41</v>
      </c>
      <c r="B16" s="66"/>
      <c r="D16" s="59"/>
      <c r="E16" s="60"/>
      <c r="F16" s="61"/>
    </row>
    <row r="17" spans="1:6" x14ac:dyDescent="0.25">
      <c r="A17" s="18" t="s">
        <v>15</v>
      </c>
      <c r="B17" s="4">
        <v>1500</v>
      </c>
      <c r="D17" s="59"/>
      <c r="E17" s="60"/>
      <c r="F17" s="61"/>
    </row>
    <row r="18" spans="1:6" ht="15.75" thickBot="1" x14ac:dyDescent="0.3">
      <c r="A18" s="3" t="s">
        <v>17</v>
      </c>
      <c r="B18" s="12">
        <f>B11*0.01</f>
        <v>1500</v>
      </c>
      <c r="D18" s="62"/>
      <c r="E18" s="63"/>
      <c r="F18" s="64"/>
    </row>
    <row r="19" spans="1:6" ht="15.75" thickBot="1" x14ac:dyDescent="0.3">
      <c r="A19" s="3" t="s">
        <v>19</v>
      </c>
      <c r="B19" s="22" t="str">
        <f>IF(B17&gt;=B18,"YES","NO")</f>
        <v>YES</v>
      </c>
      <c r="F19" s="17"/>
    </row>
    <row r="20" spans="1:6" ht="15.75" x14ac:dyDescent="0.25">
      <c r="A20" s="23"/>
      <c r="B20" s="22"/>
      <c r="D20" s="40" t="s">
        <v>14</v>
      </c>
      <c r="E20" s="41"/>
      <c r="F20" s="42"/>
    </row>
    <row r="21" spans="1:6" x14ac:dyDescent="0.25">
      <c r="A21" s="18" t="s">
        <v>35</v>
      </c>
      <c r="B21" s="4">
        <v>931.35</v>
      </c>
      <c r="D21" s="19" t="s">
        <v>16</v>
      </c>
      <c r="E21" s="20"/>
      <c r="F21" s="21"/>
    </row>
    <row r="22" spans="1:6" x14ac:dyDescent="0.25">
      <c r="A22" s="3" t="s">
        <v>23</v>
      </c>
      <c r="B22" s="12">
        <f>B21+F25+F32</f>
        <v>1306.3499999999999</v>
      </c>
      <c r="D22" s="19" t="s">
        <v>18</v>
      </c>
      <c r="E22" s="20"/>
      <c r="F22" s="21"/>
    </row>
    <row r="23" spans="1:6" x14ac:dyDescent="0.25">
      <c r="A23" s="3"/>
      <c r="B23" s="28"/>
      <c r="C23" s="29"/>
      <c r="D23" s="19" t="s">
        <v>20</v>
      </c>
      <c r="E23" s="20"/>
      <c r="F23" s="21"/>
    </row>
    <row r="24" spans="1:6" x14ac:dyDescent="0.25">
      <c r="A24" s="3" t="s">
        <v>25</v>
      </c>
      <c r="B24" s="30">
        <f>B17-B22</f>
        <v>193.65000000000009</v>
      </c>
      <c r="D24" s="19" t="s">
        <v>21</v>
      </c>
      <c r="E24" s="20"/>
      <c r="F24" s="24"/>
    </row>
    <row r="25" spans="1:6" ht="15.75" thickBot="1" x14ac:dyDescent="0.3">
      <c r="A25" s="3" t="s">
        <v>28</v>
      </c>
      <c r="B25" s="33">
        <f>(B24*12)/(B13)</f>
        <v>6.7356521739130468E-2</v>
      </c>
      <c r="D25" s="25" t="s">
        <v>22</v>
      </c>
      <c r="E25" s="26"/>
      <c r="F25" s="27">
        <f>SUM(F21:F24)</f>
        <v>0</v>
      </c>
    </row>
    <row r="26" spans="1:6" ht="15.75" thickBot="1" x14ac:dyDescent="0.3">
      <c r="A26" s="15"/>
      <c r="B26" s="16"/>
      <c r="D26" s="20"/>
      <c r="E26" s="20"/>
      <c r="F26" s="20"/>
    </row>
    <row r="27" spans="1:6" ht="15.75" x14ac:dyDescent="0.25">
      <c r="A27" s="43" t="s">
        <v>37</v>
      </c>
      <c r="B27" s="44"/>
      <c r="D27" s="40" t="s">
        <v>24</v>
      </c>
      <c r="E27" s="41"/>
      <c r="F27" s="42"/>
    </row>
    <row r="28" spans="1:6" x14ac:dyDescent="0.25">
      <c r="A28" s="18" t="s">
        <v>31</v>
      </c>
      <c r="B28" s="4">
        <f>B11</f>
        <v>150000</v>
      </c>
      <c r="D28" s="19" t="s">
        <v>26</v>
      </c>
      <c r="E28" s="31">
        <v>0.05</v>
      </c>
      <c r="F28" s="32">
        <f>$B$17*E28</f>
        <v>75</v>
      </c>
    </row>
    <row r="29" spans="1:6" x14ac:dyDescent="0.25">
      <c r="A29" s="3" t="s">
        <v>32</v>
      </c>
      <c r="B29" s="12">
        <f>B28-B14</f>
        <v>30000</v>
      </c>
      <c r="D29" s="19" t="s">
        <v>27</v>
      </c>
      <c r="E29" s="31">
        <v>0.05</v>
      </c>
      <c r="F29" s="32">
        <f>$B$17*E29</f>
        <v>75</v>
      </c>
    </row>
    <row r="30" spans="1:6" x14ac:dyDescent="0.25">
      <c r="A30" s="3" t="s">
        <v>33</v>
      </c>
      <c r="B30" s="35">
        <f>B29/(B13-B12)</f>
        <v>1</v>
      </c>
      <c r="D30" s="19" t="s">
        <v>29</v>
      </c>
      <c r="E30" s="31">
        <v>0.05</v>
      </c>
      <c r="F30" s="32">
        <f>$B$17*E30</f>
        <v>75</v>
      </c>
    </row>
    <row r="31" spans="1:6" x14ac:dyDescent="0.25">
      <c r="A31" s="3" t="s">
        <v>42</v>
      </c>
      <c r="B31" s="36">
        <f>B11/27.5*22%</f>
        <v>1200</v>
      </c>
      <c r="D31" s="19" t="s">
        <v>30</v>
      </c>
      <c r="E31" s="31">
        <v>0.1</v>
      </c>
      <c r="F31" s="32">
        <f>$B$17*E31</f>
        <v>150</v>
      </c>
    </row>
    <row r="32" spans="1:6" ht="15.75" thickBot="1" x14ac:dyDescent="0.3">
      <c r="A32" s="37" t="s">
        <v>34</v>
      </c>
      <c r="B32" s="38">
        <f>B28*0.02</f>
        <v>3000</v>
      </c>
      <c r="D32" s="25" t="s">
        <v>22</v>
      </c>
      <c r="E32" s="26"/>
      <c r="F32" s="34">
        <f>SUM(F28:F31)</f>
        <v>375</v>
      </c>
    </row>
  </sheetData>
  <mergeCells count="7">
    <mergeCell ref="A27:B27"/>
    <mergeCell ref="D27:F27"/>
    <mergeCell ref="A1:B1"/>
    <mergeCell ref="D1:F10"/>
    <mergeCell ref="D12:F18"/>
    <mergeCell ref="A16:B16"/>
    <mergeCell ref="D20:F20"/>
  </mergeCells>
  <conditionalFormatting sqref="B20">
    <cfRule type="cellIs" dxfId="15" priority="15" operator="equal">
      <formula>"NO"</formula>
    </cfRule>
    <cfRule type="cellIs" dxfId="14" priority="16" operator="equal">
      <formula>"YES"</formula>
    </cfRule>
  </conditionalFormatting>
  <conditionalFormatting sqref="B19">
    <cfRule type="cellIs" dxfId="13" priority="13" operator="equal">
      <formula>"NO"</formula>
    </cfRule>
    <cfRule type="cellIs" dxfId="12" priority="14" operator="equal">
      <formula>"YES"</formula>
    </cfRule>
  </conditionalFormatting>
  <conditionalFormatting sqref="B25">
    <cfRule type="cellIs" dxfId="11" priority="10" operator="between">
      <formula>10%</formula>
      <formula>11.9%</formula>
    </cfRule>
    <cfRule type="cellIs" dxfId="10" priority="11" operator="lessThan">
      <formula>0.1</formula>
    </cfRule>
    <cfRule type="cellIs" dxfId="9" priority="12" operator="greaterThanOrEqual">
      <formula>0.12</formula>
    </cfRule>
  </conditionalFormatting>
  <conditionalFormatting sqref="B6">
    <cfRule type="containsText" dxfId="8" priority="5" operator="containsText" text="Full">
      <formula>NOT(ISERROR(SEARCH("Full",B6)))</formula>
    </cfRule>
    <cfRule type="containsText" dxfId="7" priority="6" operator="containsText" text="Heavy">
      <formula>NOT(ISERROR(SEARCH("Heavy",B6)))</formula>
    </cfRule>
    <cfRule type="containsText" dxfId="6" priority="7" operator="containsText" text="Medium">
      <formula>NOT(ISERROR(SEARCH("Medium",B6)))</formula>
    </cfRule>
    <cfRule type="containsText" dxfId="5" priority="8" operator="containsText" text="Light">
      <formula>NOT(ISERROR(SEARCH("Light",B6)))</formula>
    </cfRule>
    <cfRule type="containsText" dxfId="4" priority="9" operator="containsText" text="None">
      <formula>NOT(ISERROR(SEARCH("None",B6)))</formula>
    </cfRule>
  </conditionalFormatting>
  <conditionalFormatting sqref="B31:B32">
    <cfRule type="cellIs" dxfId="3" priority="4" operator="greaterThan">
      <formula>0</formula>
    </cfRule>
  </conditionalFormatting>
  <conditionalFormatting sqref="B30">
    <cfRule type="cellIs" dxfId="2" priority="3" operator="greaterThanOrEqual">
      <formula>100%</formula>
    </cfRule>
  </conditionalFormatting>
  <conditionalFormatting sqref="B24">
    <cfRule type="cellIs" dxfId="1" priority="1" operator="lessThan">
      <formula>$B$4*100</formula>
    </cfRule>
    <cfRule type="cellIs" dxfId="0" priority="2" operator="greaterThan">
      <formula>$B$4*100</formula>
    </cfRule>
  </conditionalFormatting>
  <hyperlinks>
    <hyperlink ref="A17" r:id="rId1" display="Est. Monthly Rent (using Rentometer)" xr:uid="{01372C54-02D8-4B4B-BF99-BCBE268AEA08}"/>
    <hyperlink ref="A21" r:id="rId2" display="www.mortgagecalculator.org" xr:uid="{762ADC91-7260-4475-9258-E7F7624804C0}"/>
    <hyperlink ref="A28" r:id="rId3" display="https://www.zillow.com/homes/recently_sold/" xr:uid="{D517217A-9E53-41C4-8B51-3151184EE550}"/>
  </hyperlinks>
  <pageMargins left="0.7" right="0.7" top="0.75" bottom="0.75" header="0.3" footer="0.3"/>
  <pageSetup orientation="landscape" horizontalDpi="4294967293" verticalDpi="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2356 Beverly Ave, Fort Worth</vt:lpstr>
      <vt:lpstr>Property (2)</vt:lpstr>
      <vt:lpstr>Property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Smith</dc:creator>
  <cp:lastModifiedBy>AJ Smith</cp:lastModifiedBy>
  <cp:lastPrinted>2022-06-06T01:41:31Z</cp:lastPrinted>
  <dcterms:created xsi:type="dcterms:W3CDTF">2022-06-05T21:16:40Z</dcterms:created>
  <dcterms:modified xsi:type="dcterms:W3CDTF">2022-06-06T01:42:31Z</dcterms:modified>
</cp:coreProperties>
</file>