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Workspace\excel-works\"/>
    </mc:Choice>
  </mc:AlternateContent>
  <xr:revisionPtr revIDLastSave="0" documentId="13_ncr:1_{F65A8A53-C5BC-49B0-8CE7-2A7BE910F776}" xr6:coauthVersionLast="47" xr6:coauthVersionMax="47" xr10:uidLastSave="{00000000-0000-0000-0000-000000000000}"/>
  <bookViews>
    <workbookView xWindow="-120" yWindow="-120" windowWidth="20730" windowHeight="11160" tabRatio="818" xr2:uid="{9063ED40-02B9-4C25-9417-B1A7005B0E91}"/>
  </bookViews>
  <sheets>
    <sheet name="list" sheetId="1" r:id="rId1"/>
    <sheet name="marksheet" sheetId="5" r:id="rId2"/>
    <sheet name="list12" sheetId="8" r:id="rId3"/>
    <sheet name="marksheet12" sheetId="9" r:id="rId4"/>
    <sheet name="list13" sheetId="10" r:id="rId5"/>
    <sheet name="marksheet13" sheetId="11" r:id="rId6"/>
    <sheet name="list8" sheetId="12" r:id="rId7"/>
    <sheet name="marksheet8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13" l="1"/>
  <c r="I13" i="13"/>
  <c r="I7" i="10"/>
  <c r="J7" i="10" s="1"/>
  <c r="I8" i="10"/>
  <c r="J8" i="10" s="1"/>
  <c r="I9" i="10"/>
  <c r="J9" i="10" s="1"/>
  <c r="I10" i="10"/>
  <c r="J10" i="10" s="1"/>
  <c r="I11" i="10"/>
  <c r="J11" i="10" s="1"/>
  <c r="I12" i="10"/>
  <c r="J12" i="10" s="1"/>
  <c r="I13" i="10"/>
  <c r="J13" i="10" s="1"/>
  <c r="I14" i="10"/>
  <c r="J14" i="10" s="1"/>
  <c r="I15" i="10"/>
  <c r="J15" i="10" s="1"/>
  <c r="I16" i="10"/>
  <c r="J16" i="10" s="1"/>
  <c r="I17" i="10"/>
  <c r="J17" i="10" s="1"/>
  <c r="I18" i="10"/>
  <c r="J18" i="10" s="1"/>
  <c r="I19" i="10"/>
  <c r="J19" i="10" s="1"/>
  <c r="I20" i="10"/>
  <c r="J20" i="10" s="1"/>
  <c r="I21" i="10"/>
  <c r="J21" i="10" s="1"/>
  <c r="I22" i="10"/>
  <c r="J22" i="10" s="1"/>
  <c r="I23" i="10"/>
  <c r="J23" i="10" s="1"/>
  <c r="I24" i="10"/>
  <c r="J24" i="10" s="1"/>
  <c r="I25" i="10"/>
  <c r="J25" i="10" s="1"/>
  <c r="I26" i="10"/>
  <c r="J26" i="10" s="1"/>
  <c r="I27" i="10"/>
  <c r="J27" i="10" s="1"/>
  <c r="I28" i="10"/>
  <c r="J28" i="10" s="1"/>
  <c r="I29" i="10"/>
  <c r="J29" i="10" s="1"/>
  <c r="I30" i="10"/>
  <c r="J30" i="10" s="1"/>
  <c r="I31" i="10"/>
  <c r="J31" i="10" s="1"/>
  <c r="I32" i="10"/>
  <c r="J32" i="10" s="1"/>
  <c r="I33" i="10"/>
  <c r="J33" i="10" s="1"/>
  <c r="I34" i="10"/>
  <c r="J34" i="10" s="1"/>
  <c r="I35" i="10"/>
  <c r="J35" i="10" s="1"/>
  <c r="I36" i="10"/>
  <c r="J36" i="10" s="1"/>
  <c r="I37" i="10"/>
  <c r="J37" i="10" s="1"/>
  <c r="I38" i="10"/>
  <c r="I39" i="10"/>
  <c r="J39" i="10" s="1"/>
  <c r="I40" i="10"/>
  <c r="J40" i="10" s="1"/>
  <c r="I41" i="10"/>
  <c r="J41" i="10" s="1"/>
  <c r="I42" i="10"/>
  <c r="J42" i="10" s="1"/>
  <c r="BQ6" i="12"/>
  <c r="BR6" i="12" s="1"/>
  <c r="BO6" i="12"/>
  <c r="BI6" i="12"/>
  <c r="BJ6" i="12" s="1"/>
  <c r="BG6" i="12"/>
  <c r="BA6" i="12"/>
  <c r="BB6" i="12" s="1"/>
  <c r="AY6" i="12"/>
  <c r="AZ6" i="12" s="1"/>
  <c r="AS6" i="12"/>
  <c r="AT6" i="12" s="1"/>
  <c r="AQ6" i="12"/>
  <c r="AR6" i="12" s="1"/>
  <c r="AK6" i="12"/>
  <c r="AL6" i="12" s="1"/>
  <c r="AI6" i="12"/>
  <c r="U6" i="12"/>
  <c r="V6" i="12" s="1"/>
  <c r="S6" i="12"/>
  <c r="M6" i="12"/>
  <c r="N6" i="12" s="1"/>
  <c r="K6" i="12"/>
  <c r="Y6" i="10"/>
  <c r="Z6" i="10" s="1"/>
  <c r="W6" i="10"/>
  <c r="Q6" i="10"/>
  <c r="R6" i="10" s="1"/>
  <c r="O6" i="10"/>
  <c r="I6" i="10"/>
  <c r="J6" i="10" s="1"/>
  <c r="G6" i="10"/>
  <c r="H6" i="10" s="1"/>
  <c r="BE6" i="8"/>
  <c r="BF6" i="8" s="1"/>
  <c r="BC6" i="8"/>
  <c r="BD6" i="8" s="1"/>
  <c r="AV6" i="8"/>
  <c r="AW6" i="8" s="1"/>
  <c r="AT6" i="8"/>
  <c r="AM6" i="8"/>
  <c r="AN6" i="8" s="1"/>
  <c r="AK6" i="8"/>
  <c r="U6" i="8"/>
  <c r="V6" i="8" s="1"/>
  <c r="S6" i="8"/>
  <c r="J7" i="8"/>
  <c r="K7" i="8" s="1"/>
  <c r="J8" i="8"/>
  <c r="K8" i="8" s="1"/>
  <c r="J9" i="8"/>
  <c r="K9" i="8" s="1"/>
  <c r="J10" i="8"/>
  <c r="K10" i="8" s="1"/>
  <c r="J11" i="8"/>
  <c r="K11" i="8" s="1"/>
  <c r="J12" i="8"/>
  <c r="K12" i="8" s="1"/>
  <c r="J13" i="8"/>
  <c r="K13" i="8" s="1"/>
  <c r="J14" i="8"/>
  <c r="K14" i="8" s="1"/>
  <c r="J15" i="8"/>
  <c r="K15" i="8" s="1"/>
  <c r="J16" i="8"/>
  <c r="K16" i="8" s="1"/>
  <c r="J17" i="8"/>
  <c r="K17" i="8" s="1"/>
  <c r="J18" i="8"/>
  <c r="K18" i="8" s="1"/>
  <c r="J19" i="8"/>
  <c r="K19" i="8" s="1"/>
  <c r="J20" i="8"/>
  <c r="K20" i="8" s="1"/>
  <c r="J21" i="8"/>
  <c r="K21" i="8" s="1"/>
  <c r="L6" i="8"/>
  <c r="M6" i="8" s="1"/>
  <c r="J6" i="8"/>
  <c r="BC8" i="1"/>
  <c r="BD8" i="1" s="1"/>
  <c r="BC9" i="1"/>
  <c r="BD9" i="1" s="1"/>
  <c r="BC10" i="1"/>
  <c r="BD10" i="1" s="1"/>
  <c r="BC11" i="1"/>
  <c r="BD11" i="1" s="1"/>
  <c r="BC12" i="1"/>
  <c r="BD12" i="1" s="1"/>
  <c r="BC13" i="1"/>
  <c r="BD13" i="1" s="1"/>
  <c r="BC14" i="1"/>
  <c r="BD14" i="1" s="1"/>
  <c r="BC15" i="1"/>
  <c r="BD15" i="1" s="1"/>
  <c r="BC16" i="1"/>
  <c r="BD16" i="1" s="1"/>
  <c r="BC17" i="1"/>
  <c r="BD17" i="1" s="1"/>
  <c r="BC18" i="1"/>
  <c r="BD18" i="1" s="1"/>
  <c r="BC19" i="1"/>
  <c r="BD19" i="1" s="1"/>
  <c r="BC20" i="1"/>
  <c r="BD20" i="1" s="1"/>
  <c r="BC21" i="1"/>
  <c r="BD21" i="1" s="1"/>
  <c r="BC22" i="1"/>
  <c r="BD22" i="1" s="1"/>
  <c r="BC23" i="1"/>
  <c r="BD23" i="1" s="1"/>
  <c r="BE7" i="1"/>
  <c r="BF7" i="1" s="1"/>
  <c r="BC7" i="1"/>
  <c r="AV8" i="1"/>
  <c r="AW8" i="1" s="1"/>
  <c r="AV9" i="1"/>
  <c r="AW9" i="1" s="1"/>
  <c r="AV10" i="1"/>
  <c r="AW10" i="1" s="1"/>
  <c r="AV11" i="1"/>
  <c r="AW11" i="1" s="1"/>
  <c r="AV12" i="1"/>
  <c r="AW12" i="1" s="1"/>
  <c r="AV13" i="1"/>
  <c r="AW13" i="1" s="1"/>
  <c r="AV14" i="1"/>
  <c r="AW14" i="1" s="1"/>
  <c r="AV15" i="1"/>
  <c r="AW15" i="1" s="1"/>
  <c r="AV16" i="1"/>
  <c r="AW16" i="1" s="1"/>
  <c r="AV17" i="1"/>
  <c r="AW17" i="1" s="1"/>
  <c r="AV18" i="1"/>
  <c r="AW18" i="1" s="1"/>
  <c r="AV19" i="1"/>
  <c r="AW19" i="1" s="1"/>
  <c r="AV20" i="1"/>
  <c r="AW20" i="1" s="1"/>
  <c r="AV21" i="1"/>
  <c r="AW21" i="1" s="1"/>
  <c r="AV22" i="1"/>
  <c r="AW22" i="1" s="1"/>
  <c r="AV23" i="1"/>
  <c r="AW23" i="1" s="1"/>
  <c r="AQ8" i="1"/>
  <c r="AR8" i="1" s="1"/>
  <c r="AQ9" i="1"/>
  <c r="AR9" i="1" s="1"/>
  <c r="AQ10" i="1"/>
  <c r="AR10" i="1" s="1"/>
  <c r="AQ11" i="1"/>
  <c r="AR11" i="1" s="1"/>
  <c r="AQ12" i="1"/>
  <c r="AR12" i="1" s="1"/>
  <c r="AQ13" i="1"/>
  <c r="AR13" i="1" s="1"/>
  <c r="AQ14" i="1"/>
  <c r="AR14" i="1" s="1"/>
  <c r="AQ15" i="1"/>
  <c r="AR15" i="1" s="1"/>
  <c r="AQ16" i="1"/>
  <c r="AR16" i="1" s="1"/>
  <c r="AQ17" i="1"/>
  <c r="AR17" i="1" s="1"/>
  <c r="AQ18" i="1"/>
  <c r="AR18" i="1" s="1"/>
  <c r="AQ19" i="1"/>
  <c r="AR19" i="1" s="1"/>
  <c r="AQ20" i="1"/>
  <c r="AR20" i="1" s="1"/>
  <c r="AQ21" i="1"/>
  <c r="AR21" i="1" s="1"/>
  <c r="AQ22" i="1"/>
  <c r="AR22" i="1" s="1"/>
  <c r="AQ23" i="1"/>
  <c r="AR23" i="1" s="1"/>
  <c r="AQ7" i="1"/>
  <c r="AR7" i="1" s="1"/>
  <c r="AO7" i="1"/>
  <c r="AC8" i="1"/>
  <c r="AD8" i="1" s="1"/>
  <c r="AC9" i="1"/>
  <c r="AD9" i="1" s="1"/>
  <c r="AC10" i="1"/>
  <c r="AD10" i="1" s="1"/>
  <c r="AC11" i="1"/>
  <c r="AD11" i="1" s="1"/>
  <c r="AC12" i="1"/>
  <c r="AD12" i="1" s="1"/>
  <c r="AC13" i="1"/>
  <c r="AD13" i="1" s="1"/>
  <c r="AC14" i="1"/>
  <c r="AD14" i="1" s="1"/>
  <c r="AC15" i="1"/>
  <c r="AD15" i="1" s="1"/>
  <c r="AC16" i="1"/>
  <c r="AD16" i="1" s="1"/>
  <c r="AC17" i="1"/>
  <c r="AD17" i="1" s="1"/>
  <c r="AC18" i="1"/>
  <c r="AD18" i="1" s="1"/>
  <c r="AC19" i="1"/>
  <c r="AD19" i="1" s="1"/>
  <c r="AC20" i="1"/>
  <c r="AD20" i="1" s="1"/>
  <c r="AC21" i="1"/>
  <c r="AD21" i="1" s="1"/>
  <c r="AC22" i="1"/>
  <c r="AD22" i="1" s="1"/>
  <c r="AC23" i="1"/>
  <c r="AD23" i="1" s="1"/>
  <c r="AC7" i="1"/>
  <c r="AD7" i="1" s="1"/>
  <c r="AA7" i="1"/>
  <c r="V7" i="1"/>
  <c r="W7" i="1" s="1"/>
  <c r="T7" i="1"/>
  <c r="AA7" i="12"/>
  <c r="AB7" i="12" s="1"/>
  <c r="AA8" i="12"/>
  <c r="AB8" i="12" s="1"/>
  <c r="AA9" i="12"/>
  <c r="AB9" i="12" s="1"/>
  <c r="AA10" i="12"/>
  <c r="AB10" i="12" s="1"/>
  <c r="AA11" i="12"/>
  <c r="AB11" i="12" s="1"/>
  <c r="AA12" i="12"/>
  <c r="AB12" i="12" s="1"/>
  <c r="AA13" i="12"/>
  <c r="AB13" i="12" s="1"/>
  <c r="AA14" i="12"/>
  <c r="AB14" i="12" s="1"/>
  <c r="AA15" i="12"/>
  <c r="AB15" i="12" s="1"/>
  <c r="AA16" i="12"/>
  <c r="AB16" i="12" s="1"/>
  <c r="AA17" i="12"/>
  <c r="AB17" i="12" s="1"/>
  <c r="AA18" i="12"/>
  <c r="AB18" i="12" s="1"/>
  <c r="AA19" i="12"/>
  <c r="AB19" i="12" s="1"/>
  <c r="AA20" i="12"/>
  <c r="AB20" i="12" s="1"/>
  <c r="AA21" i="12"/>
  <c r="AB21" i="12" s="1"/>
  <c r="AA22" i="12"/>
  <c r="AB22" i="12" s="1"/>
  <c r="AA23" i="12"/>
  <c r="AB23" i="12" s="1"/>
  <c r="AA6" i="12"/>
  <c r="AE6" i="12" s="1"/>
  <c r="AF6" i="12" s="1"/>
  <c r="AG6" i="12" s="1"/>
  <c r="D31" i="13"/>
  <c r="E15" i="13"/>
  <c r="C15" i="13"/>
  <c r="H14" i="13"/>
  <c r="F14" i="13"/>
  <c r="BQ7" i="12"/>
  <c r="BR7" i="12" s="1"/>
  <c r="BQ8" i="12"/>
  <c r="BR8" i="12" s="1"/>
  <c r="BQ9" i="12"/>
  <c r="BR9" i="12" s="1"/>
  <c r="BQ10" i="12"/>
  <c r="BR10" i="12" s="1"/>
  <c r="BQ11" i="12"/>
  <c r="BR11" i="12" s="1"/>
  <c r="BQ12" i="12"/>
  <c r="BR12" i="12" s="1"/>
  <c r="BQ13" i="12"/>
  <c r="BR13" i="12" s="1"/>
  <c r="BQ14" i="12"/>
  <c r="BR14" i="12" s="1"/>
  <c r="BQ15" i="12"/>
  <c r="BR15" i="12" s="1"/>
  <c r="BQ16" i="12"/>
  <c r="BR16" i="12" s="1"/>
  <c r="BQ17" i="12"/>
  <c r="BR17" i="12" s="1"/>
  <c r="BQ18" i="12"/>
  <c r="BR18" i="12" s="1"/>
  <c r="BQ19" i="12"/>
  <c r="BR19" i="12" s="1"/>
  <c r="BQ20" i="12"/>
  <c r="BR20" i="12" s="1"/>
  <c r="BQ21" i="12"/>
  <c r="BR21" i="12" s="1"/>
  <c r="BQ22" i="12"/>
  <c r="BR22" i="12" s="1"/>
  <c r="BQ23" i="12"/>
  <c r="BR23" i="12" s="1"/>
  <c r="BO7" i="12"/>
  <c r="BP7" i="12" s="1"/>
  <c r="BO8" i="12"/>
  <c r="BP8" i="12" s="1"/>
  <c r="BO9" i="12"/>
  <c r="BP9" i="12" s="1"/>
  <c r="BO10" i="12"/>
  <c r="BP10" i="12" s="1"/>
  <c r="BO11" i="12"/>
  <c r="BP11" i="12" s="1"/>
  <c r="BO12" i="12"/>
  <c r="BP12" i="12" s="1"/>
  <c r="BO13" i="12"/>
  <c r="BP13" i="12" s="1"/>
  <c r="BO14" i="12"/>
  <c r="BP14" i="12" s="1"/>
  <c r="BO15" i="12"/>
  <c r="BP15" i="12" s="1"/>
  <c r="BO16" i="12"/>
  <c r="BP16" i="12" s="1"/>
  <c r="BO17" i="12"/>
  <c r="BP17" i="12" s="1"/>
  <c r="BO18" i="12"/>
  <c r="BP18" i="12" s="1"/>
  <c r="BO19" i="12"/>
  <c r="BP19" i="12" s="1"/>
  <c r="BO20" i="12"/>
  <c r="BP20" i="12" s="1"/>
  <c r="BO21" i="12"/>
  <c r="BP21" i="12" s="1"/>
  <c r="BO22" i="12"/>
  <c r="BP22" i="12" s="1"/>
  <c r="BO23" i="12"/>
  <c r="BP23" i="12" s="1"/>
  <c r="BI7" i="12"/>
  <c r="BJ7" i="12" s="1"/>
  <c r="BI8" i="12"/>
  <c r="BJ8" i="12" s="1"/>
  <c r="BI9" i="12"/>
  <c r="BJ9" i="12" s="1"/>
  <c r="BI10" i="12"/>
  <c r="BJ10" i="12" s="1"/>
  <c r="BI11" i="12"/>
  <c r="BJ11" i="12" s="1"/>
  <c r="BI12" i="12"/>
  <c r="BJ12" i="12" s="1"/>
  <c r="BI13" i="12"/>
  <c r="BJ13" i="12" s="1"/>
  <c r="BI14" i="12"/>
  <c r="BJ14" i="12" s="1"/>
  <c r="BI15" i="12"/>
  <c r="BJ15" i="12" s="1"/>
  <c r="BI16" i="12"/>
  <c r="BJ16" i="12" s="1"/>
  <c r="BI17" i="12"/>
  <c r="BJ17" i="12" s="1"/>
  <c r="BI18" i="12"/>
  <c r="BJ18" i="12" s="1"/>
  <c r="BI19" i="12"/>
  <c r="BJ19" i="12" s="1"/>
  <c r="BI20" i="12"/>
  <c r="BJ20" i="12" s="1"/>
  <c r="BI21" i="12"/>
  <c r="BJ21" i="12" s="1"/>
  <c r="BI22" i="12"/>
  <c r="BJ22" i="12" s="1"/>
  <c r="BI23" i="12"/>
  <c r="BJ23" i="12" s="1"/>
  <c r="BG7" i="12"/>
  <c r="BH7" i="12" s="1"/>
  <c r="BG8" i="12"/>
  <c r="BH8" i="12" s="1"/>
  <c r="BG9" i="12"/>
  <c r="BH9" i="12" s="1"/>
  <c r="BG10" i="12"/>
  <c r="BH10" i="12" s="1"/>
  <c r="BG11" i="12"/>
  <c r="BH11" i="12" s="1"/>
  <c r="BG12" i="12"/>
  <c r="BH12" i="12" s="1"/>
  <c r="BG13" i="12"/>
  <c r="BH13" i="12" s="1"/>
  <c r="BG14" i="12"/>
  <c r="BH14" i="12" s="1"/>
  <c r="BG15" i="12"/>
  <c r="BH15" i="12" s="1"/>
  <c r="BG16" i="12"/>
  <c r="BH16" i="12" s="1"/>
  <c r="BG17" i="12"/>
  <c r="BH17" i="12" s="1"/>
  <c r="BG18" i="12"/>
  <c r="BH18" i="12" s="1"/>
  <c r="BG19" i="12"/>
  <c r="BH19" i="12" s="1"/>
  <c r="BG20" i="12"/>
  <c r="BH20" i="12" s="1"/>
  <c r="BG21" i="12"/>
  <c r="BH21" i="12" s="1"/>
  <c r="BG22" i="12"/>
  <c r="BH22" i="12" s="1"/>
  <c r="BG23" i="12"/>
  <c r="BH23" i="12" s="1"/>
  <c r="BA7" i="12"/>
  <c r="BB7" i="12" s="1"/>
  <c r="BA8" i="12"/>
  <c r="BB8" i="12" s="1"/>
  <c r="BA9" i="12"/>
  <c r="BB9" i="12" s="1"/>
  <c r="BA10" i="12"/>
  <c r="BB10" i="12" s="1"/>
  <c r="BA11" i="12"/>
  <c r="BB11" i="12" s="1"/>
  <c r="BA12" i="12"/>
  <c r="BB12" i="12" s="1"/>
  <c r="BA13" i="12"/>
  <c r="BB13" i="12" s="1"/>
  <c r="BA14" i="12"/>
  <c r="BB14" i="12" s="1"/>
  <c r="BA15" i="12"/>
  <c r="BB15" i="12" s="1"/>
  <c r="BA16" i="12"/>
  <c r="BB16" i="12" s="1"/>
  <c r="BA17" i="12"/>
  <c r="BB17" i="12" s="1"/>
  <c r="BA18" i="12"/>
  <c r="BB18" i="12" s="1"/>
  <c r="BA19" i="12"/>
  <c r="BB19" i="12" s="1"/>
  <c r="BA20" i="12"/>
  <c r="BB20" i="12" s="1"/>
  <c r="BA21" i="12"/>
  <c r="BB21" i="12" s="1"/>
  <c r="BA22" i="12"/>
  <c r="BB22" i="12" s="1"/>
  <c r="BA23" i="12"/>
  <c r="BB23" i="12" s="1"/>
  <c r="AY7" i="12"/>
  <c r="AZ7" i="12" s="1"/>
  <c r="AY8" i="12"/>
  <c r="AZ8" i="12" s="1"/>
  <c r="AY9" i="12"/>
  <c r="AZ9" i="12" s="1"/>
  <c r="AY10" i="12"/>
  <c r="AZ10" i="12" s="1"/>
  <c r="AY11" i="12"/>
  <c r="AZ11" i="12" s="1"/>
  <c r="AY12" i="12"/>
  <c r="AZ12" i="12" s="1"/>
  <c r="AY13" i="12"/>
  <c r="AZ13" i="12" s="1"/>
  <c r="AY14" i="12"/>
  <c r="AZ14" i="12" s="1"/>
  <c r="AY15" i="12"/>
  <c r="AZ15" i="12" s="1"/>
  <c r="AY16" i="12"/>
  <c r="AZ16" i="12" s="1"/>
  <c r="AY17" i="12"/>
  <c r="AZ17" i="12" s="1"/>
  <c r="AY18" i="12"/>
  <c r="AZ18" i="12" s="1"/>
  <c r="AY19" i="12"/>
  <c r="AZ19" i="12" s="1"/>
  <c r="AY20" i="12"/>
  <c r="AZ20" i="12" s="1"/>
  <c r="AY21" i="12"/>
  <c r="AZ21" i="12" s="1"/>
  <c r="AY22" i="12"/>
  <c r="AZ22" i="12" s="1"/>
  <c r="AY23" i="12"/>
  <c r="AZ23" i="12" s="1"/>
  <c r="AS7" i="12"/>
  <c r="AT7" i="12" s="1"/>
  <c r="AS8" i="12"/>
  <c r="AT8" i="12" s="1"/>
  <c r="AS9" i="12"/>
  <c r="AT9" i="12" s="1"/>
  <c r="AS10" i="12"/>
  <c r="AT10" i="12" s="1"/>
  <c r="AS11" i="12"/>
  <c r="AT11" i="12" s="1"/>
  <c r="AS12" i="12"/>
  <c r="AT12" i="12" s="1"/>
  <c r="AS13" i="12"/>
  <c r="AT13" i="12" s="1"/>
  <c r="AS14" i="12"/>
  <c r="AT14" i="12" s="1"/>
  <c r="AS15" i="12"/>
  <c r="AT15" i="12" s="1"/>
  <c r="AS16" i="12"/>
  <c r="AT16" i="12" s="1"/>
  <c r="AS17" i="12"/>
  <c r="AT17" i="12" s="1"/>
  <c r="AS18" i="12"/>
  <c r="AT18" i="12" s="1"/>
  <c r="AS19" i="12"/>
  <c r="AT19" i="12" s="1"/>
  <c r="AS20" i="12"/>
  <c r="AT20" i="12" s="1"/>
  <c r="AS21" i="12"/>
  <c r="AT21" i="12" s="1"/>
  <c r="AS22" i="12"/>
  <c r="AT22" i="12" s="1"/>
  <c r="AS23" i="12"/>
  <c r="AT23" i="12" s="1"/>
  <c r="AQ7" i="12"/>
  <c r="AR7" i="12" s="1"/>
  <c r="AQ8" i="12"/>
  <c r="AR8" i="12" s="1"/>
  <c r="AQ9" i="12"/>
  <c r="AR9" i="12" s="1"/>
  <c r="AQ10" i="12"/>
  <c r="AR10" i="12" s="1"/>
  <c r="AQ11" i="12"/>
  <c r="AR11" i="12" s="1"/>
  <c r="AQ12" i="12"/>
  <c r="AR12" i="12" s="1"/>
  <c r="AQ13" i="12"/>
  <c r="AR13" i="12" s="1"/>
  <c r="AQ14" i="12"/>
  <c r="AR14" i="12" s="1"/>
  <c r="AQ15" i="12"/>
  <c r="AR15" i="12" s="1"/>
  <c r="AQ16" i="12"/>
  <c r="AR16" i="12" s="1"/>
  <c r="AQ17" i="12"/>
  <c r="AR17" i="12" s="1"/>
  <c r="AQ18" i="12"/>
  <c r="AR18" i="12" s="1"/>
  <c r="AQ19" i="12"/>
  <c r="AR19" i="12" s="1"/>
  <c r="AQ20" i="12"/>
  <c r="AR20" i="12" s="1"/>
  <c r="AQ21" i="12"/>
  <c r="AR21" i="12" s="1"/>
  <c r="AQ22" i="12"/>
  <c r="AR22" i="12" s="1"/>
  <c r="AQ23" i="12"/>
  <c r="AR23" i="12" s="1"/>
  <c r="AK7" i="12"/>
  <c r="AL7" i="12" s="1"/>
  <c r="AK8" i="12"/>
  <c r="AL8" i="12" s="1"/>
  <c r="AK9" i="12"/>
  <c r="AL9" i="12" s="1"/>
  <c r="AK10" i="12"/>
  <c r="AL10" i="12" s="1"/>
  <c r="AK11" i="12"/>
  <c r="AL11" i="12" s="1"/>
  <c r="AK12" i="12"/>
  <c r="AL12" i="12" s="1"/>
  <c r="AK13" i="12"/>
  <c r="AL13" i="12" s="1"/>
  <c r="AK14" i="12"/>
  <c r="AL14" i="12" s="1"/>
  <c r="AK15" i="12"/>
  <c r="AL15" i="12" s="1"/>
  <c r="AK16" i="12"/>
  <c r="AL16" i="12" s="1"/>
  <c r="AK17" i="12"/>
  <c r="AL17" i="12" s="1"/>
  <c r="AK18" i="12"/>
  <c r="AL18" i="12" s="1"/>
  <c r="AK19" i="12"/>
  <c r="AL19" i="12" s="1"/>
  <c r="AK20" i="12"/>
  <c r="AL20" i="12" s="1"/>
  <c r="AK21" i="12"/>
  <c r="AL21" i="12" s="1"/>
  <c r="AK22" i="12"/>
  <c r="AL22" i="12" s="1"/>
  <c r="AK23" i="12"/>
  <c r="AL23" i="12" s="1"/>
  <c r="AI7" i="12"/>
  <c r="AJ7" i="12" s="1"/>
  <c r="AI8" i="12"/>
  <c r="AJ8" i="12" s="1"/>
  <c r="AI9" i="12"/>
  <c r="AJ9" i="12" s="1"/>
  <c r="AI10" i="12"/>
  <c r="AJ10" i="12" s="1"/>
  <c r="AI11" i="12"/>
  <c r="AJ11" i="12" s="1"/>
  <c r="AI12" i="12"/>
  <c r="AJ12" i="12" s="1"/>
  <c r="AI13" i="12"/>
  <c r="AJ13" i="12" s="1"/>
  <c r="AI14" i="12"/>
  <c r="AJ14" i="12" s="1"/>
  <c r="AI15" i="12"/>
  <c r="AJ15" i="12" s="1"/>
  <c r="AI16" i="12"/>
  <c r="AJ16" i="12" s="1"/>
  <c r="AI17" i="12"/>
  <c r="AJ17" i="12" s="1"/>
  <c r="AI18" i="12"/>
  <c r="AJ18" i="12" s="1"/>
  <c r="AI19" i="12"/>
  <c r="AJ19" i="12" s="1"/>
  <c r="AI20" i="12"/>
  <c r="AJ20" i="12" s="1"/>
  <c r="AI21" i="12"/>
  <c r="AJ21" i="12" s="1"/>
  <c r="AI22" i="12"/>
  <c r="AJ22" i="12" s="1"/>
  <c r="AI23" i="12"/>
  <c r="AJ23" i="12" s="1"/>
  <c r="U7" i="12"/>
  <c r="V7" i="12" s="1"/>
  <c r="U8" i="12"/>
  <c r="V8" i="12" s="1"/>
  <c r="U9" i="12"/>
  <c r="V9" i="12" s="1"/>
  <c r="U10" i="12"/>
  <c r="V10" i="12" s="1"/>
  <c r="U11" i="12"/>
  <c r="V11" i="12" s="1"/>
  <c r="U12" i="12"/>
  <c r="V12" i="12" s="1"/>
  <c r="U13" i="12"/>
  <c r="V13" i="12" s="1"/>
  <c r="U14" i="12"/>
  <c r="V14" i="12" s="1"/>
  <c r="U15" i="12"/>
  <c r="V15" i="12" s="1"/>
  <c r="U16" i="12"/>
  <c r="V16" i="12" s="1"/>
  <c r="U17" i="12"/>
  <c r="V17" i="12" s="1"/>
  <c r="U18" i="12"/>
  <c r="V18" i="12" s="1"/>
  <c r="U19" i="12"/>
  <c r="V19" i="12" s="1"/>
  <c r="U20" i="12"/>
  <c r="V20" i="12" s="1"/>
  <c r="U21" i="12"/>
  <c r="V21" i="12" s="1"/>
  <c r="U22" i="12"/>
  <c r="V22" i="12" s="1"/>
  <c r="U23" i="12"/>
  <c r="V23" i="12" s="1"/>
  <c r="S7" i="12"/>
  <c r="T7" i="12" s="1"/>
  <c r="S8" i="12"/>
  <c r="T8" i="12" s="1"/>
  <c r="S9" i="12"/>
  <c r="T9" i="12" s="1"/>
  <c r="S10" i="12"/>
  <c r="T10" i="12" s="1"/>
  <c r="S11" i="12"/>
  <c r="T11" i="12" s="1"/>
  <c r="S12" i="12"/>
  <c r="T12" i="12" s="1"/>
  <c r="S13" i="12"/>
  <c r="T13" i="12" s="1"/>
  <c r="S14" i="12"/>
  <c r="T14" i="12" s="1"/>
  <c r="S15" i="12"/>
  <c r="T15" i="12" s="1"/>
  <c r="S16" i="12"/>
  <c r="T16" i="12" s="1"/>
  <c r="S17" i="12"/>
  <c r="T17" i="12" s="1"/>
  <c r="S18" i="12"/>
  <c r="T18" i="12" s="1"/>
  <c r="S19" i="12"/>
  <c r="T19" i="12" s="1"/>
  <c r="S20" i="12"/>
  <c r="T20" i="12" s="1"/>
  <c r="S21" i="12"/>
  <c r="T21" i="12" s="1"/>
  <c r="S22" i="12"/>
  <c r="T22" i="12" s="1"/>
  <c r="S23" i="12"/>
  <c r="T23" i="12" s="1"/>
  <c r="K7" i="12"/>
  <c r="L7" i="12" s="1"/>
  <c r="K8" i="12"/>
  <c r="L8" i="12" s="1"/>
  <c r="K9" i="12"/>
  <c r="L9" i="12" s="1"/>
  <c r="K10" i="12"/>
  <c r="L10" i="12" s="1"/>
  <c r="K11" i="12"/>
  <c r="L11" i="12" s="1"/>
  <c r="K12" i="12"/>
  <c r="L12" i="12" s="1"/>
  <c r="K13" i="12"/>
  <c r="L13" i="12" s="1"/>
  <c r="K14" i="12"/>
  <c r="L14" i="12" s="1"/>
  <c r="K15" i="12"/>
  <c r="L15" i="12" s="1"/>
  <c r="K16" i="12"/>
  <c r="L16" i="12" s="1"/>
  <c r="K17" i="12"/>
  <c r="L17" i="12" s="1"/>
  <c r="K18" i="12"/>
  <c r="L18" i="12" s="1"/>
  <c r="K19" i="12"/>
  <c r="L19" i="12" s="1"/>
  <c r="K20" i="12"/>
  <c r="L20" i="12" s="1"/>
  <c r="K21" i="12"/>
  <c r="L21" i="12" s="1"/>
  <c r="K22" i="12"/>
  <c r="L22" i="12" s="1"/>
  <c r="K23" i="12"/>
  <c r="L23" i="12" s="1"/>
  <c r="M7" i="12"/>
  <c r="N7" i="12" s="1"/>
  <c r="M8" i="12"/>
  <c r="N8" i="12" s="1"/>
  <c r="M9" i="12"/>
  <c r="N9" i="12" s="1"/>
  <c r="M10" i="12"/>
  <c r="N10" i="12" s="1"/>
  <c r="M11" i="12"/>
  <c r="N11" i="12" s="1"/>
  <c r="M12" i="12"/>
  <c r="N12" i="12" s="1"/>
  <c r="M13" i="12"/>
  <c r="N13" i="12" s="1"/>
  <c r="M14" i="12"/>
  <c r="N14" i="12" s="1"/>
  <c r="M15" i="12"/>
  <c r="N15" i="12" s="1"/>
  <c r="M16" i="12"/>
  <c r="N16" i="12" s="1"/>
  <c r="M17" i="12"/>
  <c r="N17" i="12" s="1"/>
  <c r="M18" i="12"/>
  <c r="N18" i="12" s="1"/>
  <c r="M19" i="12"/>
  <c r="N19" i="12" s="1"/>
  <c r="M20" i="12"/>
  <c r="N20" i="12" s="1"/>
  <c r="M21" i="12"/>
  <c r="N21" i="12" s="1"/>
  <c r="M22" i="12"/>
  <c r="N22" i="12" s="1"/>
  <c r="M23" i="12"/>
  <c r="N23" i="12" s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6" i="12"/>
  <c r="H12" i="5"/>
  <c r="F21" i="11"/>
  <c r="H22" i="11"/>
  <c r="D36" i="11"/>
  <c r="G23" i="11"/>
  <c r="AE7" i="10"/>
  <c r="AG7" i="10" s="1"/>
  <c r="AE8" i="10"/>
  <c r="AF8" i="10" s="1"/>
  <c r="AE9" i="10"/>
  <c r="AF9" i="10" s="1"/>
  <c r="AE10" i="10"/>
  <c r="AF10" i="10" s="1"/>
  <c r="AE11" i="10"/>
  <c r="AF11" i="10" s="1"/>
  <c r="AE12" i="10"/>
  <c r="AF12" i="10" s="1"/>
  <c r="AE13" i="10"/>
  <c r="AF13" i="10" s="1"/>
  <c r="AE14" i="10"/>
  <c r="AF14" i="10" s="1"/>
  <c r="AE15" i="10"/>
  <c r="AG15" i="10" s="1"/>
  <c r="AE16" i="10"/>
  <c r="AF16" i="10" s="1"/>
  <c r="AE17" i="10"/>
  <c r="AF17" i="10" s="1"/>
  <c r="AE18" i="10"/>
  <c r="AF18" i="10" s="1"/>
  <c r="AE19" i="10"/>
  <c r="AF19" i="10" s="1"/>
  <c r="AE20" i="10"/>
  <c r="AF20" i="10" s="1"/>
  <c r="AE21" i="10"/>
  <c r="AF21" i="10" s="1"/>
  <c r="AE22" i="10"/>
  <c r="AF22" i="10" s="1"/>
  <c r="AE23" i="10"/>
  <c r="AG23" i="10" s="1"/>
  <c r="AE24" i="10"/>
  <c r="AF24" i="10" s="1"/>
  <c r="AE25" i="10"/>
  <c r="AF25" i="10" s="1"/>
  <c r="AE26" i="10"/>
  <c r="AF26" i="10" s="1"/>
  <c r="AE27" i="10"/>
  <c r="AF27" i="10" s="1"/>
  <c r="AE28" i="10"/>
  <c r="AF28" i="10" s="1"/>
  <c r="AE29" i="10"/>
  <c r="AF29" i="10" s="1"/>
  <c r="AE30" i="10"/>
  <c r="AF30" i="10" s="1"/>
  <c r="AE31" i="10"/>
  <c r="AG31" i="10" s="1"/>
  <c r="AE32" i="10"/>
  <c r="AF32" i="10" s="1"/>
  <c r="AE33" i="10"/>
  <c r="AF33" i="10" s="1"/>
  <c r="AE34" i="10"/>
  <c r="AF34" i="10" s="1"/>
  <c r="AE35" i="10"/>
  <c r="AF35" i="10" s="1"/>
  <c r="AE36" i="10"/>
  <c r="AF36" i="10" s="1"/>
  <c r="AE37" i="10"/>
  <c r="AF37" i="10" s="1"/>
  <c r="AE38" i="10"/>
  <c r="AF38" i="10" s="1"/>
  <c r="AE39" i="10"/>
  <c r="AG39" i="10" s="1"/>
  <c r="AE40" i="10"/>
  <c r="AF40" i="10" s="1"/>
  <c r="AE41" i="10"/>
  <c r="AF41" i="10" s="1"/>
  <c r="AE42" i="10"/>
  <c r="AF42" i="10" s="1"/>
  <c r="AE6" i="10"/>
  <c r="AG6" i="10" s="1"/>
  <c r="AH6" i="10" s="1"/>
  <c r="AI6" i="10" s="1"/>
  <c r="Y7" i="10"/>
  <c r="Z7" i="10" s="1"/>
  <c r="Y8" i="10"/>
  <c r="Z8" i="10" s="1"/>
  <c r="Y9" i="10"/>
  <c r="Z9" i="10" s="1"/>
  <c r="Y10" i="10"/>
  <c r="Z10" i="10" s="1"/>
  <c r="Y11" i="10"/>
  <c r="Z11" i="10" s="1"/>
  <c r="Y12" i="10"/>
  <c r="Z12" i="10" s="1"/>
  <c r="Y13" i="10"/>
  <c r="Z13" i="10" s="1"/>
  <c r="Y14" i="10"/>
  <c r="Z14" i="10" s="1"/>
  <c r="Y15" i="10"/>
  <c r="Z15" i="10" s="1"/>
  <c r="Y16" i="10"/>
  <c r="Z16" i="10" s="1"/>
  <c r="Y17" i="10"/>
  <c r="Z17" i="10" s="1"/>
  <c r="Y18" i="10"/>
  <c r="Z18" i="10" s="1"/>
  <c r="Y19" i="10"/>
  <c r="Z19" i="10" s="1"/>
  <c r="Y20" i="10"/>
  <c r="Z20" i="10" s="1"/>
  <c r="Y21" i="10"/>
  <c r="Z21" i="10" s="1"/>
  <c r="Y22" i="10"/>
  <c r="Z22" i="10" s="1"/>
  <c r="Y23" i="10"/>
  <c r="Z23" i="10" s="1"/>
  <c r="Y24" i="10"/>
  <c r="Z24" i="10" s="1"/>
  <c r="Y25" i="10"/>
  <c r="Z25" i="10" s="1"/>
  <c r="Y26" i="10"/>
  <c r="Z26" i="10" s="1"/>
  <c r="Y27" i="10"/>
  <c r="Z27" i="10" s="1"/>
  <c r="Y28" i="10"/>
  <c r="Z28" i="10" s="1"/>
  <c r="Y29" i="10"/>
  <c r="Z29" i="10" s="1"/>
  <c r="Y30" i="10"/>
  <c r="Z30" i="10" s="1"/>
  <c r="Y31" i="10"/>
  <c r="Z31" i="10" s="1"/>
  <c r="Y32" i="10"/>
  <c r="Z32" i="10" s="1"/>
  <c r="Y33" i="10"/>
  <c r="Z33" i="10" s="1"/>
  <c r="Y34" i="10"/>
  <c r="Z34" i="10" s="1"/>
  <c r="Y35" i="10"/>
  <c r="Z35" i="10" s="1"/>
  <c r="Y36" i="10"/>
  <c r="Z36" i="10" s="1"/>
  <c r="Y37" i="10"/>
  <c r="Z37" i="10" s="1"/>
  <c r="Y38" i="10"/>
  <c r="Z38" i="10" s="1"/>
  <c r="Y39" i="10"/>
  <c r="Z39" i="10" s="1"/>
  <c r="Y40" i="10"/>
  <c r="Z40" i="10" s="1"/>
  <c r="Y41" i="10"/>
  <c r="Z41" i="10" s="1"/>
  <c r="Y42" i="10"/>
  <c r="Z42" i="10" s="1"/>
  <c r="W7" i="10"/>
  <c r="X7" i="10" s="1"/>
  <c r="W8" i="10"/>
  <c r="X8" i="10" s="1"/>
  <c r="W9" i="10"/>
  <c r="X9" i="10" s="1"/>
  <c r="W10" i="10"/>
  <c r="X10" i="10" s="1"/>
  <c r="W11" i="10"/>
  <c r="X11" i="10" s="1"/>
  <c r="W12" i="10"/>
  <c r="X12" i="10" s="1"/>
  <c r="W13" i="10"/>
  <c r="X13" i="10" s="1"/>
  <c r="W14" i="10"/>
  <c r="X14" i="10" s="1"/>
  <c r="W15" i="10"/>
  <c r="X15" i="10" s="1"/>
  <c r="W16" i="10"/>
  <c r="X16" i="10" s="1"/>
  <c r="W17" i="10"/>
  <c r="X17" i="10" s="1"/>
  <c r="W18" i="10"/>
  <c r="X18" i="10" s="1"/>
  <c r="W19" i="10"/>
  <c r="X19" i="10" s="1"/>
  <c r="W20" i="10"/>
  <c r="X20" i="10" s="1"/>
  <c r="W21" i="10"/>
  <c r="X21" i="10" s="1"/>
  <c r="W22" i="10"/>
  <c r="X22" i="10" s="1"/>
  <c r="W23" i="10"/>
  <c r="X23" i="10" s="1"/>
  <c r="W24" i="10"/>
  <c r="X24" i="10" s="1"/>
  <c r="W25" i="10"/>
  <c r="X25" i="10" s="1"/>
  <c r="W26" i="10"/>
  <c r="X26" i="10" s="1"/>
  <c r="W27" i="10"/>
  <c r="X27" i="10" s="1"/>
  <c r="W28" i="10"/>
  <c r="X28" i="10" s="1"/>
  <c r="W29" i="10"/>
  <c r="X29" i="10" s="1"/>
  <c r="W30" i="10"/>
  <c r="X30" i="10" s="1"/>
  <c r="W31" i="10"/>
  <c r="X31" i="10" s="1"/>
  <c r="W32" i="10"/>
  <c r="X32" i="10" s="1"/>
  <c r="W33" i="10"/>
  <c r="X33" i="10" s="1"/>
  <c r="W34" i="10"/>
  <c r="X34" i="10" s="1"/>
  <c r="W35" i="10"/>
  <c r="X35" i="10" s="1"/>
  <c r="W36" i="10"/>
  <c r="X36" i="10" s="1"/>
  <c r="W37" i="10"/>
  <c r="X37" i="10" s="1"/>
  <c r="W38" i="10"/>
  <c r="X38" i="10" s="1"/>
  <c r="W39" i="10"/>
  <c r="X39" i="10" s="1"/>
  <c r="W40" i="10"/>
  <c r="X40" i="10" s="1"/>
  <c r="W41" i="10"/>
  <c r="X41" i="10" s="1"/>
  <c r="W42" i="10"/>
  <c r="X42" i="10" s="1"/>
  <c r="Q7" i="10"/>
  <c r="R7" i="10" s="1"/>
  <c r="Q8" i="10"/>
  <c r="R8" i="10" s="1"/>
  <c r="Q9" i="10"/>
  <c r="R9" i="10" s="1"/>
  <c r="Q10" i="10"/>
  <c r="R10" i="10" s="1"/>
  <c r="Q11" i="10"/>
  <c r="R11" i="10" s="1"/>
  <c r="Q12" i="10"/>
  <c r="R12" i="10" s="1"/>
  <c r="Q13" i="10"/>
  <c r="R13" i="10" s="1"/>
  <c r="Q14" i="10"/>
  <c r="R14" i="10" s="1"/>
  <c r="Q15" i="10"/>
  <c r="R15" i="10" s="1"/>
  <c r="Q16" i="10"/>
  <c r="R16" i="10" s="1"/>
  <c r="Q17" i="10"/>
  <c r="R17" i="10" s="1"/>
  <c r="Q18" i="10"/>
  <c r="R18" i="10" s="1"/>
  <c r="Q19" i="10"/>
  <c r="R19" i="10" s="1"/>
  <c r="Q20" i="10"/>
  <c r="R20" i="10" s="1"/>
  <c r="Q21" i="10"/>
  <c r="R21" i="10" s="1"/>
  <c r="Q22" i="10"/>
  <c r="R22" i="10" s="1"/>
  <c r="Q23" i="10"/>
  <c r="R23" i="10" s="1"/>
  <c r="Q24" i="10"/>
  <c r="R24" i="10" s="1"/>
  <c r="Q25" i="10"/>
  <c r="R25" i="10" s="1"/>
  <c r="Q26" i="10"/>
  <c r="R26" i="10" s="1"/>
  <c r="Q27" i="10"/>
  <c r="R27" i="10" s="1"/>
  <c r="Q28" i="10"/>
  <c r="R28" i="10" s="1"/>
  <c r="Q29" i="10"/>
  <c r="R29" i="10" s="1"/>
  <c r="Q30" i="10"/>
  <c r="R30" i="10" s="1"/>
  <c r="Q31" i="10"/>
  <c r="R31" i="10" s="1"/>
  <c r="Q32" i="10"/>
  <c r="R32" i="10" s="1"/>
  <c r="Q33" i="10"/>
  <c r="R33" i="10" s="1"/>
  <c r="Q34" i="10"/>
  <c r="R34" i="10" s="1"/>
  <c r="Q35" i="10"/>
  <c r="R35" i="10" s="1"/>
  <c r="Q36" i="10"/>
  <c r="R36" i="10" s="1"/>
  <c r="Q37" i="10"/>
  <c r="R37" i="10" s="1"/>
  <c r="Q38" i="10"/>
  <c r="R38" i="10" s="1"/>
  <c r="Q39" i="10"/>
  <c r="R39" i="10" s="1"/>
  <c r="Q40" i="10"/>
  <c r="R40" i="10" s="1"/>
  <c r="Q41" i="10"/>
  <c r="R41" i="10" s="1"/>
  <c r="Q42" i="10"/>
  <c r="R42" i="10" s="1"/>
  <c r="O7" i="10"/>
  <c r="P7" i="10" s="1"/>
  <c r="O8" i="10"/>
  <c r="P8" i="10" s="1"/>
  <c r="O9" i="10"/>
  <c r="P9" i="10" s="1"/>
  <c r="O10" i="10"/>
  <c r="P10" i="10" s="1"/>
  <c r="O11" i="10"/>
  <c r="P11" i="10" s="1"/>
  <c r="O12" i="10"/>
  <c r="P12" i="10" s="1"/>
  <c r="O13" i="10"/>
  <c r="P13" i="10" s="1"/>
  <c r="O14" i="10"/>
  <c r="P14" i="10" s="1"/>
  <c r="O15" i="10"/>
  <c r="P15" i="10" s="1"/>
  <c r="O16" i="10"/>
  <c r="P16" i="10" s="1"/>
  <c r="O17" i="10"/>
  <c r="P17" i="10" s="1"/>
  <c r="O18" i="10"/>
  <c r="P18" i="10" s="1"/>
  <c r="O19" i="10"/>
  <c r="P19" i="10" s="1"/>
  <c r="O20" i="10"/>
  <c r="P20" i="10" s="1"/>
  <c r="O21" i="10"/>
  <c r="P21" i="10" s="1"/>
  <c r="O22" i="10"/>
  <c r="P22" i="10" s="1"/>
  <c r="O23" i="10"/>
  <c r="P23" i="10" s="1"/>
  <c r="O24" i="10"/>
  <c r="P24" i="10" s="1"/>
  <c r="O25" i="10"/>
  <c r="P25" i="10" s="1"/>
  <c r="O26" i="10"/>
  <c r="P26" i="10" s="1"/>
  <c r="O27" i="10"/>
  <c r="P27" i="10" s="1"/>
  <c r="O28" i="10"/>
  <c r="P28" i="10" s="1"/>
  <c r="O29" i="10"/>
  <c r="P29" i="10" s="1"/>
  <c r="O30" i="10"/>
  <c r="P30" i="10" s="1"/>
  <c r="O31" i="10"/>
  <c r="P31" i="10" s="1"/>
  <c r="O32" i="10"/>
  <c r="P32" i="10" s="1"/>
  <c r="O33" i="10"/>
  <c r="P33" i="10" s="1"/>
  <c r="O34" i="10"/>
  <c r="P34" i="10" s="1"/>
  <c r="O35" i="10"/>
  <c r="P35" i="10" s="1"/>
  <c r="O36" i="10"/>
  <c r="P36" i="10" s="1"/>
  <c r="O37" i="10"/>
  <c r="P37" i="10" s="1"/>
  <c r="O38" i="10"/>
  <c r="P38" i="10" s="1"/>
  <c r="O39" i="10"/>
  <c r="P39" i="10" s="1"/>
  <c r="O40" i="10"/>
  <c r="P40" i="10" s="1"/>
  <c r="O41" i="10"/>
  <c r="P41" i="10" s="1"/>
  <c r="O42" i="10"/>
  <c r="P42" i="10" s="1"/>
  <c r="G7" i="10"/>
  <c r="H7" i="10" s="1"/>
  <c r="G8" i="10"/>
  <c r="H8" i="10" s="1"/>
  <c r="G9" i="10"/>
  <c r="H9" i="10" s="1"/>
  <c r="G10" i="10"/>
  <c r="H10" i="10" s="1"/>
  <c r="G11" i="10"/>
  <c r="H11" i="10" s="1"/>
  <c r="G12" i="10"/>
  <c r="H12" i="10" s="1"/>
  <c r="G13" i="10"/>
  <c r="H13" i="10" s="1"/>
  <c r="G14" i="10"/>
  <c r="H14" i="10" s="1"/>
  <c r="G15" i="10"/>
  <c r="H15" i="10" s="1"/>
  <c r="G16" i="10"/>
  <c r="H16" i="10" s="1"/>
  <c r="G17" i="10"/>
  <c r="H17" i="10" s="1"/>
  <c r="G18" i="10"/>
  <c r="H18" i="10" s="1"/>
  <c r="G19" i="10"/>
  <c r="H19" i="10" s="1"/>
  <c r="G20" i="10"/>
  <c r="H20" i="10" s="1"/>
  <c r="G21" i="10"/>
  <c r="H21" i="10" s="1"/>
  <c r="G22" i="10"/>
  <c r="H22" i="10" s="1"/>
  <c r="G23" i="10"/>
  <c r="H23" i="10" s="1"/>
  <c r="G24" i="10"/>
  <c r="H24" i="10" s="1"/>
  <c r="G25" i="10"/>
  <c r="H25" i="10" s="1"/>
  <c r="G26" i="10"/>
  <c r="H26" i="10" s="1"/>
  <c r="G27" i="10"/>
  <c r="H27" i="10" s="1"/>
  <c r="G28" i="10"/>
  <c r="H28" i="10" s="1"/>
  <c r="G29" i="10"/>
  <c r="H29" i="10" s="1"/>
  <c r="G30" i="10"/>
  <c r="H30" i="10" s="1"/>
  <c r="G31" i="10"/>
  <c r="H31" i="10" s="1"/>
  <c r="G32" i="10"/>
  <c r="H32" i="10" s="1"/>
  <c r="G33" i="10"/>
  <c r="H33" i="10" s="1"/>
  <c r="G34" i="10"/>
  <c r="H34" i="10" s="1"/>
  <c r="G35" i="10"/>
  <c r="H35" i="10" s="1"/>
  <c r="G36" i="10"/>
  <c r="H36" i="10" s="1"/>
  <c r="G37" i="10"/>
  <c r="H37" i="10" s="1"/>
  <c r="G38" i="10"/>
  <c r="H38" i="10" s="1"/>
  <c r="G39" i="10"/>
  <c r="H39" i="10" s="1"/>
  <c r="G40" i="10"/>
  <c r="H40" i="10" s="1"/>
  <c r="G41" i="10"/>
  <c r="H41" i="10" s="1"/>
  <c r="G42" i="10"/>
  <c r="H42" i="10" s="1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2" i="10"/>
  <c r="D23" i="10"/>
  <c r="D24" i="10"/>
  <c r="D25" i="10"/>
  <c r="D26" i="10"/>
  <c r="D27" i="10"/>
  <c r="D28" i="10"/>
  <c r="D29" i="10"/>
  <c r="D30" i="10"/>
  <c r="D31" i="10"/>
  <c r="D32" i="10"/>
  <c r="D21" i="10"/>
  <c r="D34" i="10"/>
  <c r="D35" i="10"/>
  <c r="D36" i="10"/>
  <c r="D37" i="10"/>
  <c r="D38" i="10"/>
  <c r="D39" i="10"/>
  <c r="D40" i="10"/>
  <c r="D41" i="10"/>
  <c r="D42" i="10"/>
  <c r="D33" i="10"/>
  <c r="B25" i="9"/>
  <c r="D36" i="9"/>
  <c r="D35" i="9"/>
  <c r="D34" i="9"/>
  <c r="D33" i="9"/>
  <c r="D31" i="9"/>
  <c r="D32" i="9"/>
  <c r="B36" i="9"/>
  <c r="B35" i="9"/>
  <c r="B34" i="9"/>
  <c r="B33" i="9"/>
  <c r="B32" i="9"/>
  <c r="B31" i="9"/>
  <c r="C24" i="9"/>
  <c r="H23" i="9"/>
  <c r="F22" i="9"/>
  <c r="BE7" i="8"/>
  <c r="BF7" i="8" s="1"/>
  <c r="BE8" i="8"/>
  <c r="BF8" i="8" s="1"/>
  <c r="BE9" i="8"/>
  <c r="BF9" i="8" s="1"/>
  <c r="BE10" i="8"/>
  <c r="BF10" i="8" s="1"/>
  <c r="BE11" i="8"/>
  <c r="BF11" i="8" s="1"/>
  <c r="BE12" i="8"/>
  <c r="BF12" i="8" s="1"/>
  <c r="BE13" i="8"/>
  <c r="BF13" i="8" s="1"/>
  <c r="BE14" i="8"/>
  <c r="BF14" i="8" s="1"/>
  <c r="BE15" i="8"/>
  <c r="BF15" i="8" s="1"/>
  <c r="BE16" i="8"/>
  <c r="BF16" i="8" s="1"/>
  <c r="BE17" i="8"/>
  <c r="BF17" i="8" s="1"/>
  <c r="BE18" i="8"/>
  <c r="BF18" i="8" s="1"/>
  <c r="BE19" i="8"/>
  <c r="BF19" i="8" s="1"/>
  <c r="BE20" i="8"/>
  <c r="BF20" i="8" s="1"/>
  <c r="BE21" i="8"/>
  <c r="BF21" i="8" s="1"/>
  <c r="AM7" i="8"/>
  <c r="AN7" i="8" s="1"/>
  <c r="AM8" i="8"/>
  <c r="AN8" i="8" s="1"/>
  <c r="AM9" i="8"/>
  <c r="AN9" i="8" s="1"/>
  <c r="AM10" i="8"/>
  <c r="AN10" i="8" s="1"/>
  <c r="AM11" i="8"/>
  <c r="AN11" i="8" s="1"/>
  <c r="AM12" i="8"/>
  <c r="AN12" i="8" s="1"/>
  <c r="AM13" i="8"/>
  <c r="AN13" i="8" s="1"/>
  <c r="AM14" i="8"/>
  <c r="AN14" i="8" s="1"/>
  <c r="AM15" i="8"/>
  <c r="AN15" i="8" s="1"/>
  <c r="AM16" i="8"/>
  <c r="AN16" i="8" s="1"/>
  <c r="AM17" i="8"/>
  <c r="AN17" i="8" s="1"/>
  <c r="AM18" i="8"/>
  <c r="AN18" i="8" s="1"/>
  <c r="AM19" i="8"/>
  <c r="AN19" i="8" s="1"/>
  <c r="AM20" i="8"/>
  <c r="AN20" i="8" s="1"/>
  <c r="AM21" i="8"/>
  <c r="AN21" i="8" s="1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6" i="8"/>
  <c r="BC21" i="8"/>
  <c r="BD21" i="8" s="1"/>
  <c r="AV21" i="8"/>
  <c r="AW21" i="8" s="1"/>
  <c r="AT21" i="8"/>
  <c r="AU21" i="8" s="1"/>
  <c r="AK21" i="8"/>
  <c r="AL21" i="8" s="1"/>
  <c r="AB21" i="8"/>
  <c r="AC21" i="8" s="1"/>
  <c r="U21" i="8"/>
  <c r="V21" i="8" s="1"/>
  <c r="S21" i="8"/>
  <c r="T21" i="8" s="1"/>
  <c r="L21" i="8"/>
  <c r="M21" i="8" s="1"/>
  <c r="BC20" i="8"/>
  <c r="BD20" i="8" s="1"/>
  <c r="AV20" i="8"/>
  <c r="AW20" i="8" s="1"/>
  <c r="AT20" i="8"/>
  <c r="AU20" i="8" s="1"/>
  <c r="AK20" i="8"/>
  <c r="AL20" i="8" s="1"/>
  <c r="AB20" i="8"/>
  <c r="AC20" i="8" s="1"/>
  <c r="U20" i="8"/>
  <c r="V20" i="8" s="1"/>
  <c r="S20" i="8"/>
  <c r="T20" i="8" s="1"/>
  <c r="L20" i="8"/>
  <c r="M20" i="8" s="1"/>
  <c r="BC19" i="8"/>
  <c r="BD19" i="8" s="1"/>
  <c r="AV19" i="8"/>
  <c r="AW19" i="8" s="1"/>
  <c r="AT19" i="8"/>
  <c r="AU19" i="8" s="1"/>
  <c r="AK19" i="8"/>
  <c r="AL19" i="8" s="1"/>
  <c r="AB19" i="8"/>
  <c r="AC19" i="8" s="1"/>
  <c r="U19" i="8"/>
  <c r="V19" i="8" s="1"/>
  <c r="S19" i="8"/>
  <c r="T19" i="8" s="1"/>
  <c r="L19" i="8"/>
  <c r="M19" i="8" s="1"/>
  <c r="BC18" i="8"/>
  <c r="BD18" i="8" s="1"/>
  <c r="AV18" i="8"/>
  <c r="AW18" i="8" s="1"/>
  <c r="AT18" i="8"/>
  <c r="AU18" i="8" s="1"/>
  <c r="AK18" i="8"/>
  <c r="AL18" i="8" s="1"/>
  <c r="AB18" i="8"/>
  <c r="AC18" i="8" s="1"/>
  <c r="U18" i="8"/>
  <c r="V18" i="8" s="1"/>
  <c r="S18" i="8"/>
  <c r="T18" i="8" s="1"/>
  <c r="L18" i="8"/>
  <c r="M18" i="8" s="1"/>
  <c r="BC17" i="8"/>
  <c r="BD17" i="8" s="1"/>
  <c r="AV17" i="8"/>
  <c r="AW17" i="8" s="1"/>
  <c r="AT17" i="8"/>
  <c r="AU17" i="8" s="1"/>
  <c r="AK17" i="8"/>
  <c r="AL17" i="8" s="1"/>
  <c r="AB17" i="8"/>
  <c r="AC17" i="8" s="1"/>
  <c r="U17" i="8"/>
  <c r="V17" i="8" s="1"/>
  <c r="S17" i="8"/>
  <c r="T17" i="8" s="1"/>
  <c r="L17" i="8"/>
  <c r="M17" i="8" s="1"/>
  <c r="BC16" i="8"/>
  <c r="BD16" i="8" s="1"/>
  <c r="AV16" i="8"/>
  <c r="AW16" i="8" s="1"/>
  <c r="AT16" i="8"/>
  <c r="AU16" i="8" s="1"/>
  <c r="AK16" i="8"/>
  <c r="AL16" i="8" s="1"/>
  <c r="AB16" i="8"/>
  <c r="AC16" i="8" s="1"/>
  <c r="U16" i="8"/>
  <c r="V16" i="8" s="1"/>
  <c r="S16" i="8"/>
  <c r="T16" i="8" s="1"/>
  <c r="L16" i="8"/>
  <c r="M16" i="8" s="1"/>
  <c r="BC15" i="8"/>
  <c r="BD15" i="8" s="1"/>
  <c r="AV15" i="8"/>
  <c r="AW15" i="8" s="1"/>
  <c r="AT15" i="8"/>
  <c r="AU15" i="8" s="1"/>
  <c r="AK15" i="8"/>
  <c r="AL15" i="8" s="1"/>
  <c r="AB15" i="8"/>
  <c r="AC15" i="8" s="1"/>
  <c r="U15" i="8"/>
  <c r="V15" i="8" s="1"/>
  <c r="S15" i="8"/>
  <c r="T15" i="8" s="1"/>
  <c r="L15" i="8"/>
  <c r="M15" i="8" s="1"/>
  <c r="BC14" i="8"/>
  <c r="BD14" i="8" s="1"/>
  <c r="AV14" i="8"/>
  <c r="AW14" i="8" s="1"/>
  <c r="AT14" i="8"/>
  <c r="AU14" i="8" s="1"/>
  <c r="AK14" i="8"/>
  <c r="AL14" i="8" s="1"/>
  <c r="AB14" i="8"/>
  <c r="AC14" i="8" s="1"/>
  <c r="U14" i="8"/>
  <c r="V14" i="8" s="1"/>
  <c r="S14" i="8"/>
  <c r="T14" i="8" s="1"/>
  <c r="L14" i="8"/>
  <c r="M14" i="8" s="1"/>
  <c r="BC13" i="8"/>
  <c r="BD13" i="8" s="1"/>
  <c r="AV13" i="8"/>
  <c r="AW13" i="8" s="1"/>
  <c r="AT13" i="8"/>
  <c r="AU13" i="8" s="1"/>
  <c r="AK13" i="8"/>
  <c r="AL13" i="8" s="1"/>
  <c r="AB13" i="8"/>
  <c r="AC13" i="8" s="1"/>
  <c r="U13" i="8"/>
  <c r="V13" i="8" s="1"/>
  <c r="S13" i="8"/>
  <c r="T13" i="8" s="1"/>
  <c r="L13" i="8"/>
  <c r="M13" i="8" s="1"/>
  <c r="BC12" i="8"/>
  <c r="BD12" i="8" s="1"/>
  <c r="AV12" i="8"/>
  <c r="AW12" i="8" s="1"/>
  <c r="AT12" i="8"/>
  <c r="AU12" i="8" s="1"/>
  <c r="AK12" i="8"/>
  <c r="AL12" i="8" s="1"/>
  <c r="AB12" i="8"/>
  <c r="AC12" i="8" s="1"/>
  <c r="U12" i="8"/>
  <c r="V12" i="8" s="1"/>
  <c r="S12" i="8"/>
  <c r="T12" i="8" s="1"/>
  <c r="L12" i="8"/>
  <c r="M12" i="8" s="1"/>
  <c r="BC11" i="8"/>
  <c r="BD11" i="8" s="1"/>
  <c r="AV11" i="8"/>
  <c r="AW11" i="8" s="1"/>
  <c r="AT11" i="8"/>
  <c r="AU11" i="8" s="1"/>
  <c r="AK11" i="8"/>
  <c r="AL11" i="8" s="1"/>
  <c r="AB11" i="8"/>
  <c r="AC11" i="8" s="1"/>
  <c r="U11" i="8"/>
  <c r="V11" i="8" s="1"/>
  <c r="S11" i="8"/>
  <c r="T11" i="8" s="1"/>
  <c r="L11" i="8"/>
  <c r="M11" i="8" s="1"/>
  <c r="BC10" i="8"/>
  <c r="BD10" i="8" s="1"/>
  <c r="AV10" i="8"/>
  <c r="AW10" i="8" s="1"/>
  <c r="AT10" i="8"/>
  <c r="AU10" i="8" s="1"/>
  <c r="AK10" i="8"/>
  <c r="AL10" i="8" s="1"/>
  <c r="AB10" i="8"/>
  <c r="AC10" i="8" s="1"/>
  <c r="U10" i="8"/>
  <c r="V10" i="8" s="1"/>
  <c r="S10" i="8"/>
  <c r="T10" i="8" s="1"/>
  <c r="L10" i="8"/>
  <c r="M10" i="8" s="1"/>
  <c r="BC9" i="8"/>
  <c r="BD9" i="8" s="1"/>
  <c r="AV9" i="8"/>
  <c r="AW9" i="8" s="1"/>
  <c r="AT9" i="8"/>
  <c r="AU9" i="8" s="1"/>
  <c r="AK9" i="8"/>
  <c r="AL9" i="8" s="1"/>
  <c r="AB9" i="8"/>
  <c r="AC9" i="8" s="1"/>
  <c r="U9" i="8"/>
  <c r="V9" i="8" s="1"/>
  <c r="S9" i="8"/>
  <c r="T9" i="8" s="1"/>
  <c r="L9" i="8"/>
  <c r="M9" i="8" s="1"/>
  <c r="BC8" i="8"/>
  <c r="BD8" i="8" s="1"/>
  <c r="AV8" i="8"/>
  <c r="AW8" i="8" s="1"/>
  <c r="AT8" i="8"/>
  <c r="AU8" i="8" s="1"/>
  <c r="AK8" i="8"/>
  <c r="AL8" i="8" s="1"/>
  <c r="AB8" i="8"/>
  <c r="AC8" i="8" s="1"/>
  <c r="U8" i="8"/>
  <c r="V8" i="8" s="1"/>
  <c r="S8" i="8"/>
  <c r="T8" i="8" s="1"/>
  <c r="L8" i="8"/>
  <c r="M8" i="8" s="1"/>
  <c r="BC7" i="8"/>
  <c r="BD7" i="8" s="1"/>
  <c r="AV7" i="8"/>
  <c r="AW7" i="8" s="1"/>
  <c r="AT7" i="8"/>
  <c r="AU7" i="8" s="1"/>
  <c r="AK7" i="8"/>
  <c r="AL7" i="8" s="1"/>
  <c r="AB7" i="8"/>
  <c r="AC7" i="8" s="1"/>
  <c r="U7" i="8"/>
  <c r="V7" i="8" s="1"/>
  <c r="S7" i="8"/>
  <c r="T7" i="8" s="1"/>
  <c r="L7" i="8"/>
  <c r="M7" i="8" s="1"/>
  <c r="AB6" i="8"/>
  <c r="AC6" i="8" s="1"/>
  <c r="BE8" i="1"/>
  <c r="BF8" i="1" s="1"/>
  <c r="BE9" i="1"/>
  <c r="BF9" i="1" s="1"/>
  <c r="BE10" i="1"/>
  <c r="BF10" i="1" s="1"/>
  <c r="BE11" i="1"/>
  <c r="BF11" i="1" s="1"/>
  <c r="BE12" i="1"/>
  <c r="BF12" i="1" s="1"/>
  <c r="BE13" i="1"/>
  <c r="BF13" i="1" s="1"/>
  <c r="BE14" i="1"/>
  <c r="BF14" i="1" s="1"/>
  <c r="BE15" i="1"/>
  <c r="BF15" i="1" s="1"/>
  <c r="BE16" i="1"/>
  <c r="BF16" i="1" s="1"/>
  <c r="BE17" i="1"/>
  <c r="BF17" i="1" s="1"/>
  <c r="BE18" i="1"/>
  <c r="BF18" i="1" s="1"/>
  <c r="BE19" i="1"/>
  <c r="BF19" i="1" s="1"/>
  <c r="BE20" i="1"/>
  <c r="BF20" i="1" s="1"/>
  <c r="BE21" i="1"/>
  <c r="BF21" i="1" s="1"/>
  <c r="BE22" i="1"/>
  <c r="BF22" i="1" s="1"/>
  <c r="BE23" i="1"/>
  <c r="BF23" i="1" s="1"/>
  <c r="D13" i="5"/>
  <c r="AV7" i="1"/>
  <c r="AW7" i="1" s="1"/>
  <c r="AH8" i="1"/>
  <c r="AI8" i="1" s="1"/>
  <c r="AH9" i="1"/>
  <c r="AI9" i="1" s="1"/>
  <c r="AH10" i="1"/>
  <c r="AI10" i="1" s="1"/>
  <c r="AH11" i="1"/>
  <c r="AI11" i="1" s="1"/>
  <c r="AH12" i="1"/>
  <c r="AI12" i="1" s="1"/>
  <c r="AH13" i="1"/>
  <c r="AI13" i="1" s="1"/>
  <c r="AH14" i="1"/>
  <c r="AI14" i="1" s="1"/>
  <c r="AH15" i="1"/>
  <c r="AI15" i="1" s="1"/>
  <c r="AH16" i="1"/>
  <c r="AI16" i="1" s="1"/>
  <c r="AH17" i="1"/>
  <c r="AI17" i="1" s="1"/>
  <c r="AH18" i="1"/>
  <c r="AI18" i="1" s="1"/>
  <c r="AH19" i="1"/>
  <c r="AI19" i="1" s="1"/>
  <c r="AH20" i="1"/>
  <c r="AI20" i="1" s="1"/>
  <c r="AH21" i="1"/>
  <c r="AI21" i="1" s="1"/>
  <c r="AH22" i="1"/>
  <c r="AI22" i="1" s="1"/>
  <c r="AH23" i="1"/>
  <c r="AI23" i="1" s="1"/>
  <c r="AH7" i="1"/>
  <c r="AI7" i="1" s="1"/>
  <c r="AO8" i="1"/>
  <c r="AP8" i="1" s="1"/>
  <c r="AO9" i="1"/>
  <c r="AP9" i="1" s="1"/>
  <c r="AO10" i="1"/>
  <c r="AP10" i="1" s="1"/>
  <c r="AO11" i="1"/>
  <c r="AP11" i="1" s="1"/>
  <c r="AO12" i="1"/>
  <c r="AP12" i="1" s="1"/>
  <c r="AO13" i="1"/>
  <c r="AP13" i="1" s="1"/>
  <c r="AO14" i="1"/>
  <c r="AP14" i="1" s="1"/>
  <c r="AO15" i="1"/>
  <c r="AP15" i="1" s="1"/>
  <c r="AO16" i="1"/>
  <c r="AP16" i="1" s="1"/>
  <c r="AO17" i="1"/>
  <c r="AP17" i="1" s="1"/>
  <c r="AO18" i="1"/>
  <c r="AP18" i="1" s="1"/>
  <c r="AO19" i="1"/>
  <c r="AP19" i="1" s="1"/>
  <c r="AO20" i="1"/>
  <c r="AP20" i="1" s="1"/>
  <c r="AO21" i="1"/>
  <c r="AP21" i="1" s="1"/>
  <c r="AO22" i="1"/>
  <c r="AP22" i="1" s="1"/>
  <c r="AO23" i="1"/>
  <c r="AP23" i="1" s="1"/>
  <c r="V8" i="1"/>
  <c r="W8" i="1" s="1"/>
  <c r="V9" i="1"/>
  <c r="W9" i="1" s="1"/>
  <c r="V10" i="1"/>
  <c r="W10" i="1" s="1"/>
  <c r="V11" i="1"/>
  <c r="W11" i="1" s="1"/>
  <c r="V12" i="1"/>
  <c r="W12" i="1" s="1"/>
  <c r="V13" i="1"/>
  <c r="W13" i="1" s="1"/>
  <c r="V14" i="1"/>
  <c r="W14" i="1" s="1"/>
  <c r="V15" i="1"/>
  <c r="W15" i="1" s="1"/>
  <c r="V16" i="1"/>
  <c r="W16" i="1" s="1"/>
  <c r="V17" i="1"/>
  <c r="W17" i="1" s="1"/>
  <c r="V18" i="1"/>
  <c r="W18" i="1" s="1"/>
  <c r="V19" i="1"/>
  <c r="W19" i="1" s="1"/>
  <c r="V20" i="1"/>
  <c r="W20" i="1" s="1"/>
  <c r="V21" i="1"/>
  <c r="W21" i="1" s="1"/>
  <c r="V22" i="1"/>
  <c r="W22" i="1" s="1"/>
  <c r="V23" i="1"/>
  <c r="W23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AA8" i="1"/>
  <c r="AB8" i="1" s="1"/>
  <c r="AA9" i="1"/>
  <c r="AB9" i="1" s="1"/>
  <c r="AA10" i="1"/>
  <c r="AB10" i="1" s="1"/>
  <c r="AA11" i="1"/>
  <c r="AB11" i="1" s="1"/>
  <c r="AA12" i="1"/>
  <c r="AB12" i="1" s="1"/>
  <c r="AA13" i="1"/>
  <c r="AB13" i="1" s="1"/>
  <c r="AA14" i="1"/>
  <c r="AB14" i="1" s="1"/>
  <c r="AA15" i="1"/>
  <c r="AB15" i="1" s="1"/>
  <c r="AA16" i="1"/>
  <c r="AB16" i="1" s="1"/>
  <c r="AA17" i="1"/>
  <c r="AB17" i="1" s="1"/>
  <c r="AA18" i="1"/>
  <c r="AB18" i="1" s="1"/>
  <c r="AA19" i="1"/>
  <c r="AB19" i="1" s="1"/>
  <c r="AA20" i="1"/>
  <c r="AB20" i="1" s="1"/>
  <c r="AA21" i="1"/>
  <c r="AB21" i="1" s="1"/>
  <c r="AA22" i="1"/>
  <c r="AB22" i="1" s="1"/>
  <c r="AA23" i="1"/>
  <c r="AB23" i="1" s="1"/>
  <c r="T8" i="1"/>
  <c r="U8" i="1" s="1"/>
  <c r="T9" i="1"/>
  <c r="U9" i="1" s="1"/>
  <c r="T10" i="1"/>
  <c r="U10" i="1" s="1"/>
  <c r="T11" i="1"/>
  <c r="U11" i="1" s="1"/>
  <c r="T12" i="1"/>
  <c r="U12" i="1" s="1"/>
  <c r="T13" i="1"/>
  <c r="U13" i="1" s="1"/>
  <c r="T14" i="1"/>
  <c r="U14" i="1" s="1"/>
  <c r="T15" i="1"/>
  <c r="U15" i="1" s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7" i="1"/>
  <c r="P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7" i="1"/>
  <c r="N7" i="1" s="1"/>
  <c r="H7" i="1"/>
  <c r="I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7" i="1"/>
  <c r="G7" i="1" s="1"/>
  <c r="AB6" i="12" l="1"/>
  <c r="BS6" i="12"/>
  <c r="BT6" i="12" s="1"/>
  <c r="BU6" i="12" s="1"/>
  <c r="BP6" i="12"/>
  <c r="BC6" i="12"/>
  <c r="BD6" i="12" s="1"/>
  <c r="BE6" i="12" s="1"/>
  <c r="BK6" i="12"/>
  <c r="BL6" i="12" s="1"/>
  <c r="BM6" i="12" s="1"/>
  <c r="BH6" i="12"/>
  <c r="AU6" i="12"/>
  <c r="AV6" i="12" s="1"/>
  <c r="AW6" i="12" s="1"/>
  <c r="AM6" i="12"/>
  <c r="AN6" i="12" s="1"/>
  <c r="AO6" i="12" s="1"/>
  <c r="AJ6" i="12"/>
  <c r="W6" i="12"/>
  <c r="X6" i="12" s="1"/>
  <c r="Y6" i="12" s="1"/>
  <c r="T6" i="12"/>
  <c r="O6" i="12"/>
  <c r="P6" i="12" s="1"/>
  <c r="Q6" i="12" s="1"/>
  <c r="L6" i="12"/>
  <c r="AH39" i="10"/>
  <c r="AI39" i="10" s="1"/>
  <c r="AH31" i="10"/>
  <c r="AI31" i="10" s="1"/>
  <c r="AH23" i="10"/>
  <c r="AI23" i="10" s="1"/>
  <c r="AH15" i="10"/>
  <c r="AI15" i="10" s="1"/>
  <c r="AH7" i="10"/>
  <c r="AI7" i="10" s="1"/>
  <c r="AF39" i="10"/>
  <c r="AF31" i="10"/>
  <c r="AF23" i="10"/>
  <c r="AF15" i="10"/>
  <c r="AF7" i="10"/>
  <c r="AF6" i="10"/>
  <c r="K38" i="10"/>
  <c r="L38" i="10" s="1"/>
  <c r="M38" i="10" s="1"/>
  <c r="K17" i="10"/>
  <c r="L17" i="10" s="1"/>
  <c r="M17" i="10" s="1"/>
  <c r="J38" i="10"/>
  <c r="K30" i="10"/>
  <c r="L30" i="10" s="1"/>
  <c r="M30" i="10" s="1"/>
  <c r="K22" i="10"/>
  <c r="L22" i="10" s="1"/>
  <c r="M22" i="10" s="1"/>
  <c r="K14" i="10"/>
  <c r="L14" i="10" s="1"/>
  <c r="M14" i="10" s="1"/>
  <c r="K37" i="10"/>
  <c r="L37" i="10" s="1"/>
  <c r="M37" i="10" s="1"/>
  <c r="K29" i="10"/>
  <c r="L29" i="10" s="1"/>
  <c r="M29" i="10" s="1"/>
  <c r="K21" i="10"/>
  <c r="L21" i="10" s="1"/>
  <c r="M21" i="10" s="1"/>
  <c r="K13" i="10"/>
  <c r="L13" i="10" s="1"/>
  <c r="M13" i="10" s="1"/>
  <c r="K36" i="10"/>
  <c r="L36" i="10" s="1"/>
  <c r="M36" i="10" s="1"/>
  <c r="K28" i="10"/>
  <c r="L28" i="10" s="1"/>
  <c r="M28" i="10" s="1"/>
  <c r="K12" i="10"/>
  <c r="L12" i="10" s="1"/>
  <c r="M12" i="10" s="1"/>
  <c r="K35" i="10"/>
  <c r="L35" i="10" s="1"/>
  <c r="M35" i="10" s="1"/>
  <c r="K27" i="10"/>
  <c r="L27" i="10" s="1"/>
  <c r="M27" i="10" s="1"/>
  <c r="K19" i="10"/>
  <c r="L19" i="10" s="1"/>
  <c r="M19" i="10" s="1"/>
  <c r="K11" i="10"/>
  <c r="L11" i="10" s="1"/>
  <c r="M11" i="10" s="1"/>
  <c r="K20" i="10"/>
  <c r="L20" i="10" s="1"/>
  <c r="M20" i="10" s="1"/>
  <c r="K42" i="10"/>
  <c r="L42" i="10" s="1"/>
  <c r="M42" i="10" s="1"/>
  <c r="K34" i="10"/>
  <c r="L34" i="10" s="1"/>
  <c r="M34" i="10" s="1"/>
  <c r="K26" i="10"/>
  <c r="L26" i="10" s="1"/>
  <c r="M26" i="10" s="1"/>
  <c r="K18" i="10"/>
  <c r="L18" i="10" s="1"/>
  <c r="M18" i="10" s="1"/>
  <c r="K10" i="10"/>
  <c r="L10" i="10" s="1"/>
  <c r="M10" i="10" s="1"/>
  <c r="K9" i="10"/>
  <c r="L9" i="10" s="1"/>
  <c r="M9" i="10" s="1"/>
  <c r="K41" i="10"/>
  <c r="L41" i="10" s="1"/>
  <c r="M41" i="10" s="1"/>
  <c r="K33" i="10"/>
  <c r="L33" i="10" s="1"/>
  <c r="M33" i="10" s="1"/>
  <c r="K25" i="10"/>
  <c r="L25" i="10" s="1"/>
  <c r="M25" i="10" s="1"/>
  <c r="K40" i="10"/>
  <c r="L40" i="10" s="1"/>
  <c r="M40" i="10" s="1"/>
  <c r="K32" i="10"/>
  <c r="L32" i="10" s="1"/>
  <c r="M32" i="10" s="1"/>
  <c r="K24" i="10"/>
  <c r="L24" i="10" s="1"/>
  <c r="M24" i="10" s="1"/>
  <c r="K16" i="10"/>
  <c r="L16" i="10" s="1"/>
  <c r="M16" i="10" s="1"/>
  <c r="K8" i="10"/>
  <c r="L8" i="10" s="1"/>
  <c r="M8" i="10" s="1"/>
  <c r="K39" i="10"/>
  <c r="L39" i="10" s="1"/>
  <c r="M39" i="10" s="1"/>
  <c r="K31" i="10"/>
  <c r="L31" i="10" s="1"/>
  <c r="M31" i="10" s="1"/>
  <c r="K23" i="10"/>
  <c r="L23" i="10" s="1"/>
  <c r="M23" i="10" s="1"/>
  <c r="K15" i="10"/>
  <c r="L15" i="10" s="1"/>
  <c r="M15" i="10" s="1"/>
  <c r="K7" i="10"/>
  <c r="L7" i="10" s="1"/>
  <c r="M7" i="10" s="1"/>
  <c r="AA6" i="10"/>
  <c r="AB6" i="10" s="1"/>
  <c r="AC6" i="10" s="1"/>
  <c r="X6" i="10"/>
  <c r="E33" i="11" s="1"/>
  <c r="S6" i="10"/>
  <c r="T6" i="10" s="1"/>
  <c r="U6" i="10" s="1"/>
  <c r="P6" i="10"/>
  <c r="E32" i="11" s="1"/>
  <c r="K6" i="10"/>
  <c r="L6" i="10" s="1"/>
  <c r="M6" i="10" s="1"/>
  <c r="BG6" i="8"/>
  <c r="BH6" i="8" s="1"/>
  <c r="BI6" i="8" s="1"/>
  <c r="AX6" i="8"/>
  <c r="AY6" i="8" s="1"/>
  <c r="AZ6" i="8" s="1"/>
  <c r="AU6" i="8"/>
  <c r="AO6" i="8"/>
  <c r="AP6" i="8" s="1"/>
  <c r="AQ6" i="8" s="1"/>
  <c r="AL6" i="8"/>
  <c r="W6" i="8"/>
  <c r="X6" i="8" s="1"/>
  <c r="Y6" i="8" s="1"/>
  <c r="T6" i="8"/>
  <c r="N6" i="8"/>
  <c r="O6" i="8" s="1"/>
  <c r="P6" i="8" s="1"/>
  <c r="K6" i="8"/>
  <c r="BG7" i="1"/>
  <c r="BH7" i="1" s="1"/>
  <c r="BI7" i="1" s="1"/>
  <c r="BD7" i="1"/>
  <c r="E25" i="5" s="1"/>
  <c r="AS15" i="1"/>
  <c r="AT15" i="1" s="1"/>
  <c r="AU15" i="1" s="1"/>
  <c r="AS22" i="1"/>
  <c r="AT22" i="1" s="1"/>
  <c r="AU22" i="1" s="1"/>
  <c r="AS14" i="1"/>
  <c r="AT14" i="1" s="1"/>
  <c r="AU14" i="1" s="1"/>
  <c r="AS23" i="1"/>
  <c r="AT23" i="1" s="1"/>
  <c r="AU23" i="1" s="1"/>
  <c r="AS21" i="1"/>
  <c r="AT21" i="1" s="1"/>
  <c r="AU21" i="1" s="1"/>
  <c r="AS13" i="1"/>
  <c r="AT13" i="1" s="1"/>
  <c r="AU13" i="1" s="1"/>
  <c r="AS20" i="1"/>
  <c r="AT20" i="1" s="1"/>
  <c r="AU20" i="1" s="1"/>
  <c r="AS12" i="1"/>
  <c r="AT12" i="1" s="1"/>
  <c r="AU12" i="1" s="1"/>
  <c r="AS19" i="1"/>
  <c r="AT19" i="1" s="1"/>
  <c r="AU19" i="1" s="1"/>
  <c r="AS11" i="1"/>
  <c r="AT11" i="1" s="1"/>
  <c r="AU11" i="1" s="1"/>
  <c r="AS18" i="1"/>
  <c r="AT18" i="1" s="1"/>
  <c r="AU18" i="1" s="1"/>
  <c r="AS10" i="1"/>
  <c r="AT10" i="1" s="1"/>
  <c r="AU10" i="1" s="1"/>
  <c r="AS17" i="1"/>
  <c r="AT17" i="1" s="1"/>
  <c r="AU17" i="1" s="1"/>
  <c r="AS9" i="1"/>
  <c r="AT9" i="1" s="1"/>
  <c r="AU9" i="1" s="1"/>
  <c r="AS16" i="1"/>
  <c r="AT16" i="1" s="1"/>
  <c r="AU16" i="1" s="1"/>
  <c r="AS8" i="1"/>
  <c r="AT8" i="1" s="1"/>
  <c r="AU8" i="1" s="1"/>
  <c r="AS7" i="1"/>
  <c r="AT7" i="1" s="1"/>
  <c r="AU7" i="1" s="1"/>
  <c r="AP7" i="1"/>
  <c r="E23" i="5" s="1"/>
  <c r="AE15" i="1"/>
  <c r="AF15" i="1" s="1"/>
  <c r="AG15" i="1" s="1"/>
  <c r="AE22" i="1"/>
  <c r="AF22" i="1" s="1"/>
  <c r="AG22" i="1" s="1"/>
  <c r="AE14" i="1"/>
  <c r="AF14" i="1" s="1"/>
  <c r="AG14" i="1" s="1"/>
  <c r="AE23" i="1"/>
  <c r="AF23" i="1" s="1"/>
  <c r="AG23" i="1" s="1"/>
  <c r="AE21" i="1"/>
  <c r="AF21" i="1" s="1"/>
  <c r="AG21" i="1" s="1"/>
  <c r="AE13" i="1"/>
  <c r="AF13" i="1" s="1"/>
  <c r="AG13" i="1" s="1"/>
  <c r="AE20" i="1"/>
  <c r="AF20" i="1" s="1"/>
  <c r="AG20" i="1" s="1"/>
  <c r="AE12" i="1"/>
  <c r="AF12" i="1" s="1"/>
  <c r="AG12" i="1" s="1"/>
  <c r="AE19" i="1"/>
  <c r="AF19" i="1" s="1"/>
  <c r="AG19" i="1" s="1"/>
  <c r="AE11" i="1"/>
  <c r="AF11" i="1" s="1"/>
  <c r="AG11" i="1" s="1"/>
  <c r="AE18" i="1"/>
  <c r="AF18" i="1" s="1"/>
  <c r="AG18" i="1" s="1"/>
  <c r="AE10" i="1"/>
  <c r="AF10" i="1" s="1"/>
  <c r="AG10" i="1" s="1"/>
  <c r="AE17" i="1"/>
  <c r="AF17" i="1" s="1"/>
  <c r="AG17" i="1" s="1"/>
  <c r="AE9" i="1"/>
  <c r="AF9" i="1" s="1"/>
  <c r="AG9" i="1" s="1"/>
  <c r="AE16" i="1"/>
  <c r="AF16" i="1" s="1"/>
  <c r="AG16" i="1" s="1"/>
  <c r="AE8" i="1"/>
  <c r="AF8" i="1" s="1"/>
  <c r="AG8" i="1" s="1"/>
  <c r="AE7" i="1"/>
  <c r="AF7" i="1" s="1"/>
  <c r="AG7" i="1" s="1"/>
  <c r="AB7" i="1"/>
  <c r="E21" i="5" s="1"/>
  <c r="Q22" i="1"/>
  <c r="Q14" i="1"/>
  <c r="Q23" i="1"/>
  <c r="Q21" i="1"/>
  <c r="Q13" i="1"/>
  <c r="Q15" i="1"/>
  <c r="Q20" i="1"/>
  <c r="Q12" i="1"/>
  <c r="Q19" i="1"/>
  <c r="Q11" i="1"/>
  <c r="Q18" i="1"/>
  <c r="Q10" i="1"/>
  <c r="Q17" i="1"/>
  <c r="Q9" i="1"/>
  <c r="Q16" i="1"/>
  <c r="Q8" i="1"/>
  <c r="X15" i="1"/>
  <c r="Y15" i="1" s="1"/>
  <c r="Z15" i="1" s="1"/>
  <c r="X22" i="1"/>
  <c r="Y22" i="1" s="1"/>
  <c r="Z22" i="1" s="1"/>
  <c r="X14" i="1"/>
  <c r="Y14" i="1" s="1"/>
  <c r="Z14" i="1" s="1"/>
  <c r="X23" i="1"/>
  <c r="Y23" i="1" s="1"/>
  <c r="Z23" i="1" s="1"/>
  <c r="X21" i="1"/>
  <c r="Y21" i="1" s="1"/>
  <c r="Z21" i="1" s="1"/>
  <c r="X13" i="1"/>
  <c r="Y13" i="1" s="1"/>
  <c r="Z13" i="1" s="1"/>
  <c r="X20" i="1"/>
  <c r="Y20" i="1" s="1"/>
  <c r="Z20" i="1" s="1"/>
  <c r="X12" i="1"/>
  <c r="X19" i="1"/>
  <c r="Y19" i="1" s="1"/>
  <c r="Z19" i="1" s="1"/>
  <c r="X11" i="1"/>
  <c r="Y11" i="1" s="1"/>
  <c r="Z11" i="1" s="1"/>
  <c r="X18" i="1"/>
  <c r="Y18" i="1" s="1"/>
  <c r="Z18" i="1" s="1"/>
  <c r="X10" i="1"/>
  <c r="Y10" i="1" s="1"/>
  <c r="Z10" i="1" s="1"/>
  <c r="X17" i="1"/>
  <c r="Y17" i="1" s="1"/>
  <c r="Z17" i="1" s="1"/>
  <c r="X9" i="1"/>
  <c r="Y9" i="1" s="1"/>
  <c r="Z9" i="1" s="1"/>
  <c r="X16" i="1"/>
  <c r="Y16" i="1" s="1"/>
  <c r="Z16" i="1" s="1"/>
  <c r="X8" i="1"/>
  <c r="X7" i="1"/>
  <c r="Y7" i="1" s="1"/>
  <c r="Z7" i="1" s="1"/>
  <c r="U7" i="1"/>
  <c r="E20" i="5" s="1"/>
  <c r="F27" i="13"/>
  <c r="F23" i="13"/>
  <c r="F26" i="13"/>
  <c r="E26" i="13"/>
  <c r="E23" i="13"/>
  <c r="F28" i="13"/>
  <c r="E25" i="13"/>
  <c r="F22" i="13"/>
  <c r="F25" i="13"/>
  <c r="F29" i="13"/>
  <c r="F13" i="13"/>
  <c r="BS22" i="12"/>
  <c r="BS17" i="12"/>
  <c r="BS14" i="12"/>
  <c r="BS9" i="12"/>
  <c r="BS21" i="12"/>
  <c r="BS13" i="12"/>
  <c r="BS20" i="12"/>
  <c r="BS12" i="12"/>
  <c r="BS19" i="12"/>
  <c r="BS11" i="12"/>
  <c r="BS18" i="12"/>
  <c r="BS10" i="12"/>
  <c r="BS16" i="12"/>
  <c r="BS8" i="12"/>
  <c r="BS23" i="12"/>
  <c r="BS15" i="12"/>
  <c r="BS7" i="12"/>
  <c r="BK22" i="12"/>
  <c r="BK14" i="12"/>
  <c r="BK21" i="12"/>
  <c r="BK13" i="12"/>
  <c r="BK20" i="12"/>
  <c r="BK12" i="12"/>
  <c r="BK19" i="12"/>
  <c r="BK11" i="12"/>
  <c r="BK18" i="12"/>
  <c r="BK10" i="12"/>
  <c r="BK17" i="12"/>
  <c r="BK9" i="12"/>
  <c r="BK16" i="12"/>
  <c r="BK8" i="12"/>
  <c r="BK23" i="12"/>
  <c r="BK15" i="12"/>
  <c r="BK7" i="12"/>
  <c r="BC22" i="12"/>
  <c r="BC21" i="12"/>
  <c r="BC14" i="12"/>
  <c r="BC13" i="12"/>
  <c r="BC20" i="12"/>
  <c r="BC12" i="12"/>
  <c r="BC19" i="12"/>
  <c r="BC11" i="12"/>
  <c r="BC18" i="12"/>
  <c r="BC10" i="12"/>
  <c r="BC17" i="12"/>
  <c r="BC9" i="12"/>
  <c r="BC16" i="12"/>
  <c r="BC8" i="12"/>
  <c r="BC23" i="12"/>
  <c r="BC15" i="12"/>
  <c r="BC7" i="12"/>
  <c r="AU22" i="12"/>
  <c r="AU20" i="12"/>
  <c r="AU14" i="12"/>
  <c r="AU12" i="12"/>
  <c r="AU21" i="12"/>
  <c r="AU13" i="12"/>
  <c r="AU19" i="12"/>
  <c r="AU11" i="12"/>
  <c r="AU18" i="12"/>
  <c r="AU10" i="12"/>
  <c r="AU17" i="12"/>
  <c r="AU9" i="12"/>
  <c r="AU16" i="12"/>
  <c r="AU8" i="12"/>
  <c r="AU23" i="12"/>
  <c r="AU15" i="12"/>
  <c r="AU7" i="12"/>
  <c r="AM21" i="12"/>
  <c r="AM13" i="12"/>
  <c r="AM20" i="12"/>
  <c r="AM12" i="12"/>
  <c r="AM22" i="12"/>
  <c r="AM19" i="12"/>
  <c r="AM11" i="12"/>
  <c r="AM18" i="12"/>
  <c r="AM10" i="12"/>
  <c r="AM17" i="12"/>
  <c r="AM9" i="12"/>
  <c r="AM14" i="12"/>
  <c r="AM16" i="12"/>
  <c r="AM8" i="12"/>
  <c r="AM23" i="12"/>
  <c r="AM15" i="12"/>
  <c r="AM7" i="12"/>
  <c r="AE22" i="12"/>
  <c r="AE20" i="12"/>
  <c r="AE14" i="12"/>
  <c r="AE12" i="12"/>
  <c r="AE21" i="12"/>
  <c r="AE13" i="12"/>
  <c r="AE19" i="12"/>
  <c r="AE11" i="12"/>
  <c r="AE18" i="12"/>
  <c r="AE10" i="12"/>
  <c r="AE17" i="12"/>
  <c r="AE9" i="12"/>
  <c r="AE16" i="12"/>
  <c r="AE8" i="12"/>
  <c r="AE23" i="12"/>
  <c r="AE15" i="12"/>
  <c r="AE7" i="12"/>
  <c r="W23" i="12"/>
  <c r="W22" i="12"/>
  <c r="W15" i="12"/>
  <c r="W14" i="12"/>
  <c r="W7" i="12"/>
  <c r="W21" i="12"/>
  <c r="W13" i="12"/>
  <c r="W20" i="12"/>
  <c r="W12" i="12"/>
  <c r="W19" i="12"/>
  <c r="W11" i="12"/>
  <c r="W18" i="12"/>
  <c r="W10" i="12"/>
  <c r="W17" i="12"/>
  <c r="W9" i="12"/>
  <c r="W16" i="12"/>
  <c r="W8" i="12"/>
  <c r="E29" i="13"/>
  <c r="E28" i="13"/>
  <c r="E27" i="13"/>
  <c r="E24" i="13"/>
  <c r="O22" i="12"/>
  <c r="O14" i="12"/>
  <c r="O13" i="12"/>
  <c r="O20" i="12"/>
  <c r="O12" i="12"/>
  <c r="O19" i="12"/>
  <c r="O11" i="12"/>
  <c r="O18" i="12"/>
  <c r="O10" i="12"/>
  <c r="O17" i="12"/>
  <c r="O9" i="12"/>
  <c r="O16" i="12"/>
  <c r="O8" i="12"/>
  <c r="O21" i="12"/>
  <c r="O23" i="12"/>
  <c r="O15" i="12"/>
  <c r="O7" i="12"/>
  <c r="E22" i="13"/>
  <c r="D37" i="9"/>
  <c r="B22" i="11"/>
  <c r="F31" i="11"/>
  <c r="F32" i="11"/>
  <c r="AG38" i="10"/>
  <c r="AG30" i="10"/>
  <c r="AG22" i="10"/>
  <c r="AH22" i="10" s="1"/>
  <c r="AI22" i="10" s="1"/>
  <c r="AG14" i="10"/>
  <c r="AG37" i="10"/>
  <c r="AG29" i="10"/>
  <c r="AG21" i="10"/>
  <c r="AG13" i="10"/>
  <c r="AG36" i="10"/>
  <c r="AG28" i="10"/>
  <c r="AG20" i="10"/>
  <c r="AG12" i="10"/>
  <c r="AG35" i="10"/>
  <c r="AG27" i="10"/>
  <c r="AG19" i="10"/>
  <c r="AG11" i="10"/>
  <c r="AG42" i="10"/>
  <c r="AG34" i="10"/>
  <c r="AG26" i="10"/>
  <c r="AG18" i="10"/>
  <c r="AG10" i="10"/>
  <c r="AG41" i="10"/>
  <c r="AG33" i="10"/>
  <c r="AG25" i="10"/>
  <c r="AG17" i="10"/>
  <c r="AG9" i="10"/>
  <c r="AG40" i="10"/>
  <c r="AG32" i="10"/>
  <c r="AG24" i="10"/>
  <c r="AG16" i="10"/>
  <c r="AG8" i="10"/>
  <c r="AA38" i="10"/>
  <c r="AA30" i="10"/>
  <c r="AA14" i="10"/>
  <c r="AA22" i="10"/>
  <c r="AB22" i="10" s="1"/>
  <c r="AC22" i="10" s="1"/>
  <c r="F33" i="11"/>
  <c r="AA37" i="10"/>
  <c r="AA13" i="10"/>
  <c r="AA36" i="10"/>
  <c r="AA28" i="10"/>
  <c r="AA20" i="10"/>
  <c r="AA12" i="10"/>
  <c r="AA35" i="10"/>
  <c r="AA27" i="10"/>
  <c r="AA19" i="10"/>
  <c r="AA11" i="10"/>
  <c r="AA21" i="10"/>
  <c r="AA42" i="10"/>
  <c r="AA34" i="10"/>
  <c r="AA26" i="10"/>
  <c r="AA18" i="10"/>
  <c r="AA10" i="10"/>
  <c r="AA29" i="10"/>
  <c r="AA41" i="10"/>
  <c r="AA33" i="10"/>
  <c r="AA25" i="10"/>
  <c r="AA17" i="10"/>
  <c r="AA9" i="10"/>
  <c r="AA40" i="10"/>
  <c r="AA32" i="10"/>
  <c r="AA24" i="10"/>
  <c r="AA16" i="10"/>
  <c r="AA8" i="10"/>
  <c r="AA39" i="10"/>
  <c r="AA31" i="10"/>
  <c r="AA23" i="10"/>
  <c r="AA15" i="10"/>
  <c r="AA7" i="10"/>
  <c r="S38" i="10"/>
  <c r="S14" i="10"/>
  <c r="S37" i="10"/>
  <c r="S29" i="10"/>
  <c r="S21" i="10"/>
  <c r="S13" i="10"/>
  <c r="S22" i="10"/>
  <c r="T22" i="10" s="1"/>
  <c r="U22" i="10" s="1"/>
  <c r="S36" i="10"/>
  <c r="S28" i="10"/>
  <c r="S20" i="10"/>
  <c r="S12" i="10"/>
  <c r="S30" i="10"/>
  <c r="S35" i="10"/>
  <c r="S27" i="10"/>
  <c r="S19" i="10"/>
  <c r="S11" i="10"/>
  <c r="S42" i="10"/>
  <c r="S34" i="10"/>
  <c r="S26" i="10"/>
  <c r="S18" i="10"/>
  <c r="S10" i="10"/>
  <c r="S41" i="10"/>
  <c r="S33" i="10"/>
  <c r="S25" i="10"/>
  <c r="S17" i="10"/>
  <c r="S9" i="10"/>
  <c r="S40" i="10"/>
  <c r="S32" i="10"/>
  <c r="S24" i="10"/>
  <c r="S16" i="10"/>
  <c r="S8" i="10"/>
  <c r="S39" i="10"/>
  <c r="S31" i="10"/>
  <c r="S23" i="10"/>
  <c r="S15" i="10"/>
  <c r="S7" i="10"/>
  <c r="E31" i="11"/>
  <c r="BG9" i="8"/>
  <c r="BG17" i="8"/>
  <c r="BG8" i="8"/>
  <c r="BG16" i="8"/>
  <c r="F31" i="9"/>
  <c r="E34" i="9"/>
  <c r="F35" i="9"/>
  <c r="F32" i="9"/>
  <c r="B23" i="9"/>
  <c r="F34" i="9"/>
  <c r="F36" i="9"/>
  <c r="BG11" i="8"/>
  <c r="BG19" i="8"/>
  <c r="BG10" i="8"/>
  <c r="BG18" i="8"/>
  <c r="BG7" i="8"/>
  <c r="BH7" i="8" s="1"/>
  <c r="BI7" i="8" s="1"/>
  <c r="BG15" i="8"/>
  <c r="BG12" i="8"/>
  <c r="BG20" i="8"/>
  <c r="BG13" i="8"/>
  <c r="BG21" i="8"/>
  <c r="BG14" i="8"/>
  <c r="W18" i="8"/>
  <c r="AO8" i="8"/>
  <c r="AF9" i="8"/>
  <c r="AF10" i="8"/>
  <c r="AF14" i="8"/>
  <c r="W15" i="8"/>
  <c r="AX13" i="8"/>
  <c r="AX17" i="8"/>
  <c r="AX21" i="8"/>
  <c r="AX18" i="8"/>
  <c r="N7" i="8"/>
  <c r="O7" i="8" s="1"/>
  <c r="P7" i="8" s="1"/>
  <c r="AF15" i="8"/>
  <c r="N8" i="8"/>
  <c r="AX14" i="8"/>
  <c r="W16" i="8"/>
  <c r="W20" i="8"/>
  <c r="AF13" i="8"/>
  <c r="AX12" i="8"/>
  <c r="W14" i="8"/>
  <c r="AF16" i="8"/>
  <c r="W21" i="8"/>
  <c r="AX8" i="8"/>
  <c r="W10" i="8"/>
  <c r="AF12" i="8"/>
  <c r="AX16" i="8"/>
  <c r="AF7" i="8"/>
  <c r="AG7" i="8" s="1"/>
  <c r="AH7" i="8" s="1"/>
  <c r="AX11" i="8"/>
  <c r="W13" i="8"/>
  <c r="W19" i="8"/>
  <c r="AX20" i="8"/>
  <c r="AF6" i="8"/>
  <c r="AG6" i="8" s="1"/>
  <c r="AH6" i="8" s="1"/>
  <c r="AO7" i="8"/>
  <c r="AP7" i="8" s="1"/>
  <c r="AQ7" i="8" s="1"/>
  <c r="AX9" i="8"/>
  <c r="E33" i="9"/>
  <c r="W11" i="8"/>
  <c r="W9" i="8"/>
  <c r="AF11" i="8"/>
  <c r="AX15" i="8"/>
  <c r="W17" i="8"/>
  <c r="AX10" i="8"/>
  <c r="W12" i="8"/>
  <c r="AX19" i="8"/>
  <c r="AF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W7" i="8"/>
  <c r="X7" i="8" s="1"/>
  <c r="Y7" i="8" s="1"/>
  <c r="AF17" i="8"/>
  <c r="AF18" i="8"/>
  <c r="AF19" i="8"/>
  <c r="AF20" i="8"/>
  <c r="AF21" i="8"/>
  <c r="AX7" i="8"/>
  <c r="AY7" i="8" s="1"/>
  <c r="AZ7" i="8" s="1"/>
  <c r="W8" i="8"/>
  <c r="AO9" i="8"/>
  <c r="AO10" i="8"/>
  <c r="AO11" i="8"/>
  <c r="AO12" i="8"/>
  <c r="AO13" i="8"/>
  <c r="AO14" i="8"/>
  <c r="AO15" i="8"/>
  <c r="AO16" i="8"/>
  <c r="AO17" i="8"/>
  <c r="AO18" i="8"/>
  <c r="AO19" i="8"/>
  <c r="AO20" i="8"/>
  <c r="AO21" i="8"/>
  <c r="BG12" i="1"/>
  <c r="BH12" i="1" s="1"/>
  <c r="BI12" i="1" s="1"/>
  <c r="BG11" i="1"/>
  <c r="BH11" i="1" s="1"/>
  <c r="BI11" i="1" s="1"/>
  <c r="BG10" i="1"/>
  <c r="BH10" i="1" s="1"/>
  <c r="BI10" i="1" s="1"/>
  <c r="BG9" i="1"/>
  <c r="BH9" i="1" s="1"/>
  <c r="BI9" i="1" s="1"/>
  <c r="BG8" i="1"/>
  <c r="BH8" i="1" s="1"/>
  <c r="BI8" i="1" s="1"/>
  <c r="E18" i="5"/>
  <c r="E24" i="5"/>
  <c r="E22" i="5"/>
  <c r="BG23" i="1"/>
  <c r="BH23" i="1" s="1"/>
  <c r="BI23" i="1" s="1"/>
  <c r="BG15" i="1"/>
  <c r="BH15" i="1" s="1"/>
  <c r="BI15" i="1" s="1"/>
  <c r="BG22" i="1"/>
  <c r="BH22" i="1" s="1"/>
  <c r="BI22" i="1" s="1"/>
  <c r="BG14" i="1"/>
  <c r="BH14" i="1" s="1"/>
  <c r="BI14" i="1" s="1"/>
  <c r="BG21" i="1"/>
  <c r="BH21" i="1" s="1"/>
  <c r="BI21" i="1" s="1"/>
  <c r="BG13" i="1"/>
  <c r="BH13" i="1" s="1"/>
  <c r="BI13" i="1" s="1"/>
  <c r="BG20" i="1"/>
  <c r="BH20" i="1" s="1"/>
  <c r="BI20" i="1" s="1"/>
  <c r="BG19" i="1"/>
  <c r="BH19" i="1" s="1"/>
  <c r="BI19" i="1" s="1"/>
  <c r="BG18" i="1"/>
  <c r="BH18" i="1" s="1"/>
  <c r="BI18" i="1" s="1"/>
  <c r="BG17" i="1"/>
  <c r="BH17" i="1" s="1"/>
  <c r="BI17" i="1" s="1"/>
  <c r="BG16" i="1"/>
  <c r="BH16" i="1" s="1"/>
  <c r="BI16" i="1" s="1"/>
  <c r="AZ23" i="1"/>
  <c r="AZ15" i="1"/>
  <c r="AZ22" i="1"/>
  <c r="AZ14" i="1"/>
  <c r="AZ21" i="1"/>
  <c r="AZ13" i="1"/>
  <c r="AZ20" i="1"/>
  <c r="AZ12" i="1"/>
  <c r="AZ19" i="1"/>
  <c r="AZ11" i="1"/>
  <c r="AZ18" i="1"/>
  <c r="AZ10" i="1"/>
  <c r="AZ17" i="1"/>
  <c r="AZ9" i="1"/>
  <c r="AZ16" i="1"/>
  <c r="AZ8" i="1"/>
  <c r="AZ7" i="1"/>
  <c r="BA7" i="1" s="1"/>
  <c r="BB7" i="1" s="1"/>
  <c r="AL22" i="1"/>
  <c r="AL14" i="1"/>
  <c r="AL23" i="1"/>
  <c r="AL15" i="1"/>
  <c r="AL21" i="1"/>
  <c r="AL13" i="1"/>
  <c r="AL20" i="1"/>
  <c r="AL12" i="1"/>
  <c r="AL19" i="1"/>
  <c r="AL11" i="1"/>
  <c r="AL18" i="1"/>
  <c r="AL10" i="1"/>
  <c r="AL17" i="1"/>
  <c r="AL9" i="1"/>
  <c r="AL7" i="1"/>
  <c r="AM7" i="1" s="1"/>
  <c r="AN7" i="1" s="1"/>
  <c r="AL16" i="1"/>
  <c r="AL8" i="1"/>
  <c r="Q7" i="1"/>
  <c r="R7" i="1" s="1"/>
  <c r="S7" i="1" s="1"/>
  <c r="J7" i="1"/>
  <c r="K7" i="1" s="1"/>
  <c r="L7" i="1" s="1"/>
  <c r="J23" i="1"/>
  <c r="K23" i="1" s="1"/>
  <c r="L23" i="1" s="1"/>
  <c r="J15" i="1"/>
  <c r="K15" i="1" s="1"/>
  <c r="L15" i="1" s="1"/>
  <c r="J22" i="1"/>
  <c r="K22" i="1" s="1"/>
  <c r="L22" i="1" s="1"/>
  <c r="J14" i="1"/>
  <c r="K14" i="1" s="1"/>
  <c r="L14" i="1" s="1"/>
  <c r="J21" i="1"/>
  <c r="K21" i="1" s="1"/>
  <c r="L21" i="1" s="1"/>
  <c r="J13" i="1"/>
  <c r="K13" i="1" s="1"/>
  <c r="L13" i="1" s="1"/>
  <c r="J20" i="1"/>
  <c r="K20" i="1" s="1"/>
  <c r="L20" i="1" s="1"/>
  <c r="J12" i="1"/>
  <c r="K12" i="1" s="1"/>
  <c r="L12" i="1" s="1"/>
  <c r="J19" i="1"/>
  <c r="K19" i="1" s="1"/>
  <c r="L19" i="1" s="1"/>
  <c r="J11" i="1"/>
  <c r="K11" i="1" s="1"/>
  <c r="L11" i="1" s="1"/>
  <c r="J18" i="1"/>
  <c r="K18" i="1" s="1"/>
  <c r="L18" i="1" s="1"/>
  <c r="J10" i="1"/>
  <c r="K10" i="1" s="1"/>
  <c r="L10" i="1" s="1"/>
  <c r="J17" i="1"/>
  <c r="K17" i="1" s="1"/>
  <c r="L17" i="1" s="1"/>
  <c r="J9" i="1"/>
  <c r="K9" i="1" s="1"/>
  <c r="L9" i="1" s="1"/>
  <c r="J16" i="1"/>
  <c r="K16" i="1" s="1"/>
  <c r="L16" i="1" s="1"/>
  <c r="J8" i="1"/>
  <c r="K8" i="1" s="1"/>
  <c r="L8" i="1" s="1"/>
  <c r="BT18" i="12" l="1"/>
  <c r="BU18" i="12" s="1"/>
  <c r="BT14" i="12"/>
  <c r="BU14" i="12" s="1"/>
  <c r="BT11" i="12"/>
  <c r="BU11" i="12" s="1"/>
  <c r="BT17" i="12"/>
  <c r="BU17" i="12" s="1"/>
  <c r="BT9" i="12"/>
  <c r="BU9" i="12" s="1"/>
  <c r="BT7" i="12"/>
  <c r="BU7" i="12" s="1"/>
  <c r="BT19" i="12"/>
  <c r="BU19" i="12" s="1"/>
  <c r="BT22" i="12"/>
  <c r="BU22" i="12" s="1"/>
  <c r="BT15" i="12"/>
  <c r="BU15" i="12" s="1"/>
  <c r="BT12" i="12"/>
  <c r="BU12" i="12" s="1"/>
  <c r="BT23" i="12"/>
  <c r="BT20" i="12"/>
  <c r="BU20" i="12" s="1"/>
  <c r="BT8" i="12"/>
  <c r="BU8" i="12" s="1"/>
  <c r="BT13" i="12"/>
  <c r="BU13" i="12" s="1"/>
  <c r="BT10" i="12"/>
  <c r="BU10" i="12" s="1"/>
  <c r="BT16" i="12"/>
  <c r="BU16" i="12" s="1"/>
  <c r="BT21" i="12"/>
  <c r="BU21" i="12" s="1"/>
  <c r="BL10" i="12"/>
  <c r="BM10" i="12" s="1"/>
  <c r="BL14" i="12"/>
  <c r="BM14" i="12" s="1"/>
  <c r="BL7" i="12"/>
  <c r="BM7" i="12" s="1"/>
  <c r="BL18" i="12"/>
  <c r="BM18" i="12" s="1"/>
  <c r="BL22" i="12"/>
  <c r="BM22" i="12" s="1"/>
  <c r="BL15" i="12"/>
  <c r="BM15" i="12" s="1"/>
  <c r="BL11" i="12"/>
  <c r="BM11" i="12" s="1"/>
  <c r="BL21" i="12"/>
  <c r="BM21" i="12" s="1"/>
  <c r="BL23" i="12"/>
  <c r="BL19" i="12"/>
  <c r="BM19" i="12" s="1"/>
  <c r="BL8" i="12"/>
  <c r="BM8" i="12" s="1"/>
  <c r="BL12" i="12"/>
  <c r="BM12" i="12" s="1"/>
  <c r="BL17" i="12"/>
  <c r="BL16" i="12"/>
  <c r="BM16" i="12" s="1"/>
  <c r="BL20" i="12"/>
  <c r="BM20" i="12" s="1"/>
  <c r="BL9" i="12"/>
  <c r="BM9" i="12" s="1"/>
  <c r="BL13" i="12"/>
  <c r="BM13" i="12" s="1"/>
  <c r="BD21" i="12"/>
  <c r="BE21" i="12" s="1"/>
  <c r="BD7" i="12"/>
  <c r="BE7" i="12" s="1"/>
  <c r="BD18" i="12"/>
  <c r="BE18" i="12" s="1"/>
  <c r="BD22" i="12"/>
  <c r="BE22" i="12" s="1"/>
  <c r="BD10" i="12"/>
  <c r="BE10" i="12" s="1"/>
  <c r="BD15" i="12"/>
  <c r="BE15" i="12" s="1"/>
  <c r="BD11" i="12"/>
  <c r="BE11" i="12" s="1"/>
  <c r="BD23" i="12"/>
  <c r="BD19" i="12"/>
  <c r="BE19" i="12" s="1"/>
  <c r="BD8" i="12"/>
  <c r="BE8" i="12" s="1"/>
  <c r="BD12" i="12"/>
  <c r="BE12" i="12" s="1"/>
  <c r="BD16" i="12"/>
  <c r="BE16" i="12" s="1"/>
  <c r="BD20" i="12"/>
  <c r="BE20" i="12" s="1"/>
  <c r="BD9" i="12"/>
  <c r="BE9" i="12" s="1"/>
  <c r="BD13" i="12"/>
  <c r="BE13" i="12" s="1"/>
  <c r="BD17" i="12"/>
  <c r="BD14" i="12"/>
  <c r="BE14" i="12" s="1"/>
  <c r="AV15" i="12"/>
  <c r="AW15" i="12" s="1"/>
  <c r="AV11" i="12"/>
  <c r="AW11" i="12" s="1"/>
  <c r="AV23" i="12"/>
  <c r="AV19" i="12"/>
  <c r="AW19" i="12" s="1"/>
  <c r="AV8" i="12"/>
  <c r="AW8" i="12" s="1"/>
  <c r="AV13" i="12"/>
  <c r="AW13" i="12" s="1"/>
  <c r="AV16" i="12"/>
  <c r="AW16" i="12" s="1"/>
  <c r="AV21" i="12"/>
  <c r="AW21" i="12" s="1"/>
  <c r="AV7" i="12"/>
  <c r="AW7" i="12" s="1"/>
  <c r="AV18" i="12"/>
  <c r="AW18" i="12" s="1"/>
  <c r="AV22" i="12"/>
  <c r="AW22" i="12" s="1"/>
  <c r="AV9" i="12"/>
  <c r="AW9" i="12" s="1"/>
  <c r="AV12" i="12"/>
  <c r="AW12" i="12" s="1"/>
  <c r="AV17" i="12"/>
  <c r="AV14" i="12"/>
  <c r="AW14" i="12" s="1"/>
  <c r="AV10" i="12"/>
  <c r="AW10" i="12" s="1"/>
  <c r="AV20" i="12"/>
  <c r="AW20" i="12" s="1"/>
  <c r="AN23" i="12"/>
  <c r="AN11" i="12"/>
  <c r="AO11" i="12" s="1"/>
  <c r="AN18" i="12"/>
  <c r="AO18" i="12" s="1"/>
  <c r="AN8" i="12"/>
  <c r="AO8" i="12" s="1"/>
  <c r="AN19" i="12"/>
  <c r="AO19" i="12" s="1"/>
  <c r="AN16" i="12"/>
  <c r="AO16" i="12" s="1"/>
  <c r="AN22" i="12"/>
  <c r="AO22" i="12" s="1"/>
  <c r="AN14" i="12"/>
  <c r="AO14" i="12" s="1"/>
  <c r="AN12" i="12"/>
  <c r="AO12" i="12" s="1"/>
  <c r="AN9" i="12"/>
  <c r="AO9" i="12" s="1"/>
  <c r="AN20" i="12"/>
  <c r="AO20" i="12" s="1"/>
  <c r="AN15" i="12"/>
  <c r="AO15" i="12" s="1"/>
  <c r="AN17" i="12"/>
  <c r="AO17" i="12" s="1"/>
  <c r="AN13" i="12"/>
  <c r="AO13" i="12" s="1"/>
  <c r="AN7" i="12"/>
  <c r="AO7" i="12" s="1"/>
  <c r="AN10" i="12"/>
  <c r="AO10" i="12" s="1"/>
  <c r="AN21" i="12"/>
  <c r="AO21" i="12" s="1"/>
  <c r="AF8" i="12"/>
  <c r="AG8" i="12" s="1"/>
  <c r="AF13" i="12"/>
  <c r="AG13" i="12" s="1"/>
  <c r="AF16" i="12"/>
  <c r="AG16" i="12" s="1"/>
  <c r="AF21" i="12"/>
  <c r="AG21" i="12" s="1"/>
  <c r="AF23" i="12"/>
  <c r="AF9" i="12"/>
  <c r="AG9" i="12" s="1"/>
  <c r="AF12" i="12"/>
  <c r="AG12" i="12" s="1"/>
  <c r="AF17" i="12"/>
  <c r="AG17" i="12" s="1"/>
  <c r="AF14" i="12"/>
  <c r="AG14" i="12" s="1"/>
  <c r="AF10" i="12"/>
  <c r="AG10" i="12" s="1"/>
  <c r="AF20" i="12"/>
  <c r="AG20" i="12" s="1"/>
  <c r="AF19" i="12"/>
  <c r="AG19" i="12" s="1"/>
  <c r="AF7" i="12"/>
  <c r="AG7" i="12" s="1"/>
  <c r="AF18" i="12"/>
  <c r="AG18" i="12" s="1"/>
  <c r="AF22" i="12"/>
  <c r="AG22" i="12" s="1"/>
  <c r="AF15" i="12"/>
  <c r="AG15" i="12" s="1"/>
  <c r="AF11" i="12"/>
  <c r="AG11" i="12" s="1"/>
  <c r="X9" i="12"/>
  <c r="Y9" i="12" s="1"/>
  <c r="X13" i="12"/>
  <c r="Y13" i="12" s="1"/>
  <c r="X16" i="12"/>
  <c r="Y16" i="12" s="1"/>
  <c r="X17" i="12"/>
  <c r="X21" i="12"/>
  <c r="Y21" i="12" s="1"/>
  <c r="X10" i="12"/>
  <c r="Y10" i="12" s="1"/>
  <c r="X7" i="12"/>
  <c r="Y7" i="12" s="1"/>
  <c r="X18" i="12"/>
  <c r="Y18" i="12" s="1"/>
  <c r="X14" i="12"/>
  <c r="Y14" i="12" s="1"/>
  <c r="X11" i="12"/>
  <c r="Y11" i="12" s="1"/>
  <c r="X15" i="12"/>
  <c r="Y15" i="12" s="1"/>
  <c r="X20" i="12"/>
  <c r="Y20" i="12" s="1"/>
  <c r="X19" i="12"/>
  <c r="Y19" i="12" s="1"/>
  <c r="X22" i="12"/>
  <c r="Y22" i="12" s="1"/>
  <c r="X8" i="12"/>
  <c r="Y8" i="12" s="1"/>
  <c r="X12" i="12"/>
  <c r="Y12" i="12" s="1"/>
  <c r="X23" i="12"/>
  <c r="P17" i="12"/>
  <c r="Q17" i="12" s="1"/>
  <c r="P14" i="12"/>
  <c r="Q14" i="12" s="1"/>
  <c r="P7" i="12"/>
  <c r="Q7" i="12" s="1"/>
  <c r="P10" i="12"/>
  <c r="Q10" i="12" s="1"/>
  <c r="P22" i="12"/>
  <c r="Q22" i="12" s="1"/>
  <c r="P15" i="12"/>
  <c r="Q15" i="12" s="1"/>
  <c r="P23" i="12"/>
  <c r="P11" i="12"/>
  <c r="Q11" i="12" s="1"/>
  <c r="P9" i="12"/>
  <c r="Q9" i="12" s="1"/>
  <c r="P13" i="12"/>
  <c r="Q13" i="12" s="1"/>
  <c r="P21" i="12"/>
  <c r="Q21" i="12" s="1"/>
  <c r="P19" i="12"/>
  <c r="Q19" i="12" s="1"/>
  <c r="P18" i="12"/>
  <c r="Q18" i="12" s="1"/>
  <c r="P8" i="12"/>
  <c r="Q8" i="12" s="1"/>
  <c r="P12" i="12"/>
  <c r="Q12" i="12" s="1"/>
  <c r="P16" i="12"/>
  <c r="Q16" i="12" s="1"/>
  <c r="P20" i="12"/>
  <c r="Q20" i="12" s="1"/>
  <c r="AJ22" i="10"/>
  <c r="AH40" i="10"/>
  <c r="AI40" i="10" s="1"/>
  <c r="AH26" i="10"/>
  <c r="AI26" i="10" s="1"/>
  <c r="AH20" i="10"/>
  <c r="AI20" i="10" s="1"/>
  <c r="AH9" i="10"/>
  <c r="AI9" i="10" s="1"/>
  <c r="AH34" i="10"/>
  <c r="AI34" i="10" s="1"/>
  <c r="AH28" i="10"/>
  <c r="AI28" i="10" s="1"/>
  <c r="AH30" i="10"/>
  <c r="AI30" i="10" s="1"/>
  <c r="AH17" i="10"/>
  <c r="AI17" i="10" s="1"/>
  <c r="AH42" i="10"/>
  <c r="AI42" i="10" s="1"/>
  <c r="AH36" i="10"/>
  <c r="AI36" i="10" s="1"/>
  <c r="AH38" i="10"/>
  <c r="AI38" i="10" s="1"/>
  <c r="AH25" i="10"/>
  <c r="AI25" i="10" s="1"/>
  <c r="AH11" i="10"/>
  <c r="AI11" i="10" s="1"/>
  <c r="AH13" i="10"/>
  <c r="AI13" i="10" s="1"/>
  <c r="AH18" i="10"/>
  <c r="AI18" i="10" s="1"/>
  <c r="AH8" i="10"/>
  <c r="AI8" i="10" s="1"/>
  <c r="AH33" i="10"/>
  <c r="AI33" i="10" s="1"/>
  <c r="AH19" i="10"/>
  <c r="AI19" i="10" s="1"/>
  <c r="AH21" i="10"/>
  <c r="AI21" i="10" s="1"/>
  <c r="AH32" i="10"/>
  <c r="AI32" i="10" s="1"/>
  <c r="AH12" i="10"/>
  <c r="AI12" i="10" s="1"/>
  <c r="AH14" i="10"/>
  <c r="AI14" i="10" s="1"/>
  <c r="AH16" i="10"/>
  <c r="AI16" i="10" s="1"/>
  <c r="AH41" i="10"/>
  <c r="AI41" i="10" s="1"/>
  <c r="AH27" i="10"/>
  <c r="AI27" i="10" s="1"/>
  <c r="AH29" i="10"/>
  <c r="AI29" i="10" s="1"/>
  <c r="AH24" i="10"/>
  <c r="AI24" i="10" s="1"/>
  <c r="AH10" i="10"/>
  <c r="AI10" i="10" s="1"/>
  <c r="AH35" i="10"/>
  <c r="AI35" i="10" s="1"/>
  <c r="AH37" i="10"/>
  <c r="AI37" i="10" s="1"/>
  <c r="AB24" i="10"/>
  <c r="AC24" i="10" s="1"/>
  <c r="AB29" i="10"/>
  <c r="AC29" i="10" s="1"/>
  <c r="AB19" i="10"/>
  <c r="AC19" i="10" s="1"/>
  <c r="AB37" i="10"/>
  <c r="AC37" i="10" s="1"/>
  <c r="AB13" i="10"/>
  <c r="AC13" i="10" s="1"/>
  <c r="AB32" i="10"/>
  <c r="AC32" i="10" s="1"/>
  <c r="AB10" i="10"/>
  <c r="AC10" i="10" s="1"/>
  <c r="AB16" i="10"/>
  <c r="AC16" i="10" s="1"/>
  <c r="AB11" i="10"/>
  <c r="AC11" i="10" s="1"/>
  <c r="AB27" i="10"/>
  <c r="AC27" i="10" s="1"/>
  <c r="AB15" i="10"/>
  <c r="AC15" i="10" s="1"/>
  <c r="AB40" i="10"/>
  <c r="AC40" i="10" s="1"/>
  <c r="AB18" i="10"/>
  <c r="AC18" i="10" s="1"/>
  <c r="AB35" i="10"/>
  <c r="AC35" i="10" s="1"/>
  <c r="AB8" i="10"/>
  <c r="AC8" i="10" s="1"/>
  <c r="AB33" i="10"/>
  <c r="AC33" i="10" s="1"/>
  <c r="AB21" i="10"/>
  <c r="AC21" i="10" s="1"/>
  <c r="AB36" i="10"/>
  <c r="AC36" i="10" s="1"/>
  <c r="AB23" i="10"/>
  <c r="AC23" i="10" s="1"/>
  <c r="AB9" i="10"/>
  <c r="AC9" i="10" s="1"/>
  <c r="AB26" i="10"/>
  <c r="AC26" i="10" s="1"/>
  <c r="AB12" i="10"/>
  <c r="AC12" i="10" s="1"/>
  <c r="AB14" i="10"/>
  <c r="AC14" i="10" s="1"/>
  <c r="AB7" i="10"/>
  <c r="AC7" i="10" s="1"/>
  <c r="AB31" i="10"/>
  <c r="AC31" i="10" s="1"/>
  <c r="AB17" i="10"/>
  <c r="AC17" i="10" s="1"/>
  <c r="AB34" i="10"/>
  <c r="AC34" i="10" s="1"/>
  <c r="AB20" i="10"/>
  <c r="AC20" i="10" s="1"/>
  <c r="AB30" i="10"/>
  <c r="AC30" i="10" s="1"/>
  <c r="AB41" i="10"/>
  <c r="AC41" i="10" s="1"/>
  <c r="AB39" i="10"/>
  <c r="AC39" i="10" s="1"/>
  <c r="AB25" i="10"/>
  <c r="AC25" i="10" s="1"/>
  <c r="AB42" i="10"/>
  <c r="AC42" i="10" s="1"/>
  <c r="AB28" i="10"/>
  <c r="AC28" i="10" s="1"/>
  <c r="AB38" i="10"/>
  <c r="AC38" i="10" s="1"/>
  <c r="T24" i="10"/>
  <c r="T10" i="10"/>
  <c r="T35" i="10"/>
  <c r="T21" i="10"/>
  <c r="T41" i="10"/>
  <c r="T13" i="10"/>
  <c r="T7" i="10"/>
  <c r="T32" i="10"/>
  <c r="T18" i="10"/>
  <c r="T30" i="10"/>
  <c r="T29" i="10"/>
  <c r="T15" i="10"/>
  <c r="T40" i="10"/>
  <c r="T26" i="10"/>
  <c r="T12" i="10"/>
  <c r="T37" i="10"/>
  <c r="T23" i="10"/>
  <c r="T9" i="10"/>
  <c r="T34" i="10"/>
  <c r="T20" i="10"/>
  <c r="T14" i="10"/>
  <c r="T31" i="10"/>
  <c r="T17" i="10"/>
  <c r="T42" i="10"/>
  <c r="T28" i="10"/>
  <c r="T38" i="10"/>
  <c r="T16" i="10"/>
  <c r="T27" i="10"/>
  <c r="T39" i="10"/>
  <c r="T25" i="10"/>
  <c r="T11" i="10"/>
  <c r="T36" i="10"/>
  <c r="T8" i="10"/>
  <c r="T33" i="10"/>
  <c r="T19" i="10"/>
  <c r="BH12" i="8"/>
  <c r="BI12" i="8" s="1"/>
  <c r="BH17" i="8"/>
  <c r="BI17" i="8" s="1"/>
  <c r="BH15" i="8"/>
  <c r="BI15" i="8" s="1"/>
  <c r="BH9" i="8"/>
  <c r="BI9" i="8" s="1"/>
  <c r="BH18" i="8"/>
  <c r="BI18" i="8" s="1"/>
  <c r="BH8" i="8"/>
  <c r="BI8" i="8" s="1"/>
  <c r="BH14" i="8"/>
  <c r="BI14" i="8" s="1"/>
  <c r="BH10" i="8"/>
  <c r="BI10" i="8" s="1"/>
  <c r="BH20" i="8"/>
  <c r="BI20" i="8" s="1"/>
  <c r="BH21" i="8"/>
  <c r="BI21" i="8" s="1"/>
  <c r="BH19" i="8"/>
  <c r="BI19" i="8" s="1"/>
  <c r="BH13" i="8"/>
  <c r="BI13" i="8" s="1"/>
  <c r="BH11" i="8"/>
  <c r="BI11" i="8" s="1"/>
  <c r="BH16" i="8"/>
  <c r="BI16" i="8" s="1"/>
  <c r="AY11" i="8"/>
  <c r="AZ11" i="8" s="1"/>
  <c r="AY19" i="8"/>
  <c r="AZ19" i="8" s="1"/>
  <c r="AY12" i="8"/>
  <c r="AZ12" i="8" s="1"/>
  <c r="AY18" i="8"/>
  <c r="AZ18" i="8" s="1"/>
  <c r="AY9" i="8"/>
  <c r="AZ9" i="8" s="1"/>
  <c r="AY16" i="8"/>
  <c r="AZ16" i="8" s="1"/>
  <c r="AY21" i="8"/>
  <c r="AZ21" i="8" s="1"/>
  <c r="AY10" i="8"/>
  <c r="AZ10" i="8" s="1"/>
  <c r="AY17" i="8"/>
  <c r="AZ17" i="8" s="1"/>
  <c r="AY13" i="8"/>
  <c r="AZ13" i="8" s="1"/>
  <c r="AY15" i="8"/>
  <c r="AZ15" i="8" s="1"/>
  <c r="AY20" i="8"/>
  <c r="AZ20" i="8" s="1"/>
  <c r="AY8" i="8"/>
  <c r="AZ8" i="8" s="1"/>
  <c r="AY14" i="8"/>
  <c r="AZ14" i="8" s="1"/>
  <c r="AP20" i="8"/>
  <c r="AQ20" i="8" s="1"/>
  <c r="AP12" i="8"/>
  <c r="AQ12" i="8" s="1"/>
  <c r="AP13" i="8"/>
  <c r="AQ13" i="8" s="1"/>
  <c r="AP19" i="8"/>
  <c r="AQ19" i="8" s="1"/>
  <c r="AP11" i="8"/>
  <c r="AQ11" i="8" s="1"/>
  <c r="AP18" i="8"/>
  <c r="AQ18" i="8" s="1"/>
  <c r="AP10" i="8"/>
  <c r="AQ10" i="8" s="1"/>
  <c r="AP8" i="8"/>
  <c r="AQ8" i="8" s="1"/>
  <c r="AP21" i="8"/>
  <c r="AQ21" i="8" s="1"/>
  <c r="AP17" i="8"/>
  <c r="AQ17" i="8" s="1"/>
  <c r="AP9" i="8"/>
  <c r="AQ9" i="8" s="1"/>
  <c r="AP16" i="8"/>
  <c r="AQ16" i="8" s="1"/>
  <c r="AP15" i="8"/>
  <c r="AQ15" i="8" s="1"/>
  <c r="AP14" i="8"/>
  <c r="AQ14" i="8" s="1"/>
  <c r="AG19" i="8"/>
  <c r="AH19" i="8" s="1"/>
  <c r="AG16" i="8"/>
  <c r="AH16" i="8" s="1"/>
  <c r="AG15" i="8"/>
  <c r="AH15" i="8" s="1"/>
  <c r="AG10" i="8"/>
  <c r="AH10" i="8" s="1"/>
  <c r="AG11" i="8"/>
  <c r="AH11" i="8" s="1"/>
  <c r="AG14" i="8"/>
  <c r="AH14" i="8" s="1"/>
  <c r="AG18" i="8"/>
  <c r="AH18" i="8" s="1"/>
  <c r="AG8" i="8"/>
  <c r="AH8" i="8" s="1"/>
  <c r="AG9" i="8"/>
  <c r="AH9" i="8" s="1"/>
  <c r="AG17" i="8"/>
  <c r="AH17" i="8" s="1"/>
  <c r="AG20" i="8"/>
  <c r="AH20" i="8" s="1"/>
  <c r="AG13" i="8"/>
  <c r="AH13" i="8" s="1"/>
  <c r="AG12" i="8"/>
  <c r="AH12" i="8" s="1"/>
  <c r="AG21" i="8"/>
  <c r="AH21" i="8" s="1"/>
  <c r="X17" i="8"/>
  <c r="Y17" i="8" s="1"/>
  <c r="X10" i="8"/>
  <c r="Y10" i="8" s="1"/>
  <c r="X20" i="8"/>
  <c r="X19" i="8"/>
  <c r="X16" i="8"/>
  <c r="X18" i="8"/>
  <c r="Y18" i="8" s="1"/>
  <c r="X8" i="8"/>
  <c r="Y8" i="8" s="1"/>
  <c r="X9" i="8"/>
  <c r="X13" i="8"/>
  <c r="X21" i="8"/>
  <c r="Y21" i="8" s="1"/>
  <c r="X11" i="8"/>
  <c r="Y11" i="8" s="1"/>
  <c r="X12" i="8"/>
  <c r="Y12" i="8" s="1"/>
  <c r="X14" i="8"/>
  <c r="Y14" i="8" s="1"/>
  <c r="X15" i="8"/>
  <c r="Y15" i="8" s="1"/>
  <c r="O20" i="8"/>
  <c r="P20" i="8" s="1"/>
  <c r="O12" i="8"/>
  <c r="O19" i="8"/>
  <c r="P19" i="8" s="1"/>
  <c r="O11" i="8"/>
  <c r="O18" i="8"/>
  <c r="P18" i="8" s="1"/>
  <c r="O10" i="8"/>
  <c r="O21" i="8"/>
  <c r="P21" i="8" s="1"/>
  <c r="O17" i="8"/>
  <c r="O9" i="8"/>
  <c r="P9" i="8" s="1"/>
  <c r="O8" i="8"/>
  <c r="O16" i="8"/>
  <c r="P16" i="8" s="1"/>
  <c r="O15" i="8"/>
  <c r="O13" i="8"/>
  <c r="P13" i="8" s="1"/>
  <c r="O14" i="8"/>
  <c r="G25" i="5"/>
  <c r="BJ7" i="1"/>
  <c r="BA19" i="1"/>
  <c r="BB19" i="1" s="1"/>
  <c r="BA23" i="1"/>
  <c r="BB23" i="1" s="1"/>
  <c r="BA8" i="1"/>
  <c r="BB8" i="1" s="1"/>
  <c r="BA12" i="1"/>
  <c r="BB12" i="1" s="1"/>
  <c r="BA11" i="1"/>
  <c r="BB11" i="1" s="1"/>
  <c r="BA9" i="1"/>
  <c r="BB9" i="1" s="1"/>
  <c r="BA13" i="1"/>
  <c r="BB13" i="1" s="1"/>
  <c r="BA17" i="1"/>
  <c r="BB17" i="1" s="1"/>
  <c r="BA21" i="1"/>
  <c r="BB21" i="1" s="1"/>
  <c r="BA16" i="1"/>
  <c r="BB16" i="1" s="1"/>
  <c r="BA20" i="1"/>
  <c r="BB20" i="1" s="1"/>
  <c r="BA10" i="1"/>
  <c r="BB10" i="1" s="1"/>
  <c r="BA14" i="1"/>
  <c r="BB14" i="1" s="1"/>
  <c r="BA15" i="1"/>
  <c r="BB15" i="1" s="1"/>
  <c r="BA18" i="1"/>
  <c r="BB18" i="1" s="1"/>
  <c r="BA22" i="1"/>
  <c r="BB22" i="1" s="1"/>
  <c r="AM11" i="1"/>
  <c r="AN11" i="1" s="1"/>
  <c r="AM14" i="1"/>
  <c r="AN14" i="1" s="1"/>
  <c r="AM8" i="1"/>
  <c r="AN8" i="1" s="1"/>
  <c r="AM19" i="1"/>
  <c r="AN19" i="1" s="1"/>
  <c r="AM22" i="1"/>
  <c r="AN22" i="1" s="1"/>
  <c r="AM23" i="1"/>
  <c r="AN23" i="1" s="1"/>
  <c r="AM16" i="1"/>
  <c r="AN16" i="1" s="1"/>
  <c r="AM12" i="1"/>
  <c r="AN12" i="1" s="1"/>
  <c r="AM20" i="1"/>
  <c r="AN20" i="1" s="1"/>
  <c r="AM9" i="1"/>
  <c r="AN9" i="1" s="1"/>
  <c r="AM13" i="1"/>
  <c r="AN13" i="1" s="1"/>
  <c r="AM17" i="1"/>
  <c r="AN17" i="1" s="1"/>
  <c r="AM21" i="1"/>
  <c r="AN21" i="1" s="1"/>
  <c r="AM18" i="1"/>
  <c r="AN18" i="1" s="1"/>
  <c r="AM10" i="1"/>
  <c r="AM15" i="1"/>
  <c r="AN15" i="1" s="1"/>
  <c r="Y8" i="1"/>
  <c r="Z8" i="1" s="1"/>
  <c r="Y12" i="1"/>
  <c r="Z12" i="1" s="1"/>
  <c r="R16" i="1"/>
  <c r="S16" i="1" s="1"/>
  <c r="R12" i="1"/>
  <c r="S12" i="1" s="1"/>
  <c r="R8" i="1"/>
  <c r="S8" i="1" s="1"/>
  <c r="R9" i="1"/>
  <c r="S9" i="1" s="1"/>
  <c r="R20" i="1"/>
  <c r="S20" i="1" s="1"/>
  <c r="R10" i="1"/>
  <c r="S10" i="1" s="1"/>
  <c r="R21" i="1"/>
  <c r="S21" i="1" s="1"/>
  <c r="R17" i="1"/>
  <c r="S17" i="1" s="1"/>
  <c r="R15" i="1"/>
  <c r="S15" i="1" s="1"/>
  <c r="R18" i="1"/>
  <c r="S18" i="1" s="1"/>
  <c r="R22" i="1"/>
  <c r="S22" i="1" s="1"/>
  <c r="R13" i="1"/>
  <c r="S13" i="1" s="1"/>
  <c r="R19" i="1"/>
  <c r="S19" i="1" s="1"/>
  <c r="R23" i="1"/>
  <c r="S23" i="1" s="1"/>
  <c r="R14" i="1"/>
  <c r="S14" i="1" s="1"/>
  <c r="R11" i="1"/>
  <c r="S11" i="1" s="1"/>
  <c r="F19" i="5"/>
  <c r="E31" i="9"/>
  <c r="E34" i="11"/>
  <c r="G34" i="11"/>
  <c r="G32" i="11"/>
  <c r="AJ6" i="10"/>
  <c r="E35" i="9"/>
  <c r="E36" i="9"/>
  <c r="E32" i="9"/>
  <c r="F20" i="5"/>
  <c r="F23" i="5"/>
  <c r="F25" i="5"/>
  <c r="F21" i="5"/>
  <c r="F18" i="5"/>
  <c r="E19" i="5"/>
  <c r="H23" i="5"/>
  <c r="H21" i="5"/>
  <c r="H20" i="5"/>
  <c r="H18" i="5"/>
  <c r="H33" i="11" l="1"/>
  <c r="G33" i="11"/>
  <c r="AW23" i="12"/>
  <c r="Y23" i="12"/>
  <c r="AO23" i="12"/>
  <c r="BU23" i="12"/>
  <c r="AG23" i="12"/>
  <c r="BE23" i="12"/>
  <c r="BM23" i="12"/>
  <c r="G29" i="13"/>
  <c r="G28" i="13"/>
  <c r="Q23" i="12"/>
  <c r="G26" i="13"/>
  <c r="G23" i="13"/>
  <c r="BM17" i="12"/>
  <c r="G25" i="13"/>
  <c r="G22" i="13"/>
  <c r="G27" i="13"/>
  <c r="BE17" i="12"/>
  <c r="AW17" i="12"/>
  <c r="G24" i="13"/>
  <c r="Y17" i="12"/>
  <c r="BV16" i="12"/>
  <c r="BV11" i="12"/>
  <c r="BV12" i="12"/>
  <c r="BV8" i="12"/>
  <c r="BV15" i="12"/>
  <c r="BV18" i="12"/>
  <c r="BV22" i="12"/>
  <c r="BV19" i="12"/>
  <c r="BV10" i="12"/>
  <c r="BV21" i="12"/>
  <c r="BV7" i="12"/>
  <c r="BV13" i="12"/>
  <c r="BV14" i="12"/>
  <c r="BV20" i="12"/>
  <c r="BV9" i="12"/>
  <c r="G34" i="9"/>
  <c r="H34" i="11"/>
  <c r="U42" i="10"/>
  <c r="AJ42" i="10" s="1"/>
  <c r="U37" i="10"/>
  <c r="AJ37" i="10" s="1"/>
  <c r="U11" i="10"/>
  <c r="AJ11" i="10" s="1"/>
  <c r="U17" i="10"/>
  <c r="AJ17" i="10" s="1"/>
  <c r="U12" i="10"/>
  <c r="AJ12" i="10" s="1"/>
  <c r="U7" i="10"/>
  <c r="AJ7" i="10" s="1"/>
  <c r="U36" i="10"/>
  <c r="AJ36" i="10" s="1"/>
  <c r="U32" i="10"/>
  <c r="AJ32" i="10" s="1"/>
  <c r="U25" i="10"/>
  <c r="AJ25" i="10" s="1"/>
  <c r="U31" i="10"/>
  <c r="AJ31" i="10" s="1"/>
  <c r="U26" i="10"/>
  <c r="AJ26" i="10" s="1"/>
  <c r="U13" i="10"/>
  <c r="AJ13" i="10" s="1"/>
  <c r="U39" i="10"/>
  <c r="AJ39" i="10" s="1"/>
  <c r="U14" i="10"/>
  <c r="AJ14" i="10" s="1"/>
  <c r="U40" i="10"/>
  <c r="AJ40" i="10" s="1"/>
  <c r="U41" i="10"/>
  <c r="AJ41" i="10" s="1"/>
  <c r="U27" i="10"/>
  <c r="AJ27" i="10" s="1"/>
  <c r="U20" i="10"/>
  <c r="AJ20" i="10" s="1"/>
  <c r="U15" i="10"/>
  <c r="AJ15" i="10" s="1"/>
  <c r="U21" i="10"/>
  <c r="AJ21" i="10" s="1"/>
  <c r="U19" i="10"/>
  <c r="AJ19" i="10" s="1"/>
  <c r="U16" i="10"/>
  <c r="AJ16" i="10" s="1"/>
  <c r="U34" i="10"/>
  <c r="AJ34" i="10" s="1"/>
  <c r="U29" i="10"/>
  <c r="AJ29" i="10" s="1"/>
  <c r="U35" i="10"/>
  <c r="AJ35" i="10" s="1"/>
  <c r="G36" i="9"/>
  <c r="U33" i="10"/>
  <c r="AJ33" i="10" s="1"/>
  <c r="U38" i="10"/>
  <c r="AJ38" i="10" s="1"/>
  <c r="U9" i="10"/>
  <c r="AJ9" i="10" s="1"/>
  <c r="U30" i="10"/>
  <c r="AJ30" i="10" s="1"/>
  <c r="U10" i="10"/>
  <c r="AJ10" i="10" s="1"/>
  <c r="U8" i="10"/>
  <c r="AJ8" i="10" s="1"/>
  <c r="U28" i="10"/>
  <c r="AJ28" i="10" s="1"/>
  <c r="U23" i="10"/>
  <c r="AJ23" i="10" s="1"/>
  <c r="U18" i="10"/>
  <c r="AJ18" i="10" s="1"/>
  <c r="U24" i="10"/>
  <c r="AJ24" i="10" s="1"/>
  <c r="G31" i="9"/>
  <c r="G35" i="9"/>
  <c r="G33" i="9"/>
  <c r="G32" i="9"/>
  <c r="BJ18" i="8"/>
  <c r="BJ21" i="8"/>
  <c r="Y16" i="8"/>
  <c r="BJ16" i="8" s="1"/>
  <c r="Y19" i="8"/>
  <c r="BJ19" i="8" s="1"/>
  <c r="Y20" i="8"/>
  <c r="BJ20" i="8" s="1"/>
  <c r="Y13" i="8"/>
  <c r="BJ13" i="8" s="1"/>
  <c r="Y9" i="8"/>
  <c r="BJ9" i="8" s="1"/>
  <c r="P17" i="8"/>
  <c r="BJ17" i="8" s="1"/>
  <c r="P14" i="8"/>
  <c r="BJ14" i="8" s="1"/>
  <c r="P15" i="8"/>
  <c r="BJ15" i="8" s="1"/>
  <c r="P11" i="8"/>
  <c r="BJ11" i="8" s="1"/>
  <c r="P10" i="8"/>
  <c r="BJ10" i="8" s="1"/>
  <c r="P8" i="8"/>
  <c r="BJ8" i="8" s="1"/>
  <c r="P12" i="8"/>
  <c r="BJ12" i="8" s="1"/>
  <c r="BJ20" i="1"/>
  <c r="BJ14" i="1"/>
  <c r="BJ11" i="1"/>
  <c r="BJ8" i="1"/>
  <c r="BJ9" i="1"/>
  <c r="BJ16" i="1"/>
  <c r="BJ23" i="1"/>
  <c r="BJ21" i="1"/>
  <c r="BJ19" i="1"/>
  <c r="BJ15" i="1"/>
  <c r="BJ12" i="1"/>
  <c r="BJ22" i="1"/>
  <c r="BJ17" i="1"/>
  <c r="BJ18" i="1"/>
  <c r="BJ13" i="1"/>
  <c r="H24" i="5"/>
  <c r="AN10" i="1"/>
  <c r="BJ10" i="1" s="1"/>
  <c r="H19" i="5"/>
  <c r="H29" i="13"/>
  <c r="BV6" i="12"/>
  <c r="H22" i="13"/>
  <c r="H31" i="11"/>
  <c r="G31" i="11"/>
  <c r="H33" i="9"/>
  <c r="H32" i="9"/>
  <c r="H35" i="9"/>
  <c r="BJ6" i="8"/>
  <c r="H34" i="9"/>
  <c r="H36" i="9"/>
  <c r="BJ7" i="8"/>
  <c r="G20" i="5"/>
  <c r="G21" i="5"/>
  <c r="G22" i="5"/>
  <c r="G24" i="5"/>
  <c r="G18" i="5"/>
  <c r="G23" i="5"/>
  <c r="G19" i="5"/>
  <c r="H25" i="5"/>
  <c r="H27" i="13" l="1"/>
  <c r="H28" i="13"/>
  <c r="H25" i="13"/>
  <c r="H23" i="13"/>
  <c r="H24" i="13"/>
  <c r="H26" i="13"/>
  <c r="BV23" i="12"/>
  <c r="BV17" i="12"/>
  <c r="H32" i="11"/>
  <c r="I38" i="11" s="1"/>
  <c r="H31" i="9"/>
  <c r="I39" i="9" s="1"/>
  <c r="H22" i="5"/>
  <c r="I27" i="5" s="1"/>
  <c r="I33" i="13" l="1"/>
</calcChain>
</file>

<file path=xl/sharedStrings.xml><?xml version="1.0" encoding="utf-8"?>
<sst xmlns="http://schemas.openxmlformats.org/spreadsheetml/2006/main" count="651" uniqueCount="180">
  <si>
    <t>Roll</t>
  </si>
  <si>
    <t>Name</t>
  </si>
  <si>
    <t>Class</t>
  </si>
  <si>
    <t>English</t>
  </si>
  <si>
    <t>Nepali</t>
  </si>
  <si>
    <t>Science</t>
  </si>
  <si>
    <t>C.Math</t>
  </si>
  <si>
    <t>EPH</t>
  </si>
  <si>
    <t>Computer</t>
  </si>
  <si>
    <t>O.Maths</t>
  </si>
  <si>
    <t>Ram Karki</t>
  </si>
  <si>
    <t>Shyam KC</t>
  </si>
  <si>
    <t>Kiran GC</t>
  </si>
  <si>
    <t>Sita Upreti</t>
  </si>
  <si>
    <t>Rita Sharma</t>
  </si>
  <si>
    <t>Hari KC</t>
  </si>
  <si>
    <t>Sundar Thapa</t>
  </si>
  <si>
    <t>Pawan Bista</t>
  </si>
  <si>
    <t>Namita Pokharel</t>
  </si>
  <si>
    <t>Kumar KC</t>
  </si>
  <si>
    <t>Sagar Bhattarai</t>
  </si>
  <si>
    <t>Kundan Magar</t>
  </si>
  <si>
    <t>Nisha Sharma</t>
  </si>
  <si>
    <t>Rama Kharel</t>
  </si>
  <si>
    <t>Rajan Yadav</t>
  </si>
  <si>
    <t>Ajay Kumar</t>
  </si>
  <si>
    <t>Kopila Shrestha</t>
  </si>
  <si>
    <t>Total</t>
  </si>
  <si>
    <t>Grade</t>
  </si>
  <si>
    <t>Reg No</t>
  </si>
  <si>
    <t>Social Studies</t>
  </si>
  <si>
    <t>O.Math</t>
  </si>
  <si>
    <t>Th</t>
  </si>
  <si>
    <t>Pr</t>
  </si>
  <si>
    <t>Credit</t>
  </si>
  <si>
    <t>Class 10 Student List</t>
  </si>
  <si>
    <t>Final Grade</t>
  </si>
  <si>
    <t>GPA</t>
  </si>
  <si>
    <t>Social</t>
  </si>
  <si>
    <t>CGPA</t>
  </si>
  <si>
    <t>Reg, No</t>
  </si>
  <si>
    <t>S.No.</t>
  </si>
  <si>
    <t>Subject Name</t>
  </si>
  <si>
    <t>Obtanied Grade</t>
  </si>
  <si>
    <t>Grade Point</t>
  </si>
  <si>
    <t>Remarks</t>
  </si>
  <si>
    <t>Computer Science</t>
  </si>
  <si>
    <t>Date: 11/09/2022</t>
  </si>
  <si>
    <t>Theory</t>
  </si>
  <si>
    <t>Practical</t>
  </si>
  <si>
    <t>Full Name</t>
  </si>
  <si>
    <t>DOB</t>
  </si>
  <si>
    <t>Symbol No</t>
  </si>
  <si>
    <t>Code</t>
  </si>
  <si>
    <t>Stream</t>
  </si>
  <si>
    <t>Eng. 004</t>
  </si>
  <si>
    <t>Opt. 2 (Computer)</t>
  </si>
  <si>
    <t>Terminal Exam Gradesheet</t>
  </si>
  <si>
    <t>The following are the grades obtained by</t>
  </si>
  <si>
    <t>are shown below</t>
  </si>
  <si>
    <t>Subject</t>
  </si>
  <si>
    <t>Obtained Grades</t>
  </si>
  <si>
    <t>Remark</t>
  </si>
  <si>
    <t>Neha Sharma</t>
  </si>
  <si>
    <t>Mamata Shresta</t>
  </si>
  <si>
    <t>Niva GC</t>
  </si>
  <si>
    <t>Grades Distribution</t>
  </si>
  <si>
    <t>Cumulative Grade Point Average</t>
  </si>
  <si>
    <t>Note: One credit hour equals 32 class hours</t>
  </si>
  <si>
    <t>Class Teacher</t>
  </si>
  <si>
    <t>Principal</t>
  </si>
  <si>
    <t>Nep. 002</t>
  </si>
  <si>
    <t>Mathematics</t>
  </si>
  <si>
    <t>Mat. 007</t>
  </si>
  <si>
    <t>Opt. 1 (Physics)</t>
  </si>
  <si>
    <t>Phy. 102</t>
  </si>
  <si>
    <t>Com. 232</t>
  </si>
  <si>
    <t>Opt. 3 (Chemistry)</t>
  </si>
  <si>
    <t>Che.302</t>
  </si>
  <si>
    <t>Bhairav Upreti</t>
  </si>
  <si>
    <t>Nikesh KC</t>
  </si>
  <si>
    <t>Rajesh BC</t>
  </si>
  <si>
    <t>Goma KC</t>
  </si>
  <si>
    <t>Nita GC</t>
  </si>
  <si>
    <t>Nitesh Sharma</t>
  </si>
  <si>
    <t>Gautam Rai</t>
  </si>
  <si>
    <t>Hema Thakur</t>
  </si>
  <si>
    <t>Ramesh Kharel</t>
  </si>
  <si>
    <t>Umesh Yadav</t>
  </si>
  <si>
    <t>Bandana Baral</t>
  </si>
  <si>
    <t>Nima Shakya</t>
  </si>
  <si>
    <t>Sima Acharya</t>
  </si>
  <si>
    <t>Physics</t>
  </si>
  <si>
    <t>Chemistry</t>
  </si>
  <si>
    <t>in the annual exam conducted by the college from</t>
  </si>
  <si>
    <t>Roll No</t>
  </si>
  <si>
    <t>Rekha Sharma</t>
  </si>
  <si>
    <t>Rajesh KC</t>
  </si>
  <si>
    <t>Shiva BC</t>
  </si>
  <si>
    <t>Krishna Upreti</t>
  </si>
  <si>
    <t>Mangal Balla</t>
  </si>
  <si>
    <t>Monica Thapa</t>
  </si>
  <si>
    <t>Soniya Karki</t>
  </si>
  <si>
    <t>Rishab Shah</t>
  </si>
  <si>
    <t>Amit Mahat</t>
  </si>
  <si>
    <t>Anil Babu</t>
  </si>
  <si>
    <t>Rupa Khanal</t>
  </si>
  <si>
    <t>Amir GC</t>
  </si>
  <si>
    <t>Asmita Magar</t>
  </si>
  <si>
    <t>Kumar rai</t>
  </si>
  <si>
    <t>Varun Gurung</t>
  </si>
  <si>
    <t>Gopi Shakya</t>
  </si>
  <si>
    <t>Nisha Shrestha</t>
  </si>
  <si>
    <t>Nisan Maharjan</t>
  </si>
  <si>
    <t>Aditya Manandhar</t>
  </si>
  <si>
    <t>Santosh Bista</t>
  </si>
  <si>
    <t>Raju Ghimire</t>
  </si>
  <si>
    <t>Radha Wagley</t>
  </si>
  <si>
    <t>My English</t>
  </si>
  <si>
    <t>Mero Nepali</t>
  </si>
  <si>
    <t>Mero Serfero</t>
  </si>
  <si>
    <t>Nikita KC</t>
  </si>
  <si>
    <t>Rajani BK</t>
  </si>
  <si>
    <t>Goma Khatri</t>
  </si>
  <si>
    <t>Mamata Shakya</t>
  </si>
  <si>
    <t>Bandana Barun</t>
  </si>
  <si>
    <t>Reema Shakya</t>
  </si>
  <si>
    <t>Mahesh Yadav</t>
  </si>
  <si>
    <t>Ayush Kharel</t>
  </si>
  <si>
    <t>Arun GC</t>
  </si>
  <si>
    <t>of</t>
  </si>
  <si>
    <t>in the annual exam conducted by the school from</t>
  </si>
  <si>
    <t>S.No</t>
  </si>
  <si>
    <t>Student List</t>
  </si>
  <si>
    <t>Pre-SEE Examination Gradesheet</t>
  </si>
  <si>
    <t>Registration Number</t>
  </si>
  <si>
    <t>District</t>
  </si>
  <si>
    <t>School</t>
  </si>
  <si>
    <t>Province</t>
  </si>
  <si>
    <t>Patan</t>
  </si>
  <si>
    <t>Model School</t>
  </si>
  <si>
    <t>Bagmati</t>
  </si>
  <si>
    <t>Rama Bista</t>
  </si>
  <si>
    <t>Kamal Baral</t>
  </si>
  <si>
    <t>Shiv Das</t>
  </si>
  <si>
    <t>Subha Sen</t>
  </si>
  <si>
    <t>Sima Raj</t>
  </si>
  <si>
    <t>Raj Yadav</t>
  </si>
  <si>
    <t>Yadav Rai</t>
  </si>
  <si>
    <t>Chetana KC</t>
  </si>
  <si>
    <t>Karan BC</t>
  </si>
  <si>
    <t>Bina GC</t>
  </si>
  <si>
    <t>Raj Kumar</t>
  </si>
  <si>
    <t>Rajesh Shakya</t>
  </si>
  <si>
    <t>Nira Kumari</t>
  </si>
  <si>
    <t>Hira Sharma</t>
  </si>
  <si>
    <t>Shital Jha</t>
  </si>
  <si>
    <t>Dolma Gurung</t>
  </si>
  <si>
    <t>Rama Magar</t>
  </si>
  <si>
    <t>Social Studies and Population Education</t>
  </si>
  <si>
    <t>Health and Physical Education</t>
  </si>
  <si>
    <t>Moral Education</t>
  </si>
  <si>
    <t>Occupation, Education and Technology Education</t>
  </si>
  <si>
    <t>Local Subject (Computer)</t>
  </si>
  <si>
    <t xml:space="preserve">DOB </t>
  </si>
  <si>
    <t>Registration No</t>
  </si>
  <si>
    <t xml:space="preserve">In annual examination </t>
  </si>
  <si>
    <t>are mentioned below</t>
  </si>
  <si>
    <t>Nisha Kunwar</t>
  </si>
  <si>
    <t>Grades of</t>
  </si>
  <si>
    <t>Grades Obtained</t>
  </si>
  <si>
    <t>TH</t>
  </si>
  <si>
    <t>PR</t>
  </si>
  <si>
    <t>Occupation, Business and Technology Education</t>
  </si>
  <si>
    <t>Note</t>
  </si>
  <si>
    <t>Grade Point Average</t>
  </si>
  <si>
    <t>Section Officer</t>
  </si>
  <si>
    <t>Exam Controller</t>
  </si>
  <si>
    <t>Date</t>
  </si>
  <si>
    <t>One credit hour equals 32 normal class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</si>
</sst>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2" fontId="1" fillId="0" borderId="12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4" fontId="3" fillId="0" borderId="0" xfId="0" applyNumberFormat="1" applyFont="1"/>
    <xf numFmtId="2" fontId="2" fillId="0" borderId="0" xfId="0" applyNumberFormat="1" applyFont="1" applyAlignment="1">
      <alignment horizontal="center"/>
    </xf>
    <xf numFmtId="2" fontId="1" fillId="0" borderId="15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2" fontId="2" fillId="0" borderId="5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2" fontId="6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0</xdr:rowOff>
    </xdr:from>
    <xdr:to>
      <xdr:col>2</xdr:col>
      <xdr:colOff>981074</xdr:colOff>
      <xdr:row>6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4C3703-B45D-2C7E-AE89-50AB5BC56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0"/>
          <a:ext cx="1590673" cy="1143001"/>
        </a:xfrm>
        <a:prstGeom prst="rect">
          <a:avLst/>
        </a:prstGeom>
      </xdr:spPr>
    </xdr:pic>
    <xdr:clientData/>
  </xdr:twoCellAnchor>
  <xdr:twoCellAnchor>
    <xdr:from>
      <xdr:col>2</xdr:col>
      <xdr:colOff>971550</xdr:colOff>
      <xdr:row>0</xdr:row>
      <xdr:rowOff>1</xdr:rowOff>
    </xdr:from>
    <xdr:to>
      <xdr:col>8</xdr:col>
      <xdr:colOff>600074</xdr:colOff>
      <xdr:row>6</xdr:row>
      <xdr:rowOff>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6D68AA-3DFD-5F09-EA29-0E8B96C924F1}"/>
            </a:ext>
          </a:extLst>
        </xdr:cNvPr>
        <xdr:cNvSpPr txBox="1"/>
      </xdr:nvSpPr>
      <xdr:spPr>
        <a:xfrm>
          <a:off x="2190750" y="1"/>
          <a:ext cx="4210049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600">
              <a:latin typeface="Algerian" panose="04020705040A02060702" pitchFamily="82" charset="0"/>
            </a:rPr>
            <a:t>Model School</a:t>
          </a:r>
        </a:p>
        <a:p>
          <a:pPr algn="ctr"/>
          <a:r>
            <a:rPr lang="en-GB" sz="1600">
              <a:latin typeface="Algerian" panose="04020705040A02060702" pitchFamily="82" charset="0"/>
            </a:rPr>
            <a:t>Placename,</a:t>
          </a:r>
          <a:r>
            <a:rPr lang="en-GB" sz="1600" baseline="0">
              <a:latin typeface="Algerian" panose="04020705040A02060702" pitchFamily="82" charset="0"/>
            </a:rPr>
            <a:t> Municiplaity Name</a:t>
          </a:r>
        </a:p>
        <a:p>
          <a:pPr algn="ctr"/>
          <a:r>
            <a:rPr lang="en-GB" sz="1600" baseline="0">
              <a:latin typeface="Algerian" panose="04020705040A02060702" pitchFamily="82" charset="0"/>
            </a:rPr>
            <a:t>Since 2012</a:t>
          </a:r>
          <a:endParaRPr lang="en-GB" sz="1600">
            <a:latin typeface="Algerian" panose="04020705040A02060702" pitchFamily="8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28091</xdr:colOff>
      <xdr:row>4</xdr:row>
      <xdr:rowOff>9525</xdr:rowOff>
    </xdr:from>
    <xdr:to>
      <xdr:col>4</xdr:col>
      <xdr:colOff>76199</xdr:colOff>
      <xdr:row>12</xdr:row>
      <xdr:rowOff>171451</xdr:rowOff>
    </xdr:to>
    <xdr:pic>
      <xdr:nvPicPr>
        <xdr:cNvPr id="2" name="Picture 1" descr="120,155 School Logo Illustrations &amp; Clip Art - iStock">
          <a:extLst>
            <a:ext uri="{FF2B5EF4-FFF2-40B4-BE49-F238E27FC236}">
              <a16:creationId xmlns:a16="http://schemas.microsoft.com/office/drawing/2014/main" id="{0B4D919A-BE1F-4F6B-B390-93DE3F552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691" y="771525"/>
          <a:ext cx="2019783" cy="1685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600076</xdr:colOff>
      <xdr:row>4</xdr:row>
      <xdr:rowOff>9525</xdr:rowOff>
    </xdr:from>
    <xdr:to>
      <xdr:col>7</xdr:col>
      <xdr:colOff>542926</xdr:colOff>
      <xdr:row>12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D6BC80C-32C1-4AD2-B08F-18C43346A368}"/>
            </a:ext>
          </a:extLst>
        </xdr:cNvPr>
        <xdr:cNvSpPr txBox="1"/>
      </xdr:nvSpPr>
      <xdr:spPr>
        <a:xfrm>
          <a:off x="2571751" y="390525"/>
          <a:ext cx="2381250" cy="1685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000">
              <a:latin typeface="Arial Rounded MT Bold" panose="020F0704030504030204" pitchFamily="34" charset="0"/>
            </a:rPr>
            <a:t>MODEL SCHOOL</a:t>
          </a:r>
          <a:br>
            <a:rPr lang="en-GB" sz="2000">
              <a:latin typeface="Arial Rounded MT Bold" panose="020F0704030504030204" pitchFamily="34" charset="0"/>
            </a:rPr>
          </a:br>
          <a:r>
            <a:rPr lang="en-GB" sz="2000">
              <a:latin typeface="Arial Rounded MT Bold" panose="020F0704030504030204" pitchFamily="34" charset="0"/>
            </a:rPr>
            <a:t>Placename, Municipality Name</a:t>
          </a:r>
        </a:p>
        <a:p>
          <a:pPr algn="ctr"/>
          <a:r>
            <a:rPr lang="en-GB" sz="2000">
              <a:latin typeface="Arial Rounded MT Bold" panose="020F0704030504030204" pitchFamily="34" charset="0"/>
            </a:rPr>
            <a:t>Since</a:t>
          </a:r>
          <a:r>
            <a:rPr lang="en-GB" sz="2000" baseline="0">
              <a:latin typeface="Arial Rounded MT Bold" panose="020F0704030504030204" pitchFamily="34" charset="0"/>
            </a:rPr>
            <a:t> 2012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28091</xdr:colOff>
      <xdr:row>4</xdr:row>
      <xdr:rowOff>9525</xdr:rowOff>
    </xdr:from>
    <xdr:to>
      <xdr:col>4</xdr:col>
      <xdr:colOff>219074</xdr:colOff>
      <xdr:row>12</xdr:row>
      <xdr:rowOff>171451</xdr:rowOff>
    </xdr:to>
    <xdr:pic>
      <xdr:nvPicPr>
        <xdr:cNvPr id="2" name="Picture 1" descr="120,155 School Logo Illustrations &amp; Clip Art - iStock">
          <a:extLst>
            <a:ext uri="{FF2B5EF4-FFF2-40B4-BE49-F238E27FC236}">
              <a16:creationId xmlns:a16="http://schemas.microsoft.com/office/drawing/2014/main" id="{47787D27-2D53-4795-AFA6-0D11E86A8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691" y="771525"/>
          <a:ext cx="2019783" cy="1685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600076</xdr:colOff>
      <xdr:row>4</xdr:row>
      <xdr:rowOff>9525</xdr:rowOff>
    </xdr:from>
    <xdr:to>
      <xdr:col>7</xdr:col>
      <xdr:colOff>542926</xdr:colOff>
      <xdr:row>12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778CC2-F3C3-4936-94A7-C7D327BA88EB}"/>
            </a:ext>
          </a:extLst>
        </xdr:cNvPr>
        <xdr:cNvSpPr txBox="1"/>
      </xdr:nvSpPr>
      <xdr:spPr>
        <a:xfrm>
          <a:off x="2571751" y="771525"/>
          <a:ext cx="2381250" cy="1685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000">
              <a:latin typeface="Arial Rounded MT Bold" panose="020F0704030504030204" pitchFamily="34" charset="0"/>
            </a:rPr>
            <a:t>MODEL SCHOOL</a:t>
          </a:r>
          <a:br>
            <a:rPr lang="en-GB" sz="2000">
              <a:latin typeface="Arial Rounded MT Bold" panose="020F0704030504030204" pitchFamily="34" charset="0"/>
            </a:rPr>
          </a:br>
          <a:r>
            <a:rPr lang="en-GB" sz="2000">
              <a:latin typeface="Arial Rounded MT Bold" panose="020F0704030504030204" pitchFamily="34" charset="0"/>
            </a:rPr>
            <a:t>Placename, Municipality Name</a:t>
          </a:r>
        </a:p>
        <a:p>
          <a:pPr algn="ctr"/>
          <a:r>
            <a:rPr lang="en-GB" sz="2000">
              <a:latin typeface="Arial Rounded MT Bold" panose="020F0704030504030204" pitchFamily="34" charset="0"/>
            </a:rPr>
            <a:t>Since</a:t>
          </a:r>
          <a:r>
            <a:rPr lang="en-GB" sz="2000" baseline="0">
              <a:latin typeface="Arial Rounded MT Bold" panose="020F0704030504030204" pitchFamily="34" charset="0"/>
            </a:rPr>
            <a:t> 2012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28091</xdr:colOff>
      <xdr:row>2</xdr:row>
      <xdr:rowOff>9525</xdr:rowOff>
    </xdr:from>
    <xdr:to>
      <xdr:col>4</xdr:col>
      <xdr:colOff>219074</xdr:colOff>
      <xdr:row>10</xdr:row>
      <xdr:rowOff>95251</xdr:rowOff>
    </xdr:to>
    <xdr:pic>
      <xdr:nvPicPr>
        <xdr:cNvPr id="4" name="Picture 3" descr="120,155 School Logo Illustrations &amp; Clip Art - iStock">
          <a:extLst>
            <a:ext uri="{FF2B5EF4-FFF2-40B4-BE49-F238E27FC236}">
              <a16:creationId xmlns:a16="http://schemas.microsoft.com/office/drawing/2014/main" id="{78999734-1739-469F-A485-168D4BCC8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691" y="409575"/>
          <a:ext cx="2019783" cy="1685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600076</xdr:colOff>
      <xdr:row>2</xdr:row>
      <xdr:rowOff>9525</xdr:rowOff>
    </xdr:from>
    <xdr:to>
      <xdr:col>7</xdr:col>
      <xdr:colOff>542926</xdr:colOff>
      <xdr:row>10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897DBA-E3F7-4A9A-A69F-6964B37DB43D}"/>
            </a:ext>
          </a:extLst>
        </xdr:cNvPr>
        <xdr:cNvSpPr txBox="1"/>
      </xdr:nvSpPr>
      <xdr:spPr>
        <a:xfrm>
          <a:off x="2428876" y="771525"/>
          <a:ext cx="2466975" cy="1685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000">
              <a:latin typeface="Arial Rounded MT Bold" panose="020F0704030504030204" pitchFamily="34" charset="0"/>
            </a:rPr>
            <a:t>MODEL SCHOOL</a:t>
          </a:r>
          <a:br>
            <a:rPr lang="en-GB" sz="2000">
              <a:latin typeface="Arial Rounded MT Bold" panose="020F0704030504030204" pitchFamily="34" charset="0"/>
            </a:rPr>
          </a:br>
          <a:r>
            <a:rPr lang="en-GB" sz="2000">
              <a:latin typeface="Arial Rounded MT Bold" panose="020F0704030504030204" pitchFamily="34" charset="0"/>
            </a:rPr>
            <a:t>Placename, Municipality Name</a:t>
          </a:r>
        </a:p>
        <a:p>
          <a:pPr algn="ctr"/>
          <a:r>
            <a:rPr lang="en-GB" sz="2000">
              <a:latin typeface="Arial Rounded MT Bold" panose="020F0704030504030204" pitchFamily="34" charset="0"/>
            </a:rPr>
            <a:t>Since</a:t>
          </a:r>
          <a:r>
            <a:rPr lang="en-GB" sz="2000" baseline="0">
              <a:latin typeface="Arial Rounded MT Bold" panose="020F0704030504030204" pitchFamily="34" charset="0"/>
            </a:rPr>
            <a:t> 2012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277D-6988-4EA9-B42A-19723C99D514}">
  <sheetPr codeName="Sheet1"/>
  <dimension ref="A3:BQ23"/>
  <sheetViews>
    <sheetView tabSelected="1" topLeftCell="A3" workbookViewId="0">
      <selection activeCell="G7" sqref="G7"/>
    </sheetView>
  </sheetViews>
  <sheetFormatPr defaultRowHeight="15" x14ac:dyDescent="0.25"/>
  <cols>
    <col min="1" max="1" width="9.140625" style="1"/>
    <col min="2" max="2" width="15.85546875" style="1" bestFit="1" customWidth="1"/>
    <col min="3" max="3" width="9.42578125" style="1" bestFit="1" customWidth="1"/>
    <col min="4" max="4" width="9.5703125" style="1" customWidth="1"/>
    <col min="5" max="5" width="0" style="1" hidden="1" customWidth="1"/>
    <col min="6" max="7" width="9.42578125" style="1" bestFit="1" customWidth="1"/>
    <col min="8" max="10" width="9.140625" style="1"/>
    <col min="11" max="11" width="10.7109375" style="1" bestFit="1" customWidth="1"/>
    <col min="12" max="12" width="9.140625" style="1"/>
    <col min="13" max="13" width="10.140625" style="1" customWidth="1"/>
    <col min="14" max="16" width="9.140625" style="1"/>
    <col min="17" max="17" width="10.28515625" style="1" customWidth="1"/>
    <col min="18" max="18" width="9.7109375" style="1" customWidth="1"/>
    <col min="19" max="19" width="9.140625" style="1"/>
    <col min="20" max="20" width="10.140625" style="1" bestFit="1" customWidth="1"/>
    <col min="21" max="16384" width="9.140625" style="1"/>
  </cols>
  <sheetData>
    <row r="3" spans="1:69" ht="15.75" thickBot="1" x14ac:dyDescent="0.3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  <c r="AF3" s="1">
        <v>32</v>
      </c>
      <c r="AG3" s="1">
        <v>33</v>
      </c>
      <c r="AH3" s="1">
        <v>34</v>
      </c>
      <c r="AI3" s="1">
        <v>35</v>
      </c>
      <c r="AJ3" s="1">
        <v>36</v>
      </c>
      <c r="AK3" s="1">
        <v>37</v>
      </c>
      <c r="AL3" s="1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  <c r="AR3" s="1">
        <v>44</v>
      </c>
      <c r="AS3" s="1">
        <v>45</v>
      </c>
      <c r="AT3" s="1">
        <v>46</v>
      </c>
      <c r="AU3" s="1">
        <v>47</v>
      </c>
      <c r="AV3" s="1">
        <v>48</v>
      </c>
      <c r="AW3" s="1">
        <v>49</v>
      </c>
      <c r="AX3" s="1">
        <v>50</v>
      </c>
      <c r="AY3" s="1">
        <v>51</v>
      </c>
      <c r="AZ3" s="1">
        <v>52</v>
      </c>
      <c r="BA3" s="1">
        <v>53</v>
      </c>
      <c r="BB3" s="1">
        <v>54</v>
      </c>
      <c r="BC3" s="1">
        <v>55</v>
      </c>
      <c r="BD3" s="1">
        <v>56</v>
      </c>
      <c r="BE3" s="1">
        <v>57</v>
      </c>
      <c r="BF3" s="1">
        <v>58</v>
      </c>
      <c r="BG3" s="1">
        <v>59</v>
      </c>
      <c r="BH3" s="1">
        <v>60</v>
      </c>
      <c r="BI3" s="1">
        <v>61</v>
      </c>
      <c r="BJ3" s="1">
        <v>62</v>
      </c>
    </row>
    <row r="4" spans="1:69" ht="15" customHeight="1" thickBot="1" x14ac:dyDescent="0.3">
      <c r="A4" s="56" t="s">
        <v>35</v>
      </c>
      <c r="B4" s="57"/>
      <c r="C4" s="57"/>
      <c r="D4" s="57"/>
      <c r="E4" s="58"/>
      <c r="F4" s="50" t="s">
        <v>3</v>
      </c>
      <c r="G4" s="51"/>
      <c r="H4" s="51"/>
      <c r="I4" s="51"/>
      <c r="J4" s="51"/>
      <c r="K4" s="51"/>
      <c r="L4" s="52"/>
      <c r="M4" s="50" t="s">
        <v>4</v>
      </c>
      <c r="N4" s="51"/>
      <c r="O4" s="51"/>
      <c r="P4" s="51"/>
      <c r="Q4" s="51"/>
      <c r="R4" s="51"/>
      <c r="S4" s="52"/>
      <c r="T4" s="50" t="s">
        <v>5</v>
      </c>
      <c r="U4" s="51"/>
      <c r="V4" s="51"/>
      <c r="W4" s="51"/>
      <c r="X4" s="51"/>
      <c r="Y4" s="51"/>
      <c r="Z4" s="52"/>
      <c r="AA4" s="50" t="s">
        <v>38</v>
      </c>
      <c r="AB4" s="51"/>
      <c r="AC4" s="51"/>
      <c r="AD4" s="51"/>
      <c r="AE4" s="51"/>
      <c r="AF4" s="51"/>
      <c r="AG4" s="52"/>
      <c r="AH4" s="50" t="s">
        <v>6</v>
      </c>
      <c r="AI4" s="51"/>
      <c r="AJ4" s="51"/>
      <c r="AK4" s="51"/>
      <c r="AL4" s="51"/>
      <c r="AM4" s="51"/>
      <c r="AN4" s="52"/>
      <c r="AO4" s="50" t="s">
        <v>7</v>
      </c>
      <c r="AP4" s="51"/>
      <c r="AQ4" s="51"/>
      <c r="AR4" s="51"/>
      <c r="AS4" s="51"/>
      <c r="AT4" s="51"/>
      <c r="AU4" s="52"/>
      <c r="AV4" s="50" t="s">
        <v>9</v>
      </c>
      <c r="AW4" s="51"/>
      <c r="AX4" s="51"/>
      <c r="AY4" s="51"/>
      <c r="AZ4" s="51"/>
      <c r="BA4" s="51"/>
      <c r="BB4" s="52"/>
      <c r="BC4" s="50" t="s">
        <v>8</v>
      </c>
      <c r="BD4" s="51"/>
      <c r="BE4" s="51"/>
      <c r="BF4" s="51"/>
      <c r="BG4" s="51"/>
      <c r="BH4" s="51"/>
      <c r="BI4" s="52"/>
      <c r="BJ4" s="53" t="s">
        <v>39</v>
      </c>
      <c r="BK4" s="10"/>
      <c r="BL4" s="10"/>
      <c r="BM4" s="10"/>
      <c r="BN4" s="10"/>
      <c r="BO4" s="10"/>
      <c r="BP4" s="10"/>
      <c r="BQ4" s="16"/>
    </row>
    <row r="5" spans="1:69" ht="15" customHeight="1" thickBot="1" x14ac:dyDescent="0.3">
      <c r="A5" s="59"/>
      <c r="B5" s="60"/>
      <c r="C5" s="60"/>
      <c r="D5" s="60"/>
      <c r="E5" s="61"/>
      <c r="F5" s="2" t="s">
        <v>32</v>
      </c>
      <c r="G5" s="1" t="s">
        <v>28</v>
      </c>
      <c r="H5" s="1" t="s">
        <v>33</v>
      </c>
      <c r="I5" s="1" t="s">
        <v>28</v>
      </c>
      <c r="J5" s="1" t="s">
        <v>27</v>
      </c>
      <c r="K5" s="1" t="s">
        <v>36</v>
      </c>
      <c r="L5" s="3" t="s">
        <v>37</v>
      </c>
      <c r="M5" s="2" t="s">
        <v>32</v>
      </c>
      <c r="N5" s="1" t="s">
        <v>28</v>
      </c>
      <c r="O5" s="1" t="s">
        <v>33</v>
      </c>
      <c r="P5" s="1" t="s">
        <v>28</v>
      </c>
      <c r="Q5" s="1" t="s">
        <v>27</v>
      </c>
      <c r="R5" s="1" t="s">
        <v>36</v>
      </c>
      <c r="S5" s="3" t="s">
        <v>37</v>
      </c>
      <c r="T5" s="2" t="s">
        <v>32</v>
      </c>
      <c r="U5" s="1" t="s">
        <v>28</v>
      </c>
      <c r="V5" s="1" t="s">
        <v>33</v>
      </c>
      <c r="W5" s="1" t="s">
        <v>28</v>
      </c>
      <c r="X5" s="1" t="s">
        <v>27</v>
      </c>
      <c r="Y5" s="1" t="s">
        <v>36</v>
      </c>
      <c r="Z5" s="3" t="s">
        <v>37</v>
      </c>
      <c r="AA5" s="2" t="s">
        <v>32</v>
      </c>
      <c r="AB5" s="1" t="s">
        <v>28</v>
      </c>
      <c r="AC5" s="1" t="s">
        <v>33</v>
      </c>
      <c r="AD5" s="1" t="s">
        <v>28</v>
      </c>
      <c r="AE5" s="1" t="s">
        <v>27</v>
      </c>
      <c r="AF5" s="1" t="s">
        <v>36</v>
      </c>
      <c r="AG5" s="3" t="s">
        <v>37</v>
      </c>
      <c r="AH5" s="2" t="s">
        <v>32</v>
      </c>
      <c r="AI5" s="1" t="s">
        <v>28</v>
      </c>
      <c r="AJ5" s="1" t="s">
        <v>33</v>
      </c>
      <c r="AK5" s="1" t="s">
        <v>28</v>
      </c>
      <c r="AL5" s="1" t="s">
        <v>27</v>
      </c>
      <c r="AM5" s="1" t="s">
        <v>36</v>
      </c>
      <c r="AN5" s="3" t="s">
        <v>37</v>
      </c>
      <c r="AO5" s="2" t="s">
        <v>32</v>
      </c>
      <c r="AP5" s="1" t="s">
        <v>28</v>
      </c>
      <c r="AQ5" s="1" t="s">
        <v>33</v>
      </c>
      <c r="AR5" s="1" t="s">
        <v>28</v>
      </c>
      <c r="AS5" s="1" t="s">
        <v>27</v>
      </c>
      <c r="AT5" s="1" t="s">
        <v>36</v>
      </c>
      <c r="AU5" s="3" t="s">
        <v>37</v>
      </c>
      <c r="AV5" s="2" t="s">
        <v>32</v>
      </c>
      <c r="AW5" s="1" t="s">
        <v>28</v>
      </c>
      <c r="AX5" s="1" t="s">
        <v>33</v>
      </c>
      <c r="AY5" s="1" t="s">
        <v>28</v>
      </c>
      <c r="AZ5" s="1" t="s">
        <v>27</v>
      </c>
      <c r="BA5" s="1" t="s">
        <v>36</v>
      </c>
      <c r="BB5" s="3" t="s">
        <v>37</v>
      </c>
      <c r="BC5" s="2" t="s">
        <v>32</v>
      </c>
      <c r="BD5" s="1" t="s">
        <v>28</v>
      </c>
      <c r="BE5" s="1" t="s">
        <v>33</v>
      </c>
      <c r="BF5" s="1" t="s">
        <v>28</v>
      </c>
      <c r="BG5" s="1" t="s">
        <v>27</v>
      </c>
      <c r="BH5" s="1" t="s">
        <v>36</v>
      </c>
      <c r="BI5" s="3" t="s">
        <v>37</v>
      </c>
      <c r="BJ5" s="54"/>
      <c r="BQ5" s="16"/>
    </row>
    <row r="6" spans="1:69" ht="15.75" customHeight="1" thickBot="1" x14ac:dyDescent="0.3">
      <c r="A6" s="11" t="s">
        <v>0</v>
      </c>
      <c r="B6" s="12" t="s">
        <v>1</v>
      </c>
      <c r="C6" s="12" t="s">
        <v>2</v>
      </c>
      <c r="D6" s="12" t="s">
        <v>29</v>
      </c>
      <c r="E6" s="13" t="s">
        <v>34</v>
      </c>
      <c r="F6" s="14">
        <v>75</v>
      </c>
      <c r="G6" s="5"/>
      <c r="H6" s="15">
        <v>25</v>
      </c>
      <c r="I6" s="5"/>
      <c r="J6" s="15">
        <v>100</v>
      </c>
      <c r="K6" s="5"/>
      <c r="L6" s="6"/>
      <c r="M6" s="14">
        <v>75</v>
      </c>
      <c r="N6" s="5"/>
      <c r="O6" s="15">
        <v>25</v>
      </c>
      <c r="P6" s="5"/>
      <c r="Q6" s="15">
        <v>100</v>
      </c>
      <c r="R6" s="5"/>
      <c r="S6" s="6"/>
      <c r="T6" s="14">
        <v>75</v>
      </c>
      <c r="U6" s="5"/>
      <c r="V6" s="15">
        <v>25</v>
      </c>
      <c r="W6" s="5"/>
      <c r="X6" s="15">
        <v>100</v>
      </c>
      <c r="Y6" s="5"/>
      <c r="Z6" s="6"/>
      <c r="AA6" s="14">
        <v>75</v>
      </c>
      <c r="AB6" s="5"/>
      <c r="AC6" s="15">
        <v>25</v>
      </c>
      <c r="AD6" s="5"/>
      <c r="AE6" s="15">
        <v>100</v>
      </c>
      <c r="AF6" s="5"/>
      <c r="AG6" s="6"/>
      <c r="AH6" s="14">
        <v>100</v>
      </c>
      <c r="AI6" s="5"/>
      <c r="AJ6" s="5"/>
      <c r="AK6" s="5"/>
      <c r="AL6" s="15">
        <v>100</v>
      </c>
      <c r="AM6" s="5"/>
      <c r="AN6" s="6"/>
      <c r="AO6" s="14">
        <v>75</v>
      </c>
      <c r="AP6" s="5"/>
      <c r="AQ6" s="15">
        <v>25</v>
      </c>
      <c r="AR6" s="5"/>
      <c r="AS6" s="15">
        <v>100</v>
      </c>
      <c r="AT6" s="5"/>
      <c r="AU6" s="6"/>
      <c r="AV6" s="14">
        <v>100</v>
      </c>
      <c r="AW6" s="5"/>
      <c r="AX6" s="5"/>
      <c r="AY6" s="5"/>
      <c r="AZ6" s="15">
        <v>100</v>
      </c>
      <c r="BA6" s="5"/>
      <c r="BB6" s="6"/>
      <c r="BC6" s="14">
        <v>75</v>
      </c>
      <c r="BD6" s="5"/>
      <c r="BE6" s="15">
        <v>25</v>
      </c>
      <c r="BF6" s="5"/>
      <c r="BG6" s="15">
        <v>100</v>
      </c>
      <c r="BH6" s="5"/>
      <c r="BI6" s="6"/>
      <c r="BJ6" s="55"/>
      <c r="BN6" s="10"/>
      <c r="BQ6" s="16"/>
    </row>
    <row r="7" spans="1:69" ht="15.75" thickBot="1" x14ac:dyDescent="0.3">
      <c r="A7" s="7">
        <v>1</v>
      </c>
      <c r="B7" s="8" t="s">
        <v>10</v>
      </c>
      <c r="C7" s="8">
        <v>10</v>
      </c>
      <c r="D7" s="8">
        <v>5001</v>
      </c>
      <c r="E7" s="9">
        <v>4</v>
      </c>
      <c r="F7" s="2">
        <f ca="1">RANDBETWEEN(0,75)</f>
        <v>69</v>
      </c>
      <c r="G7" s="1" t="str">
        <f ca="1">IF(F7/F$6&gt;=0.9,"A+",IF(F7/F$6&gt;=0.8,"A",IF(F7/F$6&gt;=0.7,"B+",IF(F7/F$6&gt;=0.6,"B",IF(F7/F$6&gt;=0.5,"C+",IF(F7/F$6&gt;=0.4,"C",IF(F7/F$6&gt;=0.3,"D",IF(F7/F$6&gt;0,"NG","Absent"))))))))</f>
        <v>A+</v>
      </c>
      <c r="H7" s="1">
        <f ca="1">RANDBETWEEN(0,25)</f>
        <v>1</v>
      </c>
      <c r="I7" s="1" t="str">
        <f ca="1">IF(H7/H$6&gt;=0.9,"A+",IF(H7/H$6&gt;=0.8,"A",IF(H7/H$6&gt;=0.7,"B+",IF(H7/H$6&gt;=0.6,"B",IF(H7/H$6&gt;=0.5,"C+",IF(H7/H$6&gt;=0.4,"C",IF(H7/H$6&gt;=0.3,"D",IF(H7/H$6&gt;0,"NG","Absent"))))))))</f>
        <v>NG</v>
      </c>
      <c r="J7" s="1">
        <f ca="1">SUM(F7+H7)</f>
        <v>70</v>
      </c>
      <c r="K7" s="1" t="str">
        <f ca="1">IF(J7/J$6&gt;=0.9,"A+",IF(J7/J$6&gt;=0.8,"A",IF(J7/J$6&gt;=0.7,"B+",IF(J7/J$6&gt;=0.6,"B",IF(J7/J$6&gt;=0.5,"C+",IF(J7/J$6&gt;=0.4,"C",IF(J7/J$6&gt;=0.3,"D",IF(J7/J$6&gt;0,"NG","Absent"))))))))</f>
        <v>B+</v>
      </c>
      <c r="L7" s="49">
        <f ca="1">IF(K7="A+",4,IF(K7="A",3.6,IF(K7="B+",3.2,IF(K7="B",2.8,IF(K7="C+",2.4,IF(K7="C",2,IF(K7="D",1.6,IF(K7="NG",0,"Absent"))))))))</f>
        <v>3.2</v>
      </c>
      <c r="M7" s="1">
        <f ca="1">RANDBETWEEN(0,75)</f>
        <v>49</v>
      </c>
      <c r="N7" s="1" t="str">
        <f ca="1">IF(M7/M$6&gt;=0.9,"A+",IF(M7/M$6&gt;=0.8,"A",IF(M7/M$6&gt;=0.7,"B+",IF(M7/M$6&gt;=0.6,"B",IF(M7/M$6&gt;=0.5,"C+",IF(M7/M$6&gt;=0.4,"C",IF(M7/M$6&gt;=0.3,"D",IF(M7/M$6&gt;0,"NG","Absent"))))))))</f>
        <v>B</v>
      </c>
      <c r="O7" s="1">
        <f ca="1">RANDBETWEEN(0,25)</f>
        <v>19</v>
      </c>
      <c r="P7" s="1" t="str">
        <f ca="1">IF(O7/O$6&gt;=0.9,"A+",IF(O7/O$6&gt;=0.8,"A",IF(O7/O$6&gt;=0.7,"B+",IF(O7/O$6&gt;=0.6,"B",IF(O7/O$6&gt;=0.5,"C+",IF(O7/O$6&gt;=0.4,"C",IF(O7/O$6&gt;=0.3,"D",IF(O7/O$6&gt;0,"NG","Absent"))))))))</f>
        <v>B+</v>
      </c>
      <c r="Q7" s="1">
        <f ca="1">SUM(M7+O7)</f>
        <v>68</v>
      </c>
      <c r="R7" s="1" t="str">
        <f ca="1">IF(Q7/Q$6&gt;=0.9,"A+",IF(Q7/Q$6&gt;=0.8,"A",IF(Q7/Q$6&gt;=0.7,"B+",IF(Q7/Q$6&gt;=0.6,"B",IF(Q7/Q$6&gt;=0.5,"C+",IF(Q7/Q$6&gt;=0.4,"C",IF(Q7/Q$6&gt;=0.3,"D",IF(Q7/Q$6&gt;0,"NG","Absent"))))))))</f>
        <v>B</v>
      </c>
      <c r="S7" s="49">
        <f ca="1">IF(R7="A+",4,IF(R7="A",3.6,IF(R7="B+",3.2,IF(R7="B",2.8,IF(R7="C+",2.4,IF(R7="C",2,IF(R7="D",1.6,IF(R7="NG",0,"Absent"))))))))</f>
        <v>2.8</v>
      </c>
      <c r="T7" s="1">
        <f ca="1">RANDBETWEEN(0,75)</f>
        <v>38</v>
      </c>
      <c r="U7" s="1" t="str">
        <f ca="1">IF(T7/T$6&gt;=0.9,"A+",IF(T7/T$6&gt;=0.8,"A",IF(T7/T$6&gt;=0.7,"B+",IF(T7/T$6&gt;=0.6,"B",IF(T7/T$6&gt;=0.5,"C+",IF(T7/T$6&gt;=0.4,"C",IF(T7/T$6&gt;=0.3,"D",IF(T7/T$6&gt;0,"NG","Absent"))))))))</f>
        <v>C+</v>
      </c>
      <c r="V7" s="1">
        <f ca="1">RANDBETWEEN(0,25)</f>
        <v>6</v>
      </c>
      <c r="W7" s="1" t="str">
        <f ca="1">IF(V7/V$6&gt;=0.9,"A+",IF(V7/V$6&gt;=0.8,"A",IF(V7/V$6&gt;=0.7,"B+",IF(V7/V$6&gt;=0.6,"B",IF(V7/V$6&gt;=0.5,"C+",IF(V7/V$6&gt;=0.4,"C",IF(V7/V$6&gt;=0.3,"D",IF(V7/V$6&gt;0,"NG","Absent"))))))))</f>
        <v>NG</v>
      </c>
      <c r="X7" s="1">
        <f ca="1">SUM(T7+V7)</f>
        <v>44</v>
      </c>
      <c r="Y7" s="1" t="str">
        <f ca="1">IF(X7/X$6&gt;=0.9,"A+",IF(X7/X$6&gt;=0.8,"A",IF(X7/X$6&gt;=0.7,"B+",IF(X7/X$6&gt;=0.6,"B",IF(X7/X$6&gt;=0.5,"C+",IF(X7/X$6&gt;=0.4,"C",IF(X7/X$6&gt;=0.3,"D",IF(X7/X$6&gt;0,"NG","Absent"))))))))</f>
        <v>C</v>
      </c>
      <c r="Z7" s="49">
        <f ca="1">IF(Y7="A+",4,IF(Y7="A",3.6,IF(Y7="B+",3.2,IF(Y7="B",2.8,IF(Y7="C+",2.4,IF(Y7="C",2,IF(Y7="D",1.6,IF(Y7="NG",0,"Absent"))))))))</f>
        <v>2</v>
      </c>
      <c r="AA7" s="1">
        <f ca="1">RANDBETWEEN(0,75)</f>
        <v>13</v>
      </c>
      <c r="AB7" s="1" t="str">
        <f ca="1">IF(AA7/AA$6&gt;=0.9,"A+",IF(AA7/AA$6&gt;=0.8,"A",IF(AA7/AA$6&gt;=0.7,"B+",IF(AA7/AA$6&gt;=0.6,"B",IF(AA7/AA$6&gt;=0.5,"C+",IF(AA7/AA$6&gt;=0.4,"C",IF(AA7/AA$6&gt;=0.3,"D",IF(AA7/AA$6&gt;0,"NG","Absent"))))))))</f>
        <v>NG</v>
      </c>
      <c r="AC7" s="1">
        <f ca="1">RANDBETWEEN(0,25)</f>
        <v>11</v>
      </c>
      <c r="AD7" s="1" t="str">
        <f ca="1">IF(AC7/AC$6&gt;=0.9,"A+",IF(AC7/AC$6&gt;=0.8,"A",IF(AC7/AC$6&gt;=0.7,"B+",IF(AC7/AC$6&gt;=0.6,"B",IF(AC7/AC$6&gt;=0.5,"C+",IF(AC7/AC$6&gt;=0.4,"C",IF(AC7/AC$6&gt;=0.3,"D",IF(AC7/AC$6&gt;0,"NG","Absent"))))))))</f>
        <v>C</v>
      </c>
      <c r="AE7" s="1">
        <f ca="1">SUM(AA7+AC7)</f>
        <v>24</v>
      </c>
      <c r="AF7" s="1" t="str">
        <f ca="1">IF(AE7/AE$6&gt;=0.9,"A+",IF(AE7/AE$6&gt;=0.8,"A",IF(AE7/AE$6&gt;=0.7,"B+",IF(AE7/AE$6&gt;=0.6,"B",IF(AE7/AE$6&gt;=0.5,"C+",IF(AE7/AE$6&gt;=0.4,"C",IF(AE7/AE$6&gt;=0.3,"D",IF(AE7/AE$6&gt;0,"NG","Absent"))))))))</f>
        <v>NG</v>
      </c>
      <c r="AG7" s="49">
        <f ca="1">IF(AF7="A+",4,IF(AF7="A",3.6,IF(AF7="B+",3.2,IF(AF7="B",2.8,IF(AF7="C+",2.4,IF(AF7="C",2,IF(AF7="D",1.6,IF(AF7="NG",0,"Absent"))))))))</f>
        <v>0</v>
      </c>
      <c r="AH7" s="1">
        <f ca="1">RANDBETWEEN(0,100)</f>
        <v>61</v>
      </c>
      <c r="AI7" s="1" t="str">
        <f ca="1">IF(AH7/AH$6&gt;=0.9,"A+",IF(AH7/AH$6&gt;=0.8,"A",IF(AH7/AH$6&gt;=0.7,"B+",IF(AH7/AH$6&gt;=0.6,"B",IF(AH7/AH$6&gt;=0.5,"C+",IF(AH7/AH$6&gt;=0.4,"C",IF(AH7/AH$6&gt;=0.3,"D",IF(AH7/AH$6&gt;0,"NG","Absent"))))))))</f>
        <v>B</v>
      </c>
      <c r="AL7" s="1">
        <f ca="1">SUM(AH7)</f>
        <v>61</v>
      </c>
      <c r="AM7" s="1" t="str">
        <f ca="1">IF(AL7/AL$6&gt;=0.9,"A+",IF(AL7/AL$6&gt;=0.8,"A",IF(AL7/AL$6&gt;=0.7,"B+",IF(AL7/AL$6&gt;=0.6,"B",IF(AL7/AL$6&gt;=0.5,"C+",IF(AL7/AL$6&gt;=0.4,"C",IF(AL7/AL$6&gt;=0.3,"D",IF(AL7/AL$6&gt;0,"NG","Absent"))))))))</f>
        <v>B</v>
      </c>
      <c r="AN7" s="49">
        <f ca="1">IF(AM7="A+",4,IF(AM7="A",3.6,IF(AM7="B+",3.2,IF(AM7="B",2.8,IF(AM7="C+",2.4,IF(AM7="C",2,IF(AM7="D",1.6,IF(AM7="NG",0,"Absent"))))))))</f>
        <v>2.8</v>
      </c>
      <c r="AO7" s="1">
        <f ca="1">RANDBETWEEN(0,75)</f>
        <v>25</v>
      </c>
      <c r="AP7" s="1" t="str">
        <f ca="1">IF(AO7/AO$6&gt;=0.9,"A+",IF(AO7/AO$6&gt;=0.8,"A",IF(AO7/AO$6&gt;=0.7,"B+",IF(AO7/AO$6&gt;=0.6,"B",IF(AO7/AO$6&gt;=0.5,"C+",IF(AO7/AO$6&gt;=0.4,"C",IF(AO7/AO$6&gt;=0.3,"D",IF(AO7/AO$6&gt;0,"NG","Absent"))))))))</f>
        <v>D</v>
      </c>
      <c r="AQ7" s="1">
        <f ca="1">RANDBETWEEN(0,25)</f>
        <v>24</v>
      </c>
      <c r="AR7" s="1" t="str">
        <f ca="1">IF(AQ7/AQ$6&gt;=0.9,"A+",IF(AQ7/AQ$6&gt;=0.8,"A",IF(AQ7/AQ$6&gt;=0.7,"B+",IF(AQ7/AQ$6&gt;=0.6,"B",IF(AQ7/AQ$6&gt;=0.5,"C+",IF(AQ7/AQ$6&gt;=0.4,"C",IF(AQ7/AQ$6&gt;=0.3,"D",IF(AQ7/AQ$6&gt;0,"NG","Absent"))))))))</f>
        <v>A+</v>
      </c>
      <c r="AS7" s="1">
        <f ca="1">SUM(AO7+AQ7)</f>
        <v>49</v>
      </c>
      <c r="AT7" s="1" t="str">
        <f ca="1">IF(AS7/AS$6&gt;=0.9,"A+",IF(AS7/AS$6&gt;=0.8,"A",IF(AS7/AS$6&gt;=0.7,"B+",IF(AS7/AS$6&gt;=0.6,"B",IF(AS7/AS$6&gt;=0.5,"C+",IF(AS7/AS$6&gt;=0.4,"C",IF(AS7/AS$6&gt;=0.3,"D",IF(AS7/AS$6&gt;0,"NG","Absent"))))))))</f>
        <v>C</v>
      </c>
      <c r="AU7" s="49">
        <f ca="1">IF(AT7="A+",4,IF(AT7="A",3.6,IF(AT7="B+",3.2,IF(AT7="B",2.8,IF(AT7="C+",2.4,IF(AT7="C",2,IF(AT7="D",1.6,IF(AT7="NG",0,"Absent"))))))))</f>
        <v>2</v>
      </c>
      <c r="AV7" s="1">
        <f ca="1">RANDBETWEEN(0,100)</f>
        <v>72</v>
      </c>
      <c r="AW7" s="1" t="str">
        <f ca="1">IF(AV7/AV$6&gt;=0.9,"A+",IF(AV7/AV$6&gt;=0.8,"A",IF(AV7/AV$6&gt;=0.7,"B+",IF(AV7/AV$6&gt;=0.6,"B",IF(AV7/AV$6&gt;=0.5,"C+",IF(AV7/AV$6&gt;=0.4,"C",IF(AV7/AV$6&gt;=0.3,"D",IF(AV7/AV$6&gt;0,"NG","Absent"))))))))</f>
        <v>B+</v>
      </c>
      <c r="AZ7" s="1">
        <f ca="1">SUM(AV7)</f>
        <v>72</v>
      </c>
      <c r="BA7" s="1" t="str">
        <f ca="1">IF(AZ7/AZ$6&gt;=0.9,"A+",IF(AZ7/AZ$6&gt;=0.8,"A",IF(AZ7/AZ$6&gt;=0.7,"B+",IF(AZ7/AZ$6&gt;=0.6,"B",IF(AZ7/AZ$6&gt;=0.5,"C+",IF(AZ7/AZ$6&gt;=0.4,"C",IF(AZ7/AZ$6&gt;=0.3,"D",IF(AZ7/AZ$6&gt;0,"NG","Absent"))))))))</f>
        <v>B+</v>
      </c>
      <c r="BB7" s="49">
        <f ca="1">IF(BA7="A+",4,IF(BA7="A",3.6,IF(BA7="B+",3.2,IF(BA7="B",2.8,IF(BA7="C+",2.4,IF(BA7="C",2,IF(BA7="D",1.6,IF(BA7="NG",0,"Absent"))))))))</f>
        <v>3.2</v>
      </c>
      <c r="BC7" s="1">
        <f ca="1">RANDBETWEEN(0,75)</f>
        <v>39</v>
      </c>
      <c r="BD7" s="1" t="str">
        <f ca="1">IF(BC7/BC$6&gt;=0.9,"A+",IF(BC7/BC$6&gt;=0.8,"A",IF(BC7/BC$6&gt;=0.7,"B+",IF(BC7/BC$6&gt;=0.6,"B",IF(BC7/BC$6&gt;=0.5,"C+",IF(BC7/BC$6&gt;=0.4,"C",IF(BC7/BC$6&gt;=0.3,"D",IF(BC7/BC$6&gt;0,"NG","Absent"))))))))</f>
        <v>C+</v>
      </c>
      <c r="BE7" s="1">
        <f ca="1">RANDBETWEEN(0,25)</f>
        <v>11</v>
      </c>
      <c r="BF7" s="1" t="str">
        <f ca="1">IF(BE7/BE$6&gt;=0.9,"A+",IF(BE7/BE$6&gt;=0.8,"A",IF(BE7/BE$6&gt;=0.7,"B+",IF(BE7/BE$6&gt;=0.6,"B",IF(BE7/BE$6&gt;=0.5,"C+",IF(BE7/BE$6&gt;=0.4,"C",IF(BE7/BE$6&gt;=0.3,"D",IF(BE7/BE$6&gt;0,"NG","Absent"))))))))</f>
        <v>C</v>
      </c>
      <c r="BG7" s="1">
        <f ca="1">SUM(BC7+BE7)</f>
        <v>50</v>
      </c>
      <c r="BH7" s="1" t="str">
        <f ca="1">IF(BG7/BG$6&gt;=0.9,"A+",IF(BG7/BG$6&gt;=0.8,"A",IF(BG7/BG$6&gt;=0.7,"B+",IF(BG7/BG$6&gt;=0.6,"B",IF(BG7/BG$6&gt;=0.5,"C+",IF(BG7/BG$6&gt;=0.4,"C",IF(BG7/BG$6&gt;=0.3,"D",IF(BG7/BG$6&gt;0,"NG","Absent"))))))))</f>
        <v>C+</v>
      </c>
      <c r="BI7" s="49">
        <f ca="1">IF(BH7="A+",4,IF(BH7="A",3.6,IF(BH7="B+",3.2,IF(BH7="B",2.8,IF(BH7="C+",2.4,IF(BH7="C",2,IF(BH7="D",1.6,IF(BH7="NG",0,"Absent"))))))))</f>
        <v>2.4</v>
      </c>
      <c r="BJ7" s="17">
        <f ca="1">(4*BI7+4*BB7+4*AU7+4*AN7+4*AG7+4*Z7+4*S7+4*L7)/32</f>
        <v>2.2999999999999998</v>
      </c>
    </row>
    <row r="8" spans="1:69" ht="15.75" thickBot="1" x14ac:dyDescent="0.3">
      <c r="A8" s="2">
        <v>2</v>
      </c>
      <c r="B8" s="1" t="s">
        <v>11</v>
      </c>
      <c r="C8" s="1">
        <v>10</v>
      </c>
      <c r="D8" s="1">
        <v>5002</v>
      </c>
      <c r="E8" s="3">
        <v>4</v>
      </c>
      <c r="F8" s="2">
        <f t="shared" ref="F8:F23" ca="1" si="0">RANDBETWEEN(0,75)</f>
        <v>35</v>
      </c>
      <c r="G8" s="1" t="str">
        <f t="shared" ref="G8:G23" ca="1" si="1">IF(F8/F$6&gt;=0.9,"A+",IF(F8/F$6&gt;=0.8,"A",IF(F8/F$6&gt;=0.7,"B+",IF(F8/F$6&gt;=0.6,"B",IF(F8/F$6&gt;=0.5,"C+",IF(F8/F$6&gt;=0.4,"C",IF(F8/F$6&gt;=0.3,"D",IF(F8/F$6&gt;0,"NG","Absent"))))))))</f>
        <v>C</v>
      </c>
      <c r="H8" s="1">
        <f t="shared" ref="H8:H23" ca="1" si="2">RANDBETWEEN(0,25)</f>
        <v>23</v>
      </c>
      <c r="I8" s="1" t="str">
        <f t="shared" ref="I8:I23" ca="1" si="3">IF(H8/H$6&gt;=0.9,"A+",IF(H8/H$6&gt;=0.8,"A",IF(H8/H$6&gt;=0.7,"B+",IF(H8/H$6&gt;=0.6,"B",IF(H8/H$6&gt;=0.5,"C+",IF(H8/H$6&gt;=0.4,"C",IF(H8/H$6&gt;=0.3,"D",IF(H8/H$6&gt;0,"NG","Absent"))))))))</f>
        <v>A+</v>
      </c>
      <c r="J8" s="1">
        <f t="shared" ref="J8:J23" ca="1" si="4">SUM(F8+H8)</f>
        <v>58</v>
      </c>
      <c r="K8" s="1" t="str">
        <f t="shared" ref="K8:K23" ca="1" si="5">IF(J8/J$6&gt;=0.9,"A+",IF(J8/J$6&gt;=0.8,"A",IF(J8/J$6&gt;=0.7,"B+",IF(J8/J$6&gt;=0.6,"B",IF(J8/J$6&gt;=0.5,"C+",IF(J8/J$6&gt;=0.4,"C",IF(J8/J$6&gt;=0.3,"D",IF(J8/J$6&gt;0,"NG","Absent"))))))))</f>
        <v>C+</v>
      </c>
      <c r="L8" s="49">
        <f t="shared" ref="L8:L23" ca="1" si="6">IF(K8="A+",4,IF(K8="A",3.6,IF(K8="B+",3.2,IF(K8="B",2.8,IF(K8="C+",2.4,IF(K8="C",2,IF(K8="D",1.6,IF(K8="NG",0,"Absent"))))))))</f>
        <v>2.4</v>
      </c>
      <c r="M8" s="1">
        <f t="shared" ref="M8:M23" ca="1" si="7">RANDBETWEEN(0,75)</f>
        <v>22</v>
      </c>
      <c r="N8" s="1" t="str">
        <f t="shared" ref="N8:N23" ca="1" si="8">IF(M8/M$6&gt;=0.9,"A+",IF(M8/M$6&gt;=0.8,"A",IF(M8/M$6&gt;=0.7,"B+",IF(M8/M$6&gt;=0.6,"B",IF(M8/M$6&gt;=0.5,"C+",IF(M8/M$6&gt;=0.4,"C",IF(M8/M$6&gt;=0.3,"D",IF(M8/M$6&gt;0,"NG","Absent"))))))))</f>
        <v>NG</v>
      </c>
      <c r="O8" s="1">
        <f t="shared" ref="O8:O23" ca="1" si="9">RANDBETWEEN(0,25)</f>
        <v>7</v>
      </c>
      <c r="P8" s="1" t="str">
        <f t="shared" ref="P8:P23" ca="1" si="10">IF(O8/O$6&gt;=0.9,"A+",IF(O8/O$6&gt;=0.8,"A",IF(O8/O$6&gt;=0.7,"B+",IF(O8/O$6&gt;=0.6,"B",IF(O8/O$6&gt;=0.5,"C+",IF(O8/O$6&gt;=0.4,"C",IF(O8/O$6&gt;=0.3,"D",IF(O8/O$6&gt;0,"NG","Absent"))))))))</f>
        <v>NG</v>
      </c>
      <c r="Q8" s="1">
        <f t="shared" ref="Q8:Q23" ca="1" si="11">SUM(M8+O8)</f>
        <v>29</v>
      </c>
      <c r="R8" s="1" t="str">
        <f t="shared" ref="R8:R23" ca="1" si="12">IF(Q8/Q$6&gt;=0.9,"A+",IF(Q8/Q$6&gt;=0.8,"A",IF(Q8/Q$6&gt;=0.7,"B+",IF(Q8/Q$6&gt;=0.6,"B",IF(Q8/Q$6&gt;=0.5,"C+",IF(Q8/Q$6&gt;=0.4,"C",IF(Q8/Q$6&gt;=0.3,"D",IF(Q8/Q$6&gt;0,"NG","Absent"))))))))</f>
        <v>NG</v>
      </c>
      <c r="S8" s="49">
        <f t="shared" ref="S8:S23" ca="1" si="13">IF(R8="A+",4,IF(R8="A",3.6,IF(R8="B+",3.2,IF(R8="B",2.8,IF(R8="C+",2.4,IF(R8="C",2,IF(R8="D",1.6,IF(R8="NG",0,"Absent"))))))))</f>
        <v>0</v>
      </c>
      <c r="T8" s="1">
        <f t="shared" ref="T8:T23" ca="1" si="14">RANDBETWEEN(0,75)</f>
        <v>54</v>
      </c>
      <c r="U8" s="1" t="str">
        <f t="shared" ref="U8:U23" ca="1" si="15">IF(T8/T$6&gt;=0.9,"A+",IF(T8/T$6&gt;=0.8,"A",IF(T8/T$6&gt;=0.7,"B+",IF(T8/T$6&gt;=0.6,"B",IF(T8/T$6&gt;=0.5,"C+",IF(T8/T$6&gt;=0.4,"C",IF(T8/T$6&gt;=0.3,"D",IF(T8/T$6&gt;0,"NG","Absent"))))))))</f>
        <v>B+</v>
      </c>
      <c r="V8" s="1">
        <f t="shared" ref="V8:V23" ca="1" si="16">RANDBETWEEN(0,25)</f>
        <v>22</v>
      </c>
      <c r="W8" s="1" t="str">
        <f t="shared" ref="W8:W23" ca="1" si="17">IF(V8/V$6&gt;=0.9,"A+",IF(V8/V$6&gt;=0.8,"A",IF(V8/V$6&gt;=0.7,"B+",IF(V8/V$6&gt;=0.6,"B",IF(V8/V$6&gt;=0.5,"C+",IF(V8/V$6&gt;=0.4,"C",IF(V8/V$6&gt;=0.3,"D",IF(V8/V$6&gt;0,"NG","Absent"))))))))</f>
        <v>A</v>
      </c>
      <c r="X8" s="1">
        <f t="shared" ref="X8:X23" ca="1" si="18">SUM(T8+V8)</f>
        <v>76</v>
      </c>
      <c r="Y8" s="1" t="str">
        <f t="shared" ref="Y8:Y23" ca="1" si="19">IF(X8/X$6&gt;=0.9,"A+",IF(X8/X$6&gt;=0.8,"A",IF(X8/X$6&gt;=0.7,"B+",IF(X8/X$6&gt;=0.6,"B",IF(X8/X$6&gt;=0.5,"C+",IF(X8/X$6&gt;=0.4,"C",IF(X8/X$6&gt;=0.3,"D",IF(X8/X$6&gt;0,"NG","Absent"))))))))</f>
        <v>B+</v>
      </c>
      <c r="Z8" s="49">
        <f t="shared" ref="Z8:Z23" ca="1" si="20">IF(Y8="A+",4,IF(Y8="A",3.6,IF(Y8="B+",3.2,IF(Y8="B",2.8,IF(Y8="C+",2.4,IF(Y8="C",2,IF(Y8="D",1.6,IF(Y8="NG",0,"Absent"))))))))</f>
        <v>3.2</v>
      </c>
      <c r="AA8" s="1">
        <f t="shared" ref="AA8:AA23" ca="1" si="21">RANDBETWEEN(0,75)</f>
        <v>54</v>
      </c>
      <c r="AB8" s="1" t="str">
        <f t="shared" ref="AB8:AB23" ca="1" si="22">IF(AA8/AA$6&gt;=0.9,"A+",IF(AA8/AA$6&gt;=0.8,"A",IF(AA8/AA$6&gt;=0.7,"B+",IF(AA8/AA$6&gt;=0.6,"B",IF(AA8/AA$6&gt;=0.5,"C+",IF(AA8/AA$6&gt;=0.4,"C",IF(AA8/AA$6&gt;=0.3,"D",IF(AA8/AA$6&gt;0,"NG","Absent"))))))))</f>
        <v>B+</v>
      </c>
      <c r="AC8" s="1">
        <f t="shared" ref="AC8:AC23" ca="1" si="23">RANDBETWEEN(0,25)</f>
        <v>23</v>
      </c>
      <c r="AD8" s="1" t="str">
        <f t="shared" ref="AD8:AD23" ca="1" si="24">IF(AC8/AC$6&gt;=0.9,"A+",IF(AC8/AC$6&gt;=0.8,"A",IF(AC8/AC$6&gt;=0.7,"B+",IF(AC8/AC$6&gt;=0.6,"B",IF(AC8/AC$6&gt;=0.5,"C+",IF(AC8/AC$6&gt;=0.4,"C",IF(AC8/AC$6&gt;=0.3,"D",IF(AC8/AC$6&gt;0,"NG","Absent"))))))))</f>
        <v>A+</v>
      </c>
      <c r="AE8" s="1">
        <f t="shared" ref="AE8:AE23" ca="1" si="25">SUM(AA8+AC8)</f>
        <v>77</v>
      </c>
      <c r="AF8" s="1" t="str">
        <f t="shared" ref="AF8:AF23" ca="1" si="26">IF(AE8/AE$6&gt;=0.9,"A+",IF(AE8/AE$6&gt;=0.8,"A",IF(AE8/AE$6&gt;=0.7,"B+",IF(AE8/AE$6&gt;=0.6,"B",IF(AE8/AE$6&gt;=0.5,"C+",IF(AE8/AE$6&gt;=0.4,"C",IF(AE8/AE$6&gt;=0.3,"D",IF(AE8/AE$6&gt;0,"NG","Absent"))))))))</f>
        <v>B+</v>
      </c>
      <c r="AG8" s="49">
        <f t="shared" ref="AG8:AG23" ca="1" si="27">IF(AF8="A+",4,IF(AF8="A",3.6,IF(AF8="B+",3.2,IF(AF8="B",2.8,IF(AF8="C+",2.4,IF(AF8="C",2,IF(AF8="D",1.6,IF(AF8="NG",0,"Absent"))))))))</f>
        <v>3.2</v>
      </c>
      <c r="AH8" s="1">
        <f t="shared" ref="AH8:AH23" ca="1" si="28">RANDBETWEEN(0,100)</f>
        <v>91</v>
      </c>
      <c r="AI8" s="1" t="str">
        <f t="shared" ref="AI8:AI23" ca="1" si="29">IF(AH8/AH$6&gt;=0.9,"A+",IF(AH8/AH$6&gt;=0.8,"A",IF(AH8/AH$6&gt;=0.7,"B+",IF(AH8/AH$6&gt;=0.6,"B",IF(AH8/AH$6&gt;=0.5,"C+",IF(AH8/AH$6&gt;=0.4,"C",IF(AH8/AH$6&gt;=0.3,"D",IF(AH8/AH$6&gt;0,"NG","Absent"))))))))</f>
        <v>A+</v>
      </c>
      <c r="AL8" s="1">
        <f t="shared" ref="AL8:AL23" ca="1" si="30">SUM(AH8)</f>
        <v>91</v>
      </c>
      <c r="AM8" s="1" t="str">
        <f t="shared" ref="AM8:AM23" ca="1" si="31">IF(AL8/AL$6&gt;=0.9,"A+",IF(AL8/AL$6&gt;=0.8,"A",IF(AL8/AL$6&gt;=0.7,"B+",IF(AL8/AL$6&gt;=0.6,"B",IF(AL8/AL$6&gt;=0.5,"C+",IF(AL8/AL$6&gt;=0.4,"C",IF(AL8/AL$6&gt;=0.3,"D",IF(AL8/AL$6&gt;0,"NG","Absent"))))))))</f>
        <v>A+</v>
      </c>
      <c r="AN8" s="49">
        <f t="shared" ref="AN8:AN23" ca="1" si="32">IF(AM8="A+",4,IF(AM8="A",3.6,IF(AM8="B+",3.2,IF(AM8="B",2.8,IF(AM8="C+",2.4,IF(AM8="C",2,IF(AM8="D",1.6,IF(AM8="NG",0,"Absent"))))))))</f>
        <v>4</v>
      </c>
      <c r="AO8" s="1">
        <f t="shared" ref="AO8:AO23" ca="1" si="33">RANDBETWEEN(0,75)</f>
        <v>61</v>
      </c>
      <c r="AP8" s="1" t="str">
        <f t="shared" ref="AP8:AP23" ca="1" si="34">IF(AO8/AO$6&gt;=0.9,"A+",IF(AO8/AO$6&gt;=0.8,"A",IF(AO8/AO$6&gt;=0.7,"B+",IF(AO8/AO$6&gt;=0.6,"B",IF(AO8/AO$6&gt;=0.5,"C+",IF(AO8/AO$6&gt;=0.4,"C",IF(AO8/AO$6&gt;=0.3,"D",IF(AO8/AO$6&gt;0,"NG","Absent"))))))))</f>
        <v>A</v>
      </c>
      <c r="AQ8" s="1">
        <f t="shared" ref="AQ8:AQ23" ca="1" si="35">RANDBETWEEN(0,25)</f>
        <v>2</v>
      </c>
      <c r="AR8" s="1" t="str">
        <f t="shared" ref="AR8:AR23" ca="1" si="36">IF(AQ8/AQ$6&gt;=0.9,"A+",IF(AQ8/AQ$6&gt;=0.8,"A",IF(AQ8/AQ$6&gt;=0.7,"B+",IF(AQ8/AQ$6&gt;=0.6,"B",IF(AQ8/AQ$6&gt;=0.5,"C+",IF(AQ8/AQ$6&gt;=0.4,"C",IF(AQ8/AQ$6&gt;=0.3,"D",IF(AQ8/AQ$6&gt;0,"NG","Absent"))))))))</f>
        <v>NG</v>
      </c>
      <c r="AS8" s="1">
        <f t="shared" ref="AS8:AS23" ca="1" si="37">SUM(AO8+AQ8)</f>
        <v>63</v>
      </c>
      <c r="AT8" s="1" t="str">
        <f t="shared" ref="AT8:AT23" ca="1" si="38">IF(AS8/AS$6&gt;=0.9,"A+",IF(AS8/AS$6&gt;=0.8,"A",IF(AS8/AS$6&gt;=0.7,"B+",IF(AS8/AS$6&gt;=0.6,"B",IF(AS8/AS$6&gt;=0.5,"C+",IF(AS8/AS$6&gt;=0.4,"C",IF(AS8/AS$6&gt;=0.3,"D",IF(AS8/AS$6&gt;0,"NG","Absent"))))))))</f>
        <v>B</v>
      </c>
      <c r="AU8" s="49">
        <f t="shared" ref="AU8:AU23" ca="1" si="39">IF(AT8="A+",4,IF(AT8="A",3.6,IF(AT8="B+",3.2,IF(AT8="B",2.8,IF(AT8="C+",2.4,IF(AT8="C",2,IF(AT8="D",1.6,IF(AT8="NG",0,"Absent"))))))))</f>
        <v>2.8</v>
      </c>
      <c r="AV8" s="1">
        <f t="shared" ref="AV8:AV23" ca="1" si="40">RANDBETWEEN(0,100)</f>
        <v>93</v>
      </c>
      <c r="AW8" s="1" t="str">
        <f t="shared" ref="AW8:AW23" ca="1" si="41">IF(AV8/AV$6&gt;=0.9,"A+",IF(AV8/AV$6&gt;=0.8,"A",IF(AV8/AV$6&gt;=0.7,"B+",IF(AV8/AV$6&gt;=0.6,"B",IF(AV8/AV$6&gt;=0.5,"C+",IF(AV8/AV$6&gt;=0.4,"C",IF(AV8/AV$6&gt;=0.3,"D",IF(AV8/AV$6&gt;0,"NG","Absent"))))))))</f>
        <v>A+</v>
      </c>
      <c r="AZ8" s="1">
        <f t="shared" ref="AZ8:AZ23" ca="1" si="42">SUM(AV8)</f>
        <v>93</v>
      </c>
      <c r="BA8" s="1" t="str">
        <f t="shared" ref="BA8:BA23" ca="1" si="43">IF(AZ8/AZ$6&gt;=0.9,"A+",IF(AZ8/AZ$6&gt;=0.8,"A",IF(AZ8/AZ$6&gt;=0.7,"B+",IF(AZ8/AZ$6&gt;=0.6,"B",IF(AZ8/AZ$6&gt;=0.5,"C+",IF(AZ8/AZ$6&gt;=0.4,"C",IF(AZ8/AZ$6&gt;=0.3,"D",IF(AZ8/AZ$6&gt;0,"NG","Absent"))))))))</f>
        <v>A+</v>
      </c>
      <c r="BB8" s="49">
        <f t="shared" ref="BB8:BB23" ca="1" si="44">IF(BA8="A+",4,IF(BA8="A",3.6,IF(BA8="B+",3.2,IF(BA8="B",2.8,IF(BA8="C+",2.4,IF(BA8="C",2,IF(BA8="D",1.6,IF(BA8="NG",0,"Absent"))))))))</f>
        <v>4</v>
      </c>
      <c r="BC8" s="1">
        <f t="shared" ref="BC8:BC23" ca="1" si="45">RANDBETWEEN(0,75)</f>
        <v>70</v>
      </c>
      <c r="BD8" s="1" t="str">
        <f t="shared" ref="BD8:BD23" ca="1" si="46">IF(BC8/BC$6&gt;=0.9,"A+",IF(BC8/BC$6&gt;=0.8,"A",IF(BC8/BC$6&gt;=0.7,"B+",IF(BC8/BC$6&gt;=0.6,"B",IF(BC8/BC$6&gt;=0.5,"C+",IF(BC8/BC$6&gt;=0.4,"C",IF(BC8/BC$6&gt;=0.3,"D",IF(BC8/BC$6&gt;0,"NG","Absent"))))))))</f>
        <v>A+</v>
      </c>
      <c r="BE8" s="1">
        <f t="shared" ref="BE8:BE23" ca="1" si="47">RANDBETWEEN(0,25)</f>
        <v>15</v>
      </c>
      <c r="BF8" s="1" t="str">
        <f t="shared" ref="BF8:BF23" ca="1" si="48">IF(BE8/BE$6&gt;=0.9,"A+",IF(BE8/BE$6&gt;=0.8,"A",IF(BE8/BE$6&gt;=0.7,"B+",IF(BE8/BE$6&gt;=0.6,"B",IF(BE8/BE$6&gt;=0.5,"C+",IF(BE8/BE$6&gt;=0.4,"C",IF(BE8/BE$6&gt;=0.3,"D",IF(BE8/BE$6&gt;0,"NG","Absent"))))))))</f>
        <v>B</v>
      </c>
      <c r="BG8" s="1">
        <f t="shared" ref="BG8:BG23" ca="1" si="49">SUM(BC8+BE8)</f>
        <v>85</v>
      </c>
      <c r="BH8" s="1" t="str">
        <f t="shared" ref="BH8:BH23" ca="1" si="50">IF(BG8/BG$6&gt;=0.9,"A+",IF(BG8/BG$6&gt;=0.8,"A",IF(BG8/BG$6&gt;=0.7,"B+",IF(BG8/BG$6&gt;=0.6,"B",IF(BG8/BG$6&gt;=0.5,"C+",IF(BG8/BG$6&gt;=0.4,"C",IF(BG8/BG$6&gt;=0.3,"D",IF(BG8/BG$6&gt;0,"NG","Absent"))))))))</f>
        <v>A</v>
      </c>
      <c r="BI8" s="49">
        <f t="shared" ref="BI8:BI23" ca="1" si="51">IF(BH8="A+",4,IF(BH8="A",3.6,IF(BH8="B+",3.2,IF(BH8="B",2.8,IF(BH8="C+",2.4,IF(BH8="C",2,IF(BH8="D",1.6,IF(BH8="NG",0,"Absent"))))))))</f>
        <v>3.6</v>
      </c>
      <c r="BJ8" s="17">
        <f t="shared" ref="BJ8:BJ23" ca="1" si="52">(4*BI8+4*BB8+4*AU8+4*AN8+4*AG8+4*Z8+4*S8+4*L8)/32</f>
        <v>2.8999999999999995</v>
      </c>
    </row>
    <row r="9" spans="1:69" ht="15.75" thickBot="1" x14ac:dyDescent="0.3">
      <c r="A9" s="2">
        <v>3</v>
      </c>
      <c r="B9" s="1" t="s">
        <v>12</v>
      </c>
      <c r="C9" s="1">
        <v>10</v>
      </c>
      <c r="D9" s="1">
        <v>5003</v>
      </c>
      <c r="E9" s="3">
        <v>4</v>
      </c>
      <c r="F9" s="2">
        <f t="shared" ca="1" si="0"/>
        <v>15</v>
      </c>
      <c r="G9" s="1" t="str">
        <f t="shared" ca="1" si="1"/>
        <v>NG</v>
      </c>
      <c r="H9" s="1">
        <f t="shared" ca="1" si="2"/>
        <v>5</v>
      </c>
      <c r="I9" s="1" t="str">
        <f t="shared" ca="1" si="3"/>
        <v>NG</v>
      </c>
      <c r="J9" s="1">
        <f t="shared" ca="1" si="4"/>
        <v>20</v>
      </c>
      <c r="K9" s="1" t="str">
        <f t="shared" ca="1" si="5"/>
        <v>NG</v>
      </c>
      <c r="L9" s="49">
        <f t="shared" ca="1" si="6"/>
        <v>0</v>
      </c>
      <c r="M9" s="1">
        <f t="shared" ca="1" si="7"/>
        <v>73</v>
      </c>
      <c r="N9" s="1" t="str">
        <f t="shared" ca="1" si="8"/>
        <v>A+</v>
      </c>
      <c r="O9" s="1">
        <f t="shared" ca="1" si="9"/>
        <v>5</v>
      </c>
      <c r="P9" s="1" t="str">
        <f t="shared" ca="1" si="10"/>
        <v>NG</v>
      </c>
      <c r="Q9" s="1">
        <f t="shared" ca="1" si="11"/>
        <v>78</v>
      </c>
      <c r="R9" s="1" t="str">
        <f t="shared" ca="1" si="12"/>
        <v>B+</v>
      </c>
      <c r="S9" s="49">
        <f t="shared" ca="1" si="13"/>
        <v>3.2</v>
      </c>
      <c r="T9" s="1">
        <f t="shared" ca="1" si="14"/>
        <v>51</v>
      </c>
      <c r="U9" s="1" t="str">
        <f t="shared" ca="1" si="15"/>
        <v>B</v>
      </c>
      <c r="V9" s="1">
        <f t="shared" ca="1" si="16"/>
        <v>14</v>
      </c>
      <c r="W9" s="1" t="str">
        <f t="shared" ca="1" si="17"/>
        <v>C+</v>
      </c>
      <c r="X9" s="1">
        <f t="shared" ca="1" si="18"/>
        <v>65</v>
      </c>
      <c r="Y9" s="1" t="str">
        <f t="shared" ca="1" si="19"/>
        <v>B</v>
      </c>
      <c r="Z9" s="49">
        <f t="shared" ca="1" si="20"/>
        <v>2.8</v>
      </c>
      <c r="AA9" s="1">
        <f t="shared" ca="1" si="21"/>
        <v>26</v>
      </c>
      <c r="AB9" s="1" t="str">
        <f t="shared" ca="1" si="22"/>
        <v>D</v>
      </c>
      <c r="AC9" s="1">
        <f t="shared" ca="1" si="23"/>
        <v>22</v>
      </c>
      <c r="AD9" s="1" t="str">
        <f t="shared" ca="1" si="24"/>
        <v>A</v>
      </c>
      <c r="AE9" s="1">
        <f t="shared" ca="1" si="25"/>
        <v>48</v>
      </c>
      <c r="AF9" s="1" t="str">
        <f t="shared" ca="1" si="26"/>
        <v>C</v>
      </c>
      <c r="AG9" s="49">
        <f t="shared" ca="1" si="27"/>
        <v>2</v>
      </c>
      <c r="AH9" s="1">
        <f t="shared" ca="1" si="28"/>
        <v>80</v>
      </c>
      <c r="AI9" s="1" t="str">
        <f t="shared" ca="1" si="29"/>
        <v>A</v>
      </c>
      <c r="AL9" s="1">
        <f t="shared" ca="1" si="30"/>
        <v>80</v>
      </c>
      <c r="AM9" s="1" t="str">
        <f t="shared" ca="1" si="31"/>
        <v>A</v>
      </c>
      <c r="AN9" s="49">
        <f t="shared" ca="1" si="32"/>
        <v>3.6</v>
      </c>
      <c r="AO9" s="1">
        <f t="shared" ca="1" si="33"/>
        <v>21</v>
      </c>
      <c r="AP9" s="1" t="str">
        <f t="shared" ca="1" si="34"/>
        <v>NG</v>
      </c>
      <c r="AQ9" s="1">
        <f t="shared" ca="1" si="35"/>
        <v>18</v>
      </c>
      <c r="AR9" s="1" t="str">
        <f t="shared" ca="1" si="36"/>
        <v>B+</v>
      </c>
      <c r="AS9" s="1">
        <f t="shared" ca="1" si="37"/>
        <v>39</v>
      </c>
      <c r="AT9" s="1" t="str">
        <f t="shared" ca="1" si="38"/>
        <v>D</v>
      </c>
      <c r="AU9" s="49">
        <f t="shared" ca="1" si="39"/>
        <v>1.6</v>
      </c>
      <c r="AV9" s="1">
        <f t="shared" ca="1" si="40"/>
        <v>67</v>
      </c>
      <c r="AW9" s="1" t="str">
        <f t="shared" ca="1" si="41"/>
        <v>B</v>
      </c>
      <c r="AZ9" s="1">
        <f t="shared" ca="1" si="42"/>
        <v>67</v>
      </c>
      <c r="BA9" s="1" t="str">
        <f t="shared" ca="1" si="43"/>
        <v>B</v>
      </c>
      <c r="BB9" s="49">
        <f t="shared" ca="1" si="44"/>
        <v>2.8</v>
      </c>
      <c r="BC9" s="1">
        <f t="shared" ca="1" si="45"/>
        <v>29</v>
      </c>
      <c r="BD9" s="1" t="str">
        <f t="shared" ca="1" si="46"/>
        <v>D</v>
      </c>
      <c r="BE9" s="1">
        <f t="shared" ca="1" si="47"/>
        <v>16</v>
      </c>
      <c r="BF9" s="1" t="str">
        <f t="shared" ca="1" si="48"/>
        <v>B</v>
      </c>
      <c r="BG9" s="1">
        <f t="shared" ca="1" si="49"/>
        <v>45</v>
      </c>
      <c r="BH9" s="1" t="str">
        <f t="shared" ca="1" si="50"/>
        <v>C</v>
      </c>
      <c r="BI9" s="49">
        <f t="shared" ca="1" si="51"/>
        <v>2</v>
      </c>
      <c r="BJ9" s="17">
        <f t="shared" ca="1" si="52"/>
        <v>2.25</v>
      </c>
    </row>
    <row r="10" spans="1:69" ht="15.75" thickBot="1" x14ac:dyDescent="0.3">
      <c r="A10" s="2">
        <v>4</v>
      </c>
      <c r="B10" s="1" t="s">
        <v>13</v>
      </c>
      <c r="C10" s="1">
        <v>10</v>
      </c>
      <c r="D10" s="1">
        <v>5004</v>
      </c>
      <c r="E10" s="3">
        <v>4</v>
      </c>
      <c r="F10" s="2">
        <f t="shared" ca="1" si="0"/>
        <v>50</v>
      </c>
      <c r="G10" s="1" t="str">
        <f t="shared" ca="1" si="1"/>
        <v>B</v>
      </c>
      <c r="H10" s="1">
        <f t="shared" ca="1" si="2"/>
        <v>23</v>
      </c>
      <c r="I10" s="1" t="str">
        <f t="shared" ca="1" si="3"/>
        <v>A+</v>
      </c>
      <c r="J10" s="1">
        <f t="shared" ca="1" si="4"/>
        <v>73</v>
      </c>
      <c r="K10" s="1" t="str">
        <f t="shared" ca="1" si="5"/>
        <v>B+</v>
      </c>
      <c r="L10" s="49">
        <f t="shared" ca="1" si="6"/>
        <v>3.2</v>
      </c>
      <c r="M10" s="1">
        <f t="shared" ca="1" si="7"/>
        <v>42</v>
      </c>
      <c r="N10" s="1" t="str">
        <f t="shared" ca="1" si="8"/>
        <v>C+</v>
      </c>
      <c r="O10" s="1">
        <f t="shared" ca="1" si="9"/>
        <v>17</v>
      </c>
      <c r="P10" s="1" t="str">
        <f t="shared" ca="1" si="10"/>
        <v>B</v>
      </c>
      <c r="Q10" s="1">
        <f t="shared" ca="1" si="11"/>
        <v>59</v>
      </c>
      <c r="R10" s="1" t="str">
        <f t="shared" ca="1" si="12"/>
        <v>C+</v>
      </c>
      <c r="S10" s="49">
        <f t="shared" ca="1" si="13"/>
        <v>2.4</v>
      </c>
      <c r="T10" s="1">
        <f t="shared" ca="1" si="14"/>
        <v>40</v>
      </c>
      <c r="U10" s="1" t="str">
        <f t="shared" ca="1" si="15"/>
        <v>C+</v>
      </c>
      <c r="V10" s="1">
        <f t="shared" ca="1" si="16"/>
        <v>18</v>
      </c>
      <c r="W10" s="1" t="str">
        <f t="shared" ca="1" si="17"/>
        <v>B+</v>
      </c>
      <c r="X10" s="1">
        <f t="shared" ca="1" si="18"/>
        <v>58</v>
      </c>
      <c r="Y10" s="1" t="str">
        <f t="shared" ca="1" si="19"/>
        <v>C+</v>
      </c>
      <c r="Z10" s="49">
        <f t="shared" ca="1" si="20"/>
        <v>2.4</v>
      </c>
      <c r="AA10" s="1">
        <f t="shared" ca="1" si="21"/>
        <v>49</v>
      </c>
      <c r="AB10" s="1" t="str">
        <f t="shared" ca="1" si="22"/>
        <v>B</v>
      </c>
      <c r="AC10" s="1">
        <f t="shared" ca="1" si="23"/>
        <v>24</v>
      </c>
      <c r="AD10" s="1" t="str">
        <f t="shared" ca="1" si="24"/>
        <v>A+</v>
      </c>
      <c r="AE10" s="1">
        <f t="shared" ca="1" si="25"/>
        <v>73</v>
      </c>
      <c r="AF10" s="1" t="str">
        <f t="shared" ca="1" si="26"/>
        <v>B+</v>
      </c>
      <c r="AG10" s="49">
        <f t="shared" ca="1" si="27"/>
        <v>3.2</v>
      </c>
      <c r="AH10" s="1">
        <f t="shared" ca="1" si="28"/>
        <v>95</v>
      </c>
      <c r="AI10" s="1" t="str">
        <f t="shared" ca="1" si="29"/>
        <v>A+</v>
      </c>
      <c r="AL10" s="1">
        <f t="shared" ca="1" si="30"/>
        <v>95</v>
      </c>
      <c r="AM10" s="1" t="str">
        <f t="shared" ca="1" si="31"/>
        <v>A+</v>
      </c>
      <c r="AN10" s="49">
        <f t="shared" ca="1" si="32"/>
        <v>4</v>
      </c>
      <c r="AO10" s="1">
        <f t="shared" ca="1" si="33"/>
        <v>28</v>
      </c>
      <c r="AP10" s="1" t="str">
        <f t="shared" ca="1" si="34"/>
        <v>D</v>
      </c>
      <c r="AQ10" s="1">
        <f t="shared" ca="1" si="35"/>
        <v>11</v>
      </c>
      <c r="AR10" s="1" t="str">
        <f t="shared" ca="1" si="36"/>
        <v>C</v>
      </c>
      <c r="AS10" s="1">
        <f t="shared" ca="1" si="37"/>
        <v>39</v>
      </c>
      <c r="AT10" s="1" t="str">
        <f t="shared" ca="1" si="38"/>
        <v>D</v>
      </c>
      <c r="AU10" s="49">
        <f t="shared" ca="1" si="39"/>
        <v>1.6</v>
      </c>
      <c r="AV10" s="1">
        <f t="shared" ca="1" si="40"/>
        <v>68</v>
      </c>
      <c r="AW10" s="1" t="str">
        <f t="shared" ca="1" si="41"/>
        <v>B</v>
      </c>
      <c r="AZ10" s="1">
        <f t="shared" ca="1" si="42"/>
        <v>68</v>
      </c>
      <c r="BA10" s="1" t="str">
        <f t="shared" ca="1" si="43"/>
        <v>B</v>
      </c>
      <c r="BB10" s="49">
        <f t="shared" ca="1" si="44"/>
        <v>2.8</v>
      </c>
      <c r="BC10" s="1">
        <f t="shared" ca="1" si="45"/>
        <v>11</v>
      </c>
      <c r="BD10" s="1" t="str">
        <f t="shared" ca="1" si="46"/>
        <v>NG</v>
      </c>
      <c r="BE10" s="1">
        <f t="shared" ca="1" si="47"/>
        <v>11</v>
      </c>
      <c r="BF10" s="1" t="str">
        <f t="shared" ca="1" si="48"/>
        <v>C</v>
      </c>
      <c r="BG10" s="1">
        <f t="shared" ca="1" si="49"/>
        <v>22</v>
      </c>
      <c r="BH10" s="1" t="str">
        <f t="shared" ca="1" si="50"/>
        <v>NG</v>
      </c>
      <c r="BI10" s="49">
        <f t="shared" ca="1" si="51"/>
        <v>0</v>
      </c>
      <c r="BJ10" s="17">
        <f t="shared" ca="1" si="52"/>
        <v>2.4500000000000002</v>
      </c>
    </row>
    <row r="11" spans="1:69" ht="15.75" thickBot="1" x14ac:dyDescent="0.3">
      <c r="A11" s="2">
        <v>5</v>
      </c>
      <c r="B11" s="1" t="s">
        <v>14</v>
      </c>
      <c r="C11" s="1">
        <v>10</v>
      </c>
      <c r="D11" s="1">
        <v>5005</v>
      </c>
      <c r="E11" s="3">
        <v>4</v>
      </c>
      <c r="F11" s="2">
        <f t="shared" ca="1" si="0"/>
        <v>58</v>
      </c>
      <c r="G11" s="1" t="str">
        <f t="shared" ca="1" si="1"/>
        <v>B+</v>
      </c>
      <c r="H11" s="1">
        <f t="shared" ca="1" si="2"/>
        <v>19</v>
      </c>
      <c r="I11" s="1" t="str">
        <f t="shared" ca="1" si="3"/>
        <v>B+</v>
      </c>
      <c r="J11" s="1">
        <f t="shared" ca="1" si="4"/>
        <v>77</v>
      </c>
      <c r="K11" s="1" t="str">
        <f t="shared" ca="1" si="5"/>
        <v>B+</v>
      </c>
      <c r="L11" s="49">
        <f t="shared" ca="1" si="6"/>
        <v>3.2</v>
      </c>
      <c r="M11" s="1">
        <f t="shared" ca="1" si="7"/>
        <v>49</v>
      </c>
      <c r="N11" s="1" t="str">
        <f t="shared" ca="1" si="8"/>
        <v>B</v>
      </c>
      <c r="O11" s="1">
        <f t="shared" ca="1" si="9"/>
        <v>8</v>
      </c>
      <c r="P11" s="1" t="str">
        <f t="shared" ca="1" si="10"/>
        <v>D</v>
      </c>
      <c r="Q11" s="1">
        <f t="shared" ca="1" si="11"/>
        <v>57</v>
      </c>
      <c r="R11" s="1" t="str">
        <f t="shared" ca="1" si="12"/>
        <v>C+</v>
      </c>
      <c r="S11" s="49">
        <f t="shared" ca="1" si="13"/>
        <v>2.4</v>
      </c>
      <c r="T11" s="1">
        <f t="shared" ca="1" si="14"/>
        <v>53</v>
      </c>
      <c r="U11" s="1" t="str">
        <f t="shared" ca="1" si="15"/>
        <v>B+</v>
      </c>
      <c r="V11" s="1">
        <f t="shared" ca="1" si="16"/>
        <v>1</v>
      </c>
      <c r="W11" s="1" t="str">
        <f t="shared" ca="1" si="17"/>
        <v>NG</v>
      </c>
      <c r="X11" s="1">
        <f t="shared" ca="1" si="18"/>
        <v>54</v>
      </c>
      <c r="Y11" s="1" t="str">
        <f t="shared" ca="1" si="19"/>
        <v>C+</v>
      </c>
      <c r="Z11" s="49">
        <f t="shared" ca="1" si="20"/>
        <v>2.4</v>
      </c>
      <c r="AA11" s="1">
        <f t="shared" ca="1" si="21"/>
        <v>65</v>
      </c>
      <c r="AB11" s="1" t="str">
        <f t="shared" ca="1" si="22"/>
        <v>A</v>
      </c>
      <c r="AC11" s="1">
        <f t="shared" ca="1" si="23"/>
        <v>17</v>
      </c>
      <c r="AD11" s="1" t="str">
        <f t="shared" ca="1" si="24"/>
        <v>B</v>
      </c>
      <c r="AE11" s="1">
        <f t="shared" ca="1" si="25"/>
        <v>82</v>
      </c>
      <c r="AF11" s="1" t="str">
        <f t="shared" ca="1" si="26"/>
        <v>A</v>
      </c>
      <c r="AG11" s="49">
        <f t="shared" ca="1" si="27"/>
        <v>3.6</v>
      </c>
      <c r="AH11" s="1">
        <f t="shared" ca="1" si="28"/>
        <v>19</v>
      </c>
      <c r="AI11" s="1" t="str">
        <f t="shared" ca="1" si="29"/>
        <v>NG</v>
      </c>
      <c r="AL11" s="1">
        <f t="shared" ca="1" si="30"/>
        <v>19</v>
      </c>
      <c r="AM11" s="1" t="str">
        <f t="shared" ca="1" si="31"/>
        <v>NG</v>
      </c>
      <c r="AN11" s="49">
        <f t="shared" ca="1" si="32"/>
        <v>0</v>
      </c>
      <c r="AO11" s="1">
        <f t="shared" ca="1" si="33"/>
        <v>56</v>
      </c>
      <c r="AP11" s="1" t="str">
        <f t="shared" ca="1" si="34"/>
        <v>B+</v>
      </c>
      <c r="AQ11" s="1">
        <f t="shared" ca="1" si="35"/>
        <v>17</v>
      </c>
      <c r="AR11" s="1" t="str">
        <f t="shared" ca="1" si="36"/>
        <v>B</v>
      </c>
      <c r="AS11" s="1">
        <f t="shared" ca="1" si="37"/>
        <v>73</v>
      </c>
      <c r="AT11" s="1" t="str">
        <f t="shared" ca="1" si="38"/>
        <v>B+</v>
      </c>
      <c r="AU11" s="49">
        <f t="shared" ca="1" si="39"/>
        <v>3.2</v>
      </c>
      <c r="AV11" s="1">
        <f t="shared" ca="1" si="40"/>
        <v>25</v>
      </c>
      <c r="AW11" s="1" t="str">
        <f t="shared" ca="1" si="41"/>
        <v>NG</v>
      </c>
      <c r="AZ11" s="1">
        <f t="shared" ca="1" si="42"/>
        <v>25</v>
      </c>
      <c r="BA11" s="1" t="str">
        <f t="shared" ca="1" si="43"/>
        <v>NG</v>
      </c>
      <c r="BB11" s="49">
        <f t="shared" ca="1" si="44"/>
        <v>0</v>
      </c>
      <c r="BC11" s="1">
        <f t="shared" ca="1" si="45"/>
        <v>28</v>
      </c>
      <c r="BD11" s="1" t="str">
        <f t="shared" ca="1" si="46"/>
        <v>D</v>
      </c>
      <c r="BE11" s="1">
        <f t="shared" ca="1" si="47"/>
        <v>11</v>
      </c>
      <c r="BF11" s="1" t="str">
        <f t="shared" ca="1" si="48"/>
        <v>C</v>
      </c>
      <c r="BG11" s="1">
        <f t="shared" ca="1" si="49"/>
        <v>39</v>
      </c>
      <c r="BH11" s="1" t="str">
        <f t="shared" ca="1" si="50"/>
        <v>D</v>
      </c>
      <c r="BI11" s="49">
        <f t="shared" ca="1" si="51"/>
        <v>1.6</v>
      </c>
      <c r="BJ11" s="17">
        <f t="shared" ca="1" si="52"/>
        <v>2.0500000000000003</v>
      </c>
    </row>
    <row r="12" spans="1:69" ht="15.75" thickBot="1" x14ac:dyDescent="0.3">
      <c r="A12" s="2">
        <v>6</v>
      </c>
      <c r="B12" s="1" t="s">
        <v>15</v>
      </c>
      <c r="C12" s="1">
        <v>10</v>
      </c>
      <c r="D12" s="1">
        <v>5006</v>
      </c>
      <c r="E12" s="3">
        <v>4</v>
      </c>
      <c r="F12" s="2">
        <f t="shared" ca="1" si="0"/>
        <v>69</v>
      </c>
      <c r="G12" s="1" t="str">
        <f t="shared" ca="1" si="1"/>
        <v>A+</v>
      </c>
      <c r="H12" s="1">
        <f t="shared" ca="1" si="2"/>
        <v>18</v>
      </c>
      <c r="I12" s="1" t="str">
        <f t="shared" ca="1" si="3"/>
        <v>B+</v>
      </c>
      <c r="J12" s="1">
        <f t="shared" ca="1" si="4"/>
        <v>87</v>
      </c>
      <c r="K12" s="1" t="str">
        <f t="shared" ca="1" si="5"/>
        <v>A</v>
      </c>
      <c r="L12" s="49">
        <f t="shared" ca="1" si="6"/>
        <v>3.6</v>
      </c>
      <c r="M12" s="1">
        <f t="shared" ca="1" si="7"/>
        <v>51</v>
      </c>
      <c r="N12" s="1" t="str">
        <f t="shared" ca="1" si="8"/>
        <v>B</v>
      </c>
      <c r="O12" s="1">
        <f t="shared" ca="1" si="9"/>
        <v>5</v>
      </c>
      <c r="P12" s="1" t="str">
        <f t="shared" ca="1" si="10"/>
        <v>NG</v>
      </c>
      <c r="Q12" s="1">
        <f t="shared" ca="1" si="11"/>
        <v>56</v>
      </c>
      <c r="R12" s="1" t="str">
        <f t="shared" ca="1" si="12"/>
        <v>C+</v>
      </c>
      <c r="S12" s="49">
        <f t="shared" ca="1" si="13"/>
        <v>2.4</v>
      </c>
      <c r="T12" s="1">
        <f t="shared" ca="1" si="14"/>
        <v>57</v>
      </c>
      <c r="U12" s="1" t="str">
        <f t="shared" ca="1" si="15"/>
        <v>B+</v>
      </c>
      <c r="V12" s="1">
        <f t="shared" ca="1" si="16"/>
        <v>22</v>
      </c>
      <c r="W12" s="1" t="str">
        <f t="shared" ca="1" si="17"/>
        <v>A</v>
      </c>
      <c r="X12" s="1">
        <f t="shared" ca="1" si="18"/>
        <v>79</v>
      </c>
      <c r="Y12" s="1" t="str">
        <f t="shared" ca="1" si="19"/>
        <v>B+</v>
      </c>
      <c r="Z12" s="49">
        <f t="shared" ca="1" si="20"/>
        <v>3.2</v>
      </c>
      <c r="AA12" s="1">
        <f t="shared" ca="1" si="21"/>
        <v>3</v>
      </c>
      <c r="AB12" s="1" t="str">
        <f t="shared" ca="1" si="22"/>
        <v>NG</v>
      </c>
      <c r="AC12" s="1">
        <f t="shared" ca="1" si="23"/>
        <v>12</v>
      </c>
      <c r="AD12" s="1" t="str">
        <f t="shared" ca="1" si="24"/>
        <v>C</v>
      </c>
      <c r="AE12" s="1">
        <f t="shared" ca="1" si="25"/>
        <v>15</v>
      </c>
      <c r="AF12" s="1" t="str">
        <f t="shared" ca="1" si="26"/>
        <v>NG</v>
      </c>
      <c r="AG12" s="49">
        <f t="shared" ca="1" si="27"/>
        <v>0</v>
      </c>
      <c r="AH12" s="1">
        <f t="shared" ca="1" si="28"/>
        <v>42</v>
      </c>
      <c r="AI12" s="1" t="str">
        <f t="shared" ca="1" si="29"/>
        <v>C</v>
      </c>
      <c r="AL12" s="1">
        <f t="shared" ca="1" si="30"/>
        <v>42</v>
      </c>
      <c r="AM12" s="1" t="str">
        <f t="shared" ca="1" si="31"/>
        <v>C</v>
      </c>
      <c r="AN12" s="49">
        <f t="shared" ca="1" si="32"/>
        <v>2</v>
      </c>
      <c r="AO12" s="1">
        <f t="shared" ca="1" si="33"/>
        <v>67</v>
      </c>
      <c r="AP12" s="1" t="str">
        <f t="shared" ca="1" si="34"/>
        <v>A</v>
      </c>
      <c r="AQ12" s="1">
        <f t="shared" ca="1" si="35"/>
        <v>22</v>
      </c>
      <c r="AR12" s="1" t="str">
        <f t="shared" ca="1" si="36"/>
        <v>A</v>
      </c>
      <c r="AS12" s="1">
        <f t="shared" ca="1" si="37"/>
        <v>89</v>
      </c>
      <c r="AT12" s="1" t="str">
        <f t="shared" ca="1" si="38"/>
        <v>A</v>
      </c>
      <c r="AU12" s="49">
        <f t="shared" ca="1" si="39"/>
        <v>3.6</v>
      </c>
      <c r="AV12" s="1">
        <f t="shared" ca="1" si="40"/>
        <v>29</v>
      </c>
      <c r="AW12" s="1" t="str">
        <f t="shared" ca="1" si="41"/>
        <v>NG</v>
      </c>
      <c r="AZ12" s="1">
        <f t="shared" ca="1" si="42"/>
        <v>29</v>
      </c>
      <c r="BA12" s="1" t="str">
        <f t="shared" ca="1" si="43"/>
        <v>NG</v>
      </c>
      <c r="BB12" s="49">
        <f t="shared" ca="1" si="44"/>
        <v>0</v>
      </c>
      <c r="BC12" s="1">
        <f t="shared" ca="1" si="45"/>
        <v>69</v>
      </c>
      <c r="BD12" s="1" t="str">
        <f t="shared" ca="1" si="46"/>
        <v>A+</v>
      </c>
      <c r="BE12" s="1">
        <f t="shared" ca="1" si="47"/>
        <v>14</v>
      </c>
      <c r="BF12" s="1" t="str">
        <f t="shared" ca="1" si="48"/>
        <v>C+</v>
      </c>
      <c r="BG12" s="1">
        <f t="shared" ca="1" si="49"/>
        <v>83</v>
      </c>
      <c r="BH12" s="1" t="str">
        <f t="shared" ca="1" si="50"/>
        <v>A</v>
      </c>
      <c r="BI12" s="49">
        <f t="shared" ca="1" si="51"/>
        <v>3.6</v>
      </c>
      <c r="BJ12" s="17">
        <f t="shared" ca="1" si="52"/>
        <v>2.2999999999999998</v>
      </c>
    </row>
    <row r="13" spans="1:69" ht="15.75" thickBot="1" x14ac:dyDescent="0.3">
      <c r="A13" s="2">
        <v>7</v>
      </c>
      <c r="B13" s="1" t="s">
        <v>16</v>
      </c>
      <c r="C13" s="1">
        <v>10</v>
      </c>
      <c r="D13" s="1">
        <v>5007</v>
      </c>
      <c r="E13" s="3">
        <v>4</v>
      </c>
      <c r="F13" s="2">
        <f t="shared" ca="1" si="0"/>
        <v>15</v>
      </c>
      <c r="G13" s="1" t="str">
        <f t="shared" ca="1" si="1"/>
        <v>NG</v>
      </c>
      <c r="H13" s="1">
        <f t="shared" ca="1" si="2"/>
        <v>22</v>
      </c>
      <c r="I13" s="1" t="str">
        <f t="shared" ca="1" si="3"/>
        <v>A</v>
      </c>
      <c r="J13" s="1">
        <f t="shared" ca="1" si="4"/>
        <v>37</v>
      </c>
      <c r="K13" s="1" t="str">
        <f t="shared" ca="1" si="5"/>
        <v>D</v>
      </c>
      <c r="L13" s="49">
        <f t="shared" ca="1" si="6"/>
        <v>1.6</v>
      </c>
      <c r="M13" s="1">
        <f t="shared" ca="1" si="7"/>
        <v>0</v>
      </c>
      <c r="N13" s="1" t="str">
        <f t="shared" ca="1" si="8"/>
        <v>Absent</v>
      </c>
      <c r="O13" s="1">
        <f t="shared" ca="1" si="9"/>
        <v>24</v>
      </c>
      <c r="P13" s="1" t="str">
        <f t="shared" ca="1" si="10"/>
        <v>A+</v>
      </c>
      <c r="Q13" s="1">
        <f t="shared" ca="1" si="11"/>
        <v>24</v>
      </c>
      <c r="R13" s="1" t="str">
        <f t="shared" ca="1" si="12"/>
        <v>NG</v>
      </c>
      <c r="S13" s="49">
        <f t="shared" ca="1" si="13"/>
        <v>0</v>
      </c>
      <c r="T13" s="1">
        <f t="shared" ca="1" si="14"/>
        <v>37</v>
      </c>
      <c r="U13" s="1" t="str">
        <f t="shared" ca="1" si="15"/>
        <v>C</v>
      </c>
      <c r="V13" s="1">
        <f t="shared" ca="1" si="16"/>
        <v>2</v>
      </c>
      <c r="W13" s="1" t="str">
        <f t="shared" ca="1" si="17"/>
        <v>NG</v>
      </c>
      <c r="X13" s="1">
        <f t="shared" ca="1" si="18"/>
        <v>39</v>
      </c>
      <c r="Y13" s="1" t="str">
        <f t="shared" ca="1" si="19"/>
        <v>D</v>
      </c>
      <c r="Z13" s="49">
        <f t="shared" ca="1" si="20"/>
        <v>1.6</v>
      </c>
      <c r="AA13" s="1">
        <f t="shared" ca="1" si="21"/>
        <v>74</v>
      </c>
      <c r="AB13" s="1" t="str">
        <f t="shared" ca="1" si="22"/>
        <v>A+</v>
      </c>
      <c r="AC13" s="1">
        <f t="shared" ca="1" si="23"/>
        <v>9</v>
      </c>
      <c r="AD13" s="1" t="str">
        <f t="shared" ca="1" si="24"/>
        <v>D</v>
      </c>
      <c r="AE13" s="1">
        <f t="shared" ca="1" si="25"/>
        <v>83</v>
      </c>
      <c r="AF13" s="1" t="str">
        <f t="shared" ca="1" si="26"/>
        <v>A</v>
      </c>
      <c r="AG13" s="49">
        <f t="shared" ca="1" si="27"/>
        <v>3.6</v>
      </c>
      <c r="AH13" s="1">
        <f t="shared" ca="1" si="28"/>
        <v>35</v>
      </c>
      <c r="AI13" s="1" t="str">
        <f t="shared" ca="1" si="29"/>
        <v>D</v>
      </c>
      <c r="AL13" s="1">
        <f t="shared" ca="1" si="30"/>
        <v>35</v>
      </c>
      <c r="AM13" s="1" t="str">
        <f t="shared" ca="1" si="31"/>
        <v>D</v>
      </c>
      <c r="AN13" s="49">
        <f t="shared" ca="1" si="32"/>
        <v>1.6</v>
      </c>
      <c r="AO13" s="1">
        <f t="shared" ca="1" si="33"/>
        <v>44</v>
      </c>
      <c r="AP13" s="1" t="str">
        <f t="shared" ca="1" si="34"/>
        <v>C+</v>
      </c>
      <c r="AQ13" s="1">
        <f t="shared" ca="1" si="35"/>
        <v>10</v>
      </c>
      <c r="AR13" s="1" t="str">
        <f t="shared" ca="1" si="36"/>
        <v>C</v>
      </c>
      <c r="AS13" s="1">
        <f t="shared" ca="1" si="37"/>
        <v>54</v>
      </c>
      <c r="AT13" s="1" t="str">
        <f t="shared" ca="1" si="38"/>
        <v>C+</v>
      </c>
      <c r="AU13" s="49">
        <f t="shared" ca="1" si="39"/>
        <v>2.4</v>
      </c>
      <c r="AV13" s="1">
        <f t="shared" ca="1" si="40"/>
        <v>81</v>
      </c>
      <c r="AW13" s="1" t="str">
        <f t="shared" ca="1" si="41"/>
        <v>A</v>
      </c>
      <c r="AZ13" s="1">
        <f t="shared" ca="1" si="42"/>
        <v>81</v>
      </c>
      <c r="BA13" s="1" t="str">
        <f t="shared" ca="1" si="43"/>
        <v>A</v>
      </c>
      <c r="BB13" s="49">
        <f t="shared" ca="1" si="44"/>
        <v>3.6</v>
      </c>
      <c r="BC13" s="1">
        <f t="shared" ca="1" si="45"/>
        <v>9</v>
      </c>
      <c r="BD13" s="1" t="str">
        <f t="shared" ca="1" si="46"/>
        <v>NG</v>
      </c>
      <c r="BE13" s="1">
        <f t="shared" ca="1" si="47"/>
        <v>25</v>
      </c>
      <c r="BF13" s="1" t="str">
        <f t="shared" ca="1" si="48"/>
        <v>A+</v>
      </c>
      <c r="BG13" s="1">
        <f t="shared" ca="1" si="49"/>
        <v>34</v>
      </c>
      <c r="BH13" s="1" t="str">
        <f t="shared" ca="1" si="50"/>
        <v>D</v>
      </c>
      <c r="BI13" s="49">
        <f t="shared" ca="1" si="51"/>
        <v>1.6</v>
      </c>
      <c r="BJ13" s="17">
        <f t="shared" ca="1" si="52"/>
        <v>1.9999999999999998</v>
      </c>
    </row>
    <row r="14" spans="1:69" ht="15.75" thickBot="1" x14ac:dyDescent="0.3">
      <c r="A14" s="2">
        <v>8</v>
      </c>
      <c r="B14" s="1" t="s">
        <v>17</v>
      </c>
      <c r="C14" s="1">
        <v>10</v>
      </c>
      <c r="D14" s="1">
        <v>5008</v>
      </c>
      <c r="E14" s="3">
        <v>4</v>
      </c>
      <c r="F14" s="2">
        <f t="shared" ca="1" si="0"/>
        <v>17</v>
      </c>
      <c r="G14" s="1" t="str">
        <f t="shared" ca="1" si="1"/>
        <v>NG</v>
      </c>
      <c r="H14" s="1">
        <f t="shared" ca="1" si="2"/>
        <v>14</v>
      </c>
      <c r="I14" s="1" t="str">
        <f t="shared" ca="1" si="3"/>
        <v>C+</v>
      </c>
      <c r="J14" s="1">
        <f t="shared" ca="1" si="4"/>
        <v>31</v>
      </c>
      <c r="K14" s="1" t="str">
        <f t="shared" ca="1" si="5"/>
        <v>D</v>
      </c>
      <c r="L14" s="49">
        <f t="shared" ca="1" si="6"/>
        <v>1.6</v>
      </c>
      <c r="M14" s="1">
        <f t="shared" ca="1" si="7"/>
        <v>22</v>
      </c>
      <c r="N14" s="1" t="str">
        <f t="shared" ca="1" si="8"/>
        <v>NG</v>
      </c>
      <c r="O14" s="1">
        <f t="shared" ca="1" si="9"/>
        <v>0</v>
      </c>
      <c r="P14" s="1" t="str">
        <f t="shared" ca="1" si="10"/>
        <v>Absent</v>
      </c>
      <c r="Q14" s="1">
        <f t="shared" ca="1" si="11"/>
        <v>22</v>
      </c>
      <c r="R14" s="1" t="str">
        <f t="shared" ca="1" si="12"/>
        <v>NG</v>
      </c>
      <c r="S14" s="49">
        <f t="shared" ca="1" si="13"/>
        <v>0</v>
      </c>
      <c r="T14" s="1">
        <f t="shared" ca="1" si="14"/>
        <v>33</v>
      </c>
      <c r="U14" s="1" t="str">
        <f t="shared" ca="1" si="15"/>
        <v>C</v>
      </c>
      <c r="V14" s="1">
        <f t="shared" ca="1" si="16"/>
        <v>11</v>
      </c>
      <c r="W14" s="1" t="str">
        <f t="shared" ca="1" si="17"/>
        <v>C</v>
      </c>
      <c r="X14" s="1">
        <f t="shared" ca="1" si="18"/>
        <v>44</v>
      </c>
      <c r="Y14" s="1" t="str">
        <f t="shared" ca="1" si="19"/>
        <v>C</v>
      </c>
      <c r="Z14" s="49">
        <f t="shared" ca="1" si="20"/>
        <v>2</v>
      </c>
      <c r="AA14" s="1">
        <f t="shared" ca="1" si="21"/>
        <v>17</v>
      </c>
      <c r="AB14" s="1" t="str">
        <f t="shared" ca="1" si="22"/>
        <v>NG</v>
      </c>
      <c r="AC14" s="1">
        <f t="shared" ca="1" si="23"/>
        <v>15</v>
      </c>
      <c r="AD14" s="1" t="str">
        <f t="shared" ca="1" si="24"/>
        <v>B</v>
      </c>
      <c r="AE14" s="1">
        <f t="shared" ca="1" si="25"/>
        <v>32</v>
      </c>
      <c r="AF14" s="1" t="str">
        <f t="shared" ca="1" si="26"/>
        <v>D</v>
      </c>
      <c r="AG14" s="49">
        <f t="shared" ca="1" si="27"/>
        <v>1.6</v>
      </c>
      <c r="AH14" s="1">
        <f t="shared" ca="1" si="28"/>
        <v>23</v>
      </c>
      <c r="AI14" s="1" t="str">
        <f t="shared" ca="1" si="29"/>
        <v>NG</v>
      </c>
      <c r="AL14" s="1">
        <f t="shared" ca="1" si="30"/>
        <v>23</v>
      </c>
      <c r="AM14" s="1" t="str">
        <f t="shared" ca="1" si="31"/>
        <v>NG</v>
      </c>
      <c r="AN14" s="49">
        <f t="shared" ca="1" si="32"/>
        <v>0</v>
      </c>
      <c r="AO14" s="1">
        <f t="shared" ca="1" si="33"/>
        <v>41</v>
      </c>
      <c r="AP14" s="1" t="str">
        <f t="shared" ca="1" si="34"/>
        <v>C+</v>
      </c>
      <c r="AQ14" s="1">
        <f t="shared" ca="1" si="35"/>
        <v>1</v>
      </c>
      <c r="AR14" s="1" t="str">
        <f t="shared" ca="1" si="36"/>
        <v>NG</v>
      </c>
      <c r="AS14" s="1">
        <f t="shared" ca="1" si="37"/>
        <v>42</v>
      </c>
      <c r="AT14" s="1" t="str">
        <f t="shared" ca="1" si="38"/>
        <v>C</v>
      </c>
      <c r="AU14" s="49">
        <f t="shared" ca="1" si="39"/>
        <v>2</v>
      </c>
      <c r="AV14" s="1">
        <f t="shared" ca="1" si="40"/>
        <v>74</v>
      </c>
      <c r="AW14" s="1" t="str">
        <f t="shared" ca="1" si="41"/>
        <v>B+</v>
      </c>
      <c r="AZ14" s="1">
        <f t="shared" ca="1" si="42"/>
        <v>74</v>
      </c>
      <c r="BA14" s="1" t="str">
        <f t="shared" ca="1" si="43"/>
        <v>B+</v>
      </c>
      <c r="BB14" s="49">
        <f t="shared" ca="1" si="44"/>
        <v>3.2</v>
      </c>
      <c r="BC14" s="1">
        <f t="shared" ca="1" si="45"/>
        <v>44</v>
      </c>
      <c r="BD14" s="1" t="str">
        <f t="shared" ca="1" si="46"/>
        <v>C+</v>
      </c>
      <c r="BE14" s="1">
        <f t="shared" ca="1" si="47"/>
        <v>16</v>
      </c>
      <c r="BF14" s="1" t="str">
        <f t="shared" ca="1" si="48"/>
        <v>B</v>
      </c>
      <c r="BG14" s="1">
        <f t="shared" ca="1" si="49"/>
        <v>60</v>
      </c>
      <c r="BH14" s="1" t="str">
        <f t="shared" ca="1" si="50"/>
        <v>B</v>
      </c>
      <c r="BI14" s="49">
        <f t="shared" ca="1" si="51"/>
        <v>2.8</v>
      </c>
      <c r="BJ14" s="17">
        <f t="shared" ca="1" si="52"/>
        <v>1.65</v>
      </c>
    </row>
    <row r="15" spans="1:69" ht="15.75" thickBot="1" x14ac:dyDescent="0.3">
      <c r="A15" s="2">
        <v>9</v>
      </c>
      <c r="B15" s="1" t="s">
        <v>18</v>
      </c>
      <c r="C15" s="1">
        <v>10</v>
      </c>
      <c r="D15" s="1">
        <v>5009</v>
      </c>
      <c r="E15" s="3">
        <v>4</v>
      </c>
      <c r="F15" s="2">
        <f t="shared" ca="1" si="0"/>
        <v>24</v>
      </c>
      <c r="G15" s="1" t="str">
        <f t="shared" ca="1" si="1"/>
        <v>D</v>
      </c>
      <c r="H15" s="1">
        <f t="shared" ca="1" si="2"/>
        <v>8</v>
      </c>
      <c r="I15" s="1" t="str">
        <f t="shared" ca="1" si="3"/>
        <v>D</v>
      </c>
      <c r="J15" s="1">
        <f t="shared" ca="1" si="4"/>
        <v>32</v>
      </c>
      <c r="K15" s="1" t="str">
        <f t="shared" ca="1" si="5"/>
        <v>D</v>
      </c>
      <c r="L15" s="49">
        <f t="shared" ca="1" si="6"/>
        <v>1.6</v>
      </c>
      <c r="M15" s="1">
        <f t="shared" ca="1" si="7"/>
        <v>71</v>
      </c>
      <c r="N15" s="1" t="str">
        <f t="shared" ca="1" si="8"/>
        <v>A+</v>
      </c>
      <c r="O15" s="1">
        <f t="shared" ca="1" si="9"/>
        <v>22</v>
      </c>
      <c r="P15" s="1" t="str">
        <f t="shared" ca="1" si="10"/>
        <v>A</v>
      </c>
      <c r="Q15" s="1">
        <f t="shared" ca="1" si="11"/>
        <v>93</v>
      </c>
      <c r="R15" s="1" t="str">
        <f t="shared" ca="1" si="12"/>
        <v>A+</v>
      </c>
      <c r="S15" s="49">
        <f t="shared" ca="1" si="13"/>
        <v>4</v>
      </c>
      <c r="T15" s="1">
        <f t="shared" ca="1" si="14"/>
        <v>51</v>
      </c>
      <c r="U15" s="1" t="str">
        <f t="shared" ca="1" si="15"/>
        <v>B</v>
      </c>
      <c r="V15" s="1">
        <f t="shared" ca="1" si="16"/>
        <v>20</v>
      </c>
      <c r="W15" s="1" t="str">
        <f t="shared" ca="1" si="17"/>
        <v>A</v>
      </c>
      <c r="X15" s="1">
        <f t="shared" ca="1" si="18"/>
        <v>71</v>
      </c>
      <c r="Y15" s="1" t="str">
        <f t="shared" ca="1" si="19"/>
        <v>B+</v>
      </c>
      <c r="Z15" s="49">
        <f t="shared" ca="1" si="20"/>
        <v>3.2</v>
      </c>
      <c r="AA15" s="1">
        <f t="shared" ca="1" si="21"/>
        <v>44</v>
      </c>
      <c r="AB15" s="1" t="str">
        <f t="shared" ca="1" si="22"/>
        <v>C+</v>
      </c>
      <c r="AC15" s="1">
        <f t="shared" ca="1" si="23"/>
        <v>16</v>
      </c>
      <c r="AD15" s="1" t="str">
        <f t="shared" ca="1" si="24"/>
        <v>B</v>
      </c>
      <c r="AE15" s="1">
        <f t="shared" ca="1" si="25"/>
        <v>60</v>
      </c>
      <c r="AF15" s="1" t="str">
        <f t="shared" ca="1" si="26"/>
        <v>B</v>
      </c>
      <c r="AG15" s="49">
        <f t="shared" ca="1" si="27"/>
        <v>2.8</v>
      </c>
      <c r="AH15" s="1">
        <f t="shared" ca="1" si="28"/>
        <v>66</v>
      </c>
      <c r="AI15" s="1" t="str">
        <f t="shared" ca="1" si="29"/>
        <v>B</v>
      </c>
      <c r="AL15" s="1">
        <f t="shared" ca="1" si="30"/>
        <v>66</v>
      </c>
      <c r="AM15" s="1" t="str">
        <f t="shared" ca="1" si="31"/>
        <v>B</v>
      </c>
      <c r="AN15" s="49">
        <f t="shared" ca="1" si="32"/>
        <v>2.8</v>
      </c>
      <c r="AO15" s="1">
        <f t="shared" ca="1" si="33"/>
        <v>75</v>
      </c>
      <c r="AP15" s="1" t="str">
        <f t="shared" ca="1" si="34"/>
        <v>A+</v>
      </c>
      <c r="AQ15" s="1">
        <f t="shared" ca="1" si="35"/>
        <v>23</v>
      </c>
      <c r="AR15" s="1" t="str">
        <f t="shared" ca="1" si="36"/>
        <v>A+</v>
      </c>
      <c r="AS15" s="1">
        <f t="shared" ca="1" si="37"/>
        <v>98</v>
      </c>
      <c r="AT15" s="1" t="str">
        <f t="shared" ca="1" si="38"/>
        <v>A+</v>
      </c>
      <c r="AU15" s="49">
        <f t="shared" ca="1" si="39"/>
        <v>4</v>
      </c>
      <c r="AV15" s="1">
        <f t="shared" ca="1" si="40"/>
        <v>17</v>
      </c>
      <c r="AW15" s="1" t="str">
        <f t="shared" ca="1" si="41"/>
        <v>NG</v>
      </c>
      <c r="AZ15" s="1">
        <f t="shared" ca="1" si="42"/>
        <v>17</v>
      </c>
      <c r="BA15" s="1" t="str">
        <f t="shared" ca="1" si="43"/>
        <v>NG</v>
      </c>
      <c r="BB15" s="49">
        <f t="shared" ca="1" si="44"/>
        <v>0</v>
      </c>
      <c r="BC15" s="1">
        <f t="shared" ca="1" si="45"/>
        <v>24</v>
      </c>
      <c r="BD15" s="1" t="str">
        <f t="shared" ca="1" si="46"/>
        <v>D</v>
      </c>
      <c r="BE15" s="1">
        <f t="shared" ca="1" si="47"/>
        <v>17</v>
      </c>
      <c r="BF15" s="1" t="str">
        <f t="shared" ca="1" si="48"/>
        <v>B</v>
      </c>
      <c r="BG15" s="1">
        <f t="shared" ca="1" si="49"/>
        <v>41</v>
      </c>
      <c r="BH15" s="1" t="str">
        <f t="shared" ca="1" si="50"/>
        <v>C</v>
      </c>
      <c r="BI15" s="49">
        <f t="shared" ca="1" si="51"/>
        <v>2</v>
      </c>
      <c r="BJ15" s="17">
        <f t="shared" ca="1" si="52"/>
        <v>2.5500000000000003</v>
      </c>
    </row>
    <row r="16" spans="1:69" ht="15.75" thickBot="1" x14ac:dyDescent="0.3">
      <c r="A16" s="2">
        <v>10</v>
      </c>
      <c r="B16" s="1" t="s">
        <v>19</v>
      </c>
      <c r="C16" s="1">
        <v>10</v>
      </c>
      <c r="D16" s="1">
        <v>5010</v>
      </c>
      <c r="E16" s="3">
        <v>4</v>
      </c>
      <c r="F16" s="2">
        <f t="shared" ca="1" si="0"/>
        <v>2</v>
      </c>
      <c r="G16" s="1" t="str">
        <f t="shared" ca="1" si="1"/>
        <v>NG</v>
      </c>
      <c r="H16" s="1">
        <f t="shared" ca="1" si="2"/>
        <v>0</v>
      </c>
      <c r="I16" s="1" t="str">
        <f t="shared" ca="1" si="3"/>
        <v>Absent</v>
      </c>
      <c r="J16" s="1">
        <f t="shared" ca="1" si="4"/>
        <v>2</v>
      </c>
      <c r="K16" s="1" t="str">
        <f t="shared" ca="1" si="5"/>
        <v>NG</v>
      </c>
      <c r="L16" s="49">
        <f t="shared" ca="1" si="6"/>
        <v>0</v>
      </c>
      <c r="M16" s="1">
        <f t="shared" ca="1" si="7"/>
        <v>19</v>
      </c>
      <c r="N16" s="1" t="str">
        <f t="shared" ca="1" si="8"/>
        <v>NG</v>
      </c>
      <c r="O16" s="1">
        <f t="shared" ca="1" si="9"/>
        <v>3</v>
      </c>
      <c r="P16" s="1" t="str">
        <f t="shared" ca="1" si="10"/>
        <v>NG</v>
      </c>
      <c r="Q16" s="1">
        <f t="shared" ca="1" si="11"/>
        <v>22</v>
      </c>
      <c r="R16" s="1" t="str">
        <f t="shared" ca="1" si="12"/>
        <v>NG</v>
      </c>
      <c r="S16" s="49">
        <f t="shared" ca="1" si="13"/>
        <v>0</v>
      </c>
      <c r="T16" s="1">
        <f t="shared" ca="1" si="14"/>
        <v>22</v>
      </c>
      <c r="U16" s="1" t="str">
        <f t="shared" ca="1" si="15"/>
        <v>NG</v>
      </c>
      <c r="V16" s="1">
        <f t="shared" ca="1" si="16"/>
        <v>19</v>
      </c>
      <c r="W16" s="1" t="str">
        <f t="shared" ca="1" si="17"/>
        <v>B+</v>
      </c>
      <c r="X16" s="1">
        <f t="shared" ca="1" si="18"/>
        <v>41</v>
      </c>
      <c r="Y16" s="1" t="str">
        <f t="shared" ca="1" si="19"/>
        <v>C</v>
      </c>
      <c r="Z16" s="49">
        <f t="shared" ca="1" si="20"/>
        <v>2</v>
      </c>
      <c r="AA16" s="1">
        <f t="shared" ca="1" si="21"/>
        <v>36</v>
      </c>
      <c r="AB16" s="1" t="str">
        <f t="shared" ca="1" si="22"/>
        <v>C</v>
      </c>
      <c r="AC16" s="1">
        <f t="shared" ca="1" si="23"/>
        <v>13</v>
      </c>
      <c r="AD16" s="1" t="str">
        <f t="shared" ca="1" si="24"/>
        <v>C+</v>
      </c>
      <c r="AE16" s="1">
        <f t="shared" ca="1" si="25"/>
        <v>49</v>
      </c>
      <c r="AF16" s="1" t="str">
        <f t="shared" ca="1" si="26"/>
        <v>C</v>
      </c>
      <c r="AG16" s="49">
        <f t="shared" ca="1" si="27"/>
        <v>2</v>
      </c>
      <c r="AH16" s="1">
        <f t="shared" ca="1" si="28"/>
        <v>79</v>
      </c>
      <c r="AI16" s="1" t="str">
        <f t="shared" ca="1" si="29"/>
        <v>B+</v>
      </c>
      <c r="AL16" s="1">
        <f t="shared" ca="1" si="30"/>
        <v>79</v>
      </c>
      <c r="AM16" s="1" t="str">
        <f t="shared" ca="1" si="31"/>
        <v>B+</v>
      </c>
      <c r="AN16" s="49">
        <f t="shared" ca="1" si="32"/>
        <v>3.2</v>
      </c>
      <c r="AO16" s="1">
        <f t="shared" ca="1" si="33"/>
        <v>42</v>
      </c>
      <c r="AP16" s="1" t="str">
        <f t="shared" ca="1" si="34"/>
        <v>C+</v>
      </c>
      <c r="AQ16" s="1">
        <f t="shared" ca="1" si="35"/>
        <v>11</v>
      </c>
      <c r="AR16" s="1" t="str">
        <f t="shared" ca="1" si="36"/>
        <v>C</v>
      </c>
      <c r="AS16" s="1">
        <f t="shared" ca="1" si="37"/>
        <v>53</v>
      </c>
      <c r="AT16" s="1" t="str">
        <f t="shared" ca="1" si="38"/>
        <v>C+</v>
      </c>
      <c r="AU16" s="49">
        <f t="shared" ca="1" si="39"/>
        <v>2.4</v>
      </c>
      <c r="AV16" s="1">
        <f t="shared" ca="1" si="40"/>
        <v>37</v>
      </c>
      <c r="AW16" s="1" t="str">
        <f t="shared" ca="1" si="41"/>
        <v>D</v>
      </c>
      <c r="AZ16" s="1">
        <f t="shared" ca="1" si="42"/>
        <v>37</v>
      </c>
      <c r="BA16" s="1" t="str">
        <f t="shared" ca="1" si="43"/>
        <v>D</v>
      </c>
      <c r="BB16" s="49">
        <f t="shared" ca="1" si="44"/>
        <v>1.6</v>
      </c>
      <c r="BC16" s="1">
        <f t="shared" ca="1" si="45"/>
        <v>4</v>
      </c>
      <c r="BD16" s="1" t="str">
        <f t="shared" ca="1" si="46"/>
        <v>NG</v>
      </c>
      <c r="BE16" s="1">
        <f t="shared" ca="1" si="47"/>
        <v>10</v>
      </c>
      <c r="BF16" s="1" t="str">
        <f t="shared" ca="1" si="48"/>
        <v>C</v>
      </c>
      <c r="BG16" s="1">
        <f t="shared" ca="1" si="49"/>
        <v>14</v>
      </c>
      <c r="BH16" s="1" t="str">
        <f t="shared" ca="1" si="50"/>
        <v>NG</v>
      </c>
      <c r="BI16" s="49">
        <f t="shared" ca="1" si="51"/>
        <v>0</v>
      </c>
      <c r="BJ16" s="17">
        <f t="shared" ca="1" si="52"/>
        <v>1.4</v>
      </c>
    </row>
    <row r="17" spans="1:62" ht="15.75" thickBot="1" x14ac:dyDescent="0.3">
      <c r="A17" s="2">
        <v>11</v>
      </c>
      <c r="B17" s="1" t="s">
        <v>20</v>
      </c>
      <c r="C17" s="1">
        <v>10</v>
      </c>
      <c r="D17" s="1">
        <v>5011</v>
      </c>
      <c r="E17" s="3">
        <v>4</v>
      </c>
      <c r="F17" s="2">
        <f t="shared" ca="1" si="0"/>
        <v>38</v>
      </c>
      <c r="G17" s="1" t="str">
        <f t="shared" ca="1" si="1"/>
        <v>C+</v>
      </c>
      <c r="H17" s="1">
        <f t="shared" ca="1" si="2"/>
        <v>18</v>
      </c>
      <c r="I17" s="1" t="str">
        <f t="shared" ca="1" si="3"/>
        <v>B+</v>
      </c>
      <c r="J17" s="1">
        <f t="shared" ca="1" si="4"/>
        <v>56</v>
      </c>
      <c r="K17" s="1" t="str">
        <f t="shared" ca="1" si="5"/>
        <v>C+</v>
      </c>
      <c r="L17" s="49">
        <f t="shared" ca="1" si="6"/>
        <v>2.4</v>
      </c>
      <c r="M17" s="1">
        <f t="shared" ca="1" si="7"/>
        <v>66</v>
      </c>
      <c r="N17" s="1" t="str">
        <f t="shared" ca="1" si="8"/>
        <v>A</v>
      </c>
      <c r="O17" s="1">
        <f t="shared" ca="1" si="9"/>
        <v>2</v>
      </c>
      <c r="P17" s="1" t="str">
        <f t="shared" ca="1" si="10"/>
        <v>NG</v>
      </c>
      <c r="Q17" s="1">
        <f t="shared" ca="1" si="11"/>
        <v>68</v>
      </c>
      <c r="R17" s="1" t="str">
        <f t="shared" ca="1" si="12"/>
        <v>B</v>
      </c>
      <c r="S17" s="49">
        <f t="shared" ca="1" si="13"/>
        <v>2.8</v>
      </c>
      <c r="T17" s="1">
        <f t="shared" ca="1" si="14"/>
        <v>74</v>
      </c>
      <c r="U17" s="1" t="str">
        <f t="shared" ca="1" si="15"/>
        <v>A+</v>
      </c>
      <c r="V17" s="1">
        <f t="shared" ca="1" si="16"/>
        <v>19</v>
      </c>
      <c r="W17" s="1" t="str">
        <f t="shared" ca="1" si="17"/>
        <v>B+</v>
      </c>
      <c r="X17" s="1">
        <f t="shared" ca="1" si="18"/>
        <v>93</v>
      </c>
      <c r="Y17" s="1" t="str">
        <f t="shared" ca="1" si="19"/>
        <v>A+</v>
      </c>
      <c r="Z17" s="49">
        <f t="shared" ca="1" si="20"/>
        <v>4</v>
      </c>
      <c r="AA17" s="1">
        <f t="shared" ca="1" si="21"/>
        <v>58</v>
      </c>
      <c r="AB17" s="1" t="str">
        <f t="shared" ca="1" si="22"/>
        <v>B+</v>
      </c>
      <c r="AC17" s="1">
        <f t="shared" ca="1" si="23"/>
        <v>0</v>
      </c>
      <c r="AD17" s="1" t="str">
        <f t="shared" ca="1" si="24"/>
        <v>Absent</v>
      </c>
      <c r="AE17" s="1">
        <f t="shared" ca="1" si="25"/>
        <v>58</v>
      </c>
      <c r="AF17" s="1" t="str">
        <f t="shared" ca="1" si="26"/>
        <v>C+</v>
      </c>
      <c r="AG17" s="49">
        <f t="shared" ca="1" si="27"/>
        <v>2.4</v>
      </c>
      <c r="AH17" s="1">
        <f t="shared" ca="1" si="28"/>
        <v>2</v>
      </c>
      <c r="AI17" s="1" t="str">
        <f t="shared" ca="1" si="29"/>
        <v>NG</v>
      </c>
      <c r="AL17" s="1">
        <f t="shared" ca="1" si="30"/>
        <v>2</v>
      </c>
      <c r="AM17" s="1" t="str">
        <f t="shared" ca="1" si="31"/>
        <v>NG</v>
      </c>
      <c r="AN17" s="49">
        <f t="shared" ca="1" si="32"/>
        <v>0</v>
      </c>
      <c r="AO17" s="1">
        <f t="shared" ca="1" si="33"/>
        <v>51</v>
      </c>
      <c r="AP17" s="1" t="str">
        <f t="shared" ca="1" si="34"/>
        <v>B</v>
      </c>
      <c r="AQ17" s="1">
        <f t="shared" ca="1" si="35"/>
        <v>16</v>
      </c>
      <c r="AR17" s="1" t="str">
        <f t="shared" ca="1" si="36"/>
        <v>B</v>
      </c>
      <c r="AS17" s="1">
        <f t="shared" ca="1" si="37"/>
        <v>67</v>
      </c>
      <c r="AT17" s="1" t="str">
        <f t="shared" ca="1" si="38"/>
        <v>B</v>
      </c>
      <c r="AU17" s="49">
        <f t="shared" ca="1" si="39"/>
        <v>2.8</v>
      </c>
      <c r="AV17" s="1">
        <f t="shared" ca="1" si="40"/>
        <v>30</v>
      </c>
      <c r="AW17" s="1" t="str">
        <f t="shared" ca="1" si="41"/>
        <v>D</v>
      </c>
      <c r="AZ17" s="1">
        <f t="shared" ca="1" si="42"/>
        <v>30</v>
      </c>
      <c r="BA17" s="1" t="str">
        <f t="shared" ca="1" si="43"/>
        <v>D</v>
      </c>
      <c r="BB17" s="49">
        <f t="shared" ca="1" si="44"/>
        <v>1.6</v>
      </c>
      <c r="BC17" s="1">
        <f t="shared" ca="1" si="45"/>
        <v>50</v>
      </c>
      <c r="BD17" s="1" t="str">
        <f t="shared" ca="1" si="46"/>
        <v>B</v>
      </c>
      <c r="BE17" s="1">
        <f t="shared" ca="1" si="47"/>
        <v>6</v>
      </c>
      <c r="BF17" s="1" t="str">
        <f t="shared" ca="1" si="48"/>
        <v>NG</v>
      </c>
      <c r="BG17" s="1">
        <f t="shared" ca="1" si="49"/>
        <v>56</v>
      </c>
      <c r="BH17" s="1" t="str">
        <f t="shared" ca="1" si="50"/>
        <v>C+</v>
      </c>
      <c r="BI17" s="49">
        <f t="shared" ca="1" si="51"/>
        <v>2.4</v>
      </c>
      <c r="BJ17" s="17">
        <f t="shared" ca="1" si="52"/>
        <v>2.2999999999999998</v>
      </c>
    </row>
    <row r="18" spans="1:62" ht="15.75" thickBot="1" x14ac:dyDescent="0.3">
      <c r="A18" s="2">
        <v>12</v>
      </c>
      <c r="B18" s="1" t="s">
        <v>21</v>
      </c>
      <c r="C18" s="1">
        <v>10</v>
      </c>
      <c r="D18" s="1">
        <v>5012</v>
      </c>
      <c r="E18" s="3">
        <v>4</v>
      </c>
      <c r="F18" s="2">
        <f t="shared" ca="1" si="0"/>
        <v>34</v>
      </c>
      <c r="G18" s="1" t="str">
        <f t="shared" ca="1" si="1"/>
        <v>C</v>
      </c>
      <c r="H18" s="1">
        <f t="shared" ca="1" si="2"/>
        <v>15</v>
      </c>
      <c r="I18" s="1" t="str">
        <f t="shared" ca="1" si="3"/>
        <v>B</v>
      </c>
      <c r="J18" s="1">
        <f t="shared" ca="1" si="4"/>
        <v>49</v>
      </c>
      <c r="K18" s="1" t="str">
        <f t="shared" ca="1" si="5"/>
        <v>C</v>
      </c>
      <c r="L18" s="49">
        <f t="shared" ca="1" si="6"/>
        <v>2</v>
      </c>
      <c r="M18" s="1">
        <f t="shared" ca="1" si="7"/>
        <v>73</v>
      </c>
      <c r="N18" s="1" t="str">
        <f t="shared" ca="1" si="8"/>
        <v>A+</v>
      </c>
      <c r="O18" s="1">
        <f t="shared" ca="1" si="9"/>
        <v>16</v>
      </c>
      <c r="P18" s="1" t="str">
        <f t="shared" ca="1" si="10"/>
        <v>B</v>
      </c>
      <c r="Q18" s="1">
        <f t="shared" ca="1" si="11"/>
        <v>89</v>
      </c>
      <c r="R18" s="1" t="str">
        <f t="shared" ca="1" si="12"/>
        <v>A</v>
      </c>
      <c r="S18" s="49">
        <f t="shared" ca="1" si="13"/>
        <v>3.6</v>
      </c>
      <c r="T18" s="1">
        <f t="shared" ca="1" si="14"/>
        <v>24</v>
      </c>
      <c r="U18" s="1" t="str">
        <f t="shared" ca="1" si="15"/>
        <v>D</v>
      </c>
      <c r="V18" s="1">
        <f t="shared" ca="1" si="16"/>
        <v>22</v>
      </c>
      <c r="W18" s="1" t="str">
        <f t="shared" ca="1" si="17"/>
        <v>A</v>
      </c>
      <c r="X18" s="1">
        <f t="shared" ca="1" si="18"/>
        <v>46</v>
      </c>
      <c r="Y18" s="1" t="str">
        <f t="shared" ca="1" si="19"/>
        <v>C</v>
      </c>
      <c r="Z18" s="49">
        <f t="shared" ca="1" si="20"/>
        <v>2</v>
      </c>
      <c r="AA18" s="1">
        <f t="shared" ca="1" si="21"/>
        <v>1</v>
      </c>
      <c r="AB18" s="1" t="str">
        <f t="shared" ca="1" si="22"/>
        <v>NG</v>
      </c>
      <c r="AC18" s="1">
        <f t="shared" ca="1" si="23"/>
        <v>4</v>
      </c>
      <c r="AD18" s="1" t="str">
        <f t="shared" ca="1" si="24"/>
        <v>NG</v>
      </c>
      <c r="AE18" s="1">
        <f t="shared" ca="1" si="25"/>
        <v>5</v>
      </c>
      <c r="AF18" s="1" t="str">
        <f t="shared" ca="1" si="26"/>
        <v>NG</v>
      </c>
      <c r="AG18" s="49">
        <f t="shared" ca="1" si="27"/>
        <v>0</v>
      </c>
      <c r="AH18" s="1">
        <f t="shared" ca="1" si="28"/>
        <v>91</v>
      </c>
      <c r="AI18" s="1" t="str">
        <f t="shared" ca="1" si="29"/>
        <v>A+</v>
      </c>
      <c r="AL18" s="1">
        <f t="shared" ca="1" si="30"/>
        <v>91</v>
      </c>
      <c r="AM18" s="1" t="str">
        <f t="shared" ca="1" si="31"/>
        <v>A+</v>
      </c>
      <c r="AN18" s="49">
        <f t="shared" ca="1" si="32"/>
        <v>4</v>
      </c>
      <c r="AO18" s="1">
        <f t="shared" ca="1" si="33"/>
        <v>55</v>
      </c>
      <c r="AP18" s="1" t="str">
        <f t="shared" ca="1" si="34"/>
        <v>B+</v>
      </c>
      <c r="AQ18" s="1">
        <f t="shared" ca="1" si="35"/>
        <v>7</v>
      </c>
      <c r="AR18" s="1" t="str">
        <f t="shared" ca="1" si="36"/>
        <v>NG</v>
      </c>
      <c r="AS18" s="1">
        <f t="shared" ca="1" si="37"/>
        <v>62</v>
      </c>
      <c r="AT18" s="1" t="str">
        <f t="shared" ca="1" si="38"/>
        <v>B</v>
      </c>
      <c r="AU18" s="49">
        <f t="shared" ca="1" si="39"/>
        <v>2.8</v>
      </c>
      <c r="AV18" s="1">
        <f t="shared" ca="1" si="40"/>
        <v>76</v>
      </c>
      <c r="AW18" s="1" t="str">
        <f t="shared" ca="1" si="41"/>
        <v>B+</v>
      </c>
      <c r="AZ18" s="1">
        <f t="shared" ca="1" si="42"/>
        <v>76</v>
      </c>
      <c r="BA18" s="1" t="str">
        <f t="shared" ca="1" si="43"/>
        <v>B+</v>
      </c>
      <c r="BB18" s="49">
        <f t="shared" ca="1" si="44"/>
        <v>3.2</v>
      </c>
      <c r="BC18" s="1">
        <f t="shared" ca="1" si="45"/>
        <v>15</v>
      </c>
      <c r="BD18" s="1" t="str">
        <f t="shared" ca="1" si="46"/>
        <v>NG</v>
      </c>
      <c r="BE18" s="1">
        <f t="shared" ca="1" si="47"/>
        <v>14</v>
      </c>
      <c r="BF18" s="1" t="str">
        <f t="shared" ca="1" si="48"/>
        <v>C+</v>
      </c>
      <c r="BG18" s="1">
        <f t="shared" ca="1" si="49"/>
        <v>29</v>
      </c>
      <c r="BH18" s="1" t="str">
        <f t="shared" ca="1" si="50"/>
        <v>NG</v>
      </c>
      <c r="BI18" s="49">
        <f t="shared" ca="1" si="51"/>
        <v>0</v>
      </c>
      <c r="BJ18" s="17">
        <f t="shared" ca="1" si="52"/>
        <v>2.2000000000000002</v>
      </c>
    </row>
    <row r="19" spans="1:62" ht="15.75" thickBot="1" x14ac:dyDescent="0.3">
      <c r="A19" s="2">
        <v>13</v>
      </c>
      <c r="B19" s="1" t="s">
        <v>22</v>
      </c>
      <c r="C19" s="1">
        <v>10</v>
      </c>
      <c r="D19" s="1">
        <v>5013</v>
      </c>
      <c r="E19" s="3">
        <v>4</v>
      </c>
      <c r="F19" s="2">
        <f t="shared" ca="1" si="0"/>
        <v>5</v>
      </c>
      <c r="G19" s="1" t="str">
        <f t="shared" ca="1" si="1"/>
        <v>NG</v>
      </c>
      <c r="H19" s="1">
        <f t="shared" ca="1" si="2"/>
        <v>15</v>
      </c>
      <c r="I19" s="1" t="str">
        <f t="shared" ca="1" si="3"/>
        <v>B</v>
      </c>
      <c r="J19" s="1">
        <f t="shared" ca="1" si="4"/>
        <v>20</v>
      </c>
      <c r="K19" s="1" t="str">
        <f t="shared" ca="1" si="5"/>
        <v>NG</v>
      </c>
      <c r="L19" s="49">
        <f t="shared" ca="1" si="6"/>
        <v>0</v>
      </c>
      <c r="M19" s="1">
        <f t="shared" ca="1" si="7"/>
        <v>56</v>
      </c>
      <c r="N19" s="1" t="str">
        <f t="shared" ca="1" si="8"/>
        <v>B+</v>
      </c>
      <c r="O19" s="1">
        <f t="shared" ca="1" si="9"/>
        <v>19</v>
      </c>
      <c r="P19" s="1" t="str">
        <f t="shared" ca="1" si="10"/>
        <v>B+</v>
      </c>
      <c r="Q19" s="1">
        <f t="shared" ca="1" si="11"/>
        <v>75</v>
      </c>
      <c r="R19" s="1" t="str">
        <f t="shared" ca="1" si="12"/>
        <v>B+</v>
      </c>
      <c r="S19" s="49">
        <f t="shared" ca="1" si="13"/>
        <v>3.2</v>
      </c>
      <c r="T19" s="1">
        <f t="shared" ca="1" si="14"/>
        <v>43</v>
      </c>
      <c r="U19" s="1" t="str">
        <f t="shared" ca="1" si="15"/>
        <v>C+</v>
      </c>
      <c r="V19" s="1">
        <f t="shared" ca="1" si="16"/>
        <v>20</v>
      </c>
      <c r="W19" s="1" t="str">
        <f t="shared" ca="1" si="17"/>
        <v>A</v>
      </c>
      <c r="X19" s="1">
        <f t="shared" ca="1" si="18"/>
        <v>63</v>
      </c>
      <c r="Y19" s="1" t="str">
        <f t="shared" ca="1" si="19"/>
        <v>B</v>
      </c>
      <c r="Z19" s="49">
        <f t="shared" ca="1" si="20"/>
        <v>2.8</v>
      </c>
      <c r="AA19" s="1">
        <f t="shared" ca="1" si="21"/>
        <v>37</v>
      </c>
      <c r="AB19" s="1" t="str">
        <f t="shared" ca="1" si="22"/>
        <v>C</v>
      </c>
      <c r="AC19" s="1">
        <f t="shared" ca="1" si="23"/>
        <v>1</v>
      </c>
      <c r="AD19" s="1" t="str">
        <f t="shared" ca="1" si="24"/>
        <v>NG</v>
      </c>
      <c r="AE19" s="1">
        <f t="shared" ca="1" si="25"/>
        <v>38</v>
      </c>
      <c r="AF19" s="1" t="str">
        <f t="shared" ca="1" si="26"/>
        <v>D</v>
      </c>
      <c r="AG19" s="49">
        <f t="shared" ca="1" si="27"/>
        <v>1.6</v>
      </c>
      <c r="AH19" s="1">
        <f t="shared" ca="1" si="28"/>
        <v>18</v>
      </c>
      <c r="AI19" s="1" t="str">
        <f t="shared" ca="1" si="29"/>
        <v>NG</v>
      </c>
      <c r="AL19" s="1">
        <f t="shared" ca="1" si="30"/>
        <v>18</v>
      </c>
      <c r="AM19" s="1" t="str">
        <f t="shared" ca="1" si="31"/>
        <v>NG</v>
      </c>
      <c r="AN19" s="49">
        <f t="shared" ca="1" si="32"/>
        <v>0</v>
      </c>
      <c r="AO19" s="1">
        <f t="shared" ca="1" si="33"/>
        <v>31</v>
      </c>
      <c r="AP19" s="1" t="str">
        <f t="shared" ca="1" si="34"/>
        <v>C</v>
      </c>
      <c r="AQ19" s="1">
        <f t="shared" ca="1" si="35"/>
        <v>14</v>
      </c>
      <c r="AR19" s="1" t="str">
        <f t="shared" ca="1" si="36"/>
        <v>C+</v>
      </c>
      <c r="AS19" s="1">
        <f t="shared" ca="1" si="37"/>
        <v>45</v>
      </c>
      <c r="AT19" s="1" t="str">
        <f t="shared" ca="1" si="38"/>
        <v>C</v>
      </c>
      <c r="AU19" s="49">
        <f t="shared" ca="1" si="39"/>
        <v>2</v>
      </c>
      <c r="AV19" s="1">
        <f t="shared" ca="1" si="40"/>
        <v>37</v>
      </c>
      <c r="AW19" s="1" t="str">
        <f t="shared" ca="1" si="41"/>
        <v>D</v>
      </c>
      <c r="AZ19" s="1">
        <f t="shared" ca="1" si="42"/>
        <v>37</v>
      </c>
      <c r="BA19" s="1" t="str">
        <f t="shared" ca="1" si="43"/>
        <v>D</v>
      </c>
      <c r="BB19" s="49">
        <f t="shared" ca="1" si="44"/>
        <v>1.6</v>
      </c>
      <c r="BC19" s="1">
        <f t="shared" ca="1" si="45"/>
        <v>6</v>
      </c>
      <c r="BD19" s="1" t="str">
        <f t="shared" ca="1" si="46"/>
        <v>NG</v>
      </c>
      <c r="BE19" s="1">
        <f t="shared" ca="1" si="47"/>
        <v>25</v>
      </c>
      <c r="BF19" s="1" t="str">
        <f t="shared" ca="1" si="48"/>
        <v>A+</v>
      </c>
      <c r="BG19" s="1">
        <f t="shared" ca="1" si="49"/>
        <v>31</v>
      </c>
      <c r="BH19" s="1" t="str">
        <f t="shared" ca="1" si="50"/>
        <v>D</v>
      </c>
      <c r="BI19" s="49">
        <f t="shared" ca="1" si="51"/>
        <v>1.6</v>
      </c>
      <c r="BJ19" s="17">
        <f t="shared" ca="1" si="52"/>
        <v>1.6</v>
      </c>
    </row>
    <row r="20" spans="1:62" ht="15.75" thickBot="1" x14ac:dyDescent="0.3">
      <c r="A20" s="2">
        <v>14</v>
      </c>
      <c r="B20" s="1" t="s">
        <v>23</v>
      </c>
      <c r="C20" s="1">
        <v>10</v>
      </c>
      <c r="D20" s="1">
        <v>5014</v>
      </c>
      <c r="E20" s="3">
        <v>4</v>
      </c>
      <c r="F20" s="2">
        <f t="shared" ca="1" si="0"/>
        <v>50</v>
      </c>
      <c r="G20" s="1" t="str">
        <f t="shared" ca="1" si="1"/>
        <v>B</v>
      </c>
      <c r="H20" s="1">
        <f t="shared" ca="1" si="2"/>
        <v>19</v>
      </c>
      <c r="I20" s="1" t="str">
        <f t="shared" ca="1" si="3"/>
        <v>B+</v>
      </c>
      <c r="J20" s="1">
        <f t="shared" ca="1" si="4"/>
        <v>69</v>
      </c>
      <c r="K20" s="1" t="str">
        <f t="shared" ca="1" si="5"/>
        <v>B</v>
      </c>
      <c r="L20" s="49">
        <f t="shared" ca="1" si="6"/>
        <v>2.8</v>
      </c>
      <c r="M20" s="1">
        <f t="shared" ca="1" si="7"/>
        <v>29</v>
      </c>
      <c r="N20" s="1" t="str">
        <f t="shared" ca="1" si="8"/>
        <v>D</v>
      </c>
      <c r="O20" s="1">
        <f t="shared" ca="1" si="9"/>
        <v>25</v>
      </c>
      <c r="P20" s="1" t="str">
        <f t="shared" ca="1" si="10"/>
        <v>A+</v>
      </c>
      <c r="Q20" s="1">
        <f t="shared" ca="1" si="11"/>
        <v>54</v>
      </c>
      <c r="R20" s="1" t="str">
        <f t="shared" ca="1" si="12"/>
        <v>C+</v>
      </c>
      <c r="S20" s="49">
        <f t="shared" ca="1" si="13"/>
        <v>2.4</v>
      </c>
      <c r="T20" s="1">
        <f t="shared" ca="1" si="14"/>
        <v>38</v>
      </c>
      <c r="U20" s="1" t="str">
        <f t="shared" ca="1" si="15"/>
        <v>C+</v>
      </c>
      <c r="V20" s="1">
        <f t="shared" ca="1" si="16"/>
        <v>19</v>
      </c>
      <c r="W20" s="1" t="str">
        <f t="shared" ca="1" si="17"/>
        <v>B+</v>
      </c>
      <c r="X20" s="1">
        <f t="shared" ca="1" si="18"/>
        <v>57</v>
      </c>
      <c r="Y20" s="1" t="str">
        <f t="shared" ca="1" si="19"/>
        <v>C+</v>
      </c>
      <c r="Z20" s="49">
        <f t="shared" ca="1" si="20"/>
        <v>2.4</v>
      </c>
      <c r="AA20" s="1">
        <f t="shared" ca="1" si="21"/>
        <v>54</v>
      </c>
      <c r="AB20" s="1" t="str">
        <f t="shared" ca="1" si="22"/>
        <v>B+</v>
      </c>
      <c r="AC20" s="1">
        <f t="shared" ca="1" si="23"/>
        <v>11</v>
      </c>
      <c r="AD20" s="1" t="str">
        <f t="shared" ca="1" si="24"/>
        <v>C</v>
      </c>
      <c r="AE20" s="1">
        <f t="shared" ca="1" si="25"/>
        <v>65</v>
      </c>
      <c r="AF20" s="1" t="str">
        <f t="shared" ca="1" si="26"/>
        <v>B</v>
      </c>
      <c r="AG20" s="49">
        <f t="shared" ca="1" si="27"/>
        <v>2.8</v>
      </c>
      <c r="AH20" s="1">
        <f t="shared" ca="1" si="28"/>
        <v>1</v>
      </c>
      <c r="AI20" s="1" t="str">
        <f t="shared" ca="1" si="29"/>
        <v>NG</v>
      </c>
      <c r="AL20" s="1">
        <f t="shared" ca="1" si="30"/>
        <v>1</v>
      </c>
      <c r="AM20" s="1" t="str">
        <f t="shared" ca="1" si="31"/>
        <v>NG</v>
      </c>
      <c r="AN20" s="49">
        <f t="shared" ca="1" si="32"/>
        <v>0</v>
      </c>
      <c r="AO20" s="1">
        <f t="shared" ca="1" si="33"/>
        <v>4</v>
      </c>
      <c r="AP20" s="1" t="str">
        <f t="shared" ca="1" si="34"/>
        <v>NG</v>
      </c>
      <c r="AQ20" s="1">
        <f t="shared" ca="1" si="35"/>
        <v>13</v>
      </c>
      <c r="AR20" s="1" t="str">
        <f t="shared" ca="1" si="36"/>
        <v>C+</v>
      </c>
      <c r="AS20" s="1">
        <f t="shared" ca="1" si="37"/>
        <v>17</v>
      </c>
      <c r="AT20" s="1" t="str">
        <f t="shared" ca="1" si="38"/>
        <v>NG</v>
      </c>
      <c r="AU20" s="49">
        <f t="shared" ca="1" si="39"/>
        <v>0</v>
      </c>
      <c r="AV20" s="1">
        <f t="shared" ca="1" si="40"/>
        <v>74</v>
      </c>
      <c r="AW20" s="1" t="str">
        <f t="shared" ca="1" si="41"/>
        <v>B+</v>
      </c>
      <c r="AZ20" s="1">
        <f t="shared" ca="1" si="42"/>
        <v>74</v>
      </c>
      <c r="BA20" s="1" t="str">
        <f t="shared" ca="1" si="43"/>
        <v>B+</v>
      </c>
      <c r="BB20" s="49">
        <f t="shared" ca="1" si="44"/>
        <v>3.2</v>
      </c>
      <c r="BC20" s="1">
        <f t="shared" ca="1" si="45"/>
        <v>48</v>
      </c>
      <c r="BD20" s="1" t="str">
        <f t="shared" ca="1" si="46"/>
        <v>B</v>
      </c>
      <c r="BE20" s="1">
        <f t="shared" ca="1" si="47"/>
        <v>21</v>
      </c>
      <c r="BF20" s="1" t="str">
        <f t="shared" ca="1" si="48"/>
        <v>A</v>
      </c>
      <c r="BG20" s="1">
        <f t="shared" ca="1" si="49"/>
        <v>69</v>
      </c>
      <c r="BH20" s="1" t="str">
        <f t="shared" ca="1" si="50"/>
        <v>B</v>
      </c>
      <c r="BI20" s="49">
        <f t="shared" ca="1" si="51"/>
        <v>2.8</v>
      </c>
      <c r="BJ20" s="17">
        <f t="shared" ca="1" si="52"/>
        <v>2.0500000000000003</v>
      </c>
    </row>
    <row r="21" spans="1:62" ht="15.75" thickBot="1" x14ac:dyDescent="0.3">
      <c r="A21" s="2">
        <v>15</v>
      </c>
      <c r="B21" s="1" t="s">
        <v>24</v>
      </c>
      <c r="C21" s="1">
        <v>10</v>
      </c>
      <c r="D21" s="1">
        <v>5015</v>
      </c>
      <c r="E21" s="3">
        <v>4</v>
      </c>
      <c r="F21" s="2">
        <f t="shared" ca="1" si="0"/>
        <v>15</v>
      </c>
      <c r="G21" s="1" t="str">
        <f t="shared" ca="1" si="1"/>
        <v>NG</v>
      </c>
      <c r="H21" s="1">
        <f t="shared" ca="1" si="2"/>
        <v>21</v>
      </c>
      <c r="I21" s="1" t="str">
        <f t="shared" ca="1" si="3"/>
        <v>A</v>
      </c>
      <c r="J21" s="1">
        <f t="shared" ca="1" si="4"/>
        <v>36</v>
      </c>
      <c r="K21" s="1" t="str">
        <f t="shared" ca="1" si="5"/>
        <v>D</v>
      </c>
      <c r="L21" s="49">
        <f t="shared" ca="1" si="6"/>
        <v>1.6</v>
      </c>
      <c r="M21" s="1">
        <f t="shared" ca="1" si="7"/>
        <v>46</v>
      </c>
      <c r="N21" s="1" t="str">
        <f t="shared" ca="1" si="8"/>
        <v>B</v>
      </c>
      <c r="O21" s="1">
        <f t="shared" ca="1" si="9"/>
        <v>0</v>
      </c>
      <c r="P21" s="1" t="str">
        <f t="shared" ca="1" si="10"/>
        <v>Absent</v>
      </c>
      <c r="Q21" s="1">
        <f t="shared" ca="1" si="11"/>
        <v>46</v>
      </c>
      <c r="R21" s="1" t="str">
        <f t="shared" ca="1" si="12"/>
        <v>C</v>
      </c>
      <c r="S21" s="49">
        <f t="shared" ca="1" si="13"/>
        <v>2</v>
      </c>
      <c r="T21" s="1">
        <f t="shared" ca="1" si="14"/>
        <v>61</v>
      </c>
      <c r="U21" s="1" t="str">
        <f t="shared" ca="1" si="15"/>
        <v>A</v>
      </c>
      <c r="V21" s="1">
        <f t="shared" ca="1" si="16"/>
        <v>21</v>
      </c>
      <c r="W21" s="1" t="str">
        <f t="shared" ca="1" si="17"/>
        <v>A</v>
      </c>
      <c r="X21" s="1">
        <f t="shared" ca="1" si="18"/>
        <v>82</v>
      </c>
      <c r="Y21" s="1" t="str">
        <f t="shared" ca="1" si="19"/>
        <v>A</v>
      </c>
      <c r="Z21" s="49">
        <f t="shared" ca="1" si="20"/>
        <v>3.6</v>
      </c>
      <c r="AA21" s="1">
        <f t="shared" ca="1" si="21"/>
        <v>11</v>
      </c>
      <c r="AB21" s="1" t="str">
        <f t="shared" ca="1" si="22"/>
        <v>NG</v>
      </c>
      <c r="AC21" s="1">
        <f t="shared" ca="1" si="23"/>
        <v>9</v>
      </c>
      <c r="AD21" s="1" t="str">
        <f t="shared" ca="1" si="24"/>
        <v>D</v>
      </c>
      <c r="AE21" s="1">
        <f t="shared" ca="1" si="25"/>
        <v>20</v>
      </c>
      <c r="AF21" s="1" t="str">
        <f t="shared" ca="1" si="26"/>
        <v>NG</v>
      </c>
      <c r="AG21" s="49">
        <f t="shared" ca="1" si="27"/>
        <v>0</v>
      </c>
      <c r="AH21" s="1">
        <f t="shared" ca="1" si="28"/>
        <v>8</v>
      </c>
      <c r="AI21" s="1" t="str">
        <f t="shared" ca="1" si="29"/>
        <v>NG</v>
      </c>
      <c r="AL21" s="1">
        <f t="shared" ca="1" si="30"/>
        <v>8</v>
      </c>
      <c r="AM21" s="1" t="str">
        <f t="shared" ca="1" si="31"/>
        <v>NG</v>
      </c>
      <c r="AN21" s="49">
        <f t="shared" ca="1" si="32"/>
        <v>0</v>
      </c>
      <c r="AO21" s="1">
        <f t="shared" ca="1" si="33"/>
        <v>72</v>
      </c>
      <c r="AP21" s="1" t="str">
        <f t="shared" ca="1" si="34"/>
        <v>A+</v>
      </c>
      <c r="AQ21" s="1">
        <f t="shared" ca="1" si="35"/>
        <v>3</v>
      </c>
      <c r="AR21" s="1" t="str">
        <f t="shared" ca="1" si="36"/>
        <v>NG</v>
      </c>
      <c r="AS21" s="1">
        <f t="shared" ca="1" si="37"/>
        <v>75</v>
      </c>
      <c r="AT21" s="1" t="str">
        <f t="shared" ca="1" si="38"/>
        <v>B+</v>
      </c>
      <c r="AU21" s="49">
        <f t="shared" ca="1" si="39"/>
        <v>3.2</v>
      </c>
      <c r="AV21" s="1">
        <f t="shared" ca="1" si="40"/>
        <v>34</v>
      </c>
      <c r="AW21" s="1" t="str">
        <f t="shared" ca="1" si="41"/>
        <v>D</v>
      </c>
      <c r="AZ21" s="1">
        <f t="shared" ca="1" si="42"/>
        <v>34</v>
      </c>
      <c r="BA21" s="1" t="str">
        <f t="shared" ca="1" si="43"/>
        <v>D</v>
      </c>
      <c r="BB21" s="49">
        <f t="shared" ca="1" si="44"/>
        <v>1.6</v>
      </c>
      <c r="BC21" s="1">
        <f t="shared" ca="1" si="45"/>
        <v>60</v>
      </c>
      <c r="BD21" s="1" t="str">
        <f t="shared" ca="1" si="46"/>
        <v>A</v>
      </c>
      <c r="BE21" s="1">
        <f t="shared" ca="1" si="47"/>
        <v>6</v>
      </c>
      <c r="BF21" s="1" t="str">
        <f t="shared" ca="1" si="48"/>
        <v>NG</v>
      </c>
      <c r="BG21" s="1">
        <f t="shared" ca="1" si="49"/>
        <v>66</v>
      </c>
      <c r="BH21" s="1" t="str">
        <f t="shared" ca="1" si="50"/>
        <v>B</v>
      </c>
      <c r="BI21" s="49">
        <f t="shared" ca="1" si="51"/>
        <v>2.8</v>
      </c>
      <c r="BJ21" s="17">
        <f t="shared" ca="1" si="52"/>
        <v>1.85</v>
      </c>
    </row>
    <row r="22" spans="1:62" ht="15.75" thickBot="1" x14ac:dyDescent="0.3">
      <c r="A22" s="2">
        <v>16</v>
      </c>
      <c r="B22" s="1" t="s">
        <v>25</v>
      </c>
      <c r="C22" s="1">
        <v>10</v>
      </c>
      <c r="D22" s="1">
        <v>5016</v>
      </c>
      <c r="E22" s="3">
        <v>4</v>
      </c>
      <c r="F22" s="2">
        <f t="shared" ca="1" si="0"/>
        <v>62</v>
      </c>
      <c r="G22" s="1" t="str">
        <f t="shared" ca="1" si="1"/>
        <v>A</v>
      </c>
      <c r="H22" s="1">
        <f t="shared" ca="1" si="2"/>
        <v>5</v>
      </c>
      <c r="I22" s="1" t="str">
        <f t="shared" ca="1" si="3"/>
        <v>NG</v>
      </c>
      <c r="J22" s="1">
        <f t="shared" ca="1" si="4"/>
        <v>67</v>
      </c>
      <c r="K22" s="1" t="str">
        <f t="shared" ca="1" si="5"/>
        <v>B</v>
      </c>
      <c r="L22" s="49">
        <f t="shared" ca="1" si="6"/>
        <v>2.8</v>
      </c>
      <c r="M22" s="1">
        <f t="shared" ca="1" si="7"/>
        <v>39</v>
      </c>
      <c r="N22" s="1" t="str">
        <f t="shared" ca="1" si="8"/>
        <v>C+</v>
      </c>
      <c r="O22" s="1">
        <f t="shared" ca="1" si="9"/>
        <v>10</v>
      </c>
      <c r="P22" s="1" t="str">
        <f t="shared" ca="1" si="10"/>
        <v>C</v>
      </c>
      <c r="Q22" s="1">
        <f t="shared" ca="1" si="11"/>
        <v>49</v>
      </c>
      <c r="R22" s="1" t="str">
        <f t="shared" ca="1" si="12"/>
        <v>C</v>
      </c>
      <c r="S22" s="49">
        <f t="shared" ca="1" si="13"/>
        <v>2</v>
      </c>
      <c r="T22" s="1">
        <f t="shared" ca="1" si="14"/>
        <v>30</v>
      </c>
      <c r="U22" s="1" t="str">
        <f t="shared" ca="1" si="15"/>
        <v>C</v>
      </c>
      <c r="V22" s="1">
        <f t="shared" ca="1" si="16"/>
        <v>0</v>
      </c>
      <c r="W22" s="1" t="str">
        <f t="shared" ca="1" si="17"/>
        <v>Absent</v>
      </c>
      <c r="X22" s="1">
        <f t="shared" ca="1" si="18"/>
        <v>30</v>
      </c>
      <c r="Y22" s="1" t="str">
        <f t="shared" ca="1" si="19"/>
        <v>D</v>
      </c>
      <c r="Z22" s="49">
        <f t="shared" ca="1" si="20"/>
        <v>1.6</v>
      </c>
      <c r="AA22" s="1">
        <f t="shared" ca="1" si="21"/>
        <v>10</v>
      </c>
      <c r="AB22" s="1" t="str">
        <f t="shared" ca="1" si="22"/>
        <v>NG</v>
      </c>
      <c r="AC22" s="1">
        <f t="shared" ca="1" si="23"/>
        <v>15</v>
      </c>
      <c r="AD22" s="1" t="str">
        <f t="shared" ca="1" si="24"/>
        <v>B</v>
      </c>
      <c r="AE22" s="1">
        <f t="shared" ca="1" si="25"/>
        <v>25</v>
      </c>
      <c r="AF22" s="1" t="str">
        <f t="shared" ca="1" si="26"/>
        <v>NG</v>
      </c>
      <c r="AG22" s="49">
        <f t="shared" ca="1" si="27"/>
        <v>0</v>
      </c>
      <c r="AH22" s="1">
        <f t="shared" ca="1" si="28"/>
        <v>15</v>
      </c>
      <c r="AI22" s="1" t="str">
        <f t="shared" ca="1" si="29"/>
        <v>NG</v>
      </c>
      <c r="AL22" s="1">
        <f t="shared" ca="1" si="30"/>
        <v>15</v>
      </c>
      <c r="AM22" s="1" t="str">
        <f t="shared" ca="1" si="31"/>
        <v>NG</v>
      </c>
      <c r="AN22" s="49">
        <f t="shared" ca="1" si="32"/>
        <v>0</v>
      </c>
      <c r="AO22" s="1">
        <f t="shared" ca="1" si="33"/>
        <v>43</v>
      </c>
      <c r="AP22" s="1" t="str">
        <f t="shared" ca="1" si="34"/>
        <v>C+</v>
      </c>
      <c r="AQ22" s="1">
        <f t="shared" ca="1" si="35"/>
        <v>1</v>
      </c>
      <c r="AR22" s="1" t="str">
        <f t="shared" ca="1" si="36"/>
        <v>NG</v>
      </c>
      <c r="AS22" s="1">
        <f t="shared" ca="1" si="37"/>
        <v>44</v>
      </c>
      <c r="AT22" s="1" t="str">
        <f t="shared" ca="1" si="38"/>
        <v>C</v>
      </c>
      <c r="AU22" s="49">
        <f t="shared" ca="1" si="39"/>
        <v>2</v>
      </c>
      <c r="AV22" s="1">
        <f t="shared" ca="1" si="40"/>
        <v>12</v>
      </c>
      <c r="AW22" s="1" t="str">
        <f t="shared" ca="1" si="41"/>
        <v>NG</v>
      </c>
      <c r="AZ22" s="1">
        <f t="shared" ca="1" si="42"/>
        <v>12</v>
      </c>
      <c r="BA22" s="1" t="str">
        <f t="shared" ca="1" si="43"/>
        <v>NG</v>
      </c>
      <c r="BB22" s="49">
        <f t="shared" ca="1" si="44"/>
        <v>0</v>
      </c>
      <c r="BC22" s="1">
        <f t="shared" ca="1" si="45"/>
        <v>41</v>
      </c>
      <c r="BD22" s="1" t="str">
        <f t="shared" ca="1" si="46"/>
        <v>C+</v>
      </c>
      <c r="BE22" s="1">
        <f t="shared" ca="1" si="47"/>
        <v>23</v>
      </c>
      <c r="BF22" s="1" t="str">
        <f t="shared" ca="1" si="48"/>
        <v>A+</v>
      </c>
      <c r="BG22" s="1">
        <f t="shared" ca="1" si="49"/>
        <v>64</v>
      </c>
      <c r="BH22" s="1" t="str">
        <f t="shared" ca="1" si="50"/>
        <v>B</v>
      </c>
      <c r="BI22" s="49">
        <f t="shared" ca="1" si="51"/>
        <v>2.8</v>
      </c>
      <c r="BJ22" s="17">
        <f t="shared" ca="1" si="52"/>
        <v>1.4</v>
      </c>
    </row>
    <row r="23" spans="1:62" ht="15.75" thickBot="1" x14ac:dyDescent="0.3">
      <c r="A23" s="4">
        <v>17</v>
      </c>
      <c r="B23" s="5" t="s">
        <v>26</v>
      </c>
      <c r="C23" s="5">
        <v>10</v>
      </c>
      <c r="D23" s="5">
        <v>5017</v>
      </c>
      <c r="E23" s="6">
        <v>4</v>
      </c>
      <c r="F23" s="4">
        <f t="shared" ca="1" si="0"/>
        <v>17</v>
      </c>
      <c r="G23" s="1" t="str">
        <f t="shared" ca="1" si="1"/>
        <v>NG</v>
      </c>
      <c r="H23" s="5">
        <f t="shared" ca="1" si="2"/>
        <v>12</v>
      </c>
      <c r="I23" s="1" t="str">
        <f t="shared" ca="1" si="3"/>
        <v>C</v>
      </c>
      <c r="J23" s="5">
        <f t="shared" ca="1" si="4"/>
        <v>29</v>
      </c>
      <c r="K23" s="1" t="str">
        <f t="shared" ca="1" si="5"/>
        <v>NG</v>
      </c>
      <c r="L23" s="49">
        <f t="shared" ca="1" si="6"/>
        <v>0</v>
      </c>
      <c r="M23" s="5">
        <f t="shared" ca="1" si="7"/>
        <v>14</v>
      </c>
      <c r="N23" s="1" t="str">
        <f t="shared" ca="1" si="8"/>
        <v>NG</v>
      </c>
      <c r="O23" s="5">
        <f t="shared" ca="1" si="9"/>
        <v>12</v>
      </c>
      <c r="P23" s="1" t="str">
        <f t="shared" ca="1" si="10"/>
        <v>C</v>
      </c>
      <c r="Q23" s="1">
        <f t="shared" ca="1" si="11"/>
        <v>26</v>
      </c>
      <c r="R23" s="1" t="str">
        <f t="shared" ca="1" si="12"/>
        <v>NG</v>
      </c>
      <c r="S23" s="49">
        <f t="shared" ca="1" si="13"/>
        <v>0</v>
      </c>
      <c r="T23" s="5">
        <f t="shared" ca="1" si="14"/>
        <v>68</v>
      </c>
      <c r="U23" s="1" t="str">
        <f t="shared" ca="1" si="15"/>
        <v>A+</v>
      </c>
      <c r="V23" s="5">
        <f t="shared" ca="1" si="16"/>
        <v>25</v>
      </c>
      <c r="W23" s="1" t="str">
        <f t="shared" ca="1" si="17"/>
        <v>A+</v>
      </c>
      <c r="X23" s="1">
        <f t="shared" ca="1" si="18"/>
        <v>93</v>
      </c>
      <c r="Y23" s="1" t="str">
        <f t="shared" ca="1" si="19"/>
        <v>A+</v>
      </c>
      <c r="Z23" s="49">
        <f t="shared" ca="1" si="20"/>
        <v>4</v>
      </c>
      <c r="AA23" s="5">
        <f t="shared" ca="1" si="21"/>
        <v>11</v>
      </c>
      <c r="AB23" s="1" t="str">
        <f t="shared" ca="1" si="22"/>
        <v>NG</v>
      </c>
      <c r="AC23" s="1">
        <f t="shared" ca="1" si="23"/>
        <v>10</v>
      </c>
      <c r="AD23" s="1" t="str">
        <f t="shared" ca="1" si="24"/>
        <v>C</v>
      </c>
      <c r="AE23" s="1">
        <f t="shared" ca="1" si="25"/>
        <v>21</v>
      </c>
      <c r="AF23" s="1" t="str">
        <f t="shared" ca="1" si="26"/>
        <v>NG</v>
      </c>
      <c r="AG23" s="49">
        <f t="shared" ca="1" si="27"/>
        <v>0</v>
      </c>
      <c r="AH23" s="5">
        <f t="shared" ca="1" si="28"/>
        <v>17</v>
      </c>
      <c r="AI23" s="1" t="str">
        <f t="shared" ca="1" si="29"/>
        <v>NG</v>
      </c>
      <c r="AJ23" s="5"/>
      <c r="AK23" s="5"/>
      <c r="AL23" s="5">
        <f t="shared" ca="1" si="30"/>
        <v>17</v>
      </c>
      <c r="AM23" s="1" t="str">
        <f t="shared" ca="1" si="31"/>
        <v>NG</v>
      </c>
      <c r="AN23" s="49">
        <f t="shared" ca="1" si="32"/>
        <v>0</v>
      </c>
      <c r="AO23" s="5">
        <f t="shared" ca="1" si="33"/>
        <v>9</v>
      </c>
      <c r="AP23" s="1" t="str">
        <f t="shared" ca="1" si="34"/>
        <v>NG</v>
      </c>
      <c r="AQ23" s="1">
        <f t="shared" ca="1" si="35"/>
        <v>16</v>
      </c>
      <c r="AR23" s="1" t="str">
        <f t="shared" ca="1" si="36"/>
        <v>B</v>
      </c>
      <c r="AS23" s="1">
        <f t="shared" ca="1" si="37"/>
        <v>25</v>
      </c>
      <c r="AT23" s="1" t="str">
        <f t="shared" ca="1" si="38"/>
        <v>NG</v>
      </c>
      <c r="AU23" s="49">
        <f t="shared" ca="1" si="39"/>
        <v>0</v>
      </c>
      <c r="AV23" s="5">
        <f t="shared" ca="1" si="40"/>
        <v>1</v>
      </c>
      <c r="AW23" s="1" t="str">
        <f t="shared" ca="1" si="41"/>
        <v>NG</v>
      </c>
      <c r="AX23" s="5"/>
      <c r="AY23" s="5"/>
      <c r="AZ23" s="5">
        <f t="shared" ca="1" si="42"/>
        <v>1</v>
      </c>
      <c r="BA23" s="1" t="str">
        <f t="shared" ca="1" si="43"/>
        <v>NG</v>
      </c>
      <c r="BB23" s="49">
        <f t="shared" ca="1" si="44"/>
        <v>0</v>
      </c>
      <c r="BC23" s="1">
        <f t="shared" ca="1" si="45"/>
        <v>66</v>
      </c>
      <c r="BD23" s="1" t="str">
        <f t="shared" ca="1" si="46"/>
        <v>A</v>
      </c>
      <c r="BE23" s="1">
        <f t="shared" ca="1" si="47"/>
        <v>15</v>
      </c>
      <c r="BF23" s="1" t="str">
        <f t="shared" ca="1" si="48"/>
        <v>B</v>
      </c>
      <c r="BG23" s="5">
        <f t="shared" ca="1" si="49"/>
        <v>81</v>
      </c>
      <c r="BH23" s="1" t="str">
        <f t="shared" ca="1" si="50"/>
        <v>A</v>
      </c>
      <c r="BI23" s="49">
        <f t="shared" ca="1" si="51"/>
        <v>3.6</v>
      </c>
      <c r="BJ23" s="17">
        <f t="shared" ca="1" si="52"/>
        <v>0.95</v>
      </c>
    </row>
  </sheetData>
  <mergeCells count="10">
    <mergeCell ref="AV4:BB4"/>
    <mergeCell ref="BC4:BI4"/>
    <mergeCell ref="BJ4:BJ6"/>
    <mergeCell ref="A4:E5"/>
    <mergeCell ref="F4:L4"/>
    <mergeCell ref="M4:S4"/>
    <mergeCell ref="T4:Z4"/>
    <mergeCell ref="AA4:AG4"/>
    <mergeCell ref="AH4:AN4"/>
    <mergeCell ref="AO4:AU4"/>
  </mergeCells>
  <pageMargins left="0.7" right="0.7" top="0.75" bottom="0.75" header="0.3" footer="0.3"/>
  <pageSetup paperSize="9" orientation="landscape" r:id="rId1"/>
  <ignoredErrors>
    <ignoredError sqref="H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7F7E-176A-4AC7-A7B6-033CFAF45098}">
  <sheetPr codeName="Sheet2"/>
  <dimension ref="B1:AB37"/>
  <sheetViews>
    <sheetView workbookViewId="0">
      <selection activeCell="M15" sqref="M15"/>
    </sheetView>
  </sheetViews>
  <sheetFormatPr defaultRowHeight="15" x14ac:dyDescent="0.25"/>
  <cols>
    <col min="1" max="2" width="9.140625" style="22"/>
    <col min="3" max="3" width="16.5703125" style="22" bestFit="1" customWidth="1"/>
    <col min="4" max="4" width="10.5703125" style="22" bestFit="1" customWidth="1"/>
    <col min="5" max="5" width="11.140625" style="22" customWidth="1"/>
    <col min="6" max="6" width="8.7109375" style="22" customWidth="1"/>
    <col min="7" max="7" width="10.7109375" style="22" bestFit="1" customWidth="1"/>
    <col min="8" max="8" width="11" style="22" customWidth="1"/>
    <col min="9" max="27" width="9.140625" style="22"/>
    <col min="28" max="28" width="0" style="22" hidden="1" customWidth="1"/>
    <col min="29" max="16384" width="9.140625" style="22"/>
  </cols>
  <sheetData>
    <row r="1" spans="2:28" x14ac:dyDescent="0.25">
      <c r="B1" s="18"/>
      <c r="C1" s="19"/>
      <c r="D1" s="19"/>
      <c r="E1" s="19"/>
      <c r="F1" s="19"/>
      <c r="G1" s="19"/>
      <c r="H1" s="19"/>
      <c r="I1" s="20"/>
    </row>
    <row r="2" spans="2:28" x14ac:dyDescent="0.25">
      <c r="B2" s="62"/>
      <c r="C2" s="63"/>
      <c r="D2" s="63"/>
      <c r="E2" s="63"/>
      <c r="F2" s="63"/>
      <c r="G2" s="63"/>
      <c r="H2" s="63"/>
      <c r="I2" s="64"/>
    </row>
    <row r="3" spans="2:28" x14ac:dyDescent="0.25">
      <c r="B3" s="62"/>
      <c r="C3" s="63"/>
      <c r="D3" s="63"/>
      <c r="E3" s="63"/>
      <c r="F3" s="63"/>
      <c r="G3" s="63"/>
      <c r="H3" s="63"/>
      <c r="I3" s="64"/>
    </row>
    <row r="4" spans="2:28" x14ac:dyDescent="0.25">
      <c r="B4" s="62"/>
      <c r="C4" s="63"/>
      <c r="D4" s="63"/>
      <c r="E4" s="63"/>
      <c r="F4" s="63"/>
      <c r="G4" s="63"/>
      <c r="H4" s="63"/>
      <c r="I4" s="64"/>
    </row>
    <row r="5" spans="2:28" x14ac:dyDescent="0.25">
      <c r="B5" s="62"/>
      <c r="C5" s="63"/>
      <c r="D5" s="63"/>
      <c r="E5" s="63"/>
      <c r="F5" s="63"/>
      <c r="G5" s="63"/>
      <c r="H5" s="63"/>
      <c r="I5" s="64"/>
    </row>
    <row r="6" spans="2:28" x14ac:dyDescent="0.25">
      <c r="B6" s="62"/>
      <c r="C6" s="63"/>
      <c r="D6" s="63"/>
      <c r="E6" s="63"/>
      <c r="F6" s="63"/>
      <c r="G6" s="63"/>
      <c r="H6" s="63"/>
      <c r="I6" s="64"/>
    </row>
    <row r="7" spans="2:28" x14ac:dyDescent="0.25">
      <c r="B7" s="2"/>
      <c r="C7" s="1"/>
      <c r="D7" s="1"/>
      <c r="E7" s="1"/>
      <c r="F7" s="1"/>
      <c r="G7" s="1"/>
      <c r="H7" s="1"/>
      <c r="I7" s="3"/>
    </row>
    <row r="8" spans="2:28" x14ac:dyDescent="0.25">
      <c r="B8" s="21"/>
      <c r="C8" s="1"/>
      <c r="D8" s="1"/>
      <c r="E8" s="1"/>
      <c r="F8" s="1"/>
      <c r="G8" s="1"/>
      <c r="I8" s="23"/>
      <c r="AB8" s="22">
        <v>1</v>
      </c>
    </row>
    <row r="9" spans="2:28" ht="15.75" x14ac:dyDescent="0.25">
      <c r="B9" s="21"/>
      <c r="D9" s="65" t="s">
        <v>134</v>
      </c>
      <c r="E9" s="65"/>
      <c r="F9" s="65"/>
      <c r="G9" s="65"/>
      <c r="I9" s="23"/>
      <c r="AB9" s="22">
        <v>2</v>
      </c>
    </row>
    <row r="10" spans="2:28" ht="15.75" x14ac:dyDescent="0.25">
      <c r="B10" s="21"/>
      <c r="D10" s="24"/>
      <c r="E10" s="10"/>
      <c r="F10" s="10"/>
      <c r="G10" s="10"/>
      <c r="I10" s="23"/>
    </row>
    <row r="11" spans="2:28" x14ac:dyDescent="0.25">
      <c r="B11" s="21"/>
      <c r="I11" s="23"/>
      <c r="AB11" s="22">
        <v>3</v>
      </c>
    </row>
    <row r="12" spans="2:28" x14ac:dyDescent="0.25">
      <c r="B12" s="21"/>
      <c r="C12" s="22" t="s">
        <v>0</v>
      </c>
      <c r="D12" s="66">
        <v>1</v>
      </c>
      <c r="E12" s="66"/>
      <c r="G12" s="22" t="s">
        <v>40</v>
      </c>
      <c r="H12" s="66">
        <f>VLOOKUP(D12,list!A4:BJ23,4)</f>
        <v>5001</v>
      </c>
      <c r="I12" s="67"/>
      <c r="AB12" s="22">
        <v>4</v>
      </c>
    </row>
    <row r="13" spans="2:28" x14ac:dyDescent="0.25">
      <c r="B13" s="21"/>
      <c r="C13" s="22" t="s">
        <v>1</v>
      </c>
      <c r="D13" s="66" t="str">
        <f>VLOOKUP(D12,list!A4:BJ23,2)</f>
        <v>Ram Karki</v>
      </c>
      <c r="E13" s="66"/>
      <c r="H13" s="42"/>
      <c r="I13" s="43"/>
      <c r="AB13" s="22">
        <v>5</v>
      </c>
    </row>
    <row r="14" spans="2:28" x14ac:dyDescent="0.25">
      <c r="B14" s="21"/>
      <c r="I14" s="23"/>
      <c r="AB14" s="22">
        <v>6</v>
      </c>
    </row>
    <row r="15" spans="2:28" x14ac:dyDescent="0.25">
      <c r="B15" s="21"/>
      <c r="D15" s="1"/>
      <c r="F15" s="1"/>
      <c r="G15" s="1"/>
      <c r="I15" s="23"/>
      <c r="AB15" s="22">
        <v>7</v>
      </c>
    </row>
    <row r="16" spans="2:28" x14ac:dyDescent="0.25">
      <c r="B16" s="68" t="s">
        <v>41</v>
      </c>
      <c r="C16" s="66" t="s">
        <v>42</v>
      </c>
      <c r="D16" s="66" t="s">
        <v>34</v>
      </c>
      <c r="E16" s="66" t="s">
        <v>43</v>
      </c>
      <c r="F16" s="66"/>
      <c r="G16" s="66" t="s">
        <v>36</v>
      </c>
      <c r="H16" s="66" t="s">
        <v>44</v>
      </c>
      <c r="I16" s="67" t="s">
        <v>45</v>
      </c>
      <c r="AB16" s="22">
        <v>8</v>
      </c>
    </row>
    <row r="17" spans="2:28" x14ac:dyDescent="0.25">
      <c r="B17" s="68"/>
      <c r="C17" s="66"/>
      <c r="D17" s="66"/>
      <c r="E17" s="1" t="s">
        <v>32</v>
      </c>
      <c r="F17" s="1" t="s">
        <v>33</v>
      </c>
      <c r="G17" s="66"/>
      <c r="H17" s="66"/>
      <c r="I17" s="67"/>
      <c r="AB17" s="22">
        <v>9</v>
      </c>
    </row>
    <row r="18" spans="2:28" x14ac:dyDescent="0.25">
      <c r="B18" s="2">
        <v>1</v>
      </c>
      <c r="C18" s="1" t="s">
        <v>3</v>
      </c>
      <c r="D18" s="1">
        <v>4</v>
      </c>
      <c r="E18" s="1" t="str">
        <f ca="1">VLOOKUP(D12,list!A4:BJ23,7)</f>
        <v>A+</v>
      </c>
      <c r="F18" s="1" t="str">
        <f ca="1">VLOOKUP(D12,list!A4:BJ23,9)</f>
        <v>NG</v>
      </c>
      <c r="G18" s="1" t="str">
        <f ca="1">VLOOKUP(D12,list!A4:BJ23,11)</f>
        <v>B+</v>
      </c>
      <c r="H18" s="49">
        <f ca="1">VLOOKUP(D12,list!A4:BJ23,12)</f>
        <v>3.2</v>
      </c>
      <c r="I18" s="23"/>
      <c r="AB18" s="22">
        <v>10</v>
      </c>
    </row>
    <row r="19" spans="2:28" x14ac:dyDescent="0.25">
      <c r="B19" s="2">
        <v>2</v>
      </c>
      <c r="C19" s="1" t="s">
        <v>4</v>
      </c>
      <c r="D19" s="1">
        <v>4</v>
      </c>
      <c r="E19" s="1" t="str">
        <f ca="1">VLOOKUP(D12,list!A4:BJ23,14)</f>
        <v>B</v>
      </c>
      <c r="F19" s="1" t="str">
        <f ca="1">VLOOKUP(D12,list!A4:BJ23,16)</f>
        <v>B+</v>
      </c>
      <c r="G19" s="1" t="str">
        <f ca="1">VLOOKUP(D12,list!A4:BJ23,18)</f>
        <v>B</v>
      </c>
      <c r="H19" s="49">
        <f ca="1">VLOOKUP(D12,list!A4:BJ23,19)</f>
        <v>2.8</v>
      </c>
      <c r="I19" s="23"/>
      <c r="AB19" s="22">
        <v>11</v>
      </c>
    </row>
    <row r="20" spans="2:28" x14ac:dyDescent="0.25">
      <c r="B20" s="2">
        <v>3</v>
      </c>
      <c r="C20" s="1" t="s">
        <v>5</v>
      </c>
      <c r="D20" s="1">
        <v>4</v>
      </c>
      <c r="E20" s="1" t="str">
        <f ca="1">VLOOKUP(D12,list!A4:BJ23,21)</f>
        <v>C+</v>
      </c>
      <c r="F20" s="1" t="str">
        <f ca="1">VLOOKUP(D12,list!A4:BJ23,23)</f>
        <v>NG</v>
      </c>
      <c r="G20" s="1" t="str">
        <f ca="1">VLOOKUP(D12,list!A4:BJ23,25)</f>
        <v>C</v>
      </c>
      <c r="H20" s="49">
        <f ca="1">VLOOKUP(D12,list!A4:BJ23,26)</f>
        <v>2</v>
      </c>
      <c r="I20" s="23"/>
      <c r="AB20" s="22">
        <v>12</v>
      </c>
    </row>
    <row r="21" spans="2:28" x14ac:dyDescent="0.25">
      <c r="B21" s="2">
        <v>4</v>
      </c>
      <c r="C21" s="1" t="s">
        <v>30</v>
      </c>
      <c r="D21" s="1">
        <v>4</v>
      </c>
      <c r="E21" s="1" t="str">
        <f ca="1">VLOOKUP(D12,list!A4:BJ23,28)</f>
        <v>NG</v>
      </c>
      <c r="F21" s="1" t="str">
        <f ca="1">VLOOKUP(D12,list!A4:BJ23,30)</f>
        <v>C</v>
      </c>
      <c r="G21" s="1" t="str">
        <f ca="1">VLOOKUP(D12,list!A4:BJ23,32)</f>
        <v>NG</v>
      </c>
      <c r="H21" s="49">
        <f ca="1">VLOOKUP(D12,list!A4:BJ23,33)</f>
        <v>0</v>
      </c>
      <c r="I21" s="23"/>
      <c r="AB21" s="22">
        <v>13</v>
      </c>
    </row>
    <row r="22" spans="2:28" x14ac:dyDescent="0.25">
      <c r="B22" s="2">
        <v>5</v>
      </c>
      <c r="C22" s="1" t="s">
        <v>6</v>
      </c>
      <c r="D22" s="1">
        <v>4</v>
      </c>
      <c r="E22" s="1" t="str">
        <f ca="1">VLOOKUP(D12,list!A4:BJ23,35)</f>
        <v>B</v>
      </c>
      <c r="F22" s="1"/>
      <c r="G22" s="1" t="str">
        <f ca="1">VLOOKUP(D12,list!A4:BJ23,39)</f>
        <v>B</v>
      </c>
      <c r="H22" s="49">
        <f ca="1">VLOOKUP(D12,list!A4:BJ23,40)</f>
        <v>2.8</v>
      </c>
      <c r="I22" s="23"/>
      <c r="AB22" s="22">
        <v>14</v>
      </c>
    </row>
    <row r="23" spans="2:28" x14ac:dyDescent="0.25">
      <c r="B23" s="2">
        <v>6</v>
      </c>
      <c r="C23" s="1" t="s">
        <v>7</v>
      </c>
      <c r="D23" s="1">
        <v>4</v>
      </c>
      <c r="E23" s="1" t="str">
        <f ca="1">VLOOKUP(D12,list!A4:BJ23,42)</f>
        <v>D</v>
      </c>
      <c r="F23" s="1" t="str">
        <f ca="1">VLOOKUP(D12,list!A4:BJ23,44)</f>
        <v>A+</v>
      </c>
      <c r="G23" s="1" t="str">
        <f ca="1">VLOOKUP(D12,list!A4:BJ23,46)</f>
        <v>C</v>
      </c>
      <c r="H23" s="49">
        <f ca="1">VLOOKUP(D12,list!A4:BJ23,47)</f>
        <v>2</v>
      </c>
      <c r="I23" s="23"/>
      <c r="AB23" s="22">
        <v>15</v>
      </c>
    </row>
    <row r="24" spans="2:28" x14ac:dyDescent="0.25">
      <c r="B24" s="2">
        <v>7</v>
      </c>
      <c r="C24" s="1" t="s">
        <v>31</v>
      </c>
      <c r="D24" s="1">
        <v>4</v>
      </c>
      <c r="E24" s="1" t="str">
        <f ca="1">VLOOKUP(D12,list!A4:BJ23,49)</f>
        <v>B+</v>
      </c>
      <c r="F24" s="1"/>
      <c r="G24" s="1" t="str">
        <f ca="1">VLOOKUP(D12,list!A4:BJ23,53)</f>
        <v>B+</v>
      </c>
      <c r="H24" s="49">
        <f ca="1">VLOOKUP(D12,list!A4:BJ23,54)</f>
        <v>3.2</v>
      </c>
      <c r="I24" s="23"/>
      <c r="AB24" s="22">
        <v>16</v>
      </c>
    </row>
    <row r="25" spans="2:28" x14ac:dyDescent="0.25">
      <c r="B25" s="2">
        <v>8</v>
      </c>
      <c r="C25" s="1" t="s">
        <v>46</v>
      </c>
      <c r="D25" s="1">
        <v>4</v>
      </c>
      <c r="E25" s="1" t="str">
        <f ca="1">VLOOKUP(D12,list!A4:BJ23,56)</f>
        <v>C+</v>
      </c>
      <c r="F25" s="1" t="str">
        <f ca="1">VLOOKUP(D12,list!A4:BJ23,58)</f>
        <v>C</v>
      </c>
      <c r="G25" s="1" t="str">
        <f ca="1">VLOOKUP(D12,list!A4:BJ23,56)</f>
        <v>C+</v>
      </c>
      <c r="H25" s="49">
        <f ca="1">VLOOKUP(D12,list!A4:BJ23,61)</f>
        <v>2.4</v>
      </c>
      <c r="I25" s="23"/>
      <c r="AB25" s="22">
        <v>17</v>
      </c>
    </row>
    <row r="26" spans="2:28" x14ac:dyDescent="0.25">
      <c r="B26" s="21"/>
      <c r="I26" s="23"/>
    </row>
    <row r="27" spans="2:28" x14ac:dyDescent="0.25">
      <c r="B27" s="21"/>
      <c r="H27" s="10" t="s">
        <v>39</v>
      </c>
      <c r="I27" s="44">
        <f ca="1">(4*SUM(H18:H25)/32)</f>
        <v>2.2999999999999998</v>
      </c>
    </row>
    <row r="28" spans="2:28" x14ac:dyDescent="0.25">
      <c r="B28" s="21"/>
      <c r="C28" s="22" t="s">
        <v>32</v>
      </c>
      <c r="D28" s="22" t="s">
        <v>48</v>
      </c>
      <c r="H28" s="1"/>
      <c r="I28" s="3"/>
    </row>
    <row r="29" spans="2:28" x14ac:dyDescent="0.25">
      <c r="B29" s="21"/>
      <c r="C29" s="22" t="s">
        <v>33</v>
      </c>
      <c r="D29" s="22" t="s">
        <v>49</v>
      </c>
      <c r="I29" s="23"/>
    </row>
    <row r="30" spans="2:28" x14ac:dyDescent="0.25">
      <c r="B30" s="21"/>
      <c r="C30" s="1"/>
      <c r="I30" s="23"/>
    </row>
    <row r="31" spans="2:28" x14ac:dyDescent="0.25">
      <c r="B31" s="21" t="s">
        <v>47</v>
      </c>
      <c r="C31" s="1"/>
      <c r="I31" s="23"/>
    </row>
    <row r="32" spans="2:28" x14ac:dyDescent="0.25">
      <c r="B32" s="62"/>
      <c r="C32" s="63"/>
      <c r="D32" s="63"/>
      <c r="G32" s="63"/>
      <c r="H32" s="63"/>
      <c r="I32" s="64"/>
    </row>
    <row r="33" spans="2:9" x14ac:dyDescent="0.25">
      <c r="B33" s="62"/>
      <c r="C33" s="63"/>
      <c r="D33" s="63"/>
      <c r="G33" s="63"/>
      <c r="H33" s="63"/>
      <c r="I33" s="64"/>
    </row>
    <row r="34" spans="2:9" x14ac:dyDescent="0.25">
      <c r="B34" s="62"/>
      <c r="C34" s="63"/>
      <c r="D34" s="63"/>
      <c r="G34" s="63"/>
      <c r="H34" s="63"/>
      <c r="I34" s="64"/>
    </row>
    <row r="35" spans="2:9" x14ac:dyDescent="0.25">
      <c r="B35" s="62"/>
      <c r="C35" s="63"/>
      <c r="D35" s="63"/>
      <c r="G35" s="63"/>
      <c r="H35" s="63"/>
      <c r="I35" s="64"/>
    </row>
    <row r="36" spans="2:9" x14ac:dyDescent="0.25">
      <c r="B36" s="62" t="s">
        <v>69</v>
      </c>
      <c r="C36" s="63"/>
      <c r="D36" s="63"/>
      <c r="G36" s="63" t="s">
        <v>70</v>
      </c>
      <c r="H36" s="63"/>
      <c r="I36" s="64"/>
    </row>
    <row r="37" spans="2:9" ht="15.75" thickBot="1" x14ac:dyDescent="0.3">
      <c r="B37" s="69"/>
      <c r="C37" s="70"/>
      <c r="D37" s="70"/>
      <c r="E37" s="70"/>
      <c r="F37" s="70"/>
      <c r="G37" s="70"/>
      <c r="H37" s="70"/>
      <c r="I37" s="71"/>
    </row>
  </sheetData>
  <mergeCells count="17">
    <mergeCell ref="B37:I37"/>
    <mergeCell ref="D12:E12"/>
    <mergeCell ref="D13:E13"/>
    <mergeCell ref="G36:I36"/>
    <mergeCell ref="G32:I35"/>
    <mergeCell ref="B36:D36"/>
    <mergeCell ref="B32:D35"/>
    <mergeCell ref="B2:I6"/>
    <mergeCell ref="D9:G9"/>
    <mergeCell ref="H12:I12"/>
    <mergeCell ref="B16:B17"/>
    <mergeCell ref="C16:C17"/>
    <mergeCell ref="D16:D17"/>
    <mergeCell ref="E16:F16"/>
    <mergeCell ref="G16:G17"/>
    <mergeCell ref="H16:H17"/>
    <mergeCell ref="I16:I17"/>
  </mergeCells>
  <dataValidations count="1">
    <dataValidation type="list" allowBlank="1" showInputMessage="1" showErrorMessage="1" sqref="D12" xr:uid="{80A84403-62F5-4586-AA53-2435E94FBF47}">
      <formula1>$AB$8:$AB$25</formula1>
    </dataValidation>
  </dataValidations>
  <pageMargins left="0.25" right="0.25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62CB-AA12-4B49-A3C3-60EA36A6FFD1}">
  <sheetPr codeName="Sheet5"/>
  <dimension ref="B2:BJ21"/>
  <sheetViews>
    <sheetView workbookViewId="0">
      <selection activeCell="C3" sqref="C3"/>
    </sheetView>
  </sheetViews>
  <sheetFormatPr defaultRowHeight="15" x14ac:dyDescent="0.25"/>
  <cols>
    <col min="2" max="2" width="11" bestFit="1" customWidth="1"/>
    <col min="3" max="3" width="17.85546875" bestFit="1" customWidth="1"/>
    <col min="4" max="4" width="10.140625" bestFit="1" customWidth="1"/>
    <col min="62" max="62" width="7.85546875" customWidth="1"/>
  </cols>
  <sheetData>
    <row r="2" spans="2:62" ht="15.75" thickBot="1" x14ac:dyDescent="0.3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</row>
    <row r="3" spans="2:62" ht="15.75" thickBot="1" x14ac:dyDescent="0.3">
      <c r="B3" s="1"/>
      <c r="C3" s="1"/>
      <c r="D3" s="1"/>
      <c r="E3" s="1"/>
      <c r="F3" s="1"/>
      <c r="G3" s="1"/>
      <c r="H3" s="50" t="s">
        <v>3</v>
      </c>
      <c r="I3" s="51"/>
      <c r="J3" s="51"/>
      <c r="K3" s="51"/>
      <c r="L3" s="51"/>
      <c r="M3" s="51"/>
      <c r="N3" s="51"/>
      <c r="O3" s="51"/>
      <c r="P3" s="52"/>
      <c r="Q3" s="50" t="s">
        <v>4</v>
      </c>
      <c r="R3" s="51"/>
      <c r="S3" s="51"/>
      <c r="T3" s="51"/>
      <c r="U3" s="51"/>
      <c r="V3" s="51"/>
      <c r="W3" s="51"/>
      <c r="X3" s="51"/>
      <c r="Y3" s="52"/>
      <c r="Z3" s="50" t="s">
        <v>72</v>
      </c>
      <c r="AA3" s="51"/>
      <c r="AB3" s="51"/>
      <c r="AC3" s="51"/>
      <c r="AD3" s="51"/>
      <c r="AE3" s="51"/>
      <c r="AF3" s="51"/>
      <c r="AG3" s="51"/>
      <c r="AH3" s="52"/>
      <c r="AI3" s="50" t="s">
        <v>74</v>
      </c>
      <c r="AJ3" s="51"/>
      <c r="AK3" s="51"/>
      <c r="AL3" s="51"/>
      <c r="AM3" s="51"/>
      <c r="AN3" s="51"/>
      <c r="AO3" s="51"/>
      <c r="AP3" s="51"/>
      <c r="AQ3" s="52"/>
      <c r="AR3" s="50" t="s">
        <v>56</v>
      </c>
      <c r="AS3" s="51"/>
      <c r="AT3" s="51"/>
      <c r="AU3" s="51"/>
      <c r="AV3" s="51"/>
      <c r="AW3" s="51"/>
      <c r="AX3" s="51"/>
      <c r="AY3" s="51"/>
      <c r="AZ3" s="52"/>
      <c r="BA3" s="50" t="s">
        <v>77</v>
      </c>
      <c r="BB3" s="51"/>
      <c r="BC3" s="51"/>
      <c r="BD3" s="51"/>
      <c r="BE3" s="51"/>
      <c r="BF3" s="51"/>
      <c r="BG3" s="51"/>
      <c r="BH3" s="51"/>
      <c r="BI3" s="52"/>
      <c r="BJ3" s="74" t="s">
        <v>39</v>
      </c>
    </row>
    <row r="4" spans="2:62" ht="15.75" thickBot="1" x14ac:dyDescent="0.3">
      <c r="B4" s="1"/>
      <c r="C4" s="1"/>
      <c r="D4" s="1"/>
      <c r="E4" s="1"/>
      <c r="F4" s="1"/>
      <c r="G4" s="1"/>
      <c r="H4" s="75" t="s">
        <v>34</v>
      </c>
      <c r="I4" s="76" t="s">
        <v>53</v>
      </c>
      <c r="J4" s="2" t="s">
        <v>32</v>
      </c>
      <c r="K4" s="1" t="s">
        <v>28</v>
      </c>
      <c r="L4" s="1" t="s">
        <v>33</v>
      </c>
      <c r="M4" s="1" t="s">
        <v>28</v>
      </c>
      <c r="N4" s="1" t="s">
        <v>27</v>
      </c>
      <c r="O4" s="1" t="s">
        <v>36</v>
      </c>
      <c r="P4" s="3" t="s">
        <v>37</v>
      </c>
      <c r="Q4" s="68" t="s">
        <v>34</v>
      </c>
      <c r="R4" s="66" t="s">
        <v>53</v>
      </c>
      <c r="S4" s="2" t="s">
        <v>32</v>
      </c>
      <c r="T4" s="1" t="s">
        <v>28</v>
      </c>
      <c r="U4" s="1" t="s">
        <v>33</v>
      </c>
      <c r="V4" s="1" t="s">
        <v>28</v>
      </c>
      <c r="W4" s="1" t="s">
        <v>27</v>
      </c>
      <c r="X4" s="1" t="s">
        <v>36</v>
      </c>
      <c r="Y4" s="3" t="s">
        <v>37</v>
      </c>
      <c r="Z4" s="68" t="s">
        <v>34</v>
      </c>
      <c r="AA4" s="66" t="s">
        <v>53</v>
      </c>
      <c r="AB4" s="1" t="s">
        <v>32</v>
      </c>
      <c r="AC4" s="1" t="s">
        <v>28</v>
      </c>
      <c r="AD4" s="1" t="s">
        <v>33</v>
      </c>
      <c r="AE4" s="1" t="s">
        <v>28</v>
      </c>
      <c r="AF4" s="1" t="s">
        <v>27</v>
      </c>
      <c r="AG4" s="1" t="s">
        <v>36</v>
      </c>
      <c r="AH4" s="3" t="s">
        <v>37</v>
      </c>
      <c r="AI4" s="68" t="s">
        <v>34</v>
      </c>
      <c r="AJ4" s="66" t="s">
        <v>53</v>
      </c>
      <c r="AK4" s="2" t="s">
        <v>32</v>
      </c>
      <c r="AL4" s="1" t="s">
        <v>28</v>
      </c>
      <c r="AM4" s="1" t="s">
        <v>33</v>
      </c>
      <c r="AN4" s="1" t="s">
        <v>28</v>
      </c>
      <c r="AO4" s="1" t="s">
        <v>27</v>
      </c>
      <c r="AP4" s="1" t="s">
        <v>36</v>
      </c>
      <c r="AQ4" s="3" t="s">
        <v>37</v>
      </c>
      <c r="AR4" s="68" t="s">
        <v>34</v>
      </c>
      <c r="AS4" s="66" t="s">
        <v>53</v>
      </c>
      <c r="AT4" s="2" t="s">
        <v>32</v>
      </c>
      <c r="AU4" s="1" t="s">
        <v>28</v>
      </c>
      <c r="AV4" s="1" t="s">
        <v>33</v>
      </c>
      <c r="AW4" s="1" t="s">
        <v>28</v>
      </c>
      <c r="AX4" s="1" t="s">
        <v>27</v>
      </c>
      <c r="AY4" s="1" t="s">
        <v>36</v>
      </c>
      <c r="AZ4" s="3" t="s">
        <v>37</v>
      </c>
      <c r="BA4" s="68" t="s">
        <v>34</v>
      </c>
      <c r="BB4" s="66" t="s">
        <v>53</v>
      </c>
      <c r="BC4" s="2" t="s">
        <v>32</v>
      </c>
      <c r="BD4" s="1" t="s">
        <v>28</v>
      </c>
      <c r="BE4" s="1" t="s">
        <v>33</v>
      </c>
      <c r="BF4" s="1" t="s">
        <v>28</v>
      </c>
      <c r="BG4" s="1" t="s">
        <v>27</v>
      </c>
      <c r="BH4" s="1" t="s">
        <v>36</v>
      </c>
      <c r="BI4" s="3" t="s">
        <v>37</v>
      </c>
      <c r="BJ4" s="54"/>
    </row>
    <row r="5" spans="2:62" ht="15.75" thickBot="1" x14ac:dyDescent="0.3">
      <c r="B5" s="32" t="s">
        <v>52</v>
      </c>
      <c r="C5" s="29" t="s">
        <v>50</v>
      </c>
      <c r="D5" s="29" t="s">
        <v>51</v>
      </c>
      <c r="E5" s="29" t="s">
        <v>28</v>
      </c>
      <c r="F5" s="29" t="s">
        <v>54</v>
      </c>
      <c r="G5" s="30" t="s">
        <v>29</v>
      </c>
      <c r="H5" s="73"/>
      <c r="I5" s="72"/>
      <c r="J5" s="14">
        <v>75</v>
      </c>
      <c r="K5" s="5"/>
      <c r="L5" s="15">
        <v>25</v>
      </c>
      <c r="M5" s="5"/>
      <c r="N5" s="15">
        <v>100</v>
      </c>
      <c r="O5" s="5"/>
      <c r="P5" s="6"/>
      <c r="Q5" s="73"/>
      <c r="R5" s="72"/>
      <c r="S5" s="14">
        <v>75</v>
      </c>
      <c r="T5" s="5"/>
      <c r="U5" s="15">
        <v>25</v>
      </c>
      <c r="V5" s="5"/>
      <c r="W5" s="15">
        <v>100</v>
      </c>
      <c r="X5" s="5"/>
      <c r="Y5" s="6"/>
      <c r="Z5" s="73"/>
      <c r="AA5" s="72"/>
      <c r="AB5" s="15">
        <v>100</v>
      </c>
      <c r="AC5" s="5"/>
      <c r="AD5" s="15"/>
      <c r="AE5" s="5"/>
      <c r="AF5" s="15">
        <v>100</v>
      </c>
      <c r="AG5" s="5"/>
      <c r="AH5" s="6"/>
      <c r="AI5" s="73"/>
      <c r="AJ5" s="72"/>
      <c r="AK5" s="14">
        <v>75</v>
      </c>
      <c r="AL5" s="5"/>
      <c r="AM5" s="15">
        <v>25</v>
      </c>
      <c r="AN5" s="5"/>
      <c r="AO5" s="15">
        <v>100</v>
      </c>
      <c r="AP5" s="5"/>
      <c r="AQ5" s="6"/>
      <c r="AR5" s="73"/>
      <c r="AS5" s="72"/>
      <c r="AT5" s="14">
        <v>75</v>
      </c>
      <c r="AU5" s="5"/>
      <c r="AV5" s="15">
        <v>25</v>
      </c>
      <c r="AW5" s="5"/>
      <c r="AX5" s="15">
        <v>100</v>
      </c>
      <c r="AY5" s="5"/>
      <c r="AZ5" s="6"/>
      <c r="BA5" s="73"/>
      <c r="BB5" s="72"/>
      <c r="BC5" s="14">
        <v>75</v>
      </c>
      <c r="BD5" s="5"/>
      <c r="BE5" s="15">
        <v>25</v>
      </c>
      <c r="BF5" s="5"/>
      <c r="BG5" s="15">
        <v>100</v>
      </c>
      <c r="BH5" s="5"/>
      <c r="BI5" s="6"/>
      <c r="BJ5" s="55"/>
    </row>
    <row r="6" spans="2:62" ht="15.75" thickBot="1" x14ac:dyDescent="0.3">
      <c r="B6" s="2">
        <v>10581</v>
      </c>
      <c r="C6" s="1" t="s">
        <v>79</v>
      </c>
      <c r="D6" s="27">
        <f ca="1">RANDBETWEEN(DATE(2001,12,31),DATE(2004,12,31))</f>
        <v>38273</v>
      </c>
      <c r="E6" s="1">
        <v>12</v>
      </c>
      <c r="F6" s="1" t="s">
        <v>5</v>
      </c>
      <c r="G6" s="3">
        <v>874532</v>
      </c>
      <c r="H6" s="2">
        <v>4</v>
      </c>
      <c r="I6" s="1" t="s">
        <v>55</v>
      </c>
      <c r="J6" s="2">
        <f ca="1">RANDBETWEEN(0,75)</f>
        <v>4</v>
      </c>
      <c r="K6" s="1" t="str">
        <f ca="1">IF(J6/J$5&gt;=0.9,"A+",IF(J6/J$5&gt;=0.8,"A",IF(J6/J$5&gt;=0.7,"B+",IF(J6/J$5&gt;=0.6,"B",IF(J6/J$5&gt;=0.5,"C+",IF(J6/J$5&gt;=0.4,"C",IF(J6/J$5&gt;=0.3,"D",IF(J6/J$5&gt;0,"NG","Absent"))))))))</f>
        <v>NG</v>
      </c>
      <c r="L6" s="1">
        <f ca="1">RANDBETWEEN(0,25)</f>
        <v>18</v>
      </c>
      <c r="M6" s="1" t="str">
        <f ca="1">IF(L6/L$5&gt;=0.9,"A+",IF(L6/L$5&gt;=0.8,"A",IF(L6/L$5&gt;=0.7,"B+",IF(L6/L$5&gt;=0.6,"B",IF(L6/L$5&gt;=0.5,"C+",IF(L6/L$5&gt;=0.4,"C",IF(L6/L$5&gt;=0.3,"D",IF(L6/L$5&gt;0,"NG","Absent"))))))))</f>
        <v>B+</v>
      </c>
      <c r="N6" s="1">
        <f ca="1">SUM(J6+L6)</f>
        <v>22</v>
      </c>
      <c r="O6" s="1" t="str">
        <f ca="1">IF(N6/N$5&gt;=0.9,"A+",IF(N6/N$5&gt;=0.8,"A",IF(N6/N$5&gt;=0.7,"B+",IF(N6/N$5&gt;=0.6,"B",IF(N6/N$5&gt;=0.5,"C+",IF(N6/N$5&gt;=0.4,"C",IF(N6/N$5&gt;=0.3,"D",IF(N6/N$5&gt;0,"NG","Absent"))))))))</f>
        <v>NG</v>
      </c>
      <c r="P6" s="49">
        <f ca="1">IF(O6="A+",4,IF(O6="A",3.6,IF(O6="B+",3.2,IF(O6="B",2.8,IF(O6="C+",2.4,IF(O6="C",2,IF(O6="D",1.6,IF(O6="NG",0,"Absent"))))))))</f>
        <v>0</v>
      </c>
      <c r="Q6" s="2">
        <v>3</v>
      </c>
      <c r="R6" s="1" t="s">
        <v>71</v>
      </c>
      <c r="S6" s="2">
        <f ca="1">RANDBETWEEN(0,75)</f>
        <v>37</v>
      </c>
      <c r="T6" s="1" t="str">
        <f ca="1">IF(S6/S$5&gt;=0.9,"A+",IF(S6/S$5&gt;=0.8,"A",IF(S6/S$5&gt;=0.7,"B+",IF(S6/S$5&gt;=0.6,"B",IF(S6/S$5&gt;=0.5,"C+",IF(S6/S$5&gt;=0.4,"C",IF(S6/S$5&gt;=0.3,"D",IF(S6/S$5&gt;0,"NG","Absent"))))))))</f>
        <v>C</v>
      </c>
      <c r="U6" s="1">
        <f ca="1">RANDBETWEEN(0,25)</f>
        <v>20</v>
      </c>
      <c r="V6" s="1" t="str">
        <f ca="1">IF(U6/U$5&gt;=0.9,"A+",IF(U6/U$5&gt;=0.8,"A",IF(U6/U$5&gt;=0.7,"B+",IF(U6/U$5&gt;=0.6,"B",IF(U6/U$5&gt;=0.5,"C+",IF(U6/U$5&gt;=0.4,"C",IF(U6/U$5&gt;=0.3,"D",IF(U6/U$5&gt;0,"NG","Absent"))))))))</f>
        <v>A</v>
      </c>
      <c r="W6" s="1">
        <f ca="1">SUM(S6+U6)</f>
        <v>57</v>
      </c>
      <c r="X6" s="1" t="str">
        <f ca="1">IF(W6/W$5&gt;=0.9,"A+",IF(W6/W$5&gt;=0.8,"A",IF(W6/W$5&gt;=0.7,"B+",IF(W6/W$5&gt;=0.6,"B",IF(W6/W$5&gt;=0.5,"C+",IF(W6/W$5&gt;=0.4,"C",IF(W6/W$5&gt;=0.3,"D",IF(W6/W$5&gt;0,"NG","Absent"))))))))</f>
        <v>C+</v>
      </c>
      <c r="Y6" s="49">
        <f ca="1">IF(X6="A+",4,IF(X6="A",3.6,IF(X6="B+",3.2,IF(X6="B",2.8,IF(X6="C+",2.4,IF(X6="C",2,IF(X6="D",1.6,IF(X6="NG",0,"Absent"))))))))</f>
        <v>2.4</v>
      </c>
      <c r="Z6" s="2">
        <v>5</v>
      </c>
      <c r="AA6" s="1" t="s">
        <v>73</v>
      </c>
      <c r="AB6" s="1">
        <f t="shared" ref="AB6:AB21" ca="1" si="0">RANDBETWEEN(0,75)</f>
        <v>50</v>
      </c>
      <c r="AC6" s="1" t="str">
        <f ca="1">IF(AB6/AB$5&gt;=0.9,"A+",IF(AB6/AB$5&gt;=0.8,"A",IF(AB6/AB$5&gt;=0.7,"B+",IF(AB6/AB$5&gt;=0.6,"B",IF(AB6/AB$5&gt;=0.5,"C+",IF(AB6/AB$5&gt;=0.4,"C",IF(AB6/AB$5&gt;=0.3,"D",IF(AB6/AB$5&gt;0,"NG","Absent"))))))))</f>
        <v>C+</v>
      </c>
      <c r="AD6" s="1"/>
      <c r="AE6" s="1"/>
      <c r="AF6" s="1">
        <f ca="1">SUM(AB6+AD6)</f>
        <v>50</v>
      </c>
      <c r="AG6" s="1" t="str">
        <f ca="1">IF(AF6/AF$5&gt;=0.9,"A+",IF(AF6/AF$5&gt;=0.8,"A",IF(AF6/AF$5&gt;=0.7,"B+",IF(AF6/AF$5&gt;=0.6,"B",IF(AF6/AF$5&gt;=0.5,"C+",IF(AF6/AF$5&gt;=0.4,"C",IF(AF6/AF$5&gt;=0.3,"D",IF(AF6/AF$5&gt;0,"NG","Absent"))))))))</f>
        <v>C+</v>
      </c>
      <c r="AH6" s="49">
        <f ca="1">IF(AG6="A+",4,IF(AG6="A",3.6,IF(AG6="B+",3.2,IF(AG6="B",2.8,IF(AG6="C+",2.4,IF(AG6="C",2,IF(AG6="D",1.6,IF(AG6="NG",0,"Absent"))))))))</f>
        <v>2.4</v>
      </c>
      <c r="AI6" s="2">
        <v>5</v>
      </c>
      <c r="AJ6" s="1" t="s">
        <v>75</v>
      </c>
      <c r="AK6" s="2">
        <f ca="1">RANDBETWEEN(0,75)</f>
        <v>51</v>
      </c>
      <c r="AL6" s="1" t="str">
        <f ca="1">IF(AK6/AK$5&gt;=0.9,"A+",IF(AK6/AK$5&gt;=0.8,"A",IF(AK6/AK$5&gt;=0.7,"B+",IF(AK6/AK$5&gt;=0.6,"B",IF(AK6/AK$5&gt;=0.5,"C+",IF(AK6/AK$5&gt;=0.4,"C",IF(AK6/AK$5&gt;=0.3,"D",IF(AK6/AK$5&gt;0,"NG","Absent"))))))))</f>
        <v>B</v>
      </c>
      <c r="AM6" s="1">
        <f ca="1">RANDBETWEEN(0,25)</f>
        <v>23</v>
      </c>
      <c r="AN6" s="1" t="str">
        <f ca="1">IF(AM6/AM$5&gt;=0.9,"A+",IF(AM6/AM$5&gt;=0.8,"A",IF(AM6/AM$5&gt;=0.7,"B+",IF(AM6/AM$5&gt;=0.6,"B",IF(AM6/AM$5&gt;=0.5,"C+",IF(AM6/AM$5&gt;=0.4,"C",IF(AM6/AM$5&gt;=0.3,"D",IF(AM6/AM$5&gt;0,"NG","Absent"))))))))</f>
        <v>A+</v>
      </c>
      <c r="AO6" s="1">
        <f ca="1">SUM(AK6+AM6)</f>
        <v>74</v>
      </c>
      <c r="AP6" s="1" t="str">
        <f ca="1">IF(AO6/AO$5&gt;=0.9,"A+",IF(AO6/AO$5&gt;=0.8,"A",IF(AO6/AO$5&gt;=0.7,"B+",IF(AO6/AO$5&gt;=0.6,"B",IF(AO6/AO$5&gt;=0.5,"C+",IF(AO6/AO$5&gt;=0.4,"C",IF(AO6/AO$5&gt;=0.3,"D",IF(AO6/AO$5&gt;0,"NG","Absent"))))))))</f>
        <v>B+</v>
      </c>
      <c r="AQ6" s="49">
        <f ca="1">IF(AP6="A+",4,IF(AP6="A",3.6,IF(AP6="B+",3.2,IF(AP6="B",2.8,IF(AP6="C+",2.4,IF(AP6="C",2,IF(AP6="D",1.6,IF(AP6="NG",0,"Absent"))))))))</f>
        <v>3.2</v>
      </c>
      <c r="AR6" s="2">
        <v>5</v>
      </c>
      <c r="AS6" s="1" t="s">
        <v>76</v>
      </c>
      <c r="AT6" s="2">
        <f ca="1">RANDBETWEEN(0,75)</f>
        <v>45</v>
      </c>
      <c r="AU6" s="1" t="str">
        <f ca="1">IF(AT6/AT$5&gt;=0.9,"A+",IF(AT6/AT$5&gt;=0.8,"A",IF(AT6/AT$5&gt;=0.7,"B+",IF(AT6/AT$5&gt;=0.6,"B",IF(AT6/AT$5&gt;=0.5,"C+",IF(AT6/AT$5&gt;=0.4,"C",IF(AT6/AT$5&gt;=0.3,"D",IF(AT6/AT$5&gt;0,"NG","Absent"))))))))</f>
        <v>B</v>
      </c>
      <c r="AV6" s="1">
        <f ca="1">RANDBETWEEN(0,25)</f>
        <v>17</v>
      </c>
      <c r="AW6" s="1" t="str">
        <f ca="1">IF(AV6/AV$5&gt;=0.9,"A+",IF(AV6/AV$5&gt;=0.8,"A",IF(AV6/AV$5&gt;=0.7,"B+",IF(AV6/AV$5&gt;=0.6,"B",IF(AV6/AV$5&gt;=0.5,"C+",IF(AV6/AV$5&gt;=0.4,"C",IF(AV6/AV$5&gt;=0.3,"D",IF(AV6/AV$5&gt;0,"NG","Absent"))))))))</f>
        <v>B</v>
      </c>
      <c r="AX6" s="1">
        <f ca="1">SUM(AT6+AV6)</f>
        <v>62</v>
      </c>
      <c r="AY6" s="1" t="str">
        <f ca="1">IF(AX6/AX$5&gt;=0.9,"A+",IF(AX6/AX$5&gt;=0.8,"A",IF(AX6/AX$5&gt;=0.7,"B+",IF(AX6/AX$5&gt;=0.6,"B",IF(AX6/AX$5&gt;=0.5,"C+",IF(AX6/AX$5&gt;=0.4,"C",IF(AX6/AX$5&gt;=0.3,"D",IF(AX6/AX$5&gt;0,"NG","Absent"))))))))</f>
        <v>B</v>
      </c>
      <c r="AZ6" s="49">
        <f ca="1">IF(AY6="A+",4,IF(AY6="A",3.6,IF(AY6="B+",3.2,IF(AY6="B",2.8,IF(AY6="C+",2.4,IF(AY6="C",2,IF(AY6="D",1.6,IF(AY6="NG",0,"Absent"))))))))</f>
        <v>2.8</v>
      </c>
      <c r="BA6" s="2">
        <v>5</v>
      </c>
      <c r="BB6" s="1" t="s">
        <v>78</v>
      </c>
      <c r="BC6" s="2">
        <f ca="1">RANDBETWEEN(0,75)</f>
        <v>41</v>
      </c>
      <c r="BD6" s="1" t="str">
        <f ca="1">IF(BC6/BC$5&gt;=0.9,"A+",IF(BC6/BC$5&gt;=0.8,"A",IF(BC6/BC$5&gt;=0.7,"B+",IF(BC6/BC$5&gt;=0.6,"B",IF(BC6/BC$5&gt;=0.5,"C+",IF(BC6/BC$5&gt;=0.4,"C",IF(BC6/BC$5&gt;=0.3,"D",IF(BC6/BC$5&gt;0,"NG","Absent"))))))))</f>
        <v>C+</v>
      </c>
      <c r="BE6" s="1">
        <f ca="1">RANDBETWEEN(0,25)</f>
        <v>21</v>
      </c>
      <c r="BF6" s="1" t="str">
        <f ca="1">IF(BE6/BE$5&gt;=0.9,"A+",IF(BE6/BE$5&gt;=0.8,"A",IF(BE6/BE$5&gt;=0.7,"B+",IF(BE6/BE$5&gt;=0.6,"B",IF(BE6/BE$5&gt;=0.5,"C+",IF(BE6/BE$5&gt;=0.4,"C",IF(BE6/BE$5&gt;=0.3,"D",IF(BE6/BE$5&gt;0,"NG","Absent"))))))))</f>
        <v>A</v>
      </c>
      <c r="BG6" s="1">
        <f ca="1">SUM(BC6+BE6)</f>
        <v>62</v>
      </c>
      <c r="BH6" s="1" t="str">
        <f ca="1">IF(BG6/BG$5&gt;=0.9,"A+",IF(BG6/BG$5&gt;=0.8,"A",IF(BG6/BG$5&gt;=0.7,"B+",IF(BG6/BG$5&gt;=0.6,"B",IF(BG6/BG$5&gt;=0.5,"C+",IF(BG6/BG$5&gt;=0.4,"C",IF(BG6/BG$5&gt;=0.3,"D",IF(BG6/BG$5&gt;0,"NG","Absent"))))))))</f>
        <v>B</v>
      </c>
      <c r="BI6" s="49">
        <f ca="1">IF(BH6="A+",4,IF(BH6="A",3.6,IF(BH6="B+",3.2,IF(BH6="B",2.8,IF(BH6="C+",2.4,IF(BH6="C",2,IF(BH6="D",1.6,IF(BH6="NG",0,"Absent"))))))))</f>
        <v>2.8</v>
      </c>
      <c r="BJ6" s="17">
        <f ca="1">(5*BI6+5*AZ6+5*AQ6+5*AH6+3*Y6+4*P6)/27</f>
        <v>2.340740740740741</v>
      </c>
    </row>
    <row r="7" spans="2:62" ht="15.75" thickBot="1" x14ac:dyDescent="0.3">
      <c r="B7" s="2">
        <v>10582</v>
      </c>
      <c r="C7" s="1" t="s">
        <v>80</v>
      </c>
      <c r="D7" s="27">
        <f t="shared" ref="D7:D21" ca="1" si="1">RANDBETWEEN(DATE(2001,12,31),DATE(2004,12,31))</f>
        <v>37811</v>
      </c>
      <c r="E7" s="1">
        <v>12</v>
      </c>
      <c r="F7" s="1" t="s">
        <v>5</v>
      </c>
      <c r="G7" s="3">
        <v>874533</v>
      </c>
      <c r="H7" s="2">
        <v>4</v>
      </c>
      <c r="I7" s="1" t="s">
        <v>55</v>
      </c>
      <c r="J7" s="2">
        <f t="shared" ref="J7:J21" ca="1" si="2">RANDBETWEEN(0,75)</f>
        <v>67</v>
      </c>
      <c r="K7" s="1" t="str">
        <f t="shared" ref="K7:K21" ca="1" si="3">IF(J7/J$5&gt;=0.9,"A+",IF(J7/J$5&gt;=0.8,"A",IF(J7/J$5&gt;=0.7,"B+",IF(J7/J$5&gt;=0.6,"B",IF(J7/J$5&gt;=0.5,"C+",IF(J7/J$5&gt;=0.4,"C",IF(J7/J$5&gt;=0.3,"D",IF(J7/J$5&gt;0,"NG","Absent"))))))))</f>
        <v>A</v>
      </c>
      <c r="L7" s="1">
        <f t="shared" ref="L7:L21" ca="1" si="4">RANDBETWEEN(0,25)</f>
        <v>16</v>
      </c>
      <c r="M7" s="1" t="str">
        <f t="shared" ref="M7:M21" ca="1" si="5">IF(L7/L$5&gt;=0.9,"A+",IF(L7/L$5&gt;=0.8,"A",IF(L7/L$5&gt;=0.7,"B+",IF(L7/L$5&gt;=0.6,"B",IF(L7/L$5&gt;=0.5,"C+",IF(L7/L$5&gt;=0.4,"C",IF(L7/L$5&gt;=0.3,"D",IF(L7/L$5&gt;0,"NG","Absent"))))))))</f>
        <v>B</v>
      </c>
      <c r="N7" s="1">
        <f t="shared" ref="N7:N21" ca="1" si="6">SUM(J7+L7)</f>
        <v>83</v>
      </c>
      <c r="O7" s="1" t="str">
        <f t="shared" ref="O7:O21" ca="1" si="7">IF(N7/N$5&gt;=0.9,"A+",IF(N7/N$5&gt;=0.8,"A",IF(N7/N$5&gt;=0.7,"B+",IF(N7/N$5&gt;=0.6,"B",IF(N7/N$5&gt;=0.5,"C+",IF(N7/N$5&gt;=0.4,"C",IF(N7/N$5&gt;=0.3,"D",IF(N7/N$5&gt;0,"NG","Absent"))))))))</f>
        <v>A</v>
      </c>
      <c r="P7" s="49">
        <f t="shared" ref="P7:P21" ca="1" si="8">IF(O7="A+",4,IF(O7="A",3.6,IF(O7="B+",3.2,IF(O7="B",2.8,IF(O7="C+",2.4,IF(O7="C",2,IF(O7="D",1.6,IF(O7="NG",0,"Absent"))))))))</f>
        <v>3.6</v>
      </c>
      <c r="Q7" s="2">
        <v>3</v>
      </c>
      <c r="R7" s="1" t="s">
        <v>71</v>
      </c>
      <c r="S7" s="1">
        <f t="shared" ref="S7:S21" ca="1" si="9">RANDBETWEEN(0,75)</f>
        <v>69</v>
      </c>
      <c r="T7" s="1" t="str">
        <f t="shared" ref="T7:T21" ca="1" si="10">IF(S7/S$5&gt;=0.9,"A+",IF(S7/S$5&gt;=0.8,"A",IF(S7/S$5&gt;=0.7,"B+",IF(S7/S$5&gt;=0.6,"B",IF(S7/S$5&gt;=0.5,"C+",IF(S7/S$5&gt;=0.4,"C",IF(S7/S$5&gt;=0.3,"D",IF(S7/S$5&gt;0,"NG","Absent"))))))))</f>
        <v>A+</v>
      </c>
      <c r="U7" s="1">
        <f t="shared" ref="U7:U21" ca="1" si="11">RANDBETWEEN(0,25)</f>
        <v>19</v>
      </c>
      <c r="V7" s="1" t="str">
        <f t="shared" ref="V7:V21" ca="1" si="12">IF(U7/U$5&gt;=0.9,"A+",IF(U7/U$5&gt;=0.8,"A",IF(U7/U$5&gt;=0.7,"B+",IF(U7/U$5&gt;=0.6,"B",IF(U7/U$5&gt;=0.5,"C+",IF(U7/U$5&gt;=0.4,"C",IF(U7/U$5&gt;=0.3,"D",IF(U7/U$5&gt;0,"NG","Absent"))))))))</f>
        <v>B+</v>
      </c>
      <c r="W7" s="1">
        <f t="shared" ref="W7:W21" ca="1" si="13">SUM(S7+U7)</f>
        <v>88</v>
      </c>
      <c r="X7" s="1" t="str">
        <f t="shared" ref="X7:X21" ca="1" si="14">IF(W7/W$5&gt;=0.9,"A+",IF(W7/W$5&gt;=0.8,"A",IF(W7/W$5&gt;=0.7,"B+",IF(W7/W$5&gt;=0.6,"B",IF(W7/W$5&gt;=0.5,"C+",IF(W7/W$5&gt;=0.4,"C",IF(W7/W$5&gt;=0.3,"D",IF(W7/W$5&gt;0,"NG","Absent"))))))))</f>
        <v>A</v>
      </c>
      <c r="Y7" s="49">
        <f t="shared" ref="Y7:Y21" ca="1" si="15">IF(X7="A+",4,IF(X7="A",3.6,IF(X7="B+",3.2,IF(X7="B",2.8,IF(X7="C+",2.4,IF(X7="C",2,IF(X7="D",1.6,IF(X7="NG",0,"Absent"))))))))</f>
        <v>3.6</v>
      </c>
      <c r="Z7" s="2">
        <v>5</v>
      </c>
      <c r="AA7" s="1" t="s">
        <v>73</v>
      </c>
      <c r="AB7" s="1">
        <f t="shared" ca="1" si="0"/>
        <v>19</v>
      </c>
      <c r="AC7" s="1" t="str">
        <f t="shared" ref="AC7:AC21" ca="1" si="16">IF(AB7/AB$5&gt;=0.9,"A+",IF(AB7/AB$5&gt;=0.8,"A",IF(AB7/AB$5&gt;=0.7,"B+",IF(AB7/AB$5&gt;=0.6,"B",IF(AB7/AB$5&gt;=0.5,"C+",IF(AB7/AB$5&gt;=0.4,"C",IF(AB7/AB$5&gt;=0.3,"D",IF(AB7/AB$5&gt;0,"NG","Absent"))))))))</f>
        <v>NG</v>
      </c>
      <c r="AD7" s="1"/>
      <c r="AE7" s="1"/>
      <c r="AF7" s="1">
        <f t="shared" ref="AF7:AF21" ca="1" si="17">SUM(AB7+AD7)</f>
        <v>19</v>
      </c>
      <c r="AG7" s="1" t="str">
        <f t="shared" ref="AG7:AG21" ca="1" si="18">IF(AF7/AF$5&gt;=0.9,"A+",IF(AF7/AF$5&gt;=0.8,"A",IF(AF7/AF$5&gt;=0.7,"B+",IF(AF7/AF$5&gt;=0.6,"B",IF(AF7/AF$5&gt;=0.5,"C+",IF(AF7/AF$5&gt;=0.4,"C",IF(AF7/AF$5&gt;=0.3,"D",IF(AF7/AF$5&gt;0,"NG","Absent"))))))))</f>
        <v>NG</v>
      </c>
      <c r="AH7" s="49">
        <f t="shared" ref="AH7:AH21" ca="1" si="19">IF(AG7="A+",4,IF(AG7="A",3.6,IF(AG7="B+",3.2,IF(AG7="B",2.8,IF(AG7="C+",2.4,IF(AG7="C",2,IF(AG7="D",1.6,IF(AG7="NG",0,"Absent"))))))))</f>
        <v>0</v>
      </c>
      <c r="AI7" s="2">
        <v>5</v>
      </c>
      <c r="AJ7" s="1" t="s">
        <v>75</v>
      </c>
      <c r="AK7" s="1">
        <f t="shared" ref="AK7:AK21" ca="1" si="20">RANDBETWEEN(0,75)</f>
        <v>42</v>
      </c>
      <c r="AL7" s="1" t="str">
        <f t="shared" ref="AL7:AL21" ca="1" si="21">IF(AK7/AK$5&gt;=0.9,"A+",IF(AK7/AK$5&gt;=0.8,"A",IF(AK7/AK$5&gt;=0.7,"B+",IF(AK7/AK$5&gt;=0.6,"B",IF(AK7/AK$5&gt;=0.5,"C+",IF(AK7/AK$5&gt;=0.4,"C",IF(AK7/AK$5&gt;=0.3,"D",IF(AK7/AK$5&gt;0,"NG","Absent"))))))))</f>
        <v>C+</v>
      </c>
      <c r="AM7" s="1">
        <f t="shared" ref="AM7:AM21" ca="1" si="22">RANDBETWEEN(0,25)</f>
        <v>9</v>
      </c>
      <c r="AN7" s="1" t="str">
        <f t="shared" ref="AN7:AN21" ca="1" si="23">IF(AM7/AM$5&gt;=0.9,"A+",IF(AM7/AM$5&gt;=0.8,"A",IF(AM7/AM$5&gt;=0.7,"B+",IF(AM7/AM$5&gt;=0.6,"B",IF(AM7/AM$5&gt;=0.5,"C+",IF(AM7/AM$5&gt;=0.4,"C",IF(AM7/AM$5&gt;=0.3,"D",IF(AM7/AM$5&gt;0,"NG","Absent"))))))))</f>
        <v>D</v>
      </c>
      <c r="AO7" s="1">
        <f t="shared" ref="AO7:AO21" ca="1" si="24">SUM(AK7+AM7)</f>
        <v>51</v>
      </c>
      <c r="AP7" s="1" t="str">
        <f t="shared" ref="AP7:AP21" ca="1" si="25">IF(AO7/AO$5&gt;=0.9,"A+",IF(AO7/AO$5&gt;=0.8,"A",IF(AO7/AO$5&gt;=0.7,"B+",IF(AO7/AO$5&gt;=0.6,"B",IF(AO7/AO$5&gt;=0.5,"C+",IF(AO7/AO$5&gt;=0.4,"C",IF(AO7/AO$5&gt;=0.3,"D",IF(AO7/AO$5&gt;0,"NG","Absent"))))))))</f>
        <v>C+</v>
      </c>
      <c r="AQ7" s="49">
        <f t="shared" ref="AQ7:AQ21" ca="1" si="26">IF(AP7="A+",4,IF(AP7="A",3.6,IF(AP7="B+",3.2,IF(AP7="B",2.8,IF(AP7="C+",2.4,IF(AP7="C",2,IF(AP7="D",1.6,IF(AP7="NG",0,"Absent"))))))))</f>
        <v>2.4</v>
      </c>
      <c r="AR7" s="2">
        <v>5</v>
      </c>
      <c r="AS7" s="1" t="s">
        <v>76</v>
      </c>
      <c r="AT7" s="1">
        <f t="shared" ref="AT7:AT21" ca="1" si="27">RANDBETWEEN(0,75)</f>
        <v>63</v>
      </c>
      <c r="AU7" s="1" t="str">
        <f t="shared" ref="AU7:AU21" ca="1" si="28">IF(AT7/AT$5&gt;=0.9,"A+",IF(AT7/AT$5&gt;=0.8,"A",IF(AT7/AT$5&gt;=0.7,"B+",IF(AT7/AT$5&gt;=0.6,"B",IF(AT7/AT$5&gt;=0.5,"C+",IF(AT7/AT$5&gt;=0.4,"C",IF(AT7/AT$5&gt;=0.3,"D",IF(AT7/AT$5&gt;0,"NG","Absent"))))))))</f>
        <v>A</v>
      </c>
      <c r="AV7" s="1">
        <f t="shared" ref="AV7:AV21" ca="1" si="29">RANDBETWEEN(0,25)</f>
        <v>13</v>
      </c>
      <c r="AW7" s="1" t="str">
        <f t="shared" ref="AW7:AW21" ca="1" si="30">IF(AV7/AV$5&gt;=0.9,"A+",IF(AV7/AV$5&gt;=0.8,"A",IF(AV7/AV$5&gt;=0.7,"B+",IF(AV7/AV$5&gt;=0.6,"B",IF(AV7/AV$5&gt;=0.5,"C+",IF(AV7/AV$5&gt;=0.4,"C",IF(AV7/AV$5&gt;=0.3,"D",IF(AV7/AV$5&gt;0,"NG","Absent"))))))))</f>
        <v>C+</v>
      </c>
      <c r="AX7" s="1">
        <f t="shared" ref="AX7:AX21" ca="1" si="31">SUM(AT7+AV7)</f>
        <v>76</v>
      </c>
      <c r="AY7" s="1" t="str">
        <f t="shared" ref="AY7:AY21" ca="1" si="32">IF(AX7/AX$5&gt;=0.9,"A+",IF(AX7/AX$5&gt;=0.8,"A",IF(AX7/AX$5&gt;=0.7,"B+",IF(AX7/AX$5&gt;=0.6,"B",IF(AX7/AX$5&gt;=0.5,"C+",IF(AX7/AX$5&gt;=0.4,"C",IF(AX7/AX$5&gt;=0.3,"D",IF(AX7/AX$5&gt;0,"NG","Absent"))))))))</f>
        <v>B+</v>
      </c>
      <c r="AZ7" s="49">
        <f t="shared" ref="AZ7:AZ21" ca="1" si="33">IF(AY7="A+",4,IF(AY7="A",3.6,IF(AY7="B+",3.2,IF(AY7="B",2.8,IF(AY7="C+",2.4,IF(AY7="C",2,IF(AY7="D",1.6,IF(AY7="NG",0,"Absent"))))))))</f>
        <v>3.2</v>
      </c>
      <c r="BA7" s="2">
        <v>5</v>
      </c>
      <c r="BB7" s="1" t="s">
        <v>78</v>
      </c>
      <c r="BC7" s="1">
        <f t="shared" ref="BC7:BC21" ca="1" si="34">RANDBETWEEN(0,75)</f>
        <v>66</v>
      </c>
      <c r="BD7" s="1" t="str">
        <f t="shared" ref="BD7:BD21" ca="1" si="35">IF(BC7/BC$5&gt;=0.9,"A+",IF(BC7/BC$5&gt;=0.8,"A",IF(BC7/BC$5&gt;=0.7,"B+",IF(BC7/BC$5&gt;=0.6,"B",IF(BC7/BC$5&gt;=0.5,"C+",IF(BC7/BC$5&gt;=0.4,"C",IF(BC7/BC$5&gt;=0.3,"D",IF(BC7/BC$5&gt;0,"NG","Absent"))))))))</f>
        <v>A</v>
      </c>
      <c r="BE7" s="1">
        <f t="shared" ref="BE7:BE21" ca="1" si="36">RANDBETWEEN(0,25)</f>
        <v>25</v>
      </c>
      <c r="BF7" s="1" t="str">
        <f t="shared" ref="BF7:BF21" ca="1" si="37">IF(BE7/BE$5&gt;=0.9,"A+",IF(BE7/BE$5&gt;=0.8,"A",IF(BE7/BE$5&gt;=0.7,"B+",IF(BE7/BE$5&gt;=0.6,"B",IF(BE7/BE$5&gt;=0.5,"C+",IF(BE7/BE$5&gt;=0.4,"C",IF(BE7/BE$5&gt;=0.3,"D",IF(BE7/BE$5&gt;0,"NG","Absent"))))))))</f>
        <v>A+</v>
      </c>
      <c r="BG7" s="1">
        <f t="shared" ref="BG7:BG21" ca="1" si="38">SUM(BC7+BE7)</f>
        <v>91</v>
      </c>
      <c r="BH7" s="1" t="str">
        <f t="shared" ref="BH7:BH21" ca="1" si="39">IF(BG7/BG$5&gt;=0.9,"A+",IF(BG7/BG$5&gt;=0.8,"A",IF(BG7/BG$5&gt;=0.7,"B+",IF(BG7/BG$5&gt;=0.6,"B",IF(BG7/BG$5&gt;=0.5,"C+",IF(BG7/BG$5&gt;=0.4,"C",IF(BG7/BG$5&gt;=0.3,"D",IF(BG7/BG$5&gt;0,"NG","Absent"))))))))</f>
        <v>A+</v>
      </c>
      <c r="BI7" s="49">
        <f t="shared" ref="BI7:BI21" ca="1" si="40">IF(BH7="A+",4,IF(BH7="A",3.6,IF(BH7="B+",3.2,IF(BH7="B",2.8,IF(BH7="C+",2.4,IF(BH7="C",2,IF(BH7="D",1.6,IF(BH7="NG",0,"Absent"))))))))</f>
        <v>4</v>
      </c>
      <c r="BJ7" s="17">
        <f t="shared" ref="BJ7:BJ21" ca="1" si="41">(5*BI7+5*AZ7+5*AQ7+5*AH7+3*Y7+4*P7)/27</f>
        <v>2.7111111111111112</v>
      </c>
    </row>
    <row r="8" spans="2:62" ht="15.75" thickBot="1" x14ac:dyDescent="0.3">
      <c r="B8" s="2">
        <v>10583</v>
      </c>
      <c r="C8" s="1" t="s">
        <v>81</v>
      </c>
      <c r="D8" s="27">
        <f t="shared" ca="1" si="1"/>
        <v>37673</v>
      </c>
      <c r="E8" s="1">
        <v>12</v>
      </c>
      <c r="F8" s="1" t="s">
        <v>5</v>
      </c>
      <c r="G8" s="3">
        <v>874534</v>
      </c>
      <c r="H8" s="2">
        <v>4</v>
      </c>
      <c r="I8" s="1" t="s">
        <v>55</v>
      </c>
      <c r="J8" s="2">
        <f t="shared" ca="1" si="2"/>
        <v>14</v>
      </c>
      <c r="K8" s="1" t="str">
        <f t="shared" ca="1" si="3"/>
        <v>NG</v>
      </c>
      <c r="L8" s="1">
        <f t="shared" ca="1" si="4"/>
        <v>25</v>
      </c>
      <c r="M8" s="1" t="str">
        <f t="shared" ca="1" si="5"/>
        <v>A+</v>
      </c>
      <c r="N8" s="1">
        <f t="shared" ca="1" si="6"/>
        <v>39</v>
      </c>
      <c r="O8" s="1" t="str">
        <f t="shared" ca="1" si="7"/>
        <v>D</v>
      </c>
      <c r="P8" s="49">
        <f t="shared" ca="1" si="8"/>
        <v>1.6</v>
      </c>
      <c r="Q8" s="2">
        <v>3</v>
      </c>
      <c r="R8" s="1" t="s">
        <v>71</v>
      </c>
      <c r="S8" s="1">
        <f t="shared" ca="1" si="9"/>
        <v>18</v>
      </c>
      <c r="T8" s="1" t="str">
        <f t="shared" ca="1" si="10"/>
        <v>NG</v>
      </c>
      <c r="U8" s="1">
        <f t="shared" ca="1" si="11"/>
        <v>5</v>
      </c>
      <c r="V8" s="1" t="str">
        <f t="shared" ca="1" si="12"/>
        <v>NG</v>
      </c>
      <c r="W8" s="1">
        <f t="shared" ca="1" si="13"/>
        <v>23</v>
      </c>
      <c r="X8" s="1" t="str">
        <f t="shared" ca="1" si="14"/>
        <v>NG</v>
      </c>
      <c r="Y8" s="49">
        <f t="shared" ca="1" si="15"/>
        <v>0</v>
      </c>
      <c r="Z8" s="2">
        <v>5</v>
      </c>
      <c r="AA8" s="1" t="s">
        <v>73</v>
      </c>
      <c r="AB8" s="1">
        <f t="shared" ca="1" si="0"/>
        <v>23</v>
      </c>
      <c r="AC8" s="1" t="str">
        <f t="shared" ca="1" si="16"/>
        <v>NG</v>
      </c>
      <c r="AD8" s="1"/>
      <c r="AE8" s="1"/>
      <c r="AF8" s="1">
        <f t="shared" ca="1" si="17"/>
        <v>23</v>
      </c>
      <c r="AG8" s="1" t="str">
        <f t="shared" ca="1" si="18"/>
        <v>NG</v>
      </c>
      <c r="AH8" s="49">
        <f t="shared" ca="1" si="19"/>
        <v>0</v>
      </c>
      <c r="AI8" s="2">
        <v>5</v>
      </c>
      <c r="AJ8" s="1" t="s">
        <v>75</v>
      </c>
      <c r="AK8" s="1">
        <f t="shared" ca="1" si="20"/>
        <v>2</v>
      </c>
      <c r="AL8" s="1" t="str">
        <f t="shared" ca="1" si="21"/>
        <v>NG</v>
      </c>
      <c r="AM8" s="1">
        <f t="shared" ca="1" si="22"/>
        <v>2</v>
      </c>
      <c r="AN8" s="1" t="str">
        <f t="shared" ca="1" si="23"/>
        <v>NG</v>
      </c>
      <c r="AO8" s="1">
        <f t="shared" ca="1" si="24"/>
        <v>4</v>
      </c>
      <c r="AP8" s="1" t="str">
        <f t="shared" ca="1" si="25"/>
        <v>NG</v>
      </c>
      <c r="AQ8" s="49">
        <f t="shared" ca="1" si="26"/>
        <v>0</v>
      </c>
      <c r="AR8" s="2">
        <v>5</v>
      </c>
      <c r="AS8" s="1" t="s">
        <v>76</v>
      </c>
      <c r="AT8" s="1">
        <f t="shared" ca="1" si="27"/>
        <v>67</v>
      </c>
      <c r="AU8" s="1" t="str">
        <f t="shared" ca="1" si="28"/>
        <v>A</v>
      </c>
      <c r="AV8" s="1">
        <f t="shared" ca="1" si="29"/>
        <v>8</v>
      </c>
      <c r="AW8" s="1" t="str">
        <f t="shared" ca="1" si="30"/>
        <v>D</v>
      </c>
      <c r="AX8" s="1">
        <f t="shared" ca="1" si="31"/>
        <v>75</v>
      </c>
      <c r="AY8" s="1" t="str">
        <f t="shared" ca="1" si="32"/>
        <v>B+</v>
      </c>
      <c r="AZ8" s="49">
        <f t="shared" ca="1" si="33"/>
        <v>3.2</v>
      </c>
      <c r="BA8" s="2">
        <v>5</v>
      </c>
      <c r="BB8" s="1" t="s">
        <v>78</v>
      </c>
      <c r="BC8" s="1">
        <f t="shared" ca="1" si="34"/>
        <v>17</v>
      </c>
      <c r="BD8" s="1" t="str">
        <f t="shared" ca="1" si="35"/>
        <v>NG</v>
      </c>
      <c r="BE8" s="1">
        <f t="shared" ca="1" si="36"/>
        <v>17</v>
      </c>
      <c r="BF8" s="1" t="str">
        <f t="shared" ca="1" si="37"/>
        <v>B</v>
      </c>
      <c r="BG8" s="1">
        <f t="shared" ca="1" si="38"/>
        <v>34</v>
      </c>
      <c r="BH8" s="1" t="str">
        <f t="shared" ca="1" si="39"/>
        <v>D</v>
      </c>
      <c r="BI8" s="49">
        <f t="shared" ca="1" si="40"/>
        <v>1.6</v>
      </c>
      <c r="BJ8" s="17">
        <f t="shared" ca="1" si="41"/>
        <v>1.1259259259259258</v>
      </c>
    </row>
    <row r="9" spans="2:62" ht="15.75" thickBot="1" x14ac:dyDescent="0.3">
      <c r="B9" s="2">
        <v>10584</v>
      </c>
      <c r="C9" s="1" t="s">
        <v>82</v>
      </c>
      <c r="D9" s="27">
        <f t="shared" ca="1" si="1"/>
        <v>37694</v>
      </c>
      <c r="E9" s="1">
        <v>12</v>
      </c>
      <c r="F9" s="1" t="s">
        <v>5</v>
      </c>
      <c r="G9" s="3">
        <v>874535</v>
      </c>
      <c r="H9" s="2">
        <v>4</v>
      </c>
      <c r="I9" s="1" t="s">
        <v>55</v>
      </c>
      <c r="J9" s="2">
        <f t="shared" ca="1" si="2"/>
        <v>34</v>
      </c>
      <c r="K9" s="1" t="str">
        <f t="shared" ca="1" si="3"/>
        <v>C</v>
      </c>
      <c r="L9" s="1">
        <f t="shared" ca="1" si="4"/>
        <v>24</v>
      </c>
      <c r="M9" s="1" t="str">
        <f t="shared" ca="1" si="5"/>
        <v>A+</v>
      </c>
      <c r="N9" s="1">
        <f t="shared" ca="1" si="6"/>
        <v>58</v>
      </c>
      <c r="O9" s="1" t="str">
        <f t="shared" ca="1" si="7"/>
        <v>C+</v>
      </c>
      <c r="P9" s="49">
        <f t="shared" ca="1" si="8"/>
        <v>2.4</v>
      </c>
      <c r="Q9" s="2">
        <v>3</v>
      </c>
      <c r="R9" s="1" t="s">
        <v>71</v>
      </c>
      <c r="S9" s="1">
        <f t="shared" ca="1" si="9"/>
        <v>67</v>
      </c>
      <c r="T9" s="1" t="str">
        <f t="shared" ca="1" si="10"/>
        <v>A</v>
      </c>
      <c r="U9" s="1">
        <f t="shared" ca="1" si="11"/>
        <v>8</v>
      </c>
      <c r="V9" s="1" t="str">
        <f t="shared" ca="1" si="12"/>
        <v>D</v>
      </c>
      <c r="W9" s="1">
        <f t="shared" ca="1" si="13"/>
        <v>75</v>
      </c>
      <c r="X9" s="1" t="str">
        <f t="shared" ca="1" si="14"/>
        <v>B+</v>
      </c>
      <c r="Y9" s="49">
        <f t="shared" ca="1" si="15"/>
        <v>3.2</v>
      </c>
      <c r="Z9" s="2">
        <v>5</v>
      </c>
      <c r="AA9" s="1" t="s">
        <v>73</v>
      </c>
      <c r="AB9" s="1">
        <f t="shared" ca="1" si="0"/>
        <v>23</v>
      </c>
      <c r="AC9" s="1" t="str">
        <f t="shared" ca="1" si="16"/>
        <v>NG</v>
      </c>
      <c r="AD9" s="1"/>
      <c r="AE9" s="1"/>
      <c r="AF9" s="1">
        <f t="shared" ca="1" si="17"/>
        <v>23</v>
      </c>
      <c r="AG9" s="1" t="str">
        <f t="shared" ca="1" si="18"/>
        <v>NG</v>
      </c>
      <c r="AH9" s="49">
        <f t="shared" ca="1" si="19"/>
        <v>0</v>
      </c>
      <c r="AI9" s="2">
        <v>5</v>
      </c>
      <c r="AJ9" s="1" t="s">
        <v>75</v>
      </c>
      <c r="AK9" s="1">
        <f t="shared" ca="1" si="20"/>
        <v>40</v>
      </c>
      <c r="AL9" s="1" t="str">
        <f t="shared" ca="1" si="21"/>
        <v>C+</v>
      </c>
      <c r="AM9" s="1">
        <f t="shared" ca="1" si="22"/>
        <v>1</v>
      </c>
      <c r="AN9" s="1" t="str">
        <f t="shared" ca="1" si="23"/>
        <v>NG</v>
      </c>
      <c r="AO9" s="1">
        <f t="shared" ca="1" si="24"/>
        <v>41</v>
      </c>
      <c r="AP9" s="1" t="str">
        <f t="shared" ca="1" si="25"/>
        <v>C</v>
      </c>
      <c r="AQ9" s="49">
        <f t="shared" ca="1" si="26"/>
        <v>2</v>
      </c>
      <c r="AR9" s="2">
        <v>5</v>
      </c>
      <c r="AS9" s="1" t="s">
        <v>76</v>
      </c>
      <c r="AT9" s="1">
        <f t="shared" ca="1" si="27"/>
        <v>61</v>
      </c>
      <c r="AU9" s="1" t="str">
        <f t="shared" ca="1" si="28"/>
        <v>A</v>
      </c>
      <c r="AV9" s="1">
        <f t="shared" ca="1" si="29"/>
        <v>25</v>
      </c>
      <c r="AW9" s="1" t="str">
        <f t="shared" ca="1" si="30"/>
        <v>A+</v>
      </c>
      <c r="AX9" s="1">
        <f t="shared" ca="1" si="31"/>
        <v>86</v>
      </c>
      <c r="AY9" s="1" t="str">
        <f t="shared" ca="1" si="32"/>
        <v>A</v>
      </c>
      <c r="AZ9" s="49">
        <f t="shared" ca="1" si="33"/>
        <v>3.6</v>
      </c>
      <c r="BA9" s="2">
        <v>5</v>
      </c>
      <c r="BB9" s="1" t="s">
        <v>78</v>
      </c>
      <c r="BC9" s="1">
        <f t="shared" ca="1" si="34"/>
        <v>31</v>
      </c>
      <c r="BD9" s="1" t="str">
        <f t="shared" ca="1" si="35"/>
        <v>C</v>
      </c>
      <c r="BE9" s="1">
        <f t="shared" ca="1" si="36"/>
        <v>18</v>
      </c>
      <c r="BF9" s="1" t="str">
        <f t="shared" ca="1" si="37"/>
        <v>B+</v>
      </c>
      <c r="BG9" s="1">
        <f t="shared" ca="1" si="38"/>
        <v>49</v>
      </c>
      <c r="BH9" s="1" t="str">
        <f t="shared" ca="1" si="39"/>
        <v>C</v>
      </c>
      <c r="BI9" s="49">
        <f t="shared" ca="1" si="40"/>
        <v>2</v>
      </c>
      <c r="BJ9" s="17">
        <f t="shared" ca="1" si="41"/>
        <v>2.1185185185185187</v>
      </c>
    </row>
    <row r="10" spans="2:62" ht="15.75" thickBot="1" x14ac:dyDescent="0.3">
      <c r="B10" s="2">
        <v>10585</v>
      </c>
      <c r="C10" s="1" t="s">
        <v>83</v>
      </c>
      <c r="D10" s="27">
        <f t="shared" ca="1" si="1"/>
        <v>38012</v>
      </c>
      <c r="E10" s="1">
        <v>12</v>
      </c>
      <c r="F10" s="1" t="s">
        <v>5</v>
      </c>
      <c r="G10" s="3">
        <v>874536</v>
      </c>
      <c r="H10" s="2">
        <v>4</v>
      </c>
      <c r="I10" s="1" t="s">
        <v>55</v>
      </c>
      <c r="J10" s="2">
        <f t="shared" ca="1" si="2"/>
        <v>41</v>
      </c>
      <c r="K10" s="1" t="str">
        <f t="shared" ca="1" si="3"/>
        <v>C+</v>
      </c>
      <c r="L10" s="1">
        <f t="shared" ca="1" si="4"/>
        <v>22</v>
      </c>
      <c r="M10" s="1" t="str">
        <f t="shared" ca="1" si="5"/>
        <v>A</v>
      </c>
      <c r="N10" s="1">
        <f t="shared" ca="1" si="6"/>
        <v>63</v>
      </c>
      <c r="O10" s="1" t="str">
        <f t="shared" ca="1" si="7"/>
        <v>B</v>
      </c>
      <c r="P10" s="49">
        <f t="shared" ca="1" si="8"/>
        <v>2.8</v>
      </c>
      <c r="Q10" s="2">
        <v>3</v>
      </c>
      <c r="R10" s="1" t="s">
        <v>71</v>
      </c>
      <c r="S10" s="1">
        <f t="shared" ca="1" si="9"/>
        <v>71</v>
      </c>
      <c r="T10" s="1" t="str">
        <f t="shared" ca="1" si="10"/>
        <v>A+</v>
      </c>
      <c r="U10" s="1">
        <f t="shared" ca="1" si="11"/>
        <v>25</v>
      </c>
      <c r="V10" s="1" t="str">
        <f t="shared" ca="1" si="12"/>
        <v>A+</v>
      </c>
      <c r="W10" s="1">
        <f t="shared" ca="1" si="13"/>
        <v>96</v>
      </c>
      <c r="X10" s="1" t="str">
        <f t="shared" ca="1" si="14"/>
        <v>A+</v>
      </c>
      <c r="Y10" s="49">
        <f t="shared" ca="1" si="15"/>
        <v>4</v>
      </c>
      <c r="Z10" s="2">
        <v>5</v>
      </c>
      <c r="AA10" s="1" t="s">
        <v>73</v>
      </c>
      <c r="AB10" s="1">
        <f t="shared" ca="1" si="0"/>
        <v>58</v>
      </c>
      <c r="AC10" s="1" t="str">
        <f t="shared" ca="1" si="16"/>
        <v>C+</v>
      </c>
      <c r="AD10" s="1"/>
      <c r="AE10" s="1"/>
      <c r="AF10" s="1">
        <f t="shared" ca="1" si="17"/>
        <v>58</v>
      </c>
      <c r="AG10" s="1" t="str">
        <f t="shared" ca="1" si="18"/>
        <v>C+</v>
      </c>
      <c r="AH10" s="49">
        <f t="shared" ca="1" si="19"/>
        <v>2.4</v>
      </c>
      <c r="AI10" s="2">
        <v>5</v>
      </c>
      <c r="AJ10" s="1" t="s">
        <v>75</v>
      </c>
      <c r="AK10" s="1">
        <f t="shared" ca="1" si="20"/>
        <v>45</v>
      </c>
      <c r="AL10" s="1" t="str">
        <f t="shared" ca="1" si="21"/>
        <v>B</v>
      </c>
      <c r="AM10" s="1">
        <f t="shared" ca="1" si="22"/>
        <v>25</v>
      </c>
      <c r="AN10" s="1" t="str">
        <f t="shared" ca="1" si="23"/>
        <v>A+</v>
      </c>
      <c r="AO10" s="1">
        <f t="shared" ca="1" si="24"/>
        <v>70</v>
      </c>
      <c r="AP10" s="1" t="str">
        <f t="shared" ca="1" si="25"/>
        <v>B+</v>
      </c>
      <c r="AQ10" s="49">
        <f t="shared" ca="1" si="26"/>
        <v>3.2</v>
      </c>
      <c r="AR10" s="2">
        <v>5</v>
      </c>
      <c r="AS10" s="1" t="s">
        <v>76</v>
      </c>
      <c r="AT10" s="1">
        <f t="shared" ca="1" si="27"/>
        <v>72</v>
      </c>
      <c r="AU10" s="1" t="str">
        <f t="shared" ca="1" si="28"/>
        <v>A+</v>
      </c>
      <c r="AV10" s="1">
        <f t="shared" ca="1" si="29"/>
        <v>11</v>
      </c>
      <c r="AW10" s="1" t="str">
        <f t="shared" ca="1" si="30"/>
        <v>C</v>
      </c>
      <c r="AX10" s="1">
        <f t="shared" ca="1" si="31"/>
        <v>83</v>
      </c>
      <c r="AY10" s="1" t="str">
        <f t="shared" ca="1" si="32"/>
        <v>A</v>
      </c>
      <c r="AZ10" s="49">
        <f t="shared" ca="1" si="33"/>
        <v>3.6</v>
      </c>
      <c r="BA10" s="2">
        <v>5</v>
      </c>
      <c r="BB10" s="1" t="s">
        <v>78</v>
      </c>
      <c r="BC10" s="1">
        <f t="shared" ca="1" si="34"/>
        <v>0</v>
      </c>
      <c r="BD10" s="1" t="str">
        <f t="shared" ca="1" si="35"/>
        <v>Absent</v>
      </c>
      <c r="BE10" s="1">
        <f t="shared" ca="1" si="36"/>
        <v>19</v>
      </c>
      <c r="BF10" s="1" t="str">
        <f t="shared" ca="1" si="37"/>
        <v>B+</v>
      </c>
      <c r="BG10" s="1">
        <f t="shared" ca="1" si="38"/>
        <v>19</v>
      </c>
      <c r="BH10" s="1" t="str">
        <f t="shared" ca="1" si="39"/>
        <v>NG</v>
      </c>
      <c r="BI10" s="49">
        <f t="shared" ca="1" si="40"/>
        <v>0</v>
      </c>
      <c r="BJ10" s="17">
        <f t="shared" ca="1" si="41"/>
        <v>2.5629629629629629</v>
      </c>
    </row>
    <row r="11" spans="2:62" ht="15.75" thickBot="1" x14ac:dyDescent="0.3">
      <c r="B11" s="2">
        <v>10586</v>
      </c>
      <c r="C11" s="1" t="s">
        <v>84</v>
      </c>
      <c r="D11" s="27">
        <f t="shared" ca="1" si="1"/>
        <v>38342</v>
      </c>
      <c r="E11" s="1">
        <v>12</v>
      </c>
      <c r="F11" s="1" t="s">
        <v>5</v>
      </c>
      <c r="G11" s="3">
        <v>874537</v>
      </c>
      <c r="H11" s="2">
        <v>4</v>
      </c>
      <c r="I11" s="1" t="s">
        <v>55</v>
      </c>
      <c r="J11" s="2">
        <f t="shared" ca="1" si="2"/>
        <v>38</v>
      </c>
      <c r="K11" s="1" t="str">
        <f t="shared" ca="1" si="3"/>
        <v>C+</v>
      </c>
      <c r="L11" s="1">
        <f t="shared" ca="1" si="4"/>
        <v>12</v>
      </c>
      <c r="M11" s="1" t="str">
        <f t="shared" ca="1" si="5"/>
        <v>C</v>
      </c>
      <c r="N11" s="1">
        <f t="shared" ca="1" si="6"/>
        <v>50</v>
      </c>
      <c r="O11" s="1" t="str">
        <f t="shared" ca="1" si="7"/>
        <v>C+</v>
      </c>
      <c r="P11" s="49">
        <f t="shared" ca="1" si="8"/>
        <v>2.4</v>
      </c>
      <c r="Q11" s="2">
        <v>3</v>
      </c>
      <c r="R11" s="1" t="s">
        <v>71</v>
      </c>
      <c r="S11" s="1">
        <f t="shared" ca="1" si="9"/>
        <v>24</v>
      </c>
      <c r="T11" s="1" t="str">
        <f t="shared" ca="1" si="10"/>
        <v>D</v>
      </c>
      <c r="U11" s="1">
        <f t="shared" ca="1" si="11"/>
        <v>1</v>
      </c>
      <c r="V11" s="1" t="str">
        <f t="shared" ca="1" si="12"/>
        <v>NG</v>
      </c>
      <c r="W11" s="1">
        <f t="shared" ca="1" si="13"/>
        <v>25</v>
      </c>
      <c r="X11" s="1" t="str">
        <f t="shared" ca="1" si="14"/>
        <v>NG</v>
      </c>
      <c r="Y11" s="49">
        <f t="shared" ca="1" si="15"/>
        <v>0</v>
      </c>
      <c r="Z11" s="2">
        <v>5</v>
      </c>
      <c r="AA11" s="1" t="s">
        <v>73</v>
      </c>
      <c r="AB11" s="1">
        <f t="shared" ca="1" si="0"/>
        <v>32</v>
      </c>
      <c r="AC11" s="1" t="str">
        <f t="shared" ca="1" si="16"/>
        <v>D</v>
      </c>
      <c r="AD11" s="1"/>
      <c r="AE11" s="1"/>
      <c r="AF11" s="1">
        <f t="shared" ca="1" si="17"/>
        <v>32</v>
      </c>
      <c r="AG11" s="1" t="str">
        <f t="shared" ca="1" si="18"/>
        <v>D</v>
      </c>
      <c r="AH11" s="49">
        <f t="shared" ca="1" si="19"/>
        <v>1.6</v>
      </c>
      <c r="AI11" s="2">
        <v>5</v>
      </c>
      <c r="AJ11" s="1" t="s">
        <v>75</v>
      </c>
      <c r="AK11" s="1">
        <f t="shared" ca="1" si="20"/>
        <v>36</v>
      </c>
      <c r="AL11" s="1" t="str">
        <f t="shared" ca="1" si="21"/>
        <v>C</v>
      </c>
      <c r="AM11" s="1">
        <f t="shared" ca="1" si="22"/>
        <v>3</v>
      </c>
      <c r="AN11" s="1" t="str">
        <f t="shared" ca="1" si="23"/>
        <v>NG</v>
      </c>
      <c r="AO11" s="1">
        <f t="shared" ca="1" si="24"/>
        <v>39</v>
      </c>
      <c r="AP11" s="1" t="str">
        <f t="shared" ca="1" si="25"/>
        <v>D</v>
      </c>
      <c r="AQ11" s="49">
        <f t="shared" ca="1" si="26"/>
        <v>1.6</v>
      </c>
      <c r="AR11" s="2">
        <v>5</v>
      </c>
      <c r="AS11" s="1" t="s">
        <v>76</v>
      </c>
      <c r="AT11" s="1">
        <f t="shared" ca="1" si="27"/>
        <v>14</v>
      </c>
      <c r="AU11" s="1" t="str">
        <f t="shared" ca="1" si="28"/>
        <v>NG</v>
      </c>
      <c r="AV11" s="1">
        <f t="shared" ca="1" si="29"/>
        <v>20</v>
      </c>
      <c r="AW11" s="1" t="str">
        <f t="shared" ca="1" si="30"/>
        <v>A</v>
      </c>
      <c r="AX11" s="1">
        <f t="shared" ca="1" si="31"/>
        <v>34</v>
      </c>
      <c r="AY11" s="1" t="str">
        <f t="shared" ca="1" si="32"/>
        <v>D</v>
      </c>
      <c r="AZ11" s="49">
        <f t="shared" ca="1" si="33"/>
        <v>1.6</v>
      </c>
      <c r="BA11" s="2">
        <v>5</v>
      </c>
      <c r="BB11" s="1" t="s">
        <v>78</v>
      </c>
      <c r="BC11" s="1">
        <f t="shared" ca="1" si="34"/>
        <v>34</v>
      </c>
      <c r="BD11" s="1" t="str">
        <f t="shared" ca="1" si="35"/>
        <v>C</v>
      </c>
      <c r="BE11" s="1">
        <f t="shared" ca="1" si="36"/>
        <v>4</v>
      </c>
      <c r="BF11" s="1" t="str">
        <f t="shared" ca="1" si="37"/>
        <v>NG</v>
      </c>
      <c r="BG11" s="1">
        <f t="shared" ca="1" si="38"/>
        <v>38</v>
      </c>
      <c r="BH11" s="1" t="str">
        <f t="shared" ca="1" si="39"/>
        <v>D</v>
      </c>
      <c r="BI11" s="49">
        <f t="shared" ca="1" si="40"/>
        <v>1.6</v>
      </c>
      <c r="BJ11" s="17">
        <f t="shared" ca="1" si="41"/>
        <v>1.5407407407407407</v>
      </c>
    </row>
    <row r="12" spans="2:62" ht="15.75" thickBot="1" x14ac:dyDescent="0.3">
      <c r="B12" s="2">
        <v>10587</v>
      </c>
      <c r="C12" s="1" t="s">
        <v>85</v>
      </c>
      <c r="D12" s="27">
        <f t="shared" ca="1" si="1"/>
        <v>38319</v>
      </c>
      <c r="E12" s="1">
        <v>12</v>
      </c>
      <c r="F12" s="1" t="s">
        <v>5</v>
      </c>
      <c r="G12" s="3">
        <v>874538</v>
      </c>
      <c r="H12" s="2">
        <v>4</v>
      </c>
      <c r="I12" s="1" t="s">
        <v>55</v>
      </c>
      <c r="J12" s="2">
        <f t="shared" ca="1" si="2"/>
        <v>68</v>
      </c>
      <c r="K12" s="1" t="str">
        <f t="shared" ca="1" si="3"/>
        <v>A+</v>
      </c>
      <c r="L12" s="1">
        <f t="shared" ca="1" si="4"/>
        <v>2</v>
      </c>
      <c r="M12" s="1" t="str">
        <f t="shared" ca="1" si="5"/>
        <v>NG</v>
      </c>
      <c r="N12" s="1">
        <f t="shared" ca="1" si="6"/>
        <v>70</v>
      </c>
      <c r="O12" s="1" t="str">
        <f t="shared" ca="1" si="7"/>
        <v>B+</v>
      </c>
      <c r="P12" s="49">
        <f t="shared" ca="1" si="8"/>
        <v>3.2</v>
      </c>
      <c r="Q12" s="2">
        <v>3</v>
      </c>
      <c r="R12" s="1" t="s">
        <v>71</v>
      </c>
      <c r="S12" s="1">
        <f t="shared" ca="1" si="9"/>
        <v>46</v>
      </c>
      <c r="T12" s="1" t="str">
        <f t="shared" ca="1" si="10"/>
        <v>B</v>
      </c>
      <c r="U12" s="1">
        <f t="shared" ca="1" si="11"/>
        <v>22</v>
      </c>
      <c r="V12" s="1" t="str">
        <f t="shared" ca="1" si="12"/>
        <v>A</v>
      </c>
      <c r="W12" s="1">
        <f t="shared" ca="1" si="13"/>
        <v>68</v>
      </c>
      <c r="X12" s="1" t="str">
        <f t="shared" ca="1" si="14"/>
        <v>B</v>
      </c>
      <c r="Y12" s="49">
        <f t="shared" ca="1" si="15"/>
        <v>2.8</v>
      </c>
      <c r="Z12" s="2">
        <v>5</v>
      </c>
      <c r="AA12" s="1" t="s">
        <v>73</v>
      </c>
      <c r="AB12" s="1">
        <f t="shared" ca="1" si="0"/>
        <v>6</v>
      </c>
      <c r="AC12" s="1" t="str">
        <f t="shared" ca="1" si="16"/>
        <v>NG</v>
      </c>
      <c r="AD12" s="1"/>
      <c r="AE12" s="1"/>
      <c r="AF12" s="1">
        <f t="shared" ca="1" si="17"/>
        <v>6</v>
      </c>
      <c r="AG12" s="1" t="str">
        <f t="shared" ca="1" si="18"/>
        <v>NG</v>
      </c>
      <c r="AH12" s="49">
        <f t="shared" ca="1" si="19"/>
        <v>0</v>
      </c>
      <c r="AI12" s="2">
        <v>5</v>
      </c>
      <c r="AJ12" s="1" t="s">
        <v>75</v>
      </c>
      <c r="AK12" s="1">
        <f t="shared" ca="1" si="20"/>
        <v>50</v>
      </c>
      <c r="AL12" s="1" t="str">
        <f t="shared" ca="1" si="21"/>
        <v>B</v>
      </c>
      <c r="AM12" s="1">
        <f t="shared" ca="1" si="22"/>
        <v>1</v>
      </c>
      <c r="AN12" s="1" t="str">
        <f t="shared" ca="1" si="23"/>
        <v>NG</v>
      </c>
      <c r="AO12" s="1">
        <f t="shared" ca="1" si="24"/>
        <v>51</v>
      </c>
      <c r="AP12" s="1" t="str">
        <f t="shared" ca="1" si="25"/>
        <v>C+</v>
      </c>
      <c r="AQ12" s="49">
        <f t="shared" ca="1" si="26"/>
        <v>2.4</v>
      </c>
      <c r="AR12" s="2">
        <v>5</v>
      </c>
      <c r="AS12" s="1" t="s">
        <v>76</v>
      </c>
      <c r="AT12" s="1">
        <f t="shared" ca="1" si="27"/>
        <v>20</v>
      </c>
      <c r="AU12" s="1" t="str">
        <f t="shared" ca="1" si="28"/>
        <v>NG</v>
      </c>
      <c r="AV12" s="1">
        <f t="shared" ca="1" si="29"/>
        <v>10</v>
      </c>
      <c r="AW12" s="1" t="str">
        <f t="shared" ca="1" si="30"/>
        <v>C</v>
      </c>
      <c r="AX12" s="1">
        <f t="shared" ca="1" si="31"/>
        <v>30</v>
      </c>
      <c r="AY12" s="1" t="str">
        <f t="shared" ca="1" si="32"/>
        <v>D</v>
      </c>
      <c r="AZ12" s="49">
        <f t="shared" ca="1" si="33"/>
        <v>1.6</v>
      </c>
      <c r="BA12" s="2">
        <v>5</v>
      </c>
      <c r="BB12" s="1" t="s">
        <v>78</v>
      </c>
      <c r="BC12" s="1">
        <f t="shared" ca="1" si="34"/>
        <v>49</v>
      </c>
      <c r="BD12" s="1" t="str">
        <f t="shared" ca="1" si="35"/>
        <v>B</v>
      </c>
      <c r="BE12" s="1">
        <f t="shared" ca="1" si="36"/>
        <v>4</v>
      </c>
      <c r="BF12" s="1" t="str">
        <f t="shared" ca="1" si="37"/>
        <v>NG</v>
      </c>
      <c r="BG12" s="1">
        <f t="shared" ca="1" si="38"/>
        <v>53</v>
      </c>
      <c r="BH12" s="1" t="str">
        <f t="shared" ca="1" si="39"/>
        <v>C+</v>
      </c>
      <c r="BI12" s="49">
        <f t="shared" ca="1" si="40"/>
        <v>2.4</v>
      </c>
      <c r="BJ12" s="17">
        <f t="shared" ca="1" si="41"/>
        <v>1.9703703703703705</v>
      </c>
    </row>
    <row r="13" spans="2:62" ht="15.75" thickBot="1" x14ac:dyDescent="0.3">
      <c r="B13" s="2">
        <v>10588</v>
      </c>
      <c r="C13" s="1" t="s">
        <v>86</v>
      </c>
      <c r="D13" s="27">
        <f t="shared" ca="1" si="1"/>
        <v>38120</v>
      </c>
      <c r="E13" s="1">
        <v>12</v>
      </c>
      <c r="F13" s="1" t="s">
        <v>5</v>
      </c>
      <c r="G13" s="3">
        <v>874539</v>
      </c>
      <c r="H13" s="2">
        <v>4</v>
      </c>
      <c r="I13" s="1" t="s">
        <v>55</v>
      </c>
      <c r="J13" s="2">
        <f t="shared" ca="1" si="2"/>
        <v>2</v>
      </c>
      <c r="K13" s="1" t="str">
        <f t="shared" ca="1" si="3"/>
        <v>NG</v>
      </c>
      <c r="L13" s="1">
        <f t="shared" ca="1" si="4"/>
        <v>2</v>
      </c>
      <c r="M13" s="1" t="str">
        <f t="shared" ca="1" si="5"/>
        <v>NG</v>
      </c>
      <c r="N13" s="1">
        <f t="shared" ca="1" si="6"/>
        <v>4</v>
      </c>
      <c r="O13" s="1" t="str">
        <f t="shared" ca="1" si="7"/>
        <v>NG</v>
      </c>
      <c r="P13" s="49">
        <f t="shared" ca="1" si="8"/>
        <v>0</v>
      </c>
      <c r="Q13" s="2">
        <v>3</v>
      </c>
      <c r="R13" s="1" t="s">
        <v>71</v>
      </c>
      <c r="S13" s="1">
        <f t="shared" ca="1" si="9"/>
        <v>10</v>
      </c>
      <c r="T13" s="1" t="str">
        <f t="shared" ca="1" si="10"/>
        <v>NG</v>
      </c>
      <c r="U13" s="1">
        <f t="shared" ca="1" si="11"/>
        <v>16</v>
      </c>
      <c r="V13" s="1" t="str">
        <f t="shared" ca="1" si="12"/>
        <v>B</v>
      </c>
      <c r="W13" s="1">
        <f t="shared" ca="1" si="13"/>
        <v>26</v>
      </c>
      <c r="X13" s="1" t="str">
        <f t="shared" ca="1" si="14"/>
        <v>NG</v>
      </c>
      <c r="Y13" s="49">
        <f t="shared" ca="1" si="15"/>
        <v>0</v>
      </c>
      <c r="Z13" s="2">
        <v>5</v>
      </c>
      <c r="AA13" s="1" t="s">
        <v>73</v>
      </c>
      <c r="AB13" s="1">
        <f t="shared" ca="1" si="0"/>
        <v>68</v>
      </c>
      <c r="AC13" s="1" t="str">
        <f t="shared" ca="1" si="16"/>
        <v>B</v>
      </c>
      <c r="AD13" s="1"/>
      <c r="AE13" s="1"/>
      <c r="AF13" s="1">
        <f t="shared" ca="1" si="17"/>
        <v>68</v>
      </c>
      <c r="AG13" s="1" t="str">
        <f t="shared" ca="1" si="18"/>
        <v>B</v>
      </c>
      <c r="AH13" s="49">
        <f t="shared" ca="1" si="19"/>
        <v>2.8</v>
      </c>
      <c r="AI13" s="2">
        <v>5</v>
      </c>
      <c r="AJ13" s="1" t="s">
        <v>75</v>
      </c>
      <c r="AK13" s="1">
        <f t="shared" ca="1" si="20"/>
        <v>18</v>
      </c>
      <c r="AL13" s="1" t="str">
        <f t="shared" ca="1" si="21"/>
        <v>NG</v>
      </c>
      <c r="AM13" s="1">
        <f t="shared" ca="1" si="22"/>
        <v>25</v>
      </c>
      <c r="AN13" s="1" t="str">
        <f t="shared" ca="1" si="23"/>
        <v>A+</v>
      </c>
      <c r="AO13" s="1">
        <f t="shared" ca="1" si="24"/>
        <v>43</v>
      </c>
      <c r="AP13" s="1" t="str">
        <f t="shared" ca="1" si="25"/>
        <v>C</v>
      </c>
      <c r="AQ13" s="49">
        <f t="shared" ca="1" si="26"/>
        <v>2</v>
      </c>
      <c r="AR13" s="2">
        <v>5</v>
      </c>
      <c r="AS13" s="1" t="s">
        <v>76</v>
      </c>
      <c r="AT13" s="1">
        <f t="shared" ca="1" si="27"/>
        <v>53</v>
      </c>
      <c r="AU13" s="1" t="str">
        <f t="shared" ca="1" si="28"/>
        <v>B+</v>
      </c>
      <c r="AV13" s="1">
        <f t="shared" ca="1" si="29"/>
        <v>12</v>
      </c>
      <c r="AW13" s="1" t="str">
        <f t="shared" ca="1" si="30"/>
        <v>C</v>
      </c>
      <c r="AX13" s="1">
        <f t="shared" ca="1" si="31"/>
        <v>65</v>
      </c>
      <c r="AY13" s="1" t="str">
        <f t="shared" ca="1" si="32"/>
        <v>B</v>
      </c>
      <c r="AZ13" s="49">
        <f t="shared" ca="1" si="33"/>
        <v>2.8</v>
      </c>
      <c r="BA13" s="2">
        <v>5</v>
      </c>
      <c r="BB13" s="1" t="s">
        <v>78</v>
      </c>
      <c r="BC13" s="1">
        <f t="shared" ca="1" si="34"/>
        <v>26</v>
      </c>
      <c r="BD13" s="1" t="str">
        <f t="shared" ca="1" si="35"/>
        <v>D</v>
      </c>
      <c r="BE13" s="1">
        <f t="shared" ca="1" si="36"/>
        <v>2</v>
      </c>
      <c r="BF13" s="1" t="str">
        <f t="shared" ca="1" si="37"/>
        <v>NG</v>
      </c>
      <c r="BG13" s="1">
        <f t="shared" ca="1" si="38"/>
        <v>28</v>
      </c>
      <c r="BH13" s="1" t="str">
        <f t="shared" ca="1" si="39"/>
        <v>NG</v>
      </c>
      <c r="BI13" s="49">
        <f t="shared" ca="1" si="40"/>
        <v>0</v>
      </c>
      <c r="BJ13" s="17">
        <f t="shared" ca="1" si="41"/>
        <v>1.4074074074074074</v>
      </c>
    </row>
    <row r="14" spans="2:62" ht="15.75" thickBot="1" x14ac:dyDescent="0.3">
      <c r="B14" s="2">
        <v>10589</v>
      </c>
      <c r="C14" s="1" t="s">
        <v>63</v>
      </c>
      <c r="D14" s="27">
        <f t="shared" ca="1" si="1"/>
        <v>38121</v>
      </c>
      <c r="E14" s="1">
        <v>12</v>
      </c>
      <c r="F14" s="1" t="s">
        <v>5</v>
      </c>
      <c r="G14" s="3">
        <v>874540</v>
      </c>
      <c r="H14" s="2">
        <v>4</v>
      </c>
      <c r="I14" s="1" t="s">
        <v>55</v>
      </c>
      <c r="J14" s="2">
        <f t="shared" ca="1" si="2"/>
        <v>68</v>
      </c>
      <c r="K14" s="1" t="str">
        <f t="shared" ca="1" si="3"/>
        <v>A+</v>
      </c>
      <c r="L14" s="1">
        <f t="shared" ca="1" si="4"/>
        <v>17</v>
      </c>
      <c r="M14" s="1" t="str">
        <f t="shared" ca="1" si="5"/>
        <v>B</v>
      </c>
      <c r="N14" s="1">
        <f t="shared" ca="1" si="6"/>
        <v>85</v>
      </c>
      <c r="O14" s="1" t="str">
        <f t="shared" ca="1" si="7"/>
        <v>A</v>
      </c>
      <c r="P14" s="49">
        <f t="shared" ca="1" si="8"/>
        <v>3.6</v>
      </c>
      <c r="Q14" s="2">
        <v>3</v>
      </c>
      <c r="R14" s="1" t="s">
        <v>71</v>
      </c>
      <c r="S14" s="1">
        <f t="shared" ca="1" si="9"/>
        <v>4</v>
      </c>
      <c r="T14" s="1" t="str">
        <f t="shared" ca="1" si="10"/>
        <v>NG</v>
      </c>
      <c r="U14" s="1">
        <f t="shared" ca="1" si="11"/>
        <v>1</v>
      </c>
      <c r="V14" s="1" t="str">
        <f t="shared" ca="1" si="12"/>
        <v>NG</v>
      </c>
      <c r="W14" s="1">
        <f t="shared" ca="1" si="13"/>
        <v>5</v>
      </c>
      <c r="X14" s="1" t="str">
        <f t="shared" ca="1" si="14"/>
        <v>NG</v>
      </c>
      <c r="Y14" s="49">
        <f t="shared" ca="1" si="15"/>
        <v>0</v>
      </c>
      <c r="Z14" s="2">
        <v>5</v>
      </c>
      <c r="AA14" s="1" t="s">
        <v>73</v>
      </c>
      <c r="AB14" s="1">
        <f t="shared" ca="1" si="0"/>
        <v>58</v>
      </c>
      <c r="AC14" s="1" t="str">
        <f t="shared" ca="1" si="16"/>
        <v>C+</v>
      </c>
      <c r="AD14" s="1"/>
      <c r="AE14" s="1"/>
      <c r="AF14" s="1">
        <f t="shared" ca="1" si="17"/>
        <v>58</v>
      </c>
      <c r="AG14" s="1" t="str">
        <f t="shared" ca="1" si="18"/>
        <v>C+</v>
      </c>
      <c r="AH14" s="49">
        <f t="shared" ca="1" si="19"/>
        <v>2.4</v>
      </c>
      <c r="AI14" s="2">
        <v>5</v>
      </c>
      <c r="AJ14" s="1" t="s">
        <v>75</v>
      </c>
      <c r="AK14" s="1">
        <f t="shared" ca="1" si="20"/>
        <v>31</v>
      </c>
      <c r="AL14" s="1" t="str">
        <f t="shared" ca="1" si="21"/>
        <v>C</v>
      </c>
      <c r="AM14" s="1">
        <f t="shared" ca="1" si="22"/>
        <v>2</v>
      </c>
      <c r="AN14" s="1" t="str">
        <f t="shared" ca="1" si="23"/>
        <v>NG</v>
      </c>
      <c r="AO14" s="1">
        <f t="shared" ca="1" si="24"/>
        <v>33</v>
      </c>
      <c r="AP14" s="1" t="str">
        <f t="shared" ca="1" si="25"/>
        <v>D</v>
      </c>
      <c r="AQ14" s="49">
        <f t="shared" ca="1" si="26"/>
        <v>1.6</v>
      </c>
      <c r="AR14" s="2">
        <v>5</v>
      </c>
      <c r="AS14" s="1" t="s">
        <v>76</v>
      </c>
      <c r="AT14" s="1">
        <f t="shared" ca="1" si="27"/>
        <v>20</v>
      </c>
      <c r="AU14" s="1" t="str">
        <f t="shared" ca="1" si="28"/>
        <v>NG</v>
      </c>
      <c r="AV14" s="1">
        <f t="shared" ca="1" si="29"/>
        <v>4</v>
      </c>
      <c r="AW14" s="1" t="str">
        <f t="shared" ca="1" si="30"/>
        <v>NG</v>
      </c>
      <c r="AX14" s="1">
        <f t="shared" ca="1" si="31"/>
        <v>24</v>
      </c>
      <c r="AY14" s="1" t="str">
        <f t="shared" ca="1" si="32"/>
        <v>NG</v>
      </c>
      <c r="AZ14" s="49">
        <f t="shared" ca="1" si="33"/>
        <v>0</v>
      </c>
      <c r="BA14" s="2">
        <v>5</v>
      </c>
      <c r="BB14" s="1" t="s">
        <v>78</v>
      </c>
      <c r="BC14" s="1">
        <f t="shared" ca="1" si="34"/>
        <v>37</v>
      </c>
      <c r="BD14" s="1" t="str">
        <f t="shared" ca="1" si="35"/>
        <v>C</v>
      </c>
      <c r="BE14" s="1">
        <f t="shared" ca="1" si="36"/>
        <v>22</v>
      </c>
      <c r="BF14" s="1" t="str">
        <f t="shared" ca="1" si="37"/>
        <v>A</v>
      </c>
      <c r="BG14" s="1">
        <f t="shared" ca="1" si="38"/>
        <v>59</v>
      </c>
      <c r="BH14" s="1" t="str">
        <f t="shared" ca="1" si="39"/>
        <v>C+</v>
      </c>
      <c r="BI14" s="49">
        <f t="shared" ca="1" si="40"/>
        <v>2.4</v>
      </c>
      <c r="BJ14" s="17">
        <f t="shared" ca="1" si="41"/>
        <v>1.7185185185185186</v>
      </c>
    </row>
    <row r="15" spans="2:62" ht="15.75" thickBot="1" x14ac:dyDescent="0.3">
      <c r="B15" s="2">
        <v>10590</v>
      </c>
      <c r="C15" s="1" t="s">
        <v>87</v>
      </c>
      <c r="D15" s="27">
        <f t="shared" ca="1" si="1"/>
        <v>38108</v>
      </c>
      <c r="E15" s="1">
        <v>12</v>
      </c>
      <c r="F15" s="1" t="s">
        <v>5</v>
      </c>
      <c r="G15" s="3">
        <v>874541</v>
      </c>
      <c r="H15" s="2">
        <v>4</v>
      </c>
      <c r="I15" s="1" t="s">
        <v>55</v>
      </c>
      <c r="J15" s="2">
        <f t="shared" ca="1" si="2"/>
        <v>16</v>
      </c>
      <c r="K15" s="1" t="str">
        <f t="shared" ca="1" si="3"/>
        <v>NG</v>
      </c>
      <c r="L15" s="1">
        <f t="shared" ca="1" si="4"/>
        <v>13</v>
      </c>
      <c r="M15" s="1" t="str">
        <f t="shared" ca="1" si="5"/>
        <v>C+</v>
      </c>
      <c r="N15" s="1">
        <f t="shared" ca="1" si="6"/>
        <v>29</v>
      </c>
      <c r="O15" s="1" t="str">
        <f t="shared" ca="1" si="7"/>
        <v>NG</v>
      </c>
      <c r="P15" s="49">
        <f t="shared" ca="1" si="8"/>
        <v>0</v>
      </c>
      <c r="Q15" s="2">
        <v>3</v>
      </c>
      <c r="R15" s="1" t="s">
        <v>71</v>
      </c>
      <c r="S15" s="1">
        <f t="shared" ca="1" si="9"/>
        <v>23</v>
      </c>
      <c r="T15" s="1" t="str">
        <f t="shared" ca="1" si="10"/>
        <v>D</v>
      </c>
      <c r="U15" s="1">
        <f t="shared" ca="1" si="11"/>
        <v>21</v>
      </c>
      <c r="V15" s="1" t="str">
        <f t="shared" ca="1" si="12"/>
        <v>A</v>
      </c>
      <c r="W15" s="1">
        <f t="shared" ca="1" si="13"/>
        <v>44</v>
      </c>
      <c r="X15" s="1" t="str">
        <f t="shared" ca="1" si="14"/>
        <v>C</v>
      </c>
      <c r="Y15" s="49">
        <f t="shared" ca="1" si="15"/>
        <v>2</v>
      </c>
      <c r="Z15" s="2">
        <v>5</v>
      </c>
      <c r="AA15" s="1" t="s">
        <v>73</v>
      </c>
      <c r="AB15" s="1">
        <f t="shared" ca="1" si="0"/>
        <v>2</v>
      </c>
      <c r="AC15" s="1" t="str">
        <f t="shared" ca="1" si="16"/>
        <v>NG</v>
      </c>
      <c r="AD15" s="1"/>
      <c r="AE15" s="1"/>
      <c r="AF15" s="1">
        <f t="shared" ca="1" si="17"/>
        <v>2</v>
      </c>
      <c r="AG15" s="1" t="str">
        <f t="shared" ca="1" si="18"/>
        <v>NG</v>
      </c>
      <c r="AH15" s="49">
        <f t="shared" ca="1" si="19"/>
        <v>0</v>
      </c>
      <c r="AI15" s="2">
        <v>5</v>
      </c>
      <c r="AJ15" s="1" t="s">
        <v>75</v>
      </c>
      <c r="AK15" s="1">
        <f t="shared" ca="1" si="20"/>
        <v>66</v>
      </c>
      <c r="AL15" s="1" t="str">
        <f t="shared" ca="1" si="21"/>
        <v>A</v>
      </c>
      <c r="AM15" s="1">
        <f t="shared" ca="1" si="22"/>
        <v>15</v>
      </c>
      <c r="AN15" s="1" t="str">
        <f t="shared" ca="1" si="23"/>
        <v>B</v>
      </c>
      <c r="AO15" s="1">
        <f t="shared" ca="1" si="24"/>
        <v>81</v>
      </c>
      <c r="AP15" s="1" t="str">
        <f t="shared" ca="1" si="25"/>
        <v>A</v>
      </c>
      <c r="AQ15" s="49">
        <f t="shared" ca="1" si="26"/>
        <v>3.6</v>
      </c>
      <c r="AR15" s="2">
        <v>5</v>
      </c>
      <c r="AS15" s="1" t="s">
        <v>76</v>
      </c>
      <c r="AT15" s="1">
        <f t="shared" ca="1" si="27"/>
        <v>45</v>
      </c>
      <c r="AU15" s="1" t="str">
        <f t="shared" ca="1" si="28"/>
        <v>B</v>
      </c>
      <c r="AV15" s="1">
        <f t="shared" ca="1" si="29"/>
        <v>7</v>
      </c>
      <c r="AW15" s="1" t="str">
        <f t="shared" ca="1" si="30"/>
        <v>NG</v>
      </c>
      <c r="AX15" s="1">
        <f t="shared" ca="1" si="31"/>
        <v>52</v>
      </c>
      <c r="AY15" s="1" t="str">
        <f t="shared" ca="1" si="32"/>
        <v>C+</v>
      </c>
      <c r="AZ15" s="49">
        <f t="shared" ca="1" si="33"/>
        <v>2.4</v>
      </c>
      <c r="BA15" s="2">
        <v>5</v>
      </c>
      <c r="BB15" s="1" t="s">
        <v>78</v>
      </c>
      <c r="BC15" s="1">
        <f t="shared" ca="1" si="34"/>
        <v>45</v>
      </c>
      <c r="BD15" s="1" t="str">
        <f t="shared" ca="1" si="35"/>
        <v>B</v>
      </c>
      <c r="BE15" s="1">
        <f t="shared" ca="1" si="36"/>
        <v>9</v>
      </c>
      <c r="BF15" s="1" t="str">
        <f t="shared" ca="1" si="37"/>
        <v>D</v>
      </c>
      <c r="BG15" s="1">
        <f t="shared" ca="1" si="38"/>
        <v>54</v>
      </c>
      <c r="BH15" s="1" t="str">
        <f t="shared" ca="1" si="39"/>
        <v>C+</v>
      </c>
      <c r="BI15" s="49">
        <f t="shared" ca="1" si="40"/>
        <v>2.4</v>
      </c>
      <c r="BJ15" s="17">
        <f t="shared" ca="1" si="41"/>
        <v>1.7777777777777777</v>
      </c>
    </row>
    <row r="16" spans="2:62" ht="15.75" thickBot="1" x14ac:dyDescent="0.3">
      <c r="B16" s="2">
        <v>10591</v>
      </c>
      <c r="C16" s="1" t="s">
        <v>64</v>
      </c>
      <c r="D16" s="27">
        <f t="shared" ca="1" si="1"/>
        <v>38060</v>
      </c>
      <c r="E16" s="1">
        <v>12</v>
      </c>
      <c r="F16" s="1" t="s">
        <v>5</v>
      </c>
      <c r="G16" s="3">
        <v>874542</v>
      </c>
      <c r="H16" s="2">
        <v>4</v>
      </c>
      <c r="I16" s="1" t="s">
        <v>55</v>
      </c>
      <c r="J16" s="2">
        <f t="shared" ca="1" si="2"/>
        <v>6</v>
      </c>
      <c r="K16" s="1" t="str">
        <f t="shared" ca="1" si="3"/>
        <v>NG</v>
      </c>
      <c r="L16" s="1">
        <f t="shared" ca="1" si="4"/>
        <v>4</v>
      </c>
      <c r="M16" s="1" t="str">
        <f t="shared" ca="1" si="5"/>
        <v>NG</v>
      </c>
      <c r="N16" s="1">
        <f t="shared" ca="1" si="6"/>
        <v>10</v>
      </c>
      <c r="O16" s="1" t="str">
        <f t="shared" ca="1" si="7"/>
        <v>NG</v>
      </c>
      <c r="P16" s="49">
        <f t="shared" ca="1" si="8"/>
        <v>0</v>
      </c>
      <c r="Q16" s="2">
        <v>3</v>
      </c>
      <c r="R16" s="1" t="s">
        <v>71</v>
      </c>
      <c r="S16" s="1">
        <f t="shared" ca="1" si="9"/>
        <v>14</v>
      </c>
      <c r="T16" s="1" t="str">
        <f t="shared" ca="1" si="10"/>
        <v>NG</v>
      </c>
      <c r="U16" s="1">
        <f t="shared" ca="1" si="11"/>
        <v>21</v>
      </c>
      <c r="V16" s="1" t="str">
        <f t="shared" ca="1" si="12"/>
        <v>A</v>
      </c>
      <c r="W16" s="1">
        <f t="shared" ca="1" si="13"/>
        <v>35</v>
      </c>
      <c r="X16" s="1" t="str">
        <f t="shared" ca="1" si="14"/>
        <v>D</v>
      </c>
      <c r="Y16" s="49">
        <f t="shared" ca="1" si="15"/>
        <v>1.6</v>
      </c>
      <c r="Z16" s="2">
        <v>5</v>
      </c>
      <c r="AA16" s="1" t="s">
        <v>73</v>
      </c>
      <c r="AB16" s="1">
        <f t="shared" ca="1" si="0"/>
        <v>30</v>
      </c>
      <c r="AC16" s="1" t="str">
        <f t="shared" ca="1" si="16"/>
        <v>D</v>
      </c>
      <c r="AD16" s="1"/>
      <c r="AE16" s="1"/>
      <c r="AF16" s="1">
        <f t="shared" ca="1" si="17"/>
        <v>30</v>
      </c>
      <c r="AG16" s="1" t="str">
        <f t="shared" ca="1" si="18"/>
        <v>D</v>
      </c>
      <c r="AH16" s="49">
        <f t="shared" ca="1" si="19"/>
        <v>1.6</v>
      </c>
      <c r="AI16" s="2">
        <v>5</v>
      </c>
      <c r="AJ16" s="1" t="s">
        <v>75</v>
      </c>
      <c r="AK16" s="1">
        <f t="shared" ca="1" si="20"/>
        <v>29</v>
      </c>
      <c r="AL16" s="1" t="str">
        <f t="shared" ca="1" si="21"/>
        <v>D</v>
      </c>
      <c r="AM16" s="1">
        <f t="shared" ca="1" si="22"/>
        <v>17</v>
      </c>
      <c r="AN16" s="1" t="str">
        <f t="shared" ca="1" si="23"/>
        <v>B</v>
      </c>
      <c r="AO16" s="1">
        <f t="shared" ca="1" si="24"/>
        <v>46</v>
      </c>
      <c r="AP16" s="1" t="str">
        <f t="shared" ca="1" si="25"/>
        <v>C</v>
      </c>
      <c r="AQ16" s="49">
        <f t="shared" ca="1" si="26"/>
        <v>2</v>
      </c>
      <c r="AR16" s="2">
        <v>5</v>
      </c>
      <c r="AS16" s="1" t="s">
        <v>76</v>
      </c>
      <c r="AT16" s="1">
        <f t="shared" ca="1" si="27"/>
        <v>51</v>
      </c>
      <c r="AU16" s="1" t="str">
        <f t="shared" ca="1" si="28"/>
        <v>B</v>
      </c>
      <c r="AV16" s="1">
        <f t="shared" ca="1" si="29"/>
        <v>18</v>
      </c>
      <c r="AW16" s="1" t="str">
        <f t="shared" ca="1" si="30"/>
        <v>B+</v>
      </c>
      <c r="AX16" s="1">
        <f t="shared" ca="1" si="31"/>
        <v>69</v>
      </c>
      <c r="AY16" s="1" t="str">
        <f t="shared" ca="1" si="32"/>
        <v>B</v>
      </c>
      <c r="AZ16" s="49">
        <f t="shared" ca="1" si="33"/>
        <v>2.8</v>
      </c>
      <c r="BA16" s="2">
        <v>5</v>
      </c>
      <c r="BB16" s="1" t="s">
        <v>78</v>
      </c>
      <c r="BC16" s="1">
        <f t="shared" ca="1" si="34"/>
        <v>27</v>
      </c>
      <c r="BD16" s="1" t="str">
        <f t="shared" ca="1" si="35"/>
        <v>D</v>
      </c>
      <c r="BE16" s="1">
        <f t="shared" ca="1" si="36"/>
        <v>22</v>
      </c>
      <c r="BF16" s="1" t="str">
        <f t="shared" ca="1" si="37"/>
        <v>A</v>
      </c>
      <c r="BG16" s="1">
        <f t="shared" ca="1" si="38"/>
        <v>49</v>
      </c>
      <c r="BH16" s="1" t="str">
        <f t="shared" ca="1" si="39"/>
        <v>C</v>
      </c>
      <c r="BI16" s="49">
        <f t="shared" ca="1" si="40"/>
        <v>2</v>
      </c>
      <c r="BJ16" s="17">
        <f t="shared" ca="1" si="41"/>
        <v>1.7333333333333332</v>
      </c>
    </row>
    <row r="17" spans="2:62" ht="15.75" thickBot="1" x14ac:dyDescent="0.3">
      <c r="B17" s="2">
        <v>10592</v>
      </c>
      <c r="C17" s="1" t="s">
        <v>88</v>
      </c>
      <c r="D17" s="27">
        <f t="shared" ca="1" si="1"/>
        <v>37583</v>
      </c>
      <c r="E17" s="1">
        <v>12</v>
      </c>
      <c r="F17" s="1" t="s">
        <v>5</v>
      </c>
      <c r="G17" s="3">
        <v>874543</v>
      </c>
      <c r="H17" s="2">
        <v>4</v>
      </c>
      <c r="I17" s="1" t="s">
        <v>55</v>
      </c>
      <c r="J17" s="2">
        <f t="shared" ca="1" si="2"/>
        <v>25</v>
      </c>
      <c r="K17" s="1" t="str">
        <f t="shared" ca="1" si="3"/>
        <v>D</v>
      </c>
      <c r="L17" s="1">
        <f t="shared" ca="1" si="4"/>
        <v>5</v>
      </c>
      <c r="M17" s="1" t="str">
        <f t="shared" ca="1" si="5"/>
        <v>NG</v>
      </c>
      <c r="N17" s="1">
        <f t="shared" ca="1" si="6"/>
        <v>30</v>
      </c>
      <c r="O17" s="1" t="str">
        <f t="shared" ca="1" si="7"/>
        <v>D</v>
      </c>
      <c r="P17" s="49">
        <f t="shared" ca="1" si="8"/>
        <v>1.6</v>
      </c>
      <c r="Q17" s="2">
        <v>3</v>
      </c>
      <c r="R17" s="1" t="s">
        <v>71</v>
      </c>
      <c r="S17" s="1">
        <f t="shared" ca="1" si="9"/>
        <v>47</v>
      </c>
      <c r="T17" s="1" t="str">
        <f t="shared" ca="1" si="10"/>
        <v>B</v>
      </c>
      <c r="U17" s="1">
        <f t="shared" ca="1" si="11"/>
        <v>25</v>
      </c>
      <c r="V17" s="1" t="str">
        <f t="shared" ca="1" si="12"/>
        <v>A+</v>
      </c>
      <c r="W17" s="1">
        <f t="shared" ca="1" si="13"/>
        <v>72</v>
      </c>
      <c r="X17" s="1" t="str">
        <f t="shared" ca="1" si="14"/>
        <v>B+</v>
      </c>
      <c r="Y17" s="49">
        <f t="shared" ca="1" si="15"/>
        <v>3.2</v>
      </c>
      <c r="Z17" s="2">
        <v>5</v>
      </c>
      <c r="AA17" s="1" t="s">
        <v>73</v>
      </c>
      <c r="AB17" s="1">
        <f t="shared" ca="1" si="0"/>
        <v>35</v>
      </c>
      <c r="AC17" s="1" t="str">
        <f t="shared" ca="1" si="16"/>
        <v>D</v>
      </c>
      <c r="AD17" s="1"/>
      <c r="AE17" s="1"/>
      <c r="AF17" s="1">
        <f t="shared" ca="1" si="17"/>
        <v>35</v>
      </c>
      <c r="AG17" s="1" t="str">
        <f t="shared" ca="1" si="18"/>
        <v>D</v>
      </c>
      <c r="AH17" s="49">
        <f t="shared" ca="1" si="19"/>
        <v>1.6</v>
      </c>
      <c r="AI17" s="2">
        <v>5</v>
      </c>
      <c r="AJ17" s="1" t="s">
        <v>75</v>
      </c>
      <c r="AK17" s="1">
        <f t="shared" ca="1" si="20"/>
        <v>73</v>
      </c>
      <c r="AL17" s="1" t="str">
        <f t="shared" ca="1" si="21"/>
        <v>A+</v>
      </c>
      <c r="AM17" s="1">
        <f t="shared" ca="1" si="22"/>
        <v>17</v>
      </c>
      <c r="AN17" s="1" t="str">
        <f t="shared" ca="1" si="23"/>
        <v>B</v>
      </c>
      <c r="AO17" s="1">
        <f t="shared" ca="1" si="24"/>
        <v>90</v>
      </c>
      <c r="AP17" s="1" t="str">
        <f t="shared" ca="1" si="25"/>
        <v>A+</v>
      </c>
      <c r="AQ17" s="49">
        <f t="shared" ca="1" si="26"/>
        <v>4</v>
      </c>
      <c r="AR17" s="2">
        <v>5</v>
      </c>
      <c r="AS17" s="1" t="s">
        <v>76</v>
      </c>
      <c r="AT17" s="1">
        <f t="shared" ca="1" si="27"/>
        <v>50</v>
      </c>
      <c r="AU17" s="1" t="str">
        <f t="shared" ca="1" si="28"/>
        <v>B</v>
      </c>
      <c r="AV17" s="1">
        <f t="shared" ca="1" si="29"/>
        <v>24</v>
      </c>
      <c r="AW17" s="1" t="str">
        <f t="shared" ca="1" si="30"/>
        <v>A+</v>
      </c>
      <c r="AX17" s="1">
        <f t="shared" ca="1" si="31"/>
        <v>74</v>
      </c>
      <c r="AY17" s="1" t="str">
        <f t="shared" ca="1" si="32"/>
        <v>B+</v>
      </c>
      <c r="AZ17" s="49">
        <f t="shared" ca="1" si="33"/>
        <v>3.2</v>
      </c>
      <c r="BA17" s="2">
        <v>5</v>
      </c>
      <c r="BB17" s="1" t="s">
        <v>78</v>
      </c>
      <c r="BC17" s="1">
        <f t="shared" ca="1" si="34"/>
        <v>55</v>
      </c>
      <c r="BD17" s="1" t="str">
        <f t="shared" ca="1" si="35"/>
        <v>B+</v>
      </c>
      <c r="BE17" s="1">
        <f t="shared" ca="1" si="36"/>
        <v>10</v>
      </c>
      <c r="BF17" s="1" t="str">
        <f t="shared" ca="1" si="37"/>
        <v>C</v>
      </c>
      <c r="BG17" s="1">
        <f t="shared" ca="1" si="38"/>
        <v>65</v>
      </c>
      <c r="BH17" s="1" t="str">
        <f t="shared" ca="1" si="39"/>
        <v>B</v>
      </c>
      <c r="BI17" s="49">
        <f t="shared" ca="1" si="40"/>
        <v>2.8</v>
      </c>
      <c r="BJ17" s="17">
        <f t="shared" ca="1" si="41"/>
        <v>2.7407407407407409</v>
      </c>
    </row>
    <row r="18" spans="2:62" ht="15.75" thickBot="1" x14ac:dyDescent="0.3">
      <c r="B18" s="2">
        <v>10593</v>
      </c>
      <c r="C18" s="1" t="s">
        <v>89</v>
      </c>
      <c r="D18" s="27">
        <f t="shared" ca="1" si="1"/>
        <v>38176</v>
      </c>
      <c r="E18" s="1">
        <v>12</v>
      </c>
      <c r="F18" s="1" t="s">
        <v>5</v>
      </c>
      <c r="G18" s="3">
        <v>874544</v>
      </c>
      <c r="H18" s="2">
        <v>4</v>
      </c>
      <c r="I18" s="1" t="s">
        <v>55</v>
      </c>
      <c r="J18" s="2">
        <f t="shared" ca="1" si="2"/>
        <v>40</v>
      </c>
      <c r="K18" s="1" t="str">
        <f t="shared" ca="1" si="3"/>
        <v>C+</v>
      </c>
      <c r="L18" s="1">
        <f t="shared" ca="1" si="4"/>
        <v>11</v>
      </c>
      <c r="M18" s="1" t="str">
        <f t="shared" ca="1" si="5"/>
        <v>C</v>
      </c>
      <c r="N18" s="1">
        <f t="shared" ca="1" si="6"/>
        <v>51</v>
      </c>
      <c r="O18" s="1" t="str">
        <f t="shared" ca="1" si="7"/>
        <v>C+</v>
      </c>
      <c r="P18" s="49">
        <f t="shared" ca="1" si="8"/>
        <v>2.4</v>
      </c>
      <c r="Q18" s="2">
        <v>3</v>
      </c>
      <c r="R18" s="1" t="s">
        <v>71</v>
      </c>
      <c r="S18" s="1">
        <f t="shared" ca="1" si="9"/>
        <v>18</v>
      </c>
      <c r="T18" s="1" t="str">
        <f t="shared" ca="1" si="10"/>
        <v>NG</v>
      </c>
      <c r="U18" s="1">
        <f t="shared" ca="1" si="11"/>
        <v>9</v>
      </c>
      <c r="V18" s="1" t="str">
        <f t="shared" ca="1" si="12"/>
        <v>D</v>
      </c>
      <c r="W18" s="1">
        <f t="shared" ca="1" si="13"/>
        <v>27</v>
      </c>
      <c r="X18" s="1" t="str">
        <f t="shared" ca="1" si="14"/>
        <v>NG</v>
      </c>
      <c r="Y18" s="49">
        <f t="shared" ca="1" si="15"/>
        <v>0</v>
      </c>
      <c r="Z18" s="2">
        <v>5</v>
      </c>
      <c r="AA18" s="1" t="s">
        <v>73</v>
      </c>
      <c r="AB18" s="1">
        <f t="shared" ca="1" si="0"/>
        <v>30</v>
      </c>
      <c r="AC18" s="1" t="str">
        <f t="shared" ca="1" si="16"/>
        <v>D</v>
      </c>
      <c r="AD18" s="1"/>
      <c r="AE18" s="1"/>
      <c r="AF18" s="1">
        <f t="shared" ca="1" si="17"/>
        <v>30</v>
      </c>
      <c r="AG18" s="1" t="str">
        <f t="shared" ca="1" si="18"/>
        <v>D</v>
      </c>
      <c r="AH18" s="49">
        <f t="shared" ca="1" si="19"/>
        <v>1.6</v>
      </c>
      <c r="AI18" s="2">
        <v>5</v>
      </c>
      <c r="AJ18" s="1" t="s">
        <v>75</v>
      </c>
      <c r="AK18" s="1">
        <f t="shared" ca="1" si="20"/>
        <v>3</v>
      </c>
      <c r="AL18" s="1" t="str">
        <f t="shared" ca="1" si="21"/>
        <v>NG</v>
      </c>
      <c r="AM18" s="1">
        <f t="shared" ca="1" si="22"/>
        <v>15</v>
      </c>
      <c r="AN18" s="1" t="str">
        <f t="shared" ca="1" si="23"/>
        <v>B</v>
      </c>
      <c r="AO18" s="1">
        <f t="shared" ca="1" si="24"/>
        <v>18</v>
      </c>
      <c r="AP18" s="1" t="str">
        <f t="shared" ca="1" si="25"/>
        <v>NG</v>
      </c>
      <c r="AQ18" s="49">
        <f t="shared" ca="1" si="26"/>
        <v>0</v>
      </c>
      <c r="AR18" s="2">
        <v>5</v>
      </c>
      <c r="AS18" s="1" t="s">
        <v>76</v>
      </c>
      <c r="AT18" s="1">
        <f t="shared" ca="1" si="27"/>
        <v>4</v>
      </c>
      <c r="AU18" s="1" t="str">
        <f t="shared" ca="1" si="28"/>
        <v>NG</v>
      </c>
      <c r="AV18" s="1">
        <f t="shared" ca="1" si="29"/>
        <v>6</v>
      </c>
      <c r="AW18" s="1" t="str">
        <f t="shared" ca="1" si="30"/>
        <v>NG</v>
      </c>
      <c r="AX18" s="1">
        <f t="shared" ca="1" si="31"/>
        <v>10</v>
      </c>
      <c r="AY18" s="1" t="str">
        <f t="shared" ca="1" si="32"/>
        <v>NG</v>
      </c>
      <c r="AZ18" s="49">
        <f t="shared" ca="1" si="33"/>
        <v>0</v>
      </c>
      <c r="BA18" s="2">
        <v>5</v>
      </c>
      <c r="BB18" s="1" t="s">
        <v>78</v>
      </c>
      <c r="BC18" s="1">
        <f t="shared" ca="1" si="34"/>
        <v>59</v>
      </c>
      <c r="BD18" s="1" t="str">
        <f t="shared" ca="1" si="35"/>
        <v>B+</v>
      </c>
      <c r="BE18" s="1">
        <f t="shared" ca="1" si="36"/>
        <v>19</v>
      </c>
      <c r="BF18" s="1" t="str">
        <f t="shared" ca="1" si="37"/>
        <v>B+</v>
      </c>
      <c r="BG18" s="1">
        <f t="shared" ca="1" si="38"/>
        <v>78</v>
      </c>
      <c r="BH18" s="1" t="str">
        <f t="shared" ca="1" si="39"/>
        <v>B+</v>
      </c>
      <c r="BI18" s="49">
        <f t="shared" ca="1" si="40"/>
        <v>3.2</v>
      </c>
      <c r="BJ18" s="17">
        <f t="shared" ca="1" si="41"/>
        <v>1.2444444444444445</v>
      </c>
    </row>
    <row r="19" spans="2:62" ht="15.75" thickBot="1" x14ac:dyDescent="0.3">
      <c r="B19" s="2">
        <v>10594</v>
      </c>
      <c r="C19" s="1" t="s">
        <v>65</v>
      </c>
      <c r="D19" s="27">
        <f t="shared" ca="1" si="1"/>
        <v>37488</v>
      </c>
      <c r="E19" s="1">
        <v>12</v>
      </c>
      <c r="F19" s="1" t="s">
        <v>5</v>
      </c>
      <c r="G19" s="3">
        <v>874545</v>
      </c>
      <c r="H19" s="2">
        <v>4</v>
      </c>
      <c r="I19" s="1" t="s">
        <v>55</v>
      </c>
      <c r="J19" s="2">
        <f t="shared" ca="1" si="2"/>
        <v>39</v>
      </c>
      <c r="K19" s="1" t="str">
        <f t="shared" ca="1" si="3"/>
        <v>C+</v>
      </c>
      <c r="L19" s="1">
        <f t="shared" ca="1" si="4"/>
        <v>1</v>
      </c>
      <c r="M19" s="1" t="str">
        <f t="shared" ca="1" si="5"/>
        <v>NG</v>
      </c>
      <c r="N19" s="1">
        <f t="shared" ca="1" si="6"/>
        <v>40</v>
      </c>
      <c r="O19" s="1" t="str">
        <f t="shared" ca="1" si="7"/>
        <v>C</v>
      </c>
      <c r="P19" s="49">
        <f t="shared" ca="1" si="8"/>
        <v>2</v>
      </c>
      <c r="Q19" s="2">
        <v>3</v>
      </c>
      <c r="R19" s="1" t="s">
        <v>71</v>
      </c>
      <c r="S19" s="1">
        <f t="shared" ca="1" si="9"/>
        <v>68</v>
      </c>
      <c r="T19" s="1" t="str">
        <f t="shared" ca="1" si="10"/>
        <v>A+</v>
      </c>
      <c r="U19" s="1">
        <f t="shared" ca="1" si="11"/>
        <v>20</v>
      </c>
      <c r="V19" s="1" t="str">
        <f t="shared" ca="1" si="12"/>
        <v>A</v>
      </c>
      <c r="W19" s="1">
        <f t="shared" ca="1" si="13"/>
        <v>88</v>
      </c>
      <c r="X19" s="1" t="str">
        <f t="shared" ca="1" si="14"/>
        <v>A</v>
      </c>
      <c r="Y19" s="49">
        <f t="shared" ca="1" si="15"/>
        <v>3.6</v>
      </c>
      <c r="Z19" s="2">
        <v>5</v>
      </c>
      <c r="AA19" s="1" t="s">
        <v>73</v>
      </c>
      <c r="AB19" s="1">
        <f t="shared" ca="1" si="0"/>
        <v>38</v>
      </c>
      <c r="AC19" s="1" t="str">
        <f t="shared" ca="1" si="16"/>
        <v>D</v>
      </c>
      <c r="AD19" s="1"/>
      <c r="AE19" s="1"/>
      <c r="AF19" s="1">
        <f t="shared" ca="1" si="17"/>
        <v>38</v>
      </c>
      <c r="AG19" s="1" t="str">
        <f t="shared" ca="1" si="18"/>
        <v>D</v>
      </c>
      <c r="AH19" s="49">
        <f t="shared" ca="1" si="19"/>
        <v>1.6</v>
      </c>
      <c r="AI19" s="2">
        <v>5</v>
      </c>
      <c r="AJ19" s="1" t="s">
        <v>75</v>
      </c>
      <c r="AK19" s="1">
        <f t="shared" ca="1" si="20"/>
        <v>62</v>
      </c>
      <c r="AL19" s="1" t="str">
        <f t="shared" ca="1" si="21"/>
        <v>A</v>
      </c>
      <c r="AM19" s="1">
        <f t="shared" ca="1" si="22"/>
        <v>10</v>
      </c>
      <c r="AN19" s="1" t="str">
        <f t="shared" ca="1" si="23"/>
        <v>C</v>
      </c>
      <c r="AO19" s="1">
        <f t="shared" ca="1" si="24"/>
        <v>72</v>
      </c>
      <c r="AP19" s="1" t="str">
        <f t="shared" ca="1" si="25"/>
        <v>B+</v>
      </c>
      <c r="AQ19" s="49">
        <f t="shared" ca="1" si="26"/>
        <v>3.2</v>
      </c>
      <c r="AR19" s="2">
        <v>5</v>
      </c>
      <c r="AS19" s="1" t="s">
        <v>76</v>
      </c>
      <c r="AT19" s="1">
        <f t="shared" ca="1" si="27"/>
        <v>18</v>
      </c>
      <c r="AU19" s="1" t="str">
        <f t="shared" ca="1" si="28"/>
        <v>NG</v>
      </c>
      <c r="AV19" s="1">
        <f t="shared" ca="1" si="29"/>
        <v>22</v>
      </c>
      <c r="AW19" s="1" t="str">
        <f t="shared" ca="1" si="30"/>
        <v>A</v>
      </c>
      <c r="AX19" s="1">
        <f t="shared" ca="1" si="31"/>
        <v>40</v>
      </c>
      <c r="AY19" s="1" t="str">
        <f t="shared" ca="1" si="32"/>
        <v>C</v>
      </c>
      <c r="AZ19" s="49">
        <f t="shared" ca="1" si="33"/>
        <v>2</v>
      </c>
      <c r="BA19" s="2">
        <v>5</v>
      </c>
      <c r="BB19" s="1" t="s">
        <v>78</v>
      </c>
      <c r="BC19" s="1">
        <f t="shared" ca="1" si="34"/>
        <v>42</v>
      </c>
      <c r="BD19" s="1" t="str">
        <f t="shared" ca="1" si="35"/>
        <v>C+</v>
      </c>
      <c r="BE19" s="1">
        <f t="shared" ca="1" si="36"/>
        <v>5</v>
      </c>
      <c r="BF19" s="1" t="str">
        <f t="shared" ca="1" si="37"/>
        <v>NG</v>
      </c>
      <c r="BG19" s="1">
        <f t="shared" ca="1" si="38"/>
        <v>47</v>
      </c>
      <c r="BH19" s="1" t="str">
        <f t="shared" ca="1" si="39"/>
        <v>C</v>
      </c>
      <c r="BI19" s="49">
        <f t="shared" ca="1" si="40"/>
        <v>2</v>
      </c>
      <c r="BJ19" s="17">
        <f t="shared" ca="1" si="41"/>
        <v>2.325925925925926</v>
      </c>
    </row>
    <row r="20" spans="2:62" ht="15.75" thickBot="1" x14ac:dyDescent="0.3">
      <c r="B20" s="2">
        <v>10595</v>
      </c>
      <c r="C20" s="1" t="s">
        <v>90</v>
      </c>
      <c r="D20" s="27">
        <f t="shared" ca="1" si="1"/>
        <v>37856</v>
      </c>
      <c r="E20" s="1">
        <v>12</v>
      </c>
      <c r="F20" s="1" t="s">
        <v>5</v>
      </c>
      <c r="G20" s="3">
        <v>874546</v>
      </c>
      <c r="H20" s="2">
        <v>4</v>
      </c>
      <c r="I20" s="1" t="s">
        <v>55</v>
      </c>
      <c r="J20" s="2">
        <f t="shared" ca="1" si="2"/>
        <v>13</v>
      </c>
      <c r="K20" s="1" t="str">
        <f t="shared" ca="1" si="3"/>
        <v>NG</v>
      </c>
      <c r="L20" s="1">
        <f t="shared" ca="1" si="4"/>
        <v>22</v>
      </c>
      <c r="M20" s="1" t="str">
        <f t="shared" ca="1" si="5"/>
        <v>A</v>
      </c>
      <c r="N20" s="1">
        <f t="shared" ca="1" si="6"/>
        <v>35</v>
      </c>
      <c r="O20" s="1" t="str">
        <f t="shared" ca="1" si="7"/>
        <v>D</v>
      </c>
      <c r="P20" s="49">
        <f t="shared" ca="1" si="8"/>
        <v>1.6</v>
      </c>
      <c r="Q20" s="2">
        <v>3</v>
      </c>
      <c r="R20" s="1" t="s">
        <v>71</v>
      </c>
      <c r="S20" s="1">
        <f t="shared" ca="1" si="9"/>
        <v>2</v>
      </c>
      <c r="T20" s="1" t="str">
        <f t="shared" ca="1" si="10"/>
        <v>NG</v>
      </c>
      <c r="U20" s="1">
        <f t="shared" ca="1" si="11"/>
        <v>11</v>
      </c>
      <c r="V20" s="1" t="str">
        <f t="shared" ca="1" si="12"/>
        <v>C</v>
      </c>
      <c r="W20" s="1">
        <f t="shared" ca="1" si="13"/>
        <v>13</v>
      </c>
      <c r="X20" s="1" t="str">
        <f t="shared" ca="1" si="14"/>
        <v>NG</v>
      </c>
      <c r="Y20" s="49">
        <f t="shared" ca="1" si="15"/>
        <v>0</v>
      </c>
      <c r="Z20" s="2">
        <v>5</v>
      </c>
      <c r="AA20" s="1" t="s">
        <v>73</v>
      </c>
      <c r="AB20" s="1">
        <f t="shared" ca="1" si="0"/>
        <v>51</v>
      </c>
      <c r="AC20" s="1" t="str">
        <f t="shared" ca="1" si="16"/>
        <v>C+</v>
      </c>
      <c r="AD20" s="1"/>
      <c r="AE20" s="1"/>
      <c r="AF20" s="1">
        <f t="shared" ca="1" si="17"/>
        <v>51</v>
      </c>
      <c r="AG20" s="1" t="str">
        <f t="shared" ca="1" si="18"/>
        <v>C+</v>
      </c>
      <c r="AH20" s="49">
        <f t="shared" ca="1" si="19"/>
        <v>2.4</v>
      </c>
      <c r="AI20" s="2">
        <v>5</v>
      </c>
      <c r="AJ20" s="1" t="s">
        <v>75</v>
      </c>
      <c r="AK20" s="1">
        <f t="shared" ca="1" si="20"/>
        <v>15</v>
      </c>
      <c r="AL20" s="1" t="str">
        <f t="shared" ca="1" si="21"/>
        <v>NG</v>
      </c>
      <c r="AM20" s="1">
        <f t="shared" ca="1" si="22"/>
        <v>5</v>
      </c>
      <c r="AN20" s="1" t="str">
        <f t="shared" ca="1" si="23"/>
        <v>NG</v>
      </c>
      <c r="AO20" s="1">
        <f t="shared" ca="1" si="24"/>
        <v>20</v>
      </c>
      <c r="AP20" s="1" t="str">
        <f t="shared" ca="1" si="25"/>
        <v>NG</v>
      </c>
      <c r="AQ20" s="49">
        <f t="shared" ca="1" si="26"/>
        <v>0</v>
      </c>
      <c r="AR20" s="2">
        <v>5</v>
      </c>
      <c r="AS20" s="1" t="s">
        <v>76</v>
      </c>
      <c r="AT20" s="1">
        <f t="shared" ca="1" si="27"/>
        <v>72</v>
      </c>
      <c r="AU20" s="1" t="str">
        <f t="shared" ca="1" si="28"/>
        <v>A+</v>
      </c>
      <c r="AV20" s="1">
        <f t="shared" ca="1" si="29"/>
        <v>14</v>
      </c>
      <c r="AW20" s="1" t="str">
        <f t="shared" ca="1" si="30"/>
        <v>C+</v>
      </c>
      <c r="AX20" s="1">
        <f t="shared" ca="1" si="31"/>
        <v>86</v>
      </c>
      <c r="AY20" s="1" t="str">
        <f t="shared" ca="1" si="32"/>
        <v>A</v>
      </c>
      <c r="AZ20" s="49">
        <f t="shared" ca="1" si="33"/>
        <v>3.6</v>
      </c>
      <c r="BA20" s="2">
        <v>5</v>
      </c>
      <c r="BB20" s="1" t="s">
        <v>78</v>
      </c>
      <c r="BC20" s="1">
        <f t="shared" ca="1" si="34"/>
        <v>52</v>
      </c>
      <c r="BD20" s="1" t="str">
        <f t="shared" ca="1" si="35"/>
        <v>B</v>
      </c>
      <c r="BE20" s="1">
        <f t="shared" ca="1" si="36"/>
        <v>8</v>
      </c>
      <c r="BF20" s="1" t="str">
        <f t="shared" ca="1" si="37"/>
        <v>D</v>
      </c>
      <c r="BG20" s="1">
        <f t="shared" ca="1" si="38"/>
        <v>60</v>
      </c>
      <c r="BH20" s="1" t="str">
        <f t="shared" ca="1" si="39"/>
        <v>B</v>
      </c>
      <c r="BI20" s="49">
        <f t="shared" ca="1" si="40"/>
        <v>2.8</v>
      </c>
      <c r="BJ20" s="17">
        <f t="shared" ca="1" si="41"/>
        <v>1.8666666666666667</v>
      </c>
    </row>
    <row r="21" spans="2:62" ht="15.75" thickBot="1" x14ac:dyDescent="0.3">
      <c r="B21" s="4">
        <v>10596</v>
      </c>
      <c r="C21" s="5" t="s">
        <v>91</v>
      </c>
      <c r="D21" s="28">
        <f t="shared" ca="1" si="1"/>
        <v>38143</v>
      </c>
      <c r="E21" s="5">
        <v>12</v>
      </c>
      <c r="F21" s="5" t="s">
        <v>5</v>
      </c>
      <c r="G21" s="6">
        <v>874547</v>
      </c>
      <c r="H21" s="4">
        <v>4</v>
      </c>
      <c r="I21" s="5" t="s">
        <v>55</v>
      </c>
      <c r="J21" s="2">
        <f t="shared" ca="1" si="2"/>
        <v>56</v>
      </c>
      <c r="K21" s="1" t="str">
        <f t="shared" ca="1" si="3"/>
        <v>B+</v>
      </c>
      <c r="L21" s="5">
        <f t="shared" ca="1" si="4"/>
        <v>23</v>
      </c>
      <c r="M21" s="1" t="str">
        <f t="shared" ca="1" si="5"/>
        <v>A+</v>
      </c>
      <c r="N21" s="5">
        <f t="shared" ca="1" si="6"/>
        <v>79</v>
      </c>
      <c r="O21" s="1" t="str">
        <f t="shared" ca="1" si="7"/>
        <v>B+</v>
      </c>
      <c r="P21" s="49">
        <f t="shared" ca="1" si="8"/>
        <v>3.2</v>
      </c>
      <c r="Q21" s="4">
        <v>3</v>
      </c>
      <c r="R21" s="5" t="s">
        <v>71</v>
      </c>
      <c r="S21" s="5">
        <f t="shared" ca="1" si="9"/>
        <v>49</v>
      </c>
      <c r="T21" s="1" t="str">
        <f t="shared" ca="1" si="10"/>
        <v>B</v>
      </c>
      <c r="U21" s="5">
        <f t="shared" ca="1" si="11"/>
        <v>13</v>
      </c>
      <c r="V21" s="1" t="str">
        <f t="shared" ca="1" si="12"/>
        <v>C+</v>
      </c>
      <c r="W21" s="5">
        <f t="shared" ca="1" si="13"/>
        <v>62</v>
      </c>
      <c r="X21" s="1" t="str">
        <f t="shared" ca="1" si="14"/>
        <v>B</v>
      </c>
      <c r="Y21" s="49">
        <f t="shared" ca="1" si="15"/>
        <v>2.8</v>
      </c>
      <c r="Z21" s="4">
        <v>5</v>
      </c>
      <c r="AA21" s="5" t="s">
        <v>73</v>
      </c>
      <c r="AB21" s="5">
        <f t="shared" ca="1" si="0"/>
        <v>49</v>
      </c>
      <c r="AC21" s="1" t="str">
        <f t="shared" ca="1" si="16"/>
        <v>C</v>
      </c>
      <c r="AD21" s="5"/>
      <c r="AE21" s="5"/>
      <c r="AF21" s="5">
        <f t="shared" ca="1" si="17"/>
        <v>49</v>
      </c>
      <c r="AG21" s="1" t="str">
        <f t="shared" ca="1" si="18"/>
        <v>C</v>
      </c>
      <c r="AH21" s="49">
        <f t="shared" ca="1" si="19"/>
        <v>2</v>
      </c>
      <c r="AI21" s="4">
        <v>5</v>
      </c>
      <c r="AJ21" s="5" t="s">
        <v>75</v>
      </c>
      <c r="AK21" s="5">
        <f t="shared" ca="1" si="20"/>
        <v>37</v>
      </c>
      <c r="AL21" s="1" t="str">
        <f t="shared" ca="1" si="21"/>
        <v>C</v>
      </c>
      <c r="AM21" s="5">
        <f t="shared" ca="1" si="22"/>
        <v>3</v>
      </c>
      <c r="AN21" s="1" t="str">
        <f t="shared" ca="1" si="23"/>
        <v>NG</v>
      </c>
      <c r="AO21" s="5">
        <f t="shared" ca="1" si="24"/>
        <v>40</v>
      </c>
      <c r="AP21" s="1" t="str">
        <f t="shared" ca="1" si="25"/>
        <v>C</v>
      </c>
      <c r="AQ21" s="49">
        <f t="shared" ca="1" si="26"/>
        <v>2</v>
      </c>
      <c r="AR21" s="4">
        <v>5</v>
      </c>
      <c r="AS21" s="5" t="s">
        <v>76</v>
      </c>
      <c r="AT21" s="5">
        <f t="shared" ca="1" si="27"/>
        <v>66</v>
      </c>
      <c r="AU21" s="1" t="str">
        <f t="shared" ca="1" si="28"/>
        <v>A</v>
      </c>
      <c r="AV21" s="5">
        <f t="shared" ca="1" si="29"/>
        <v>21</v>
      </c>
      <c r="AW21" s="1" t="str">
        <f t="shared" ca="1" si="30"/>
        <v>A</v>
      </c>
      <c r="AX21" s="5">
        <f t="shared" ca="1" si="31"/>
        <v>87</v>
      </c>
      <c r="AY21" s="1" t="str">
        <f t="shared" ca="1" si="32"/>
        <v>A</v>
      </c>
      <c r="AZ21" s="49">
        <f t="shared" ca="1" si="33"/>
        <v>3.6</v>
      </c>
      <c r="BA21" s="4">
        <v>5</v>
      </c>
      <c r="BB21" s="5" t="s">
        <v>78</v>
      </c>
      <c r="BC21" s="5">
        <f t="shared" ca="1" si="34"/>
        <v>70</v>
      </c>
      <c r="BD21" s="1" t="str">
        <f t="shared" ca="1" si="35"/>
        <v>A+</v>
      </c>
      <c r="BE21" s="5">
        <f t="shared" ca="1" si="36"/>
        <v>11</v>
      </c>
      <c r="BF21" s="1" t="str">
        <f t="shared" ca="1" si="37"/>
        <v>C</v>
      </c>
      <c r="BG21" s="5">
        <f t="shared" ca="1" si="38"/>
        <v>81</v>
      </c>
      <c r="BH21" s="1" t="str">
        <f t="shared" ca="1" si="39"/>
        <v>A</v>
      </c>
      <c r="BI21" s="49">
        <f t="shared" ca="1" si="40"/>
        <v>3.6</v>
      </c>
      <c r="BJ21" s="37">
        <f t="shared" ca="1" si="41"/>
        <v>2.8592592592592592</v>
      </c>
    </row>
  </sheetData>
  <mergeCells count="19">
    <mergeCell ref="AI3:AQ3"/>
    <mergeCell ref="AR3:AZ3"/>
    <mergeCell ref="BA3:BI3"/>
    <mergeCell ref="AS4:AS5"/>
    <mergeCell ref="BA4:BA5"/>
    <mergeCell ref="BB4:BB5"/>
    <mergeCell ref="BJ3:BJ5"/>
    <mergeCell ref="H4:H5"/>
    <mergeCell ref="I4:I5"/>
    <mergeCell ref="Q4:Q5"/>
    <mergeCell ref="R4:R5"/>
    <mergeCell ref="Z4:Z5"/>
    <mergeCell ref="AA4:AA5"/>
    <mergeCell ref="AI4:AI5"/>
    <mergeCell ref="AJ4:AJ5"/>
    <mergeCell ref="AR4:AR5"/>
    <mergeCell ref="H3:P3"/>
    <mergeCell ref="Q3:Y3"/>
    <mergeCell ref="Z3:AH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D4BD-9500-4E41-9214-264403C59160}">
  <sheetPr codeName="Sheet6"/>
  <dimension ref="B5:AB50"/>
  <sheetViews>
    <sheetView topLeftCell="A29" workbookViewId="0">
      <selection activeCell="L27" sqref="L27"/>
    </sheetView>
  </sheetViews>
  <sheetFormatPr defaultRowHeight="15" x14ac:dyDescent="0.25"/>
  <cols>
    <col min="2" max="2" width="11.28515625" bestFit="1" customWidth="1"/>
    <col min="28" max="28" width="0" hidden="1" customWidth="1"/>
  </cols>
  <sheetData>
    <row r="5" spans="2:28" x14ac:dyDescent="0.25">
      <c r="B5" s="77"/>
      <c r="C5" s="77"/>
      <c r="D5" s="77"/>
      <c r="E5" s="77"/>
      <c r="F5" s="77"/>
      <c r="G5" s="77"/>
      <c r="H5" s="77"/>
      <c r="I5" s="77"/>
    </row>
    <row r="6" spans="2:28" x14ac:dyDescent="0.25">
      <c r="B6" s="77"/>
      <c r="C6" s="77"/>
      <c r="D6" s="77"/>
      <c r="E6" s="77"/>
      <c r="F6" s="77"/>
      <c r="G6" s="77"/>
      <c r="H6" s="77"/>
      <c r="I6" s="77"/>
    </row>
    <row r="7" spans="2:28" x14ac:dyDescent="0.25">
      <c r="B7" s="77"/>
      <c r="C7" s="77"/>
      <c r="D7" s="77"/>
      <c r="E7" s="77"/>
      <c r="F7" s="77"/>
      <c r="G7" s="77"/>
      <c r="H7" s="77"/>
      <c r="I7" s="77"/>
    </row>
    <row r="8" spans="2:28" x14ac:dyDescent="0.25">
      <c r="B8" s="77"/>
      <c r="C8" s="77"/>
      <c r="D8" s="77"/>
      <c r="E8" s="77"/>
      <c r="F8" s="77"/>
      <c r="G8" s="77"/>
      <c r="H8" s="77"/>
      <c r="I8" s="77"/>
    </row>
    <row r="9" spans="2:28" x14ac:dyDescent="0.25">
      <c r="B9" s="77"/>
      <c r="C9" s="77"/>
      <c r="D9" s="77"/>
      <c r="E9" s="77"/>
      <c r="F9" s="77"/>
      <c r="G9" s="77"/>
      <c r="H9" s="77"/>
      <c r="I9" s="77"/>
    </row>
    <row r="10" spans="2:28" x14ac:dyDescent="0.25">
      <c r="B10" s="77"/>
      <c r="C10" s="77"/>
      <c r="D10" s="77"/>
      <c r="E10" s="77"/>
      <c r="F10" s="77"/>
      <c r="G10" s="77"/>
      <c r="H10" s="77"/>
      <c r="I10" s="77"/>
      <c r="AB10">
        <v>10581</v>
      </c>
    </row>
    <row r="11" spans="2:28" x14ac:dyDescent="0.25">
      <c r="B11" s="77"/>
      <c r="C11" s="77"/>
      <c r="D11" s="77"/>
      <c r="E11" s="77"/>
      <c r="F11" s="77"/>
      <c r="G11" s="77"/>
      <c r="H11" s="77"/>
      <c r="I11" s="77"/>
      <c r="AB11">
        <v>10582</v>
      </c>
    </row>
    <row r="12" spans="2:28" x14ac:dyDescent="0.25">
      <c r="B12" s="77"/>
      <c r="C12" s="77"/>
      <c r="D12" s="77"/>
      <c r="E12" s="77"/>
      <c r="F12" s="77"/>
      <c r="G12" s="77"/>
      <c r="H12" s="77"/>
      <c r="I12" s="77"/>
      <c r="AB12">
        <v>10583</v>
      </c>
    </row>
    <row r="13" spans="2:28" x14ac:dyDescent="0.25">
      <c r="B13" s="77"/>
      <c r="C13" s="77"/>
      <c r="D13" s="77"/>
      <c r="E13" s="77"/>
      <c r="F13" s="77"/>
      <c r="G13" s="77"/>
      <c r="H13" s="77"/>
      <c r="I13" s="77"/>
      <c r="AB13">
        <v>10584</v>
      </c>
    </row>
    <row r="14" spans="2:28" x14ac:dyDescent="0.25">
      <c r="B14" s="1"/>
      <c r="C14" s="1"/>
      <c r="D14" s="1"/>
      <c r="E14" s="1"/>
      <c r="F14" s="1"/>
      <c r="G14" s="1"/>
      <c r="H14" s="1"/>
      <c r="I14" s="1"/>
      <c r="AB14">
        <v>10585</v>
      </c>
    </row>
    <row r="15" spans="2:28" x14ac:dyDescent="0.25">
      <c r="B15" s="1"/>
      <c r="C15" s="1"/>
      <c r="D15" s="1"/>
      <c r="E15" s="1"/>
      <c r="F15" s="1"/>
      <c r="G15" s="1"/>
      <c r="H15" s="1"/>
      <c r="I15" s="1"/>
      <c r="AB15">
        <v>10586</v>
      </c>
    </row>
    <row r="16" spans="2:28" x14ac:dyDescent="0.25">
      <c r="B16" s="1"/>
      <c r="C16" s="1"/>
      <c r="D16" s="1"/>
      <c r="E16" s="1"/>
      <c r="F16" s="1"/>
      <c r="G16" s="1"/>
      <c r="H16" s="1"/>
      <c r="I16" s="1"/>
      <c r="AB16">
        <v>10587</v>
      </c>
    </row>
    <row r="17" spans="2:28" x14ac:dyDescent="0.25">
      <c r="B17" s="1"/>
      <c r="C17" s="1"/>
      <c r="D17" s="78" t="s">
        <v>57</v>
      </c>
      <c r="E17" s="78"/>
      <c r="F17" s="78"/>
      <c r="G17" s="78"/>
      <c r="H17" s="1"/>
      <c r="I17" s="1"/>
      <c r="AB17">
        <v>10588</v>
      </c>
    </row>
    <row r="18" spans="2:28" x14ac:dyDescent="0.25">
      <c r="B18" s="22"/>
      <c r="C18" s="22"/>
      <c r="D18" s="78"/>
      <c r="E18" s="78"/>
      <c r="F18" s="78"/>
      <c r="G18" s="78"/>
      <c r="H18" s="22"/>
      <c r="I18" s="22"/>
      <c r="AB18">
        <v>10589</v>
      </c>
    </row>
    <row r="19" spans="2:28" x14ac:dyDescent="0.25">
      <c r="B19" s="22"/>
      <c r="C19" s="22"/>
      <c r="D19" s="26"/>
      <c r="E19" s="26"/>
      <c r="F19" s="26"/>
      <c r="G19" s="26"/>
      <c r="H19" s="22"/>
      <c r="I19" s="22"/>
      <c r="AB19">
        <v>10590</v>
      </c>
    </row>
    <row r="20" spans="2:28" x14ac:dyDescent="0.25">
      <c r="B20" s="22"/>
      <c r="C20" s="22"/>
      <c r="D20" s="26"/>
      <c r="E20" s="26"/>
      <c r="F20" s="26"/>
      <c r="G20" s="26"/>
      <c r="H20" s="22"/>
      <c r="I20" s="22"/>
      <c r="AB20">
        <v>10591</v>
      </c>
    </row>
    <row r="21" spans="2:28" x14ac:dyDescent="0.25">
      <c r="B21" s="22"/>
      <c r="C21" s="22"/>
      <c r="D21" s="22"/>
      <c r="E21" s="22"/>
      <c r="F21" s="22"/>
      <c r="G21" s="22"/>
      <c r="H21" s="22"/>
      <c r="I21" s="22"/>
      <c r="AB21">
        <v>10592</v>
      </c>
    </row>
    <row r="22" spans="2:28" ht="15.75" x14ac:dyDescent="0.25">
      <c r="B22" s="33" t="s">
        <v>58</v>
      </c>
      <c r="C22" s="33"/>
      <c r="D22" s="33"/>
      <c r="E22" s="33"/>
      <c r="F22" s="65" t="str">
        <f>VLOOKUP(F23,list12!B5:BJ23,2)</f>
        <v>Nitesh Sharma</v>
      </c>
      <c r="G22" s="65"/>
      <c r="H22" s="65"/>
      <c r="I22" s="33" t="s">
        <v>51</v>
      </c>
      <c r="AB22">
        <v>10593</v>
      </c>
    </row>
    <row r="23" spans="2:28" ht="15.75" x14ac:dyDescent="0.25">
      <c r="B23" s="79">
        <f ca="1">VLOOKUP(F23,list12!B5:BJ23,3)</f>
        <v>38342</v>
      </c>
      <c r="C23" s="79"/>
      <c r="D23" s="80" t="s">
        <v>52</v>
      </c>
      <c r="E23" s="80"/>
      <c r="F23" s="24">
        <v>10586</v>
      </c>
      <c r="G23" s="34" t="s">
        <v>28</v>
      </c>
      <c r="H23" s="65">
        <f>VLOOKUP(F23,list12!B5:BJ23,4)</f>
        <v>12</v>
      </c>
      <c r="I23" s="65"/>
      <c r="AB23">
        <v>10594</v>
      </c>
    </row>
    <row r="24" spans="2:28" ht="15.75" x14ac:dyDescent="0.25">
      <c r="B24" s="33" t="s">
        <v>54</v>
      </c>
      <c r="C24" s="65" t="str">
        <f>VLOOKUP(F23,list12!B5:BJ23,5)</f>
        <v>Science</v>
      </c>
      <c r="D24" s="65"/>
      <c r="E24" s="33" t="s">
        <v>94</v>
      </c>
      <c r="F24" s="33"/>
      <c r="G24" s="33"/>
      <c r="H24" s="33"/>
      <c r="I24" s="33"/>
      <c r="AB24">
        <v>10595</v>
      </c>
    </row>
    <row r="25" spans="2:28" ht="15.75" x14ac:dyDescent="0.25">
      <c r="B25" s="35">
        <f ca="1">RANDBETWEEN(DATE(2022,8,15),DATE(2022,8,31))</f>
        <v>44790</v>
      </c>
      <c r="C25" s="33" t="s">
        <v>59</v>
      </c>
      <c r="D25" s="33"/>
      <c r="E25" s="33"/>
      <c r="F25" s="33"/>
      <c r="G25" s="33"/>
      <c r="H25" s="33"/>
      <c r="I25" s="33"/>
      <c r="AB25">
        <v>10596</v>
      </c>
    </row>
    <row r="26" spans="2:28" x14ac:dyDescent="0.25">
      <c r="B26" s="22"/>
      <c r="C26" s="22"/>
      <c r="D26" s="22"/>
      <c r="E26" s="22"/>
      <c r="F26" s="22"/>
      <c r="G26" s="22"/>
      <c r="H26" s="22"/>
      <c r="I26" s="22"/>
    </row>
    <row r="27" spans="2:28" x14ac:dyDescent="0.25">
      <c r="B27" s="22"/>
      <c r="C27" s="22"/>
      <c r="D27" s="81" t="s">
        <v>66</v>
      </c>
      <c r="E27" s="81"/>
      <c r="F27" s="81"/>
      <c r="G27" s="81"/>
      <c r="H27" s="22"/>
      <c r="I27" s="22"/>
    </row>
    <row r="28" spans="2:28" x14ac:dyDescent="0.25">
      <c r="B28" s="22"/>
      <c r="C28" s="22"/>
      <c r="D28" s="10"/>
      <c r="E28" s="10"/>
      <c r="F28" s="10"/>
      <c r="G28" s="10"/>
      <c r="H28" s="22"/>
      <c r="I28" s="22"/>
    </row>
    <row r="29" spans="2:28" x14ac:dyDescent="0.25">
      <c r="B29" s="1"/>
      <c r="C29" s="1"/>
      <c r="D29" s="1"/>
      <c r="E29" s="63" t="s">
        <v>61</v>
      </c>
      <c r="F29" s="63"/>
      <c r="G29" s="66" t="s">
        <v>36</v>
      </c>
      <c r="H29" s="66" t="s">
        <v>44</v>
      </c>
      <c r="I29" s="66" t="s">
        <v>62</v>
      </c>
    </row>
    <row r="30" spans="2:28" x14ac:dyDescent="0.25">
      <c r="B30" s="1" t="s">
        <v>53</v>
      </c>
      <c r="C30" s="1" t="s">
        <v>60</v>
      </c>
      <c r="D30" s="1" t="s">
        <v>34</v>
      </c>
      <c r="E30" s="1" t="s">
        <v>32</v>
      </c>
      <c r="F30" s="1" t="s">
        <v>33</v>
      </c>
      <c r="G30" s="66"/>
      <c r="H30" s="66"/>
      <c r="I30" s="66"/>
    </row>
    <row r="31" spans="2:28" x14ac:dyDescent="0.25">
      <c r="B31" s="1" t="str">
        <f>VLOOKUP(F23,list12!B5:BJ23,8)</f>
        <v>Eng. 004</v>
      </c>
      <c r="C31" s="1" t="s">
        <v>3</v>
      </c>
      <c r="D31" s="1">
        <f>VLOOKUP(F23,list12!B5:BJ23,7)</f>
        <v>4</v>
      </c>
      <c r="E31" s="1" t="str">
        <f ca="1">VLOOKUP(F23,list12!B5:BJ23,10)</f>
        <v>C+</v>
      </c>
      <c r="F31" s="1" t="str">
        <f ca="1">VLOOKUP(F23,list12!B5:BJ23,12)</f>
        <v>C</v>
      </c>
      <c r="G31" s="1" t="str">
        <f ca="1">VLOOKUP(F23,list12!B5:BJ23,14)</f>
        <v>C+</v>
      </c>
      <c r="H31" s="25">
        <f ca="1">VLOOKUP(F23,list12!B5:BJ23,15)</f>
        <v>2.4</v>
      </c>
      <c r="I31" s="1"/>
    </row>
    <row r="32" spans="2:28" x14ac:dyDescent="0.25">
      <c r="B32" s="1" t="str">
        <f>VLOOKUP(F23,list12!B5:BJ23,17)</f>
        <v>Nep. 002</v>
      </c>
      <c r="C32" s="1" t="s">
        <v>4</v>
      </c>
      <c r="D32" s="1">
        <f>VLOOKUP(F23,list12!B5:BJ23,16)</f>
        <v>3</v>
      </c>
      <c r="E32" s="1" t="str">
        <f ca="1">VLOOKUP(F23,list12!B5:BJ23,19)</f>
        <v>D</v>
      </c>
      <c r="F32" s="1" t="str">
        <f ca="1">VLOOKUP(F23,list12!B5:BJ23,21)</f>
        <v>NG</v>
      </c>
      <c r="G32" s="1" t="str">
        <f ca="1">VLOOKUP(F23,list12!B5:BJ23,23)</f>
        <v>NG</v>
      </c>
      <c r="H32" s="25">
        <f ca="1">VLOOKUP(F23,list12!B5:BJ23,24)</f>
        <v>0</v>
      </c>
      <c r="I32" s="1"/>
    </row>
    <row r="33" spans="2:9" x14ac:dyDescent="0.25">
      <c r="B33" s="1" t="str">
        <f>VLOOKUP(F23,list12!B5:BJ23,26)</f>
        <v>Mat. 007</v>
      </c>
      <c r="C33" s="1" t="s">
        <v>72</v>
      </c>
      <c r="D33" s="1">
        <f>VLOOKUP(F23,list12!B5:BJ23,25)</f>
        <v>5</v>
      </c>
      <c r="E33" s="1" t="str">
        <f ca="1">VLOOKUP(F23,list12!B5:BJ23,28)</f>
        <v>D</v>
      </c>
      <c r="F33" s="1"/>
      <c r="G33" s="1" t="str">
        <f ca="1">VLOOKUP(F23,list12!B5:BJ23,32)</f>
        <v>D</v>
      </c>
      <c r="H33" s="25">
        <f ca="1">VLOOKUP(F23,list12!B5:BJ23,33)</f>
        <v>1.6</v>
      </c>
      <c r="I33" s="1"/>
    </row>
    <row r="34" spans="2:9" x14ac:dyDescent="0.25">
      <c r="B34" s="1" t="str">
        <f>VLOOKUP(F23,list12!B5:BJ23,35)</f>
        <v>Phy. 102</v>
      </c>
      <c r="C34" s="1" t="s">
        <v>92</v>
      </c>
      <c r="D34" s="1">
        <f>VLOOKUP(F23,list12!B5:BJ23,34)</f>
        <v>5</v>
      </c>
      <c r="E34" s="1" t="str">
        <f ca="1">VLOOKUP(F23,list12!B5:BJ23,37)</f>
        <v>C</v>
      </c>
      <c r="F34" s="1" t="str">
        <f ca="1">VLOOKUP(F23,list12!B5:BJ23,39)</f>
        <v>NG</v>
      </c>
      <c r="G34" s="1" t="str">
        <f ca="1">VLOOKUP(F23,list12!B5:BJ23,41)</f>
        <v>D</v>
      </c>
      <c r="H34" s="25">
        <f ca="1">VLOOKUP(F23,list12!B5:BJ23,42)</f>
        <v>1.6</v>
      </c>
      <c r="I34" s="1"/>
    </row>
    <row r="35" spans="2:9" x14ac:dyDescent="0.25">
      <c r="B35" s="1" t="str">
        <f>VLOOKUP(F23,list12!B5:BJ23,44)</f>
        <v>Com. 232</v>
      </c>
      <c r="C35" s="1" t="s">
        <v>8</v>
      </c>
      <c r="D35" s="1">
        <f>VLOOKUP(F23,list12!B5:BJ23,43)</f>
        <v>5</v>
      </c>
      <c r="E35" s="1" t="str">
        <f ca="1">VLOOKUP(F23,list12!B5:BJ23,46)</f>
        <v>NG</v>
      </c>
      <c r="F35" s="1" t="str">
        <f ca="1">VLOOKUP(F23,list12!B5:BJ23,48)</f>
        <v>A</v>
      </c>
      <c r="G35" s="1" t="str">
        <f ca="1">VLOOKUP(F23,list12!B5:BJ23,50)</f>
        <v>D</v>
      </c>
      <c r="H35" s="25">
        <f ca="1">VLOOKUP(F23,list12!B5:BJ23,51)</f>
        <v>1.6</v>
      </c>
      <c r="I35" s="1"/>
    </row>
    <row r="36" spans="2:9" x14ac:dyDescent="0.25">
      <c r="B36" s="1" t="str">
        <f>VLOOKUP(F23,list12!B5:BJ23,53)</f>
        <v>Che.302</v>
      </c>
      <c r="C36" s="1" t="s">
        <v>93</v>
      </c>
      <c r="D36" s="1">
        <f>VLOOKUP(F23,list12!B5:BJ23,52)</f>
        <v>5</v>
      </c>
      <c r="E36" s="1" t="str">
        <f ca="1">VLOOKUP(F23,list12!B5:BJ23,55)</f>
        <v>C</v>
      </c>
      <c r="F36" s="1" t="str">
        <f ca="1">VLOOKUP(F23,list12!B5:BJ23,57)</f>
        <v>NG</v>
      </c>
      <c r="G36" s="1" t="str">
        <f ca="1">VLOOKUP(F23,list12!B5:BJ23,59)</f>
        <v>D</v>
      </c>
      <c r="H36" s="25">
        <f ca="1">VLOOKUP(F23,list12!B5:BJ23,60)</f>
        <v>1.6</v>
      </c>
      <c r="I36" s="1"/>
    </row>
    <row r="37" spans="2:9" x14ac:dyDescent="0.25">
      <c r="B37" s="1"/>
      <c r="C37" s="10" t="s">
        <v>27</v>
      </c>
      <c r="D37" s="1">
        <f>SUM(D31:D36)</f>
        <v>27</v>
      </c>
      <c r="E37" s="1"/>
      <c r="F37" s="1"/>
      <c r="G37" s="1"/>
      <c r="H37" s="25"/>
      <c r="I37" s="1"/>
    </row>
    <row r="38" spans="2:9" x14ac:dyDescent="0.25">
      <c r="B38" s="22"/>
      <c r="C38" s="22"/>
      <c r="D38" s="22"/>
      <c r="E38" s="22"/>
      <c r="F38" s="22"/>
      <c r="G38" s="22"/>
      <c r="H38" s="22"/>
      <c r="I38" s="22"/>
    </row>
    <row r="39" spans="2:9" x14ac:dyDescent="0.25">
      <c r="B39" s="22"/>
      <c r="C39" s="22"/>
      <c r="D39" s="22"/>
      <c r="E39" s="22"/>
      <c r="F39" s="22"/>
      <c r="G39" s="22"/>
      <c r="H39" s="10" t="s">
        <v>39</v>
      </c>
      <c r="I39" s="36">
        <f ca="1">(4*H31+3*H32+5*H33+5*H34+5*H35+5*H36)/D37</f>
        <v>1.5407407407407407</v>
      </c>
    </row>
    <row r="40" spans="2:9" x14ac:dyDescent="0.25">
      <c r="B40" s="22"/>
      <c r="C40" s="22"/>
      <c r="D40" s="22"/>
      <c r="E40" s="22"/>
      <c r="F40" s="22"/>
      <c r="G40" s="22"/>
      <c r="H40" s="10"/>
      <c r="I40" s="36"/>
    </row>
    <row r="41" spans="2:9" x14ac:dyDescent="0.25">
      <c r="B41" s="22" t="s">
        <v>47</v>
      </c>
      <c r="C41" s="22"/>
      <c r="D41" s="22"/>
      <c r="E41" s="22"/>
      <c r="F41" s="22"/>
      <c r="G41" s="22"/>
      <c r="H41" s="10"/>
      <c r="I41" s="36"/>
    </row>
    <row r="42" spans="2:9" x14ac:dyDescent="0.25">
      <c r="B42" s="22" t="s">
        <v>68</v>
      </c>
      <c r="C42" s="22"/>
      <c r="D42" s="22"/>
      <c r="E42" s="22"/>
      <c r="F42" s="22"/>
      <c r="G42" s="22"/>
      <c r="H42" s="22"/>
      <c r="I42" s="22"/>
    </row>
    <row r="43" spans="2:9" x14ac:dyDescent="0.25">
      <c r="B43" s="22" t="s">
        <v>32</v>
      </c>
      <c r="C43" s="22" t="s">
        <v>48</v>
      </c>
      <c r="D43" s="22"/>
      <c r="E43" s="22"/>
      <c r="F43" s="22"/>
      <c r="G43" s="22"/>
      <c r="H43" s="22"/>
      <c r="I43" s="22"/>
    </row>
    <row r="44" spans="2:9" x14ac:dyDescent="0.25">
      <c r="B44" s="22" t="s">
        <v>33</v>
      </c>
      <c r="C44" s="22" t="s">
        <v>49</v>
      </c>
      <c r="D44" s="22"/>
      <c r="E44" s="22"/>
      <c r="F44" s="22"/>
      <c r="G44" s="22"/>
      <c r="H44" s="22"/>
      <c r="I44" s="22"/>
    </row>
    <row r="45" spans="2:9" x14ac:dyDescent="0.25">
      <c r="B45" s="22" t="s">
        <v>39</v>
      </c>
      <c r="C45" s="22" t="s">
        <v>67</v>
      </c>
      <c r="D45" s="22"/>
      <c r="E45" s="22"/>
      <c r="F45" s="22"/>
      <c r="G45" s="22"/>
      <c r="H45" s="22"/>
      <c r="I45" s="22"/>
    </row>
    <row r="46" spans="2:9" x14ac:dyDescent="0.25">
      <c r="B46" s="22"/>
      <c r="C46" s="22"/>
      <c r="D46" s="22"/>
      <c r="E46" s="22"/>
      <c r="F46" s="22"/>
      <c r="G46" s="22"/>
      <c r="H46" s="22"/>
      <c r="I46" s="22"/>
    </row>
    <row r="47" spans="2:9" x14ac:dyDescent="0.25">
      <c r="B47" s="63"/>
      <c r="C47" s="63"/>
      <c r="D47" s="63"/>
      <c r="E47" s="22"/>
      <c r="F47" s="63"/>
      <c r="G47" s="63"/>
      <c r="H47" s="63"/>
      <c r="I47" s="63"/>
    </row>
    <row r="48" spans="2:9" x14ac:dyDescent="0.25">
      <c r="B48" s="63"/>
      <c r="C48" s="63"/>
      <c r="D48" s="63"/>
      <c r="E48" s="22"/>
      <c r="F48" s="63"/>
      <c r="G48" s="63"/>
      <c r="H48" s="63"/>
      <c r="I48" s="63"/>
    </row>
    <row r="49" spans="2:9" x14ac:dyDescent="0.25">
      <c r="B49" s="63"/>
      <c r="C49" s="63"/>
      <c r="D49" s="63"/>
      <c r="E49" s="22"/>
      <c r="F49" s="63"/>
      <c r="G49" s="63"/>
      <c r="H49" s="63"/>
      <c r="I49" s="63"/>
    </row>
    <row r="50" spans="2:9" x14ac:dyDescent="0.25">
      <c r="B50" s="63" t="s">
        <v>69</v>
      </c>
      <c r="C50" s="63"/>
      <c r="D50" s="63"/>
      <c r="E50" s="22"/>
      <c r="F50" s="63" t="s">
        <v>70</v>
      </c>
      <c r="G50" s="63"/>
      <c r="H50" s="63"/>
      <c r="I50" s="63"/>
    </row>
  </sheetData>
  <mergeCells count="16">
    <mergeCell ref="B47:D49"/>
    <mergeCell ref="F47:I49"/>
    <mergeCell ref="B50:D50"/>
    <mergeCell ref="F50:I50"/>
    <mergeCell ref="C24:D24"/>
    <mergeCell ref="D27:G27"/>
    <mergeCell ref="E29:F29"/>
    <mergeCell ref="G29:G30"/>
    <mergeCell ref="H29:H30"/>
    <mergeCell ref="I29:I30"/>
    <mergeCell ref="B5:I13"/>
    <mergeCell ref="D17:G18"/>
    <mergeCell ref="F22:H22"/>
    <mergeCell ref="B23:C23"/>
    <mergeCell ref="D23:E23"/>
    <mergeCell ref="H23:I23"/>
  </mergeCells>
  <dataValidations count="1">
    <dataValidation type="list" allowBlank="1" showInputMessage="1" showErrorMessage="1" sqref="F23" xr:uid="{AA81E1EF-1BBE-493D-9584-3F2300E305C2}">
      <formula1>$AB$10:$AB$25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1C00-F53F-4AD7-AFF2-021EE90EC3E6}">
  <sheetPr codeName="Sheet7"/>
  <dimension ref="B2:AJ48"/>
  <sheetViews>
    <sheetView topLeftCell="A3" workbookViewId="0">
      <selection activeCell="K43" sqref="K43"/>
    </sheetView>
  </sheetViews>
  <sheetFormatPr defaultRowHeight="15" x14ac:dyDescent="0.25"/>
  <cols>
    <col min="3" max="3" width="15" bestFit="1" customWidth="1"/>
    <col min="4" max="4" width="10.140625" bestFit="1" customWidth="1"/>
  </cols>
  <sheetData>
    <row r="2" spans="2:36" ht="15.75" thickBot="1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</row>
    <row r="3" spans="2:36" ht="15.75" thickBot="1" x14ac:dyDescent="0.3">
      <c r="B3" s="56" t="s">
        <v>133</v>
      </c>
      <c r="C3" s="57"/>
      <c r="D3" s="57"/>
      <c r="E3" s="58"/>
      <c r="F3" s="50" t="s">
        <v>118</v>
      </c>
      <c r="G3" s="51"/>
      <c r="H3" s="51"/>
      <c r="I3" s="51"/>
      <c r="J3" s="51"/>
      <c r="K3" s="51"/>
      <c r="L3" s="51"/>
      <c r="M3" s="52"/>
      <c r="N3" s="50" t="s">
        <v>119</v>
      </c>
      <c r="O3" s="51"/>
      <c r="P3" s="51"/>
      <c r="Q3" s="51"/>
      <c r="R3" s="51"/>
      <c r="S3" s="51"/>
      <c r="T3" s="51"/>
      <c r="U3" s="52"/>
      <c r="V3" s="50" t="s">
        <v>120</v>
      </c>
      <c r="W3" s="51"/>
      <c r="X3" s="51"/>
      <c r="Y3" s="51"/>
      <c r="Z3" s="51"/>
      <c r="AA3" s="51"/>
      <c r="AB3" s="51"/>
      <c r="AC3" s="52"/>
      <c r="AD3" s="50" t="s">
        <v>72</v>
      </c>
      <c r="AE3" s="51"/>
      <c r="AF3" s="51"/>
      <c r="AG3" s="51"/>
      <c r="AH3" s="51"/>
      <c r="AI3" s="52"/>
    </row>
    <row r="4" spans="2:36" ht="15.75" thickBot="1" x14ac:dyDescent="0.3">
      <c r="B4" s="59"/>
      <c r="C4" s="60"/>
      <c r="D4" s="60"/>
      <c r="E4" s="61"/>
      <c r="F4" s="75" t="s">
        <v>34</v>
      </c>
      <c r="G4" s="2" t="s">
        <v>32</v>
      </c>
      <c r="H4" s="1" t="s">
        <v>28</v>
      </c>
      <c r="I4" s="1" t="s">
        <v>33</v>
      </c>
      <c r="J4" s="1" t="s">
        <v>28</v>
      </c>
      <c r="K4" s="1" t="s">
        <v>27</v>
      </c>
      <c r="L4" s="1" t="s">
        <v>36</v>
      </c>
      <c r="M4" s="3" t="s">
        <v>37</v>
      </c>
      <c r="N4" s="75" t="s">
        <v>34</v>
      </c>
      <c r="O4" s="2" t="s">
        <v>32</v>
      </c>
      <c r="P4" s="1" t="s">
        <v>28</v>
      </c>
      <c r="Q4" s="1" t="s">
        <v>33</v>
      </c>
      <c r="R4" s="1" t="s">
        <v>28</v>
      </c>
      <c r="S4" s="1" t="s">
        <v>27</v>
      </c>
      <c r="T4" s="1" t="s">
        <v>36</v>
      </c>
      <c r="U4" s="3" t="s">
        <v>37</v>
      </c>
      <c r="V4" s="75" t="s">
        <v>34</v>
      </c>
      <c r="W4" s="2" t="s">
        <v>32</v>
      </c>
      <c r="X4" s="1" t="s">
        <v>28</v>
      </c>
      <c r="Y4" s="1" t="s">
        <v>33</v>
      </c>
      <c r="Z4" s="1" t="s">
        <v>28</v>
      </c>
      <c r="AA4" s="1" t="s">
        <v>27</v>
      </c>
      <c r="AB4" s="1" t="s">
        <v>36</v>
      </c>
      <c r="AC4" s="3" t="s">
        <v>37</v>
      </c>
      <c r="AD4" s="75" t="s">
        <v>34</v>
      </c>
      <c r="AE4" s="8" t="s">
        <v>32</v>
      </c>
      <c r="AF4" s="8" t="s">
        <v>28</v>
      </c>
      <c r="AG4" s="8" t="s">
        <v>27</v>
      </c>
      <c r="AH4" s="76" t="s">
        <v>36</v>
      </c>
      <c r="AI4" s="82" t="s">
        <v>37</v>
      </c>
      <c r="AJ4" s="74" t="s">
        <v>39</v>
      </c>
    </row>
    <row r="5" spans="2:36" ht="15.75" thickBot="1" x14ac:dyDescent="0.3">
      <c r="B5" s="38" t="s">
        <v>95</v>
      </c>
      <c r="C5" s="39" t="s">
        <v>50</v>
      </c>
      <c r="D5" s="39" t="s">
        <v>51</v>
      </c>
      <c r="E5" s="40" t="s">
        <v>28</v>
      </c>
      <c r="F5" s="73"/>
      <c r="G5" s="14">
        <v>75</v>
      </c>
      <c r="H5" s="5"/>
      <c r="I5" s="15">
        <v>25</v>
      </c>
      <c r="J5" s="5"/>
      <c r="K5" s="15">
        <v>100</v>
      </c>
      <c r="L5" s="5"/>
      <c r="M5" s="6"/>
      <c r="N5" s="73"/>
      <c r="O5" s="14">
        <v>75</v>
      </c>
      <c r="P5" s="5"/>
      <c r="Q5" s="15">
        <v>25</v>
      </c>
      <c r="R5" s="5"/>
      <c r="S5" s="15">
        <v>100</v>
      </c>
      <c r="T5" s="5"/>
      <c r="U5" s="6"/>
      <c r="V5" s="73"/>
      <c r="W5" s="14">
        <v>75</v>
      </c>
      <c r="X5" s="5"/>
      <c r="Y5" s="15">
        <v>25</v>
      </c>
      <c r="Z5" s="5"/>
      <c r="AA5" s="15">
        <v>100</v>
      </c>
      <c r="AB5" s="5"/>
      <c r="AC5" s="6"/>
      <c r="AD5" s="73"/>
      <c r="AE5" s="15">
        <v>100</v>
      </c>
      <c r="AF5" s="5"/>
      <c r="AG5" s="15">
        <v>100</v>
      </c>
      <c r="AH5" s="72"/>
      <c r="AI5" s="83"/>
      <c r="AJ5" s="55"/>
    </row>
    <row r="6" spans="2:36" ht="15.75" thickBot="1" x14ac:dyDescent="0.3">
      <c r="B6" s="2">
        <v>1</v>
      </c>
      <c r="C6" s="1" t="s">
        <v>121</v>
      </c>
      <c r="D6" s="27">
        <f t="shared" ref="D6:D20" ca="1" si="0">RANDBETWEEN(DATE(2015,1,1),DATE(2015,12,31))</f>
        <v>42090</v>
      </c>
      <c r="E6" s="1">
        <v>1</v>
      </c>
      <c r="F6" s="2">
        <v>4</v>
      </c>
      <c r="G6" s="2">
        <f ca="1">RANDBETWEEN(0,75)</f>
        <v>5</v>
      </c>
      <c r="H6" s="1" t="str">
        <f ca="1">IF(G6/G$5&gt;=0.9,"A+",IF(G6/G$5&gt;=0.8,"A",IF(G6/G$5&gt;=0.7,"B+",IF(G6/G$5&gt;=0.6,"B",IF(G6/G$5&gt;=0.5,"C+",IF(G6/G$5&gt;=0.4,"C",IF(G6/G$5&gt;=0.3,"D",IF(G6/G$5&gt;0,"NG","Absent"))))))))</f>
        <v>NG</v>
      </c>
      <c r="I6" s="1">
        <f ca="1">RANDBETWEEN(0,25)</f>
        <v>2</v>
      </c>
      <c r="J6" s="1" t="str">
        <f ca="1">IF(I6/I$5&gt;=0.9,"A+",IF(I6/I$5&gt;=0.8,"A",IF(I6/I$5&gt;=0.7,"B+",IF(I6/I$5&gt;=0.6,"B",IF(I6/I$5&gt;=0.5,"C+",IF(I6/I$5&gt;=0.4,"C",IF(I6/I$5&gt;=0.3,"D",IF(I6/I$5&gt;0,"NG","Absent"))))))))</f>
        <v>NG</v>
      </c>
      <c r="K6" s="1">
        <f ca="1">SUM(G6+I6)</f>
        <v>7</v>
      </c>
      <c r="L6" s="1" t="str">
        <f ca="1">IF(K6/K$5&gt;=0.9,"A+",IF(K6/K$5&gt;=0.8,"A",IF(K6/K$5&gt;=0.7,"B+",IF(K6/K$5&gt;=0.6,"B",IF(K6/K$5&gt;=0.5,"C+",IF(K6/K$5&gt;=0.4,"C",IF(K6/K$5&gt;=0.3,"D",IF(K6/K$5&gt;0,"NG","Absent"))))))))</f>
        <v>NG</v>
      </c>
      <c r="M6" s="49">
        <f ca="1">IF(L6="A+",4,IF(L6="A",3.6,IF(L6="B+",3.2,IF(L6="B",2.8,IF(L6="C+",2.4,IF(L6="C",2,IF(L6="D",1.6,IF(L6="NG",0,"Absent"))))))))</f>
        <v>0</v>
      </c>
      <c r="N6" s="2">
        <v>4</v>
      </c>
      <c r="O6" s="2">
        <f ca="1">RANDBETWEEN(0,75)</f>
        <v>39</v>
      </c>
      <c r="P6" s="1" t="str">
        <f ca="1">IF(O6/O$5&gt;=0.9,"A+",IF(O6/O$5&gt;=0.8,"A",IF(O6/O$5&gt;=0.7,"B+",IF(O6/O$5&gt;=0.6,"B",IF(O6/O$5&gt;=0.5,"C+",IF(O6/O$5&gt;=0.4,"C",IF(O6/O$5&gt;=0.3,"D",IF(O6/O$5&gt;0,"NG","Absent"))))))))</f>
        <v>C+</v>
      </c>
      <c r="Q6" s="1">
        <f ca="1">RANDBETWEEN(0,25)</f>
        <v>19</v>
      </c>
      <c r="R6" s="1" t="str">
        <f ca="1">IF(Q6/Q$5&gt;=0.9,"A+",IF(Q6/Q$5&gt;=0.8,"A",IF(Q6/Q$5&gt;=0.7,"B+",IF(Q6/Q$5&gt;=0.6,"B",IF(Q6/Q$5&gt;=0.5,"C+",IF(Q6/Q$5&gt;=0.4,"C",IF(Q6/Q$5&gt;=0.3,"D",IF(Q6/Q$5&gt;0,"NG","Absent"))))))))</f>
        <v>B+</v>
      </c>
      <c r="S6" s="1">
        <f ca="1">SUM(O6+Q6)</f>
        <v>58</v>
      </c>
      <c r="T6" s="1" t="str">
        <f ca="1">IF(S6/S$5&gt;=0.9,"A+",IF(S6/S$5&gt;=0.8,"A",IF(S6/S$5&gt;=0.7,"B+",IF(S6/S$5&gt;=0.6,"B",IF(S6/S$5&gt;=0.5,"C+",IF(S6/S$5&gt;=0.4,"C",IF(S6/S$5&gt;=0.3,"D",IF(S6/S$5&gt;0,"NG","Absent"))))))))</f>
        <v>C+</v>
      </c>
      <c r="U6" s="49">
        <f ca="1">IF(T6="A+",4,IF(T6="A",3.6,IF(T6="B+",3.2,IF(T6="B",2.8,IF(T6="C+",2.4,IF(T6="C",2,IF(T6="D",1.6,IF(T6="NG",0,"Absent"))))))))</f>
        <v>2.4</v>
      </c>
      <c r="V6" s="2">
        <v>4</v>
      </c>
      <c r="W6" s="2">
        <f ca="1">RANDBETWEEN(0,75)</f>
        <v>73</v>
      </c>
      <c r="X6" s="1" t="str">
        <f ca="1">IF(W6/W$5&gt;=0.9,"A+",IF(W6/W$5&gt;=0.8,"A",IF(W6/W$5&gt;=0.7,"B+",IF(W6/W$5&gt;=0.6,"B",IF(W6/W$5&gt;=0.5,"C+",IF(W6/W$5&gt;=0.4,"C",IF(W6/W$5&gt;=0.3,"D",IF(W6/W$5&gt;0,"NG","Absent"))))))))</f>
        <v>A+</v>
      </c>
      <c r="Y6" s="1">
        <f ca="1">RANDBETWEEN(0,25)</f>
        <v>3</v>
      </c>
      <c r="Z6" s="1" t="str">
        <f ca="1">IF(Y6/Y$5&gt;=0.9,"A+",IF(Y6/Y$5&gt;=0.8,"A",IF(Y6/Y$5&gt;=0.7,"B+",IF(Y6/Y$5&gt;=0.6,"B",IF(Y6/Y$5&gt;=0.5,"C+",IF(Y6/Y$5&gt;=0.4,"C",IF(Y6/Y$5&gt;=0.3,"D",IF(Y6/Y$5&gt;0,"NG","Absent"))))))))</f>
        <v>NG</v>
      </c>
      <c r="AA6" s="1">
        <f ca="1">SUM(W6+Y6)</f>
        <v>76</v>
      </c>
      <c r="AB6" s="1" t="str">
        <f ca="1">IF(AA6/AA$5&gt;=0.9,"A+",IF(AA6/AA$5&gt;=0.8,"A",IF(AA6/AA$5&gt;=0.7,"B+",IF(AA6/AA$5&gt;=0.6,"B",IF(AA6/AA$5&gt;=0.5,"C+",IF(AA6/AA$5&gt;=0.4,"C",IF(AA6/AA$5&gt;=0.3,"D",IF(AA6/AA$5&gt;0,"NG","Absent"))))))))</f>
        <v>B+</v>
      </c>
      <c r="AC6" s="49">
        <f ca="1">IF(AB6="A+",4,IF(AB6="A",3.6,IF(AB6="B+",3.2,IF(AB6="B",2.8,IF(AB6="C+",2.4,IF(AB6="C",2,IF(AB6="D",1.6,IF(AB6="NG",0,"Absent"))))))))</f>
        <v>3.2</v>
      </c>
      <c r="AD6" s="2">
        <v>4</v>
      </c>
      <c r="AE6" s="1">
        <f ca="1">RANDBETWEEN(1,100)</f>
        <v>97</v>
      </c>
      <c r="AF6" s="1" t="str">
        <f ca="1">IF(AE6/AE$5&gt;=0.9,"A+",IF(AE6/AE$5&gt;=0.8,"A",IF(AE6/AE$5&gt;=0.7,"B+",IF(AE6/AE$5&gt;=0.6,"B",IF(AE6/AE$5&gt;=0.5,"C+",IF(AE6/AE$5&gt;=0.4,"C",IF(AE6/AE$5&gt;=0.3,"D",IF(AE6/AE$5&gt;0,"NG","Absent"))))))))</f>
        <v>A+</v>
      </c>
      <c r="AG6" s="1">
        <f ca="1">SUM(AE6)</f>
        <v>97</v>
      </c>
      <c r="AH6" s="1" t="str">
        <f ca="1">IF(AG6/AG$5&gt;=0.9,"A+",IF(AG6/AG$5&gt;=0.8,"A",IF(AG6/AG$5&gt;=0.7,"B+",IF(AG6/AG$5&gt;=0.6,"B",IF(AG6/AG$5&gt;=0.5,"C+",IF(AG6/AG$5&gt;=0.4,"C",IF(AG6/AG$5&gt;=0.3,"D",IF(AG6/AG$5&gt;0,"NG","Absent"))))))))</f>
        <v>A+</v>
      </c>
      <c r="AI6" s="49">
        <f ca="1">IF(AH6="A+",4,IF(AH6="A",3.6,IF(AH6="B+",3.2,IF(AH6="B",2.8,IF(AH6="C+",2.4,IF(AH6="C",2,IF(AH6="D",1.6,IF(AH6="NG",0,"Absent"))))))))</f>
        <v>4</v>
      </c>
      <c r="AJ6" s="17">
        <f ca="1">(4*AI6+4*AC6+4*U6+4*M6)/16</f>
        <v>2.4</v>
      </c>
    </row>
    <row r="7" spans="2:36" ht="15.75" thickBot="1" x14ac:dyDescent="0.3">
      <c r="B7" s="2">
        <v>2</v>
      </c>
      <c r="C7" s="1" t="s">
        <v>122</v>
      </c>
      <c r="D7" s="27">
        <f t="shared" ca="1" si="0"/>
        <v>42062</v>
      </c>
      <c r="E7" s="1">
        <v>1</v>
      </c>
      <c r="F7" s="2">
        <v>4</v>
      </c>
      <c r="G7" s="1">
        <f t="shared" ref="G7:G42" ca="1" si="1">RANDBETWEEN(0,75)</f>
        <v>0</v>
      </c>
      <c r="H7" s="1" t="str">
        <f t="shared" ref="H7:H42" ca="1" si="2">IF(G7/G$5&gt;=0.9,"A+",IF(G7/G$5&gt;=0.8,"A",IF(G7/G$5&gt;=0.7,"B+",IF(G7/G$5&gt;=0.6,"B",IF(G7/G$5&gt;=0.5,"C+",IF(G7/G$5&gt;=0.4,"C",IF(G7/G$5&gt;=0.3,"D",IF(G7/G$5&gt;0,"NG","Absent"))))))))</f>
        <v>Absent</v>
      </c>
      <c r="I7" s="1">
        <f t="shared" ref="I7:I42" ca="1" si="3">RANDBETWEEN(0,25)</f>
        <v>19</v>
      </c>
      <c r="J7" s="1" t="str">
        <f t="shared" ref="J7:J42" ca="1" si="4">IF(I7/I$5&gt;=0.9,"A+",IF(I7/I$5&gt;=0.8,"A",IF(I7/I$5&gt;=0.7,"B+",IF(I7/I$5&gt;=0.6,"B",IF(I7/I$5&gt;=0.5,"C+",IF(I7/I$5&gt;=0.4,"C",IF(I7/I$5&gt;=0.3,"D",IF(I7/I$5&gt;0,"NG","Absent"))))))))</f>
        <v>B+</v>
      </c>
      <c r="K7" s="1">
        <f t="shared" ref="K7:K42" ca="1" si="5">SUM(G7+I7)</f>
        <v>19</v>
      </c>
      <c r="L7" s="1" t="str">
        <f t="shared" ref="L7:L42" ca="1" si="6">IF(K7/K$5&gt;=0.9,"A+",IF(K7/K$5&gt;=0.8,"A",IF(K7/K$5&gt;=0.7,"B+",IF(K7/K$5&gt;=0.6,"B",IF(K7/K$5&gt;=0.5,"C+",IF(K7/K$5&gt;=0.4,"C",IF(K7/K$5&gt;=0.3,"D",IF(K7/K$5&gt;0,"NG","Absent"))))))))</f>
        <v>NG</v>
      </c>
      <c r="M7" s="49">
        <f t="shared" ref="M7:M42" ca="1" si="7">IF(L7="A+",4,IF(L7="A",3.6,IF(L7="B+",3.2,IF(L7="B",2.8,IF(L7="C+",2.4,IF(L7="C",2,IF(L7="D",1.6,IF(L7="NG",0,"Absent"))))))))</f>
        <v>0</v>
      </c>
      <c r="N7" s="2">
        <v>4</v>
      </c>
      <c r="O7" s="1">
        <f t="shared" ref="O7:O42" ca="1" si="8">RANDBETWEEN(0,75)</f>
        <v>23</v>
      </c>
      <c r="P7" s="1" t="str">
        <f t="shared" ref="P7:P42" ca="1" si="9">IF(O7/O$5&gt;=0.9,"A+",IF(O7/O$5&gt;=0.8,"A",IF(O7/O$5&gt;=0.7,"B+",IF(O7/O$5&gt;=0.6,"B",IF(O7/O$5&gt;=0.5,"C+",IF(O7/O$5&gt;=0.4,"C",IF(O7/O$5&gt;=0.3,"D",IF(O7/O$5&gt;0,"NG","Absent"))))))))</f>
        <v>D</v>
      </c>
      <c r="Q7" s="1">
        <f t="shared" ref="Q7:Q42" ca="1" si="10">RANDBETWEEN(0,25)</f>
        <v>7</v>
      </c>
      <c r="R7" s="1" t="str">
        <f t="shared" ref="R7:R42" ca="1" si="11">IF(Q7/Q$5&gt;=0.9,"A+",IF(Q7/Q$5&gt;=0.8,"A",IF(Q7/Q$5&gt;=0.7,"B+",IF(Q7/Q$5&gt;=0.6,"B",IF(Q7/Q$5&gt;=0.5,"C+",IF(Q7/Q$5&gt;=0.4,"C",IF(Q7/Q$5&gt;=0.3,"D",IF(Q7/Q$5&gt;0,"NG","Absent"))))))))</f>
        <v>NG</v>
      </c>
      <c r="S7" s="1">
        <f t="shared" ref="S7:S42" ca="1" si="12">SUM(O7+Q7)</f>
        <v>30</v>
      </c>
      <c r="T7" s="1" t="str">
        <f t="shared" ref="T7:T42" ca="1" si="13">IF(S7/S$5&gt;=0.9,"A+",IF(S7/S$5&gt;=0.8,"A",IF(S7/S$5&gt;=0.7,"B+",IF(S7/S$5&gt;=0.6,"B",IF(S7/S$5&gt;=0.5,"C+",IF(S7/S$5&gt;=0.4,"C",IF(S7/S$5&gt;=0.3,"D",IF(S7/S$5&gt;0,"NG","Absent"))))))))</f>
        <v>D</v>
      </c>
      <c r="U7" s="49">
        <f t="shared" ref="U7:U42" ca="1" si="14">IF(T7="A+",4,IF(T7="A",3.6,IF(T7="B+",3.2,IF(T7="B",2.8,IF(T7="C+",2.4,IF(T7="C",2,IF(T7="D",1.6,IF(T7="NG",0,"Absent"))))))))</f>
        <v>1.6</v>
      </c>
      <c r="V7" s="2">
        <v>4</v>
      </c>
      <c r="W7" s="1">
        <f t="shared" ref="W7:W42" ca="1" si="15">RANDBETWEEN(0,75)</f>
        <v>70</v>
      </c>
      <c r="X7" s="1" t="str">
        <f t="shared" ref="X7:X42" ca="1" si="16">IF(W7/W$5&gt;=0.9,"A+",IF(W7/W$5&gt;=0.8,"A",IF(W7/W$5&gt;=0.7,"B+",IF(W7/W$5&gt;=0.6,"B",IF(W7/W$5&gt;=0.5,"C+",IF(W7/W$5&gt;=0.4,"C",IF(W7/W$5&gt;=0.3,"D",IF(W7/W$5&gt;0,"NG","Absent"))))))))</f>
        <v>A+</v>
      </c>
      <c r="Y7" s="1">
        <f t="shared" ref="Y7:Y42" ca="1" si="17">RANDBETWEEN(0,25)</f>
        <v>23</v>
      </c>
      <c r="Z7" s="1" t="str">
        <f t="shared" ref="Z7:Z42" ca="1" si="18">IF(Y7/Y$5&gt;=0.9,"A+",IF(Y7/Y$5&gt;=0.8,"A",IF(Y7/Y$5&gt;=0.7,"B+",IF(Y7/Y$5&gt;=0.6,"B",IF(Y7/Y$5&gt;=0.5,"C+",IF(Y7/Y$5&gt;=0.4,"C",IF(Y7/Y$5&gt;=0.3,"D",IF(Y7/Y$5&gt;0,"NG","Absent"))))))))</f>
        <v>A+</v>
      </c>
      <c r="AA7" s="1">
        <f t="shared" ref="AA7:AA42" ca="1" si="19">SUM(W7+Y7)</f>
        <v>93</v>
      </c>
      <c r="AB7" s="1" t="str">
        <f t="shared" ref="AB7:AB42" ca="1" si="20">IF(AA7/AA$5&gt;=0.9,"A+",IF(AA7/AA$5&gt;=0.8,"A",IF(AA7/AA$5&gt;=0.7,"B+",IF(AA7/AA$5&gt;=0.6,"B",IF(AA7/AA$5&gt;=0.5,"C+",IF(AA7/AA$5&gt;=0.4,"C",IF(AA7/AA$5&gt;=0.3,"D",IF(AA7/AA$5&gt;0,"NG","Absent"))))))))</f>
        <v>A+</v>
      </c>
      <c r="AC7" s="49">
        <f t="shared" ref="AC7:AC42" ca="1" si="21">IF(AB7="A+",4,IF(AB7="A",3.6,IF(AB7="B+",3.2,IF(AB7="B",2.8,IF(AB7="C+",2.4,IF(AB7="C",2,IF(AB7="D",1.6,IF(AB7="NG",0,"Absent"))))))))</f>
        <v>4</v>
      </c>
      <c r="AD7" s="2">
        <v>4</v>
      </c>
      <c r="AE7" s="1">
        <f t="shared" ref="AE7:AE42" ca="1" si="22">RANDBETWEEN(1,100)</f>
        <v>12</v>
      </c>
      <c r="AF7" s="1" t="str">
        <f t="shared" ref="AF7:AF42" ca="1" si="23">IF(AE7/AE$5&gt;=0.9,"A+",IF(AE7/AE$5&gt;=0.8,"A",IF(AE7/AE$5&gt;=0.7,"B+",IF(AE7/AE$5&gt;=0.6,"B",IF(AE7/AE$5&gt;=0.5,"C+",IF(AE7/AE$5&gt;=0.4,"C",IF(AE7/AE$5&gt;=0.3,"D",IF(AE7/AE$5&gt;0,"NG","Absent"))))))))</f>
        <v>NG</v>
      </c>
      <c r="AG7" s="1">
        <f t="shared" ref="AG7:AG42" ca="1" si="24">SUM(AE7)</f>
        <v>12</v>
      </c>
      <c r="AH7" s="1" t="str">
        <f t="shared" ref="AH7:AH42" ca="1" si="25">IF(AG7/AG$5&gt;=0.9,"A+",IF(AG7/AG$5&gt;=0.8,"A",IF(AG7/AG$5&gt;=0.7,"B+",IF(AG7/AG$5&gt;=0.6,"B",IF(AG7/AG$5&gt;=0.5,"C+",IF(AG7/AG$5&gt;=0.4,"C",IF(AG7/AG$5&gt;=0.3,"D",IF(AG7/AG$5&gt;0,"NG","Absent"))))))))</f>
        <v>NG</v>
      </c>
      <c r="AI7" s="49">
        <f t="shared" ref="AI7:AI42" ca="1" si="26">IF(AH7="A+",4,IF(AH7="A",3.6,IF(AH7="B+",3.2,IF(AH7="B",2.8,IF(AH7="C+",2.4,IF(AH7="C",2,IF(AH7="D",1.6,IF(AH7="NG",0,"Absent"))))))))</f>
        <v>0</v>
      </c>
      <c r="AJ7" s="17">
        <f t="shared" ref="AJ7:AJ42" ca="1" si="27">(4*AI7+4*AC7+4*U7+4*M7)/16</f>
        <v>1.4</v>
      </c>
    </row>
    <row r="8" spans="2:36" ht="15.75" thickBot="1" x14ac:dyDescent="0.3">
      <c r="B8" s="2">
        <v>3</v>
      </c>
      <c r="C8" s="1" t="s">
        <v>123</v>
      </c>
      <c r="D8" s="27">
        <f t="shared" ca="1" si="0"/>
        <v>42210</v>
      </c>
      <c r="E8" s="1">
        <v>1</v>
      </c>
      <c r="F8" s="2">
        <v>4</v>
      </c>
      <c r="G8" s="1">
        <f t="shared" ca="1" si="1"/>
        <v>29</v>
      </c>
      <c r="H8" s="1" t="str">
        <f t="shared" ca="1" si="2"/>
        <v>D</v>
      </c>
      <c r="I8" s="1">
        <f t="shared" ca="1" si="3"/>
        <v>10</v>
      </c>
      <c r="J8" s="1" t="str">
        <f t="shared" ca="1" si="4"/>
        <v>C</v>
      </c>
      <c r="K8" s="1">
        <f t="shared" ca="1" si="5"/>
        <v>39</v>
      </c>
      <c r="L8" s="1" t="str">
        <f t="shared" ca="1" si="6"/>
        <v>D</v>
      </c>
      <c r="M8" s="49">
        <f t="shared" ca="1" si="7"/>
        <v>1.6</v>
      </c>
      <c r="N8" s="2">
        <v>4</v>
      </c>
      <c r="O8" s="1">
        <f t="shared" ca="1" si="8"/>
        <v>72</v>
      </c>
      <c r="P8" s="1" t="str">
        <f t="shared" ca="1" si="9"/>
        <v>A+</v>
      </c>
      <c r="Q8" s="1">
        <f t="shared" ca="1" si="10"/>
        <v>3</v>
      </c>
      <c r="R8" s="1" t="str">
        <f t="shared" ca="1" si="11"/>
        <v>NG</v>
      </c>
      <c r="S8" s="1">
        <f t="shared" ca="1" si="12"/>
        <v>75</v>
      </c>
      <c r="T8" s="1" t="str">
        <f t="shared" ca="1" si="13"/>
        <v>B+</v>
      </c>
      <c r="U8" s="49">
        <f t="shared" ca="1" si="14"/>
        <v>3.2</v>
      </c>
      <c r="V8" s="2">
        <v>4</v>
      </c>
      <c r="W8" s="1">
        <f t="shared" ca="1" si="15"/>
        <v>35</v>
      </c>
      <c r="X8" s="1" t="str">
        <f t="shared" ca="1" si="16"/>
        <v>C</v>
      </c>
      <c r="Y8" s="1">
        <f t="shared" ca="1" si="17"/>
        <v>18</v>
      </c>
      <c r="Z8" s="1" t="str">
        <f t="shared" ca="1" si="18"/>
        <v>B+</v>
      </c>
      <c r="AA8" s="1">
        <f t="shared" ca="1" si="19"/>
        <v>53</v>
      </c>
      <c r="AB8" s="1" t="str">
        <f t="shared" ca="1" si="20"/>
        <v>C+</v>
      </c>
      <c r="AC8" s="49">
        <f t="shared" ca="1" si="21"/>
        <v>2.4</v>
      </c>
      <c r="AD8" s="2">
        <v>4</v>
      </c>
      <c r="AE8" s="1">
        <f t="shared" ca="1" si="22"/>
        <v>88</v>
      </c>
      <c r="AF8" s="1" t="str">
        <f t="shared" ca="1" si="23"/>
        <v>A</v>
      </c>
      <c r="AG8" s="1">
        <f t="shared" ca="1" si="24"/>
        <v>88</v>
      </c>
      <c r="AH8" s="1" t="str">
        <f t="shared" ca="1" si="25"/>
        <v>A</v>
      </c>
      <c r="AI8" s="49">
        <f t="shared" ca="1" si="26"/>
        <v>3.6</v>
      </c>
      <c r="AJ8" s="17">
        <f t="shared" ca="1" si="27"/>
        <v>2.6999999999999997</v>
      </c>
    </row>
    <row r="9" spans="2:36" ht="15.75" thickBot="1" x14ac:dyDescent="0.3">
      <c r="B9" s="2">
        <v>4</v>
      </c>
      <c r="C9" s="1" t="s">
        <v>129</v>
      </c>
      <c r="D9" s="27">
        <f t="shared" ca="1" si="0"/>
        <v>42055</v>
      </c>
      <c r="E9" s="1">
        <v>1</v>
      </c>
      <c r="F9" s="2">
        <v>4</v>
      </c>
      <c r="G9" s="1">
        <f t="shared" ca="1" si="1"/>
        <v>53</v>
      </c>
      <c r="H9" s="1" t="str">
        <f t="shared" ca="1" si="2"/>
        <v>B+</v>
      </c>
      <c r="I9" s="1">
        <f t="shared" ca="1" si="3"/>
        <v>23</v>
      </c>
      <c r="J9" s="1" t="str">
        <f t="shared" ca="1" si="4"/>
        <v>A+</v>
      </c>
      <c r="K9" s="1">
        <f t="shared" ca="1" si="5"/>
        <v>76</v>
      </c>
      <c r="L9" s="1" t="str">
        <f t="shared" ca="1" si="6"/>
        <v>B+</v>
      </c>
      <c r="M9" s="49">
        <f t="shared" ca="1" si="7"/>
        <v>3.2</v>
      </c>
      <c r="N9" s="2">
        <v>4</v>
      </c>
      <c r="O9" s="1">
        <f t="shared" ca="1" si="8"/>
        <v>12</v>
      </c>
      <c r="P9" s="1" t="str">
        <f t="shared" ca="1" si="9"/>
        <v>NG</v>
      </c>
      <c r="Q9" s="1">
        <f t="shared" ca="1" si="10"/>
        <v>2</v>
      </c>
      <c r="R9" s="1" t="str">
        <f t="shared" ca="1" si="11"/>
        <v>NG</v>
      </c>
      <c r="S9" s="1">
        <f t="shared" ca="1" si="12"/>
        <v>14</v>
      </c>
      <c r="T9" s="1" t="str">
        <f t="shared" ca="1" si="13"/>
        <v>NG</v>
      </c>
      <c r="U9" s="49">
        <f t="shared" ca="1" si="14"/>
        <v>0</v>
      </c>
      <c r="V9" s="2">
        <v>4</v>
      </c>
      <c r="W9" s="1">
        <f t="shared" ca="1" si="15"/>
        <v>25</v>
      </c>
      <c r="X9" s="1" t="str">
        <f t="shared" ca="1" si="16"/>
        <v>D</v>
      </c>
      <c r="Y9" s="1">
        <f t="shared" ca="1" si="17"/>
        <v>13</v>
      </c>
      <c r="Z9" s="1" t="str">
        <f t="shared" ca="1" si="18"/>
        <v>C+</v>
      </c>
      <c r="AA9" s="1">
        <f t="shared" ca="1" si="19"/>
        <v>38</v>
      </c>
      <c r="AB9" s="1" t="str">
        <f t="shared" ca="1" si="20"/>
        <v>D</v>
      </c>
      <c r="AC9" s="49">
        <f t="shared" ca="1" si="21"/>
        <v>1.6</v>
      </c>
      <c r="AD9" s="2">
        <v>4</v>
      </c>
      <c r="AE9" s="1">
        <f t="shared" ca="1" si="22"/>
        <v>95</v>
      </c>
      <c r="AF9" s="1" t="str">
        <f t="shared" ca="1" si="23"/>
        <v>A+</v>
      </c>
      <c r="AG9" s="1">
        <f t="shared" ca="1" si="24"/>
        <v>95</v>
      </c>
      <c r="AH9" s="1" t="str">
        <f t="shared" ca="1" si="25"/>
        <v>A+</v>
      </c>
      <c r="AI9" s="49">
        <f t="shared" ca="1" si="26"/>
        <v>4</v>
      </c>
      <c r="AJ9" s="17">
        <f t="shared" ca="1" si="27"/>
        <v>2.2000000000000002</v>
      </c>
    </row>
    <row r="10" spans="2:36" ht="15.75" thickBot="1" x14ac:dyDescent="0.3">
      <c r="B10" s="2">
        <v>5</v>
      </c>
      <c r="C10" s="1" t="s">
        <v>84</v>
      </c>
      <c r="D10" s="27">
        <f t="shared" ca="1" si="0"/>
        <v>42080</v>
      </c>
      <c r="E10" s="1">
        <v>1</v>
      </c>
      <c r="F10" s="2">
        <v>4</v>
      </c>
      <c r="G10" s="1">
        <f t="shared" ca="1" si="1"/>
        <v>37</v>
      </c>
      <c r="H10" s="1" t="str">
        <f t="shared" ca="1" si="2"/>
        <v>C</v>
      </c>
      <c r="I10" s="1">
        <f t="shared" ca="1" si="3"/>
        <v>16</v>
      </c>
      <c r="J10" s="1" t="str">
        <f t="shared" ca="1" si="4"/>
        <v>B</v>
      </c>
      <c r="K10" s="1">
        <f t="shared" ca="1" si="5"/>
        <v>53</v>
      </c>
      <c r="L10" s="1" t="str">
        <f t="shared" ca="1" si="6"/>
        <v>C+</v>
      </c>
      <c r="M10" s="49">
        <f t="shared" ca="1" si="7"/>
        <v>2.4</v>
      </c>
      <c r="N10" s="2">
        <v>4</v>
      </c>
      <c r="O10" s="1">
        <f t="shared" ca="1" si="8"/>
        <v>60</v>
      </c>
      <c r="P10" s="1" t="str">
        <f t="shared" ca="1" si="9"/>
        <v>A</v>
      </c>
      <c r="Q10" s="1">
        <f t="shared" ca="1" si="10"/>
        <v>5</v>
      </c>
      <c r="R10" s="1" t="str">
        <f t="shared" ca="1" si="11"/>
        <v>NG</v>
      </c>
      <c r="S10" s="1">
        <f t="shared" ca="1" si="12"/>
        <v>65</v>
      </c>
      <c r="T10" s="1" t="str">
        <f t="shared" ca="1" si="13"/>
        <v>B</v>
      </c>
      <c r="U10" s="49">
        <f t="shared" ca="1" si="14"/>
        <v>2.8</v>
      </c>
      <c r="V10" s="2">
        <v>4</v>
      </c>
      <c r="W10" s="1">
        <f t="shared" ca="1" si="15"/>
        <v>37</v>
      </c>
      <c r="X10" s="1" t="str">
        <f t="shared" ca="1" si="16"/>
        <v>C</v>
      </c>
      <c r="Y10" s="1">
        <f t="shared" ca="1" si="17"/>
        <v>19</v>
      </c>
      <c r="Z10" s="1" t="str">
        <f t="shared" ca="1" si="18"/>
        <v>B+</v>
      </c>
      <c r="AA10" s="1">
        <f t="shared" ca="1" si="19"/>
        <v>56</v>
      </c>
      <c r="AB10" s="1" t="str">
        <f t="shared" ca="1" si="20"/>
        <v>C+</v>
      </c>
      <c r="AC10" s="49">
        <f t="shared" ca="1" si="21"/>
        <v>2.4</v>
      </c>
      <c r="AD10" s="2">
        <v>4</v>
      </c>
      <c r="AE10" s="1">
        <f t="shared" ca="1" si="22"/>
        <v>35</v>
      </c>
      <c r="AF10" s="1" t="str">
        <f t="shared" ca="1" si="23"/>
        <v>D</v>
      </c>
      <c r="AG10" s="1">
        <f t="shared" ca="1" si="24"/>
        <v>35</v>
      </c>
      <c r="AH10" s="1" t="str">
        <f t="shared" ca="1" si="25"/>
        <v>D</v>
      </c>
      <c r="AI10" s="49">
        <f t="shared" ca="1" si="26"/>
        <v>1.6</v>
      </c>
      <c r="AJ10" s="17">
        <f t="shared" ca="1" si="27"/>
        <v>2.2999999999999998</v>
      </c>
    </row>
    <row r="11" spans="2:36" ht="15.75" thickBot="1" x14ac:dyDescent="0.3">
      <c r="B11" s="2">
        <v>6</v>
      </c>
      <c r="C11" s="1" t="s">
        <v>85</v>
      </c>
      <c r="D11" s="27">
        <f t="shared" ca="1" si="0"/>
        <v>42166</v>
      </c>
      <c r="E11" s="1">
        <v>1</v>
      </c>
      <c r="F11" s="2">
        <v>4</v>
      </c>
      <c r="G11" s="1">
        <f t="shared" ca="1" si="1"/>
        <v>37</v>
      </c>
      <c r="H11" s="1" t="str">
        <f t="shared" ca="1" si="2"/>
        <v>C</v>
      </c>
      <c r="I11" s="1">
        <f t="shared" ca="1" si="3"/>
        <v>19</v>
      </c>
      <c r="J11" s="1" t="str">
        <f t="shared" ca="1" si="4"/>
        <v>B+</v>
      </c>
      <c r="K11" s="1">
        <f t="shared" ca="1" si="5"/>
        <v>56</v>
      </c>
      <c r="L11" s="1" t="str">
        <f t="shared" ca="1" si="6"/>
        <v>C+</v>
      </c>
      <c r="M11" s="49">
        <f t="shared" ca="1" si="7"/>
        <v>2.4</v>
      </c>
      <c r="N11" s="2">
        <v>4</v>
      </c>
      <c r="O11" s="1">
        <f t="shared" ca="1" si="8"/>
        <v>47</v>
      </c>
      <c r="P11" s="1" t="str">
        <f t="shared" ca="1" si="9"/>
        <v>B</v>
      </c>
      <c r="Q11" s="1">
        <f t="shared" ca="1" si="10"/>
        <v>5</v>
      </c>
      <c r="R11" s="1" t="str">
        <f t="shared" ca="1" si="11"/>
        <v>NG</v>
      </c>
      <c r="S11" s="1">
        <f t="shared" ca="1" si="12"/>
        <v>52</v>
      </c>
      <c r="T11" s="1" t="str">
        <f t="shared" ca="1" si="13"/>
        <v>C+</v>
      </c>
      <c r="U11" s="49">
        <f t="shared" ca="1" si="14"/>
        <v>2.4</v>
      </c>
      <c r="V11" s="2">
        <v>4</v>
      </c>
      <c r="W11" s="1">
        <f t="shared" ca="1" si="15"/>
        <v>53</v>
      </c>
      <c r="X11" s="1" t="str">
        <f t="shared" ca="1" si="16"/>
        <v>B+</v>
      </c>
      <c r="Y11" s="1">
        <f t="shared" ca="1" si="17"/>
        <v>16</v>
      </c>
      <c r="Z11" s="1" t="str">
        <f t="shared" ca="1" si="18"/>
        <v>B</v>
      </c>
      <c r="AA11" s="1">
        <f t="shared" ca="1" si="19"/>
        <v>69</v>
      </c>
      <c r="AB11" s="1" t="str">
        <f t="shared" ca="1" si="20"/>
        <v>B</v>
      </c>
      <c r="AC11" s="49">
        <f t="shared" ca="1" si="21"/>
        <v>2.8</v>
      </c>
      <c r="AD11" s="2">
        <v>4</v>
      </c>
      <c r="AE11" s="1">
        <f t="shared" ca="1" si="22"/>
        <v>72</v>
      </c>
      <c r="AF11" s="1" t="str">
        <f t="shared" ca="1" si="23"/>
        <v>B+</v>
      </c>
      <c r="AG11" s="1">
        <f t="shared" ca="1" si="24"/>
        <v>72</v>
      </c>
      <c r="AH11" s="1" t="str">
        <f t="shared" ca="1" si="25"/>
        <v>B+</v>
      </c>
      <c r="AI11" s="49">
        <f t="shared" ca="1" si="26"/>
        <v>3.2</v>
      </c>
      <c r="AJ11" s="17">
        <f t="shared" ca="1" si="27"/>
        <v>2.7</v>
      </c>
    </row>
    <row r="12" spans="2:36" ht="15.75" thickBot="1" x14ac:dyDescent="0.3">
      <c r="B12" s="2">
        <v>7</v>
      </c>
      <c r="C12" s="1" t="s">
        <v>86</v>
      </c>
      <c r="D12" s="27">
        <f t="shared" ca="1" si="0"/>
        <v>42170</v>
      </c>
      <c r="E12" s="1">
        <v>1</v>
      </c>
      <c r="F12" s="2">
        <v>4</v>
      </c>
      <c r="G12" s="1">
        <f t="shared" ca="1" si="1"/>
        <v>36</v>
      </c>
      <c r="H12" s="1" t="str">
        <f t="shared" ca="1" si="2"/>
        <v>C</v>
      </c>
      <c r="I12" s="1">
        <f t="shared" ca="1" si="3"/>
        <v>24</v>
      </c>
      <c r="J12" s="1" t="str">
        <f t="shared" ca="1" si="4"/>
        <v>A+</v>
      </c>
      <c r="K12" s="1">
        <f t="shared" ca="1" si="5"/>
        <v>60</v>
      </c>
      <c r="L12" s="1" t="str">
        <f t="shared" ca="1" si="6"/>
        <v>B</v>
      </c>
      <c r="M12" s="49">
        <f t="shared" ca="1" si="7"/>
        <v>2.8</v>
      </c>
      <c r="N12" s="2">
        <v>4</v>
      </c>
      <c r="O12" s="1">
        <f t="shared" ca="1" si="8"/>
        <v>71</v>
      </c>
      <c r="P12" s="1" t="str">
        <f t="shared" ca="1" si="9"/>
        <v>A+</v>
      </c>
      <c r="Q12" s="1">
        <f t="shared" ca="1" si="10"/>
        <v>22</v>
      </c>
      <c r="R12" s="1" t="str">
        <f t="shared" ca="1" si="11"/>
        <v>A</v>
      </c>
      <c r="S12" s="1">
        <f t="shared" ca="1" si="12"/>
        <v>93</v>
      </c>
      <c r="T12" s="1" t="str">
        <f t="shared" ca="1" si="13"/>
        <v>A+</v>
      </c>
      <c r="U12" s="49">
        <f t="shared" ca="1" si="14"/>
        <v>4</v>
      </c>
      <c r="V12" s="2">
        <v>4</v>
      </c>
      <c r="W12" s="1">
        <f t="shared" ca="1" si="15"/>
        <v>72</v>
      </c>
      <c r="X12" s="1" t="str">
        <f t="shared" ca="1" si="16"/>
        <v>A+</v>
      </c>
      <c r="Y12" s="1">
        <f t="shared" ca="1" si="17"/>
        <v>16</v>
      </c>
      <c r="Z12" s="1" t="str">
        <f t="shared" ca="1" si="18"/>
        <v>B</v>
      </c>
      <c r="AA12" s="1">
        <f t="shared" ca="1" si="19"/>
        <v>88</v>
      </c>
      <c r="AB12" s="1" t="str">
        <f t="shared" ca="1" si="20"/>
        <v>A</v>
      </c>
      <c r="AC12" s="49">
        <f t="shared" ca="1" si="21"/>
        <v>3.6</v>
      </c>
      <c r="AD12" s="2">
        <v>4</v>
      </c>
      <c r="AE12" s="1">
        <f t="shared" ca="1" si="22"/>
        <v>36</v>
      </c>
      <c r="AF12" s="1" t="str">
        <f t="shared" ca="1" si="23"/>
        <v>D</v>
      </c>
      <c r="AG12" s="1">
        <f t="shared" ca="1" si="24"/>
        <v>36</v>
      </c>
      <c r="AH12" s="1" t="str">
        <f t="shared" ca="1" si="25"/>
        <v>D</v>
      </c>
      <c r="AI12" s="49">
        <f t="shared" ca="1" si="26"/>
        <v>1.6</v>
      </c>
      <c r="AJ12" s="17">
        <f t="shared" ca="1" si="27"/>
        <v>3</v>
      </c>
    </row>
    <row r="13" spans="2:36" ht="15.75" thickBot="1" x14ac:dyDescent="0.3">
      <c r="B13" s="2">
        <v>8</v>
      </c>
      <c r="C13" s="1" t="s">
        <v>63</v>
      </c>
      <c r="D13" s="27">
        <f t="shared" ca="1" si="0"/>
        <v>42309</v>
      </c>
      <c r="E13" s="1">
        <v>1</v>
      </c>
      <c r="F13" s="2">
        <v>4</v>
      </c>
      <c r="G13" s="1">
        <f t="shared" ca="1" si="1"/>
        <v>71</v>
      </c>
      <c r="H13" s="1" t="str">
        <f t="shared" ca="1" si="2"/>
        <v>A+</v>
      </c>
      <c r="I13" s="1">
        <f t="shared" ca="1" si="3"/>
        <v>15</v>
      </c>
      <c r="J13" s="1" t="str">
        <f t="shared" ca="1" si="4"/>
        <v>B</v>
      </c>
      <c r="K13" s="1">
        <f t="shared" ca="1" si="5"/>
        <v>86</v>
      </c>
      <c r="L13" s="1" t="str">
        <f t="shared" ca="1" si="6"/>
        <v>A</v>
      </c>
      <c r="M13" s="49">
        <f t="shared" ca="1" si="7"/>
        <v>3.6</v>
      </c>
      <c r="N13" s="2">
        <v>4</v>
      </c>
      <c r="O13" s="1">
        <f t="shared" ca="1" si="8"/>
        <v>67</v>
      </c>
      <c r="P13" s="1" t="str">
        <f t="shared" ca="1" si="9"/>
        <v>A</v>
      </c>
      <c r="Q13" s="1">
        <f t="shared" ca="1" si="10"/>
        <v>15</v>
      </c>
      <c r="R13" s="1" t="str">
        <f t="shared" ca="1" si="11"/>
        <v>B</v>
      </c>
      <c r="S13" s="1">
        <f t="shared" ca="1" si="12"/>
        <v>82</v>
      </c>
      <c r="T13" s="1" t="str">
        <f t="shared" ca="1" si="13"/>
        <v>A</v>
      </c>
      <c r="U13" s="49">
        <f t="shared" ca="1" si="14"/>
        <v>3.6</v>
      </c>
      <c r="V13" s="2">
        <v>4</v>
      </c>
      <c r="W13" s="1">
        <f t="shared" ca="1" si="15"/>
        <v>62</v>
      </c>
      <c r="X13" s="1" t="str">
        <f t="shared" ca="1" si="16"/>
        <v>A</v>
      </c>
      <c r="Y13" s="1">
        <f t="shared" ca="1" si="17"/>
        <v>8</v>
      </c>
      <c r="Z13" s="1" t="str">
        <f t="shared" ca="1" si="18"/>
        <v>D</v>
      </c>
      <c r="AA13" s="1">
        <f t="shared" ca="1" si="19"/>
        <v>70</v>
      </c>
      <c r="AB13" s="1" t="str">
        <f t="shared" ca="1" si="20"/>
        <v>B+</v>
      </c>
      <c r="AC13" s="49">
        <f t="shared" ca="1" si="21"/>
        <v>3.2</v>
      </c>
      <c r="AD13" s="2">
        <v>4</v>
      </c>
      <c r="AE13" s="1">
        <f t="shared" ca="1" si="22"/>
        <v>79</v>
      </c>
      <c r="AF13" s="1" t="str">
        <f t="shared" ca="1" si="23"/>
        <v>B+</v>
      </c>
      <c r="AG13" s="1">
        <f t="shared" ca="1" si="24"/>
        <v>79</v>
      </c>
      <c r="AH13" s="1" t="str">
        <f t="shared" ca="1" si="25"/>
        <v>B+</v>
      </c>
      <c r="AI13" s="49">
        <f t="shared" ca="1" si="26"/>
        <v>3.2</v>
      </c>
      <c r="AJ13" s="17">
        <f t="shared" ca="1" si="27"/>
        <v>3.4</v>
      </c>
    </row>
    <row r="14" spans="2:36" ht="15.75" thickBot="1" x14ac:dyDescent="0.3">
      <c r="B14" s="2">
        <v>9</v>
      </c>
      <c r="C14" s="1" t="s">
        <v>128</v>
      </c>
      <c r="D14" s="27">
        <f t="shared" ca="1" si="0"/>
        <v>42022</v>
      </c>
      <c r="E14" s="1">
        <v>1</v>
      </c>
      <c r="F14" s="2">
        <v>4</v>
      </c>
      <c r="G14" s="1">
        <f t="shared" ca="1" si="1"/>
        <v>19</v>
      </c>
      <c r="H14" s="1" t="str">
        <f t="shared" ca="1" si="2"/>
        <v>NG</v>
      </c>
      <c r="I14" s="1">
        <f t="shared" ca="1" si="3"/>
        <v>5</v>
      </c>
      <c r="J14" s="1" t="str">
        <f t="shared" ca="1" si="4"/>
        <v>NG</v>
      </c>
      <c r="K14" s="1">
        <f t="shared" ca="1" si="5"/>
        <v>24</v>
      </c>
      <c r="L14" s="1" t="str">
        <f t="shared" ca="1" si="6"/>
        <v>NG</v>
      </c>
      <c r="M14" s="49">
        <f t="shared" ca="1" si="7"/>
        <v>0</v>
      </c>
      <c r="N14" s="2">
        <v>4</v>
      </c>
      <c r="O14" s="1">
        <f t="shared" ca="1" si="8"/>
        <v>23</v>
      </c>
      <c r="P14" s="1" t="str">
        <f t="shared" ca="1" si="9"/>
        <v>D</v>
      </c>
      <c r="Q14" s="1">
        <f t="shared" ca="1" si="10"/>
        <v>13</v>
      </c>
      <c r="R14" s="1" t="str">
        <f t="shared" ca="1" si="11"/>
        <v>C+</v>
      </c>
      <c r="S14" s="1">
        <f t="shared" ca="1" si="12"/>
        <v>36</v>
      </c>
      <c r="T14" s="1" t="str">
        <f t="shared" ca="1" si="13"/>
        <v>D</v>
      </c>
      <c r="U14" s="49">
        <f t="shared" ca="1" si="14"/>
        <v>1.6</v>
      </c>
      <c r="V14" s="2">
        <v>4</v>
      </c>
      <c r="W14" s="1">
        <f t="shared" ca="1" si="15"/>
        <v>73</v>
      </c>
      <c r="X14" s="1" t="str">
        <f t="shared" ca="1" si="16"/>
        <v>A+</v>
      </c>
      <c r="Y14" s="1">
        <f t="shared" ca="1" si="17"/>
        <v>21</v>
      </c>
      <c r="Z14" s="1" t="str">
        <f t="shared" ca="1" si="18"/>
        <v>A</v>
      </c>
      <c r="AA14" s="1">
        <f t="shared" ca="1" si="19"/>
        <v>94</v>
      </c>
      <c r="AB14" s="1" t="str">
        <f t="shared" ca="1" si="20"/>
        <v>A+</v>
      </c>
      <c r="AC14" s="49">
        <f t="shared" ca="1" si="21"/>
        <v>4</v>
      </c>
      <c r="AD14" s="2">
        <v>4</v>
      </c>
      <c r="AE14" s="1">
        <f t="shared" ca="1" si="22"/>
        <v>29</v>
      </c>
      <c r="AF14" s="1" t="str">
        <f t="shared" ca="1" si="23"/>
        <v>NG</v>
      </c>
      <c r="AG14" s="1">
        <f t="shared" ca="1" si="24"/>
        <v>29</v>
      </c>
      <c r="AH14" s="1" t="str">
        <f t="shared" ca="1" si="25"/>
        <v>NG</v>
      </c>
      <c r="AI14" s="49">
        <f t="shared" ca="1" si="26"/>
        <v>0</v>
      </c>
      <c r="AJ14" s="17">
        <f t="shared" ca="1" si="27"/>
        <v>1.4</v>
      </c>
    </row>
    <row r="15" spans="2:36" ht="15.75" thickBot="1" x14ac:dyDescent="0.3">
      <c r="B15" s="2">
        <v>10</v>
      </c>
      <c r="C15" s="1" t="s">
        <v>124</v>
      </c>
      <c r="D15" s="27">
        <f t="shared" ca="1" si="0"/>
        <v>42068</v>
      </c>
      <c r="E15" s="1">
        <v>1</v>
      </c>
      <c r="F15" s="2">
        <v>4</v>
      </c>
      <c r="G15" s="1">
        <f t="shared" ca="1" si="1"/>
        <v>53</v>
      </c>
      <c r="H15" s="1" t="str">
        <f t="shared" ca="1" si="2"/>
        <v>B+</v>
      </c>
      <c r="I15" s="1">
        <f t="shared" ca="1" si="3"/>
        <v>24</v>
      </c>
      <c r="J15" s="1" t="str">
        <f t="shared" ca="1" si="4"/>
        <v>A+</v>
      </c>
      <c r="K15" s="1">
        <f t="shared" ca="1" si="5"/>
        <v>77</v>
      </c>
      <c r="L15" s="1" t="str">
        <f t="shared" ca="1" si="6"/>
        <v>B+</v>
      </c>
      <c r="M15" s="49">
        <f t="shared" ca="1" si="7"/>
        <v>3.2</v>
      </c>
      <c r="N15" s="2">
        <v>4</v>
      </c>
      <c r="O15" s="1">
        <f t="shared" ca="1" si="8"/>
        <v>34</v>
      </c>
      <c r="P15" s="1" t="str">
        <f t="shared" ca="1" si="9"/>
        <v>C</v>
      </c>
      <c r="Q15" s="1">
        <f t="shared" ca="1" si="10"/>
        <v>24</v>
      </c>
      <c r="R15" s="1" t="str">
        <f t="shared" ca="1" si="11"/>
        <v>A+</v>
      </c>
      <c r="S15" s="1">
        <f t="shared" ca="1" si="12"/>
        <v>58</v>
      </c>
      <c r="T15" s="1" t="str">
        <f t="shared" ca="1" si="13"/>
        <v>C+</v>
      </c>
      <c r="U15" s="49">
        <f t="shared" ca="1" si="14"/>
        <v>2.4</v>
      </c>
      <c r="V15" s="2">
        <v>4</v>
      </c>
      <c r="W15" s="1">
        <f t="shared" ca="1" si="15"/>
        <v>66</v>
      </c>
      <c r="X15" s="1" t="str">
        <f t="shared" ca="1" si="16"/>
        <v>A</v>
      </c>
      <c r="Y15" s="1">
        <f t="shared" ca="1" si="17"/>
        <v>8</v>
      </c>
      <c r="Z15" s="1" t="str">
        <f t="shared" ca="1" si="18"/>
        <v>D</v>
      </c>
      <c r="AA15" s="1">
        <f t="shared" ca="1" si="19"/>
        <v>74</v>
      </c>
      <c r="AB15" s="1" t="str">
        <f t="shared" ca="1" si="20"/>
        <v>B+</v>
      </c>
      <c r="AC15" s="49">
        <f t="shared" ca="1" si="21"/>
        <v>3.2</v>
      </c>
      <c r="AD15" s="2">
        <v>4</v>
      </c>
      <c r="AE15" s="1">
        <f t="shared" ca="1" si="22"/>
        <v>27</v>
      </c>
      <c r="AF15" s="1" t="str">
        <f t="shared" ca="1" si="23"/>
        <v>NG</v>
      </c>
      <c r="AG15" s="1">
        <f t="shared" ca="1" si="24"/>
        <v>27</v>
      </c>
      <c r="AH15" s="1" t="str">
        <f t="shared" ca="1" si="25"/>
        <v>NG</v>
      </c>
      <c r="AI15" s="49">
        <f t="shared" ca="1" si="26"/>
        <v>0</v>
      </c>
      <c r="AJ15" s="17">
        <f t="shared" ca="1" si="27"/>
        <v>2.2000000000000002</v>
      </c>
    </row>
    <row r="16" spans="2:36" ht="15.75" thickBot="1" x14ac:dyDescent="0.3">
      <c r="B16" s="2">
        <v>11</v>
      </c>
      <c r="C16" s="1" t="s">
        <v>127</v>
      </c>
      <c r="D16" s="27">
        <f t="shared" ca="1" si="0"/>
        <v>42179</v>
      </c>
      <c r="E16" s="1">
        <v>1</v>
      </c>
      <c r="F16" s="2">
        <v>4</v>
      </c>
      <c r="G16" s="1">
        <f t="shared" ca="1" si="1"/>
        <v>75</v>
      </c>
      <c r="H16" s="1" t="str">
        <f t="shared" ca="1" si="2"/>
        <v>A+</v>
      </c>
      <c r="I16" s="1">
        <f t="shared" ca="1" si="3"/>
        <v>17</v>
      </c>
      <c r="J16" s="1" t="str">
        <f t="shared" ca="1" si="4"/>
        <v>B</v>
      </c>
      <c r="K16" s="1">
        <f t="shared" ca="1" si="5"/>
        <v>92</v>
      </c>
      <c r="L16" s="1" t="str">
        <f t="shared" ca="1" si="6"/>
        <v>A+</v>
      </c>
      <c r="M16" s="49">
        <f t="shared" ca="1" si="7"/>
        <v>4</v>
      </c>
      <c r="N16" s="2">
        <v>4</v>
      </c>
      <c r="O16" s="1">
        <f t="shared" ca="1" si="8"/>
        <v>74</v>
      </c>
      <c r="P16" s="1" t="str">
        <f t="shared" ca="1" si="9"/>
        <v>A+</v>
      </c>
      <c r="Q16" s="1">
        <f t="shared" ca="1" si="10"/>
        <v>7</v>
      </c>
      <c r="R16" s="1" t="str">
        <f t="shared" ca="1" si="11"/>
        <v>NG</v>
      </c>
      <c r="S16" s="1">
        <f t="shared" ca="1" si="12"/>
        <v>81</v>
      </c>
      <c r="T16" s="1" t="str">
        <f t="shared" ca="1" si="13"/>
        <v>A</v>
      </c>
      <c r="U16" s="49">
        <f t="shared" ca="1" si="14"/>
        <v>3.6</v>
      </c>
      <c r="V16" s="2">
        <v>4</v>
      </c>
      <c r="W16" s="1">
        <f t="shared" ca="1" si="15"/>
        <v>60</v>
      </c>
      <c r="X16" s="1" t="str">
        <f t="shared" ca="1" si="16"/>
        <v>A</v>
      </c>
      <c r="Y16" s="1">
        <f t="shared" ca="1" si="17"/>
        <v>4</v>
      </c>
      <c r="Z16" s="1" t="str">
        <f t="shared" ca="1" si="18"/>
        <v>NG</v>
      </c>
      <c r="AA16" s="1">
        <f t="shared" ca="1" si="19"/>
        <v>64</v>
      </c>
      <c r="AB16" s="1" t="str">
        <f t="shared" ca="1" si="20"/>
        <v>B</v>
      </c>
      <c r="AC16" s="49">
        <f t="shared" ca="1" si="21"/>
        <v>2.8</v>
      </c>
      <c r="AD16" s="2">
        <v>4</v>
      </c>
      <c r="AE16" s="1">
        <f t="shared" ca="1" si="22"/>
        <v>18</v>
      </c>
      <c r="AF16" s="1" t="str">
        <f t="shared" ca="1" si="23"/>
        <v>NG</v>
      </c>
      <c r="AG16" s="1">
        <f t="shared" ca="1" si="24"/>
        <v>18</v>
      </c>
      <c r="AH16" s="1" t="str">
        <f t="shared" ca="1" si="25"/>
        <v>NG</v>
      </c>
      <c r="AI16" s="49">
        <f t="shared" ca="1" si="26"/>
        <v>0</v>
      </c>
      <c r="AJ16" s="17">
        <f t="shared" ca="1" si="27"/>
        <v>2.6</v>
      </c>
    </row>
    <row r="17" spans="2:36" ht="15.75" thickBot="1" x14ac:dyDescent="0.3">
      <c r="B17" s="2">
        <v>12</v>
      </c>
      <c r="C17" s="1" t="s">
        <v>125</v>
      </c>
      <c r="D17" s="27">
        <f t="shared" ca="1" si="0"/>
        <v>42034</v>
      </c>
      <c r="E17" s="1">
        <v>1</v>
      </c>
      <c r="F17" s="2">
        <v>4</v>
      </c>
      <c r="G17" s="1">
        <f t="shared" ca="1" si="1"/>
        <v>51</v>
      </c>
      <c r="H17" s="1" t="str">
        <f t="shared" ca="1" si="2"/>
        <v>B</v>
      </c>
      <c r="I17" s="1">
        <f t="shared" ca="1" si="3"/>
        <v>6</v>
      </c>
      <c r="J17" s="1" t="str">
        <f t="shared" ca="1" si="4"/>
        <v>NG</v>
      </c>
      <c r="K17" s="1">
        <f t="shared" ca="1" si="5"/>
        <v>57</v>
      </c>
      <c r="L17" s="1" t="str">
        <f t="shared" ca="1" si="6"/>
        <v>C+</v>
      </c>
      <c r="M17" s="49">
        <f t="shared" ca="1" si="7"/>
        <v>2.4</v>
      </c>
      <c r="N17" s="2">
        <v>4</v>
      </c>
      <c r="O17" s="1">
        <f t="shared" ca="1" si="8"/>
        <v>9</v>
      </c>
      <c r="P17" s="1" t="str">
        <f t="shared" ca="1" si="9"/>
        <v>NG</v>
      </c>
      <c r="Q17" s="1">
        <f t="shared" ca="1" si="10"/>
        <v>5</v>
      </c>
      <c r="R17" s="1" t="str">
        <f t="shared" ca="1" si="11"/>
        <v>NG</v>
      </c>
      <c r="S17" s="1">
        <f t="shared" ca="1" si="12"/>
        <v>14</v>
      </c>
      <c r="T17" s="1" t="str">
        <f t="shared" ca="1" si="13"/>
        <v>NG</v>
      </c>
      <c r="U17" s="49">
        <f t="shared" ca="1" si="14"/>
        <v>0</v>
      </c>
      <c r="V17" s="2">
        <v>4</v>
      </c>
      <c r="W17" s="1">
        <f t="shared" ca="1" si="15"/>
        <v>27</v>
      </c>
      <c r="X17" s="1" t="str">
        <f t="shared" ca="1" si="16"/>
        <v>D</v>
      </c>
      <c r="Y17" s="1">
        <f t="shared" ca="1" si="17"/>
        <v>16</v>
      </c>
      <c r="Z17" s="1" t="str">
        <f t="shared" ca="1" si="18"/>
        <v>B</v>
      </c>
      <c r="AA17" s="1">
        <f t="shared" ca="1" si="19"/>
        <v>43</v>
      </c>
      <c r="AB17" s="1" t="str">
        <f t="shared" ca="1" si="20"/>
        <v>C</v>
      </c>
      <c r="AC17" s="49">
        <f t="shared" ca="1" si="21"/>
        <v>2</v>
      </c>
      <c r="AD17" s="2">
        <v>4</v>
      </c>
      <c r="AE17" s="1">
        <f t="shared" ca="1" si="22"/>
        <v>94</v>
      </c>
      <c r="AF17" s="1" t="str">
        <f t="shared" ca="1" si="23"/>
        <v>A+</v>
      </c>
      <c r="AG17" s="1">
        <f t="shared" ca="1" si="24"/>
        <v>94</v>
      </c>
      <c r="AH17" s="1" t="str">
        <f t="shared" ca="1" si="25"/>
        <v>A+</v>
      </c>
      <c r="AI17" s="49">
        <f t="shared" ca="1" si="26"/>
        <v>4</v>
      </c>
      <c r="AJ17" s="17">
        <f t="shared" ca="1" si="27"/>
        <v>2.1</v>
      </c>
    </row>
    <row r="18" spans="2:36" ht="15.75" thickBot="1" x14ac:dyDescent="0.3">
      <c r="B18" s="2">
        <v>13</v>
      </c>
      <c r="C18" s="1" t="s">
        <v>65</v>
      </c>
      <c r="D18" s="27">
        <f t="shared" ca="1" si="0"/>
        <v>42271</v>
      </c>
      <c r="E18" s="1">
        <v>1</v>
      </c>
      <c r="F18" s="2">
        <v>4</v>
      </c>
      <c r="G18" s="1">
        <f t="shared" ca="1" si="1"/>
        <v>64</v>
      </c>
      <c r="H18" s="1" t="str">
        <f t="shared" ca="1" si="2"/>
        <v>A</v>
      </c>
      <c r="I18" s="1">
        <f t="shared" ca="1" si="3"/>
        <v>8</v>
      </c>
      <c r="J18" s="1" t="str">
        <f t="shared" ca="1" si="4"/>
        <v>D</v>
      </c>
      <c r="K18" s="1">
        <f t="shared" ca="1" si="5"/>
        <v>72</v>
      </c>
      <c r="L18" s="1" t="str">
        <f t="shared" ca="1" si="6"/>
        <v>B+</v>
      </c>
      <c r="M18" s="49">
        <f t="shared" ca="1" si="7"/>
        <v>3.2</v>
      </c>
      <c r="N18" s="2">
        <v>4</v>
      </c>
      <c r="O18" s="1">
        <f t="shared" ca="1" si="8"/>
        <v>15</v>
      </c>
      <c r="P18" s="1" t="str">
        <f t="shared" ca="1" si="9"/>
        <v>NG</v>
      </c>
      <c r="Q18" s="1">
        <f t="shared" ca="1" si="10"/>
        <v>17</v>
      </c>
      <c r="R18" s="1" t="str">
        <f t="shared" ca="1" si="11"/>
        <v>B</v>
      </c>
      <c r="S18" s="1">
        <f t="shared" ca="1" si="12"/>
        <v>32</v>
      </c>
      <c r="T18" s="1" t="str">
        <f t="shared" ca="1" si="13"/>
        <v>D</v>
      </c>
      <c r="U18" s="49">
        <f t="shared" ca="1" si="14"/>
        <v>1.6</v>
      </c>
      <c r="V18" s="2">
        <v>4</v>
      </c>
      <c r="W18" s="1">
        <f t="shared" ca="1" si="15"/>
        <v>61</v>
      </c>
      <c r="X18" s="1" t="str">
        <f t="shared" ca="1" si="16"/>
        <v>A</v>
      </c>
      <c r="Y18" s="1">
        <f t="shared" ca="1" si="17"/>
        <v>10</v>
      </c>
      <c r="Z18" s="1" t="str">
        <f t="shared" ca="1" si="18"/>
        <v>C</v>
      </c>
      <c r="AA18" s="1">
        <f t="shared" ca="1" si="19"/>
        <v>71</v>
      </c>
      <c r="AB18" s="1" t="str">
        <f t="shared" ca="1" si="20"/>
        <v>B+</v>
      </c>
      <c r="AC18" s="49">
        <f t="shared" ca="1" si="21"/>
        <v>3.2</v>
      </c>
      <c r="AD18" s="2">
        <v>4</v>
      </c>
      <c r="AE18" s="1">
        <f t="shared" ca="1" si="22"/>
        <v>80</v>
      </c>
      <c r="AF18" s="1" t="str">
        <f t="shared" ca="1" si="23"/>
        <v>A</v>
      </c>
      <c r="AG18" s="1">
        <f t="shared" ca="1" si="24"/>
        <v>80</v>
      </c>
      <c r="AH18" s="1" t="str">
        <f t="shared" ca="1" si="25"/>
        <v>A</v>
      </c>
      <c r="AI18" s="49">
        <f t="shared" ca="1" si="26"/>
        <v>3.6</v>
      </c>
      <c r="AJ18" s="17">
        <f t="shared" ca="1" si="27"/>
        <v>2.9000000000000004</v>
      </c>
    </row>
    <row r="19" spans="2:36" ht="15.75" thickBot="1" x14ac:dyDescent="0.3">
      <c r="B19" s="2">
        <v>14</v>
      </c>
      <c r="C19" s="1" t="s">
        <v>126</v>
      </c>
      <c r="D19" s="27">
        <f t="shared" ca="1" si="0"/>
        <v>42355</v>
      </c>
      <c r="E19" s="1">
        <v>1</v>
      </c>
      <c r="F19" s="2">
        <v>4</v>
      </c>
      <c r="G19" s="1">
        <f t="shared" ca="1" si="1"/>
        <v>34</v>
      </c>
      <c r="H19" s="1" t="str">
        <f t="shared" ca="1" si="2"/>
        <v>C</v>
      </c>
      <c r="I19" s="1">
        <f t="shared" ca="1" si="3"/>
        <v>10</v>
      </c>
      <c r="J19" s="1" t="str">
        <f t="shared" ca="1" si="4"/>
        <v>C</v>
      </c>
      <c r="K19" s="1">
        <f t="shared" ca="1" si="5"/>
        <v>44</v>
      </c>
      <c r="L19" s="1" t="str">
        <f t="shared" ca="1" si="6"/>
        <v>C</v>
      </c>
      <c r="M19" s="49">
        <f t="shared" ca="1" si="7"/>
        <v>2</v>
      </c>
      <c r="N19" s="2">
        <v>4</v>
      </c>
      <c r="O19" s="1">
        <f t="shared" ca="1" si="8"/>
        <v>69</v>
      </c>
      <c r="P19" s="1" t="str">
        <f t="shared" ca="1" si="9"/>
        <v>A+</v>
      </c>
      <c r="Q19" s="1">
        <f t="shared" ca="1" si="10"/>
        <v>10</v>
      </c>
      <c r="R19" s="1" t="str">
        <f t="shared" ca="1" si="11"/>
        <v>C</v>
      </c>
      <c r="S19" s="1">
        <f t="shared" ca="1" si="12"/>
        <v>79</v>
      </c>
      <c r="T19" s="1" t="str">
        <f t="shared" ca="1" si="13"/>
        <v>B+</v>
      </c>
      <c r="U19" s="49">
        <f t="shared" ca="1" si="14"/>
        <v>3.2</v>
      </c>
      <c r="V19" s="2">
        <v>4</v>
      </c>
      <c r="W19" s="1">
        <f t="shared" ca="1" si="15"/>
        <v>75</v>
      </c>
      <c r="X19" s="1" t="str">
        <f t="shared" ca="1" si="16"/>
        <v>A+</v>
      </c>
      <c r="Y19" s="1">
        <f t="shared" ca="1" si="17"/>
        <v>8</v>
      </c>
      <c r="Z19" s="1" t="str">
        <f t="shared" ca="1" si="18"/>
        <v>D</v>
      </c>
      <c r="AA19" s="1">
        <f t="shared" ca="1" si="19"/>
        <v>83</v>
      </c>
      <c r="AB19" s="1" t="str">
        <f t="shared" ca="1" si="20"/>
        <v>A</v>
      </c>
      <c r="AC19" s="49">
        <f t="shared" ca="1" si="21"/>
        <v>3.6</v>
      </c>
      <c r="AD19" s="2">
        <v>4</v>
      </c>
      <c r="AE19" s="1">
        <f t="shared" ca="1" si="22"/>
        <v>5</v>
      </c>
      <c r="AF19" s="1" t="str">
        <f t="shared" ca="1" si="23"/>
        <v>NG</v>
      </c>
      <c r="AG19" s="1">
        <f t="shared" ca="1" si="24"/>
        <v>5</v>
      </c>
      <c r="AH19" s="1" t="str">
        <f t="shared" ca="1" si="25"/>
        <v>NG</v>
      </c>
      <c r="AI19" s="49">
        <f t="shared" ca="1" si="26"/>
        <v>0</v>
      </c>
      <c r="AJ19" s="17">
        <f t="shared" ca="1" si="27"/>
        <v>2.2000000000000002</v>
      </c>
    </row>
    <row r="20" spans="2:36" ht="15.75" thickBot="1" x14ac:dyDescent="0.3">
      <c r="B20" s="2">
        <v>15</v>
      </c>
      <c r="C20" s="1" t="s">
        <v>91</v>
      </c>
      <c r="D20" s="27">
        <f t="shared" ca="1" si="0"/>
        <v>42268</v>
      </c>
      <c r="E20" s="1">
        <v>1</v>
      </c>
      <c r="F20" s="2">
        <v>4</v>
      </c>
      <c r="G20" s="1">
        <f t="shared" ca="1" si="1"/>
        <v>17</v>
      </c>
      <c r="H20" s="1" t="str">
        <f t="shared" ca="1" si="2"/>
        <v>NG</v>
      </c>
      <c r="I20" s="1">
        <f t="shared" ca="1" si="3"/>
        <v>3</v>
      </c>
      <c r="J20" s="1" t="str">
        <f t="shared" ca="1" si="4"/>
        <v>NG</v>
      </c>
      <c r="K20" s="1">
        <f t="shared" ca="1" si="5"/>
        <v>20</v>
      </c>
      <c r="L20" s="1" t="str">
        <f t="shared" ca="1" si="6"/>
        <v>NG</v>
      </c>
      <c r="M20" s="49">
        <f t="shared" ca="1" si="7"/>
        <v>0</v>
      </c>
      <c r="N20" s="2">
        <v>4</v>
      </c>
      <c r="O20" s="1">
        <f t="shared" ca="1" si="8"/>
        <v>34</v>
      </c>
      <c r="P20" s="1" t="str">
        <f t="shared" ca="1" si="9"/>
        <v>C</v>
      </c>
      <c r="Q20" s="1">
        <f t="shared" ca="1" si="10"/>
        <v>7</v>
      </c>
      <c r="R20" s="1" t="str">
        <f t="shared" ca="1" si="11"/>
        <v>NG</v>
      </c>
      <c r="S20" s="1">
        <f t="shared" ca="1" si="12"/>
        <v>41</v>
      </c>
      <c r="T20" s="1" t="str">
        <f t="shared" ca="1" si="13"/>
        <v>C</v>
      </c>
      <c r="U20" s="49">
        <f t="shared" ca="1" si="14"/>
        <v>2</v>
      </c>
      <c r="V20" s="2">
        <v>4</v>
      </c>
      <c r="W20" s="1">
        <f t="shared" ca="1" si="15"/>
        <v>63</v>
      </c>
      <c r="X20" s="1" t="str">
        <f t="shared" ca="1" si="16"/>
        <v>A</v>
      </c>
      <c r="Y20" s="1">
        <f t="shared" ca="1" si="17"/>
        <v>7</v>
      </c>
      <c r="Z20" s="1" t="str">
        <f t="shared" ca="1" si="18"/>
        <v>NG</v>
      </c>
      <c r="AA20" s="1">
        <f t="shared" ca="1" si="19"/>
        <v>70</v>
      </c>
      <c r="AB20" s="1" t="str">
        <f t="shared" ca="1" si="20"/>
        <v>B+</v>
      </c>
      <c r="AC20" s="49">
        <f t="shared" ca="1" si="21"/>
        <v>3.2</v>
      </c>
      <c r="AD20" s="2">
        <v>4</v>
      </c>
      <c r="AE20" s="1">
        <f t="shared" ca="1" si="22"/>
        <v>71</v>
      </c>
      <c r="AF20" s="1" t="str">
        <f t="shared" ca="1" si="23"/>
        <v>B+</v>
      </c>
      <c r="AG20" s="1">
        <f t="shared" ca="1" si="24"/>
        <v>71</v>
      </c>
      <c r="AH20" s="1" t="str">
        <f t="shared" ca="1" si="25"/>
        <v>B+</v>
      </c>
      <c r="AI20" s="49">
        <f t="shared" ca="1" si="26"/>
        <v>3.2</v>
      </c>
      <c r="AJ20" s="17">
        <f t="shared" ca="1" si="27"/>
        <v>2.1</v>
      </c>
    </row>
    <row r="21" spans="2:36" ht="15.75" thickBot="1" x14ac:dyDescent="0.3">
      <c r="B21" s="2">
        <v>1</v>
      </c>
      <c r="C21" s="1" t="s">
        <v>96</v>
      </c>
      <c r="D21" s="27">
        <f ca="1">RANDBETWEEN(DATE(2014,1,1),DATE(2014,12,31))</f>
        <v>41928</v>
      </c>
      <c r="E21" s="1">
        <v>2</v>
      </c>
      <c r="F21" s="2">
        <v>4</v>
      </c>
      <c r="G21" s="1">
        <f t="shared" ca="1" si="1"/>
        <v>34</v>
      </c>
      <c r="H21" s="1" t="str">
        <f t="shared" ca="1" si="2"/>
        <v>C</v>
      </c>
      <c r="I21" s="1">
        <f t="shared" ca="1" si="3"/>
        <v>23</v>
      </c>
      <c r="J21" s="1" t="str">
        <f t="shared" ca="1" si="4"/>
        <v>A+</v>
      </c>
      <c r="K21" s="1">
        <f t="shared" ca="1" si="5"/>
        <v>57</v>
      </c>
      <c r="L21" s="1" t="str">
        <f t="shared" ca="1" si="6"/>
        <v>C+</v>
      </c>
      <c r="M21" s="49">
        <f t="shared" ca="1" si="7"/>
        <v>2.4</v>
      </c>
      <c r="N21" s="2">
        <v>4</v>
      </c>
      <c r="O21" s="1">
        <f t="shared" ca="1" si="8"/>
        <v>63</v>
      </c>
      <c r="P21" s="1" t="str">
        <f t="shared" ca="1" si="9"/>
        <v>A</v>
      </c>
      <c r="Q21" s="1">
        <f t="shared" ca="1" si="10"/>
        <v>18</v>
      </c>
      <c r="R21" s="1" t="str">
        <f t="shared" ca="1" si="11"/>
        <v>B+</v>
      </c>
      <c r="S21" s="1">
        <f t="shared" ca="1" si="12"/>
        <v>81</v>
      </c>
      <c r="T21" s="1" t="str">
        <f t="shared" ca="1" si="13"/>
        <v>A</v>
      </c>
      <c r="U21" s="49">
        <f t="shared" ca="1" si="14"/>
        <v>3.6</v>
      </c>
      <c r="V21" s="2">
        <v>4</v>
      </c>
      <c r="W21" s="1">
        <f t="shared" ca="1" si="15"/>
        <v>56</v>
      </c>
      <c r="X21" s="1" t="str">
        <f t="shared" ca="1" si="16"/>
        <v>B+</v>
      </c>
      <c r="Y21" s="1">
        <f t="shared" ca="1" si="17"/>
        <v>25</v>
      </c>
      <c r="Z21" s="1" t="str">
        <f t="shared" ca="1" si="18"/>
        <v>A+</v>
      </c>
      <c r="AA21" s="1">
        <f t="shared" ca="1" si="19"/>
        <v>81</v>
      </c>
      <c r="AB21" s="1" t="str">
        <f t="shared" ca="1" si="20"/>
        <v>A</v>
      </c>
      <c r="AC21" s="49">
        <f t="shared" ca="1" si="21"/>
        <v>3.6</v>
      </c>
      <c r="AD21" s="2">
        <v>4</v>
      </c>
      <c r="AE21" s="1">
        <f t="shared" ca="1" si="22"/>
        <v>78</v>
      </c>
      <c r="AF21" s="1" t="str">
        <f t="shared" ca="1" si="23"/>
        <v>B+</v>
      </c>
      <c r="AG21" s="1">
        <f t="shared" ca="1" si="24"/>
        <v>78</v>
      </c>
      <c r="AH21" s="1" t="str">
        <f t="shared" ca="1" si="25"/>
        <v>B+</v>
      </c>
      <c r="AI21" s="49">
        <f t="shared" ca="1" si="26"/>
        <v>3.2</v>
      </c>
      <c r="AJ21" s="17">
        <f t="shared" ca="1" si="27"/>
        <v>3.2</v>
      </c>
    </row>
    <row r="22" spans="2:36" ht="15.75" thickBot="1" x14ac:dyDescent="0.3">
      <c r="B22" s="2">
        <v>2</v>
      </c>
      <c r="C22" s="1" t="s">
        <v>97</v>
      </c>
      <c r="D22" s="27">
        <f t="shared" ref="D22:D32" ca="1" si="28">RANDBETWEEN(DATE(2014,1,1),DATE(2014,12,31))</f>
        <v>41706</v>
      </c>
      <c r="E22" s="1">
        <v>2</v>
      </c>
      <c r="F22" s="2">
        <v>4</v>
      </c>
      <c r="G22" s="1">
        <f t="shared" ca="1" si="1"/>
        <v>32</v>
      </c>
      <c r="H22" s="1" t="str">
        <f t="shared" ca="1" si="2"/>
        <v>C</v>
      </c>
      <c r="I22" s="1">
        <f t="shared" ca="1" si="3"/>
        <v>13</v>
      </c>
      <c r="J22" s="1" t="str">
        <f t="shared" ca="1" si="4"/>
        <v>C+</v>
      </c>
      <c r="K22" s="1">
        <f t="shared" ca="1" si="5"/>
        <v>45</v>
      </c>
      <c r="L22" s="1" t="str">
        <f t="shared" ca="1" si="6"/>
        <v>C</v>
      </c>
      <c r="M22" s="49">
        <f t="shared" ca="1" si="7"/>
        <v>2</v>
      </c>
      <c r="N22" s="2">
        <v>4</v>
      </c>
      <c r="O22" s="1">
        <f t="shared" ca="1" si="8"/>
        <v>61</v>
      </c>
      <c r="P22" s="1" t="str">
        <f t="shared" ca="1" si="9"/>
        <v>A</v>
      </c>
      <c r="Q22" s="1">
        <f t="shared" ca="1" si="10"/>
        <v>24</v>
      </c>
      <c r="R22" s="1" t="str">
        <f t="shared" ca="1" si="11"/>
        <v>A+</v>
      </c>
      <c r="S22" s="1">
        <f t="shared" ca="1" si="12"/>
        <v>85</v>
      </c>
      <c r="T22" s="1" t="str">
        <f t="shared" ca="1" si="13"/>
        <v>A</v>
      </c>
      <c r="U22" s="49">
        <f t="shared" ca="1" si="14"/>
        <v>3.6</v>
      </c>
      <c r="V22" s="2">
        <v>4</v>
      </c>
      <c r="W22" s="1">
        <f t="shared" ca="1" si="15"/>
        <v>32</v>
      </c>
      <c r="X22" s="1" t="str">
        <f t="shared" ca="1" si="16"/>
        <v>C</v>
      </c>
      <c r="Y22" s="1">
        <f t="shared" ca="1" si="17"/>
        <v>17</v>
      </c>
      <c r="Z22" s="1" t="str">
        <f t="shared" ca="1" si="18"/>
        <v>B</v>
      </c>
      <c r="AA22" s="1">
        <f t="shared" ca="1" si="19"/>
        <v>49</v>
      </c>
      <c r="AB22" s="1" t="str">
        <f t="shared" ca="1" si="20"/>
        <v>C</v>
      </c>
      <c r="AC22" s="49">
        <f t="shared" ca="1" si="21"/>
        <v>2</v>
      </c>
      <c r="AD22" s="2">
        <v>4</v>
      </c>
      <c r="AE22" s="1">
        <f t="shared" ca="1" si="22"/>
        <v>74</v>
      </c>
      <c r="AF22" s="1" t="str">
        <f t="shared" ca="1" si="23"/>
        <v>B+</v>
      </c>
      <c r="AG22" s="1">
        <f t="shared" ca="1" si="24"/>
        <v>74</v>
      </c>
      <c r="AH22" s="1" t="str">
        <f t="shared" ca="1" si="25"/>
        <v>B+</v>
      </c>
      <c r="AI22" s="49">
        <f t="shared" ca="1" si="26"/>
        <v>3.2</v>
      </c>
      <c r="AJ22" s="17">
        <f t="shared" ca="1" si="27"/>
        <v>2.7</v>
      </c>
    </row>
    <row r="23" spans="2:36" ht="15.75" thickBot="1" x14ac:dyDescent="0.3">
      <c r="B23" s="2">
        <v>3</v>
      </c>
      <c r="C23" s="1" t="s">
        <v>98</v>
      </c>
      <c r="D23" s="27">
        <f t="shared" ca="1" si="28"/>
        <v>41941</v>
      </c>
      <c r="E23" s="1">
        <v>2</v>
      </c>
      <c r="F23" s="2">
        <v>4</v>
      </c>
      <c r="G23" s="1">
        <f t="shared" ca="1" si="1"/>
        <v>44</v>
      </c>
      <c r="H23" s="1" t="str">
        <f t="shared" ca="1" si="2"/>
        <v>C+</v>
      </c>
      <c r="I23" s="1">
        <f t="shared" ca="1" si="3"/>
        <v>20</v>
      </c>
      <c r="J23" s="1" t="str">
        <f t="shared" ca="1" si="4"/>
        <v>A</v>
      </c>
      <c r="K23" s="1">
        <f t="shared" ca="1" si="5"/>
        <v>64</v>
      </c>
      <c r="L23" s="1" t="str">
        <f t="shared" ca="1" si="6"/>
        <v>B</v>
      </c>
      <c r="M23" s="49">
        <f t="shared" ca="1" si="7"/>
        <v>2.8</v>
      </c>
      <c r="N23" s="2">
        <v>4</v>
      </c>
      <c r="O23" s="1">
        <f t="shared" ca="1" si="8"/>
        <v>51</v>
      </c>
      <c r="P23" s="1" t="str">
        <f t="shared" ca="1" si="9"/>
        <v>B</v>
      </c>
      <c r="Q23" s="1">
        <f t="shared" ca="1" si="10"/>
        <v>21</v>
      </c>
      <c r="R23" s="1" t="str">
        <f t="shared" ca="1" si="11"/>
        <v>A</v>
      </c>
      <c r="S23" s="1">
        <f t="shared" ca="1" si="12"/>
        <v>72</v>
      </c>
      <c r="T23" s="1" t="str">
        <f t="shared" ca="1" si="13"/>
        <v>B+</v>
      </c>
      <c r="U23" s="49">
        <f t="shared" ca="1" si="14"/>
        <v>3.2</v>
      </c>
      <c r="V23" s="2">
        <v>4</v>
      </c>
      <c r="W23" s="1">
        <f t="shared" ca="1" si="15"/>
        <v>25</v>
      </c>
      <c r="X23" s="1" t="str">
        <f t="shared" ca="1" si="16"/>
        <v>D</v>
      </c>
      <c r="Y23" s="1">
        <f t="shared" ca="1" si="17"/>
        <v>19</v>
      </c>
      <c r="Z23" s="1" t="str">
        <f t="shared" ca="1" si="18"/>
        <v>B+</v>
      </c>
      <c r="AA23" s="1">
        <f t="shared" ca="1" si="19"/>
        <v>44</v>
      </c>
      <c r="AB23" s="1" t="str">
        <f t="shared" ca="1" si="20"/>
        <v>C</v>
      </c>
      <c r="AC23" s="49">
        <f t="shared" ca="1" si="21"/>
        <v>2</v>
      </c>
      <c r="AD23" s="2">
        <v>4</v>
      </c>
      <c r="AE23" s="1">
        <f t="shared" ca="1" si="22"/>
        <v>94</v>
      </c>
      <c r="AF23" s="1" t="str">
        <f t="shared" ca="1" si="23"/>
        <v>A+</v>
      </c>
      <c r="AG23" s="1">
        <f t="shared" ca="1" si="24"/>
        <v>94</v>
      </c>
      <c r="AH23" s="1" t="str">
        <f t="shared" ca="1" si="25"/>
        <v>A+</v>
      </c>
      <c r="AI23" s="49">
        <f t="shared" ca="1" si="26"/>
        <v>4</v>
      </c>
      <c r="AJ23" s="17">
        <f t="shared" ca="1" si="27"/>
        <v>3</v>
      </c>
    </row>
    <row r="24" spans="2:36" ht="15.75" thickBot="1" x14ac:dyDescent="0.3">
      <c r="B24" s="2">
        <v>4</v>
      </c>
      <c r="C24" s="1" t="s">
        <v>99</v>
      </c>
      <c r="D24" s="27">
        <f t="shared" ca="1" si="28"/>
        <v>41771</v>
      </c>
      <c r="E24" s="1">
        <v>2</v>
      </c>
      <c r="F24" s="2">
        <v>4</v>
      </c>
      <c r="G24" s="1">
        <f t="shared" ca="1" si="1"/>
        <v>40</v>
      </c>
      <c r="H24" s="1" t="str">
        <f t="shared" ca="1" si="2"/>
        <v>C+</v>
      </c>
      <c r="I24" s="1">
        <f t="shared" ca="1" si="3"/>
        <v>16</v>
      </c>
      <c r="J24" s="1" t="str">
        <f t="shared" ca="1" si="4"/>
        <v>B</v>
      </c>
      <c r="K24" s="1">
        <f t="shared" ca="1" si="5"/>
        <v>56</v>
      </c>
      <c r="L24" s="1" t="str">
        <f t="shared" ca="1" si="6"/>
        <v>C+</v>
      </c>
      <c r="M24" s="49">
        <f t="shared" ca="1" si="7"/>
        <v>2.4</v>
      </c>
      <c r="N24" s="2">
        <v>4</v>
      </c>
      <c r="O24" s="1">
        <f t="shared" ca="1" si="8"/>
        <v>4</v>
      </c>
      <c r="P24" s="1" t="str">
        <f t="shared" ca="1" si="9"/>
        <v>NG</v>
      </c>
      <c r="Q24" s="1">
        <f t="shared" ca="1" si="10"/>
        <v>1</v>
      </c>
      <c r="R24" s="1" t="str">
        <f t="shared" ca="1" si="11"/>
        <v>NG</v>
      </c>
      <c r="S24" s="1">
        <f t="shared" ca="1" si="12"/>
        <v>5</v>
      </c>
      <c r="T24" s="1" t="str">
        <f t="shared" ca="1" si="13"/>
        <v>NG</v>
      </c>
      <c r="U24" s="49">
        <f t="shared" ca="1" si="14"/>
        <v>0</v>
      </c>
      <c r="V24" s="2">
        <v>4</v>
      </c>
      <c r="W24" s="1">
        <f t="shared" ca="1" si="15"/>
        <v>33</v>
      </c>
      <c r="X24" s="1" t="str">
        <f t="shared" ca="1" si="16"/>
        <v>C</v>
      </c>
      <c r="Y24" s="1">
        <f t="shared" ca="1" si="17"/>
        <v>22</v>
      </c>
      <c r="Z24" s="1" t="str">
        <f t="shared" ca="1" si="18"/>
        <v>A</v>
      </c>
      <c r="AA24" s="1">
        <f t="shared" ca="1" si="19"/>
        <v>55</v>
      </c>
      <c r="AB24" s="1" t="str">
        <f t="shared" ca="1" si="20"/>
        <v>C+</v>
      </c>
      <c r="AC24" s="49">
        <f t="shared" ca="1" si="21"/>
        <v>2.4</v>
      </c>
      <c r="AD24" s="2">
        <v>4</v>
      </c>
      <c r="AE24" s="1">
        <f t="shared" ca="1" si="22"/>
        <v>59</v>
      </c>
      <c r="AF24" s="1" t="str">
        <f t="shared" ca="1" si="23"/>
        <v>C+</v>
      </c>
      <c r="AG24" s="1">
        <f t="shared" ca="1" si="24"/>
        <v>59</v>
      </c>
      <c r="AH24" s="1" t="str">
        <f t="shared" ca="1" si="25"/>
        <v>C+</v>
      </c>
      <c r="AI24" s="49">
        <f t="shared" ca="1" si="26"/>
        <v>2.4</v>
      </c>
      <c r="AJ24" s="17">
        <f t="shared" ca="1" si="27"/>
        <v>1.7999999999999998</v>
      </c>
    </row>
    <row r="25" spans="2:36" ht="15.75" thickBot="1" x14ac:dyDescent="0.3">
      <c r="B25" s="2">
        <v>5</v>
      </c>
      <c r="C25" s="1" t="s">
        <v>100</v>
      </c>
      <c r="D25" s="27">
        <f t="shared" ca="1" si="28"/>
        <v>41704</v>
      </c>
      <c r="E25" s="1">
        <v>2</v>
      </c>
      <c r="F25" s="2">
        <v>4</v>
      </c>
      <c r="G25" s="1">
        <f t="shared" ca="1" si="1"/>
        <v>60</v>
      </c>
      <c r="H25" s="1" t="str">
        <f t="shared" ca="1" si="2"/>
        <v>A</v>
      </c>
      <c r="I25" s="1">
        <f t="shared" ca="1" si="3"/>
        <v>15</v>
      </c>
      <c r="J25" s="1" t="str">
        <f t="shared" ca="1" si="4"/>
        <v>B</v>
      </c>
      <c r="K25" s="1">
        <f t="shared" ca="1" si="5"/>
        <v>75</v>
      </c>
      <c r="L25" s="1" t="str">
        <f t="shared" ca="1" si="6"/>
        <v>B+</v>
      </c>
      <c r="M25" s="49">
        <f t="shared" ca="1" si="7"/>
        <v>3.2</v>
      </c>
      <c r="N25" s="2">
        <v>4</v>
      </c>
      <c r="O25" s="1">
        <f t="shared" ca="1" si="8"/>
        <v>21</v>
      </c>
      <c r="P25" s="1" t="str">
        <f t="shared" ca="1" si="9"/>
        <v>NG</v>
      </c>
      <c r="Q25" s="1">
        <f t="shared" ca="1" si="10"/>
        <v>8</v>
      </c>
      <c r="R25" s="1" t="str">
        <f t="shared" ca="1" si="11"/>
        <v>D</v>
      </c>
      <c r="S25" s="1">
        <f t="shared" ca="1" si="12"/>
        <v>29</v>
      </c>
      <c r="T25" s="1" t="str">
        <f t="shared" ca="1" si="13"/>
        <v>NG</v>
      </c>
      <c r="U25" s="49">
        <f t="shared" ca="1" si="14"/>
        <v>0</v>
      </c>
      <c r="V25" s="2">
        <v>4</v>
      </c>
      <c r="W25" s="1">
        <f t="shared" ca="1" si="15"/>
        <v>4</v>
      </c>
      <c r="X25" s="1" t="str">
        <f t="shared" ca="1" si="16"/>
        <v>NG</v>
      </c>
      <c r="Y25" s="1">
        <f t="shared" ca="1" si="17"/>
        <v>2</v>
      </c>
      <c r="Z25" s="1" t="str">
        <f t="shared" ca="1" si="18"/>
        <v>NG</v>
      </c>
      <c r="AA25" s="1">
        <f t="shared" ca="1" si="19"/>
        <v>6</v>
      </c>
      <c r="AB25" s="1" t="str">
        <f t="shared" ca="1" si="20"/>
        <v>NG</v>
      </c>
      <c r="AC25" s="49">
        <f t="shared" ca="1" si="21"/>
        <v>0</v>
      </c>
      <c r="AD25" s="2">
        <v>4</v>
      </c>
      <c r="AE25" s="1">
        <f t="shared" ca="1" si="22"/>
        <v>72</v>
      </c>
      <c r="AF25" s="1" t="str">
        <f t="shared" ca="1" si="23"/>
        <v>B+</v>
      </c>
      <c r="AG25" s="1">
        <f t="shared" ca="1" si="24"/>
        <v>72</v>
      </c>
      <c r="AH25" s="1" t="str">
        <f t="shared" ca="1" si="25"/>
        <v>B+</v>
      </c>
      <c r="AI25" s="49">
        <f t="shared" ca="1" si="26"/>
        <v>3.2</v>
      </c>
      <c r="AJ25" s="17">
        <f t="shared" ca="1" si="27"/>
        <v>1.6</v>
      </c>
    </row>
    <row r="26" spans="2:36" ht="15.75" thickBot="1" x14ac:dyDescent="0.3">
      <c r="B26" s="2">
        <v>6</v>
      </c>
      <c r="C26" s="1" t="s">
        <v>101</v>
      </c>
      <c r="D26" s="27">
        <f t="shared" ca="1" si="28"/>
        <v>41854</v>
      </c>
      <c r="E26" s="1">
        <v>2</v>
      </c>
      <c r="F26" s="2">
        <v>4</v>
      </c>
      <c r="G26" s="1">
        <f t="shared" ca="1" si="1"/>
        <v>43</v>
      </c>
      <c r="H26" s="1" t="str">
        <f t="shared" ca="1" si="2"/>
        <v>C+</v>
      </c>
      <c r="I26" s="1">
        <f t="shared" ca="1" si="3"/>
        <v>10</v>
      </c>
      <c r="J26" s="1" t="str">
        <f t="shared" ca="1" si="4"/>
        <v>C</v>
      </c>
      <c r="K26" s="1">
        <f t="shared" ca="1" si="5"/>
        <v>53</v>
      </c>
      <c r="L26" s="1" t="str">
        <f t="shared" ca="1" si="6"/>
        <v>C+</v>
      </c>
      <c r="M26" s="49">
        <f t="shared" ca="1" si="7"/>
        <v>2.4</v>
      </c>
      <c r="N26" s="2">
        <v>4</v>
      </c>
      <c r="O26" s="1">
        <f t="shared" ca="1" si="8"/>
        <v>54</v>
      </c>
      <c r="P26" s="1" t="str">
        <f t="shared" ca="1" si="9"/>
        <v>B+</v>
      </c>
      <c r="Q26" s="1">
        <f t="shared" ca="1" si="10"/>
        <v>2</v>
      </c>
      <c r="R26" s="1" t="str">
        <f t="shared" ca="1" si="11"/>
        <v>NG</v>
      </c>
      <c r="S26" s="1">
        <f t="shared" ca="1" si="12"/>
        <v>56</v>
      </c>
      <c r="T26" s="1" t="str">
        <f t="shared" ca="1" si="13"/>
        <v>C+</v>
      </c>
      <c r="U26" s="49">
        <f t="shared" ca="1" si="14"/>
        <v>2.4</v>
      </c>
      <c r="V26" s="2">
        <v>4</v>
      </c>
      <c r="W26" s="1">
        <f t="shared" ca="1" si="15"/>
        <v>50</v>
      </c>
      <c r="X26" s="1" t="str">
        <f t="shared" ca="1" si="16"/>
        <v>B</v>
      </c>
      <c r="Y26" s="1">
        <f t="shared" ca="1" si="17"/>
        <v>25</v>
      </c>
      <c r="Z26" s="1" t="str">
        <f t="shared" ca="1" si="18"/>
        <v>A+</v>
      </c>
      <c r="AA26" s="1">
        <f t="shared" ca="1" si="19"/>
        <v>75</v>
      </c>
      <c r="AB26" s="1" t="str">
        <f t="shared" ca="1" si="20"/>
        <v>B+</v>
      </c>
      <c r="AC26" s="49">
        <f t="shared" ca="1" si="21"/>
        <v>3.2</v>
      </c>
      <c r="AD26" s="2">
        <v>4</v>
      </c>
      <c r="AE26" s="1">
        <f t="shared" ca="1" si="22"/>
        <v>59</v>
      </c>
      <c r="AF26" s="1" t="str">
        <f t="shared" ca="1" si="23"/>
        <v>C+</v>
      </c>
      <c r="AG26" s="1">
        <f t="shared" ca="1" si="24"/>
        <v>59</v>
      </c>
      <c r="AH26" s="1" t="str">
        <f t="shared" ca="1" si="25"/>
        <v>C+</v>
      </c>
      <c r="AI26" s="49">
        <f t="shared" ca="1" si="26"/>
        <v>2.4</v>
      </c>
      <c r="AJ26" s="17">
        <f t="shared" ca="1" si="27"/>
        <v>2.6</v>
      </c>
    </row>
    <row r="27" spans="2:36" ht="15.75" thickBot="1" x14ac:dyDescent="0.3">
      <c r="B27" s="2">
        <v>7</v>
      </c>
      <c r="C27" s="1" t="s">
        <v>102</v>
      </c>
      <c r="D27" s="27">
        <f t="shared" ca="1" si="28"/>
        <v>41815</v>
      </c>
      <c r="E27" s="1">
        <v>2</v>
      </c>
      <c r="F27" s="2">
        <v>4</v>
      </c>
      <c r="G27" s="1">
        <f t="shared" ca="1" si="1"/>
        <v>56</v>
      </c>
      <c r="H27" s="1" t="str">
        <f t="shared" ca="1" si="2"/>
        <v>B+</v>
      </c>
      <c r="I27" s="1">
        <f t="shared" ca="1" si="3"/>
        <v>19</v>
      </c>
      <c r="J27" s="1" t="str">
        <f t="shared" ca="1" si="4"/>
        <v>B+</v>
      </c>
      <c r="K27" s="1">
        <f t="shared" ca="1" si="5"/>
        <v>75</v>
      </c>
      <c r="L27" s="1" t="str">
        <f t="shared" ca="1" si="6"/>
        <v>B+</v>
      </c>
      <c r="M27" s="49">
        <f t="shared" ca="1" si="7"/>
        <v>3.2</v>
      </c>
      <c r="N27" s="2">
        <v>4</v>
      </c>
      <c r="O27" s="1">
        <f t="shared" ca="1" si="8"/>
        <v>54</v>
      </c>
      <c r="P27" s="1" t="str">
        <f t="shared" ca="1" si="9"/>
        <v>B+</v>
      </c>
      <c r="Q27" s="1">
        <f t="shared" ca="1" si="10"/>
        <v>4</v>
      </c>
      <c r="R27" s="1" t="str">
        <f t="shared" ca="1" si="11"/>
        <v>NG</v>
      </c>
      <c r="S27" s="1">
        <f t="shared" ca="1" si="12"/>
        <v>58</v>
      </c>
      <c r="T27" s="1" t="str">
        <f t="shared" ca="1" si="13"/>
        <v>C+</v>
      </c>
      <c r="U27" s="49">
        <f t="shared" ca="1" si="14"/>
        <v>2.4</v>
      </c>
      <c r="V27" s="2">
        <v>4</v>
      </c>
      <c r="W27" s="1">
        <f t="shared" ca="1" si="15"/>
        <v>69</v>
      </c>
      <c r="X27" s="1" t="str">
        <f t="shared" ca="1" si="16"/>
        <v>A+</v>
      </c>
      <c r="Y27" s="1">
        <f t="shared" ca="1" si="17"/>
        <v>23</v>
      </c>
      <c r="Z27" s="1" t="str">
        <f t="shared" ca="1" si="18"/>
        <v>A+</v>
      </c>
      <c r="AA27" s="1">
        <f t="shared" ca="1" si="19"/>
        <v>92</v>
      </c>
      <c r="AB27" s="1" t="str">
        <f t="shared" ca="1" si="20"/>
        <v>A+</v>
      </c>
      <c r="AC27" s="49">
        <f t="shared" ca="1" si="21"/>
        <v>4</v>
      </c>
      <c r="AD27" s="2">
        <v>4</v>
      </c>
      <c r="AE27" s="1">
        <f t="shared" ca="1" si="22"/>
        <v>83</v>
      </c>
      <c r="AF27" s="1" t="str">
        <f t="shared" ca="1" si="23"/>
        <v>A</v>
      </c>
      <c r="AG27" s="1">
        <f t="shared" ca="1" si="24"/>
        <v>83</v>
      </c>
      <c r="AH27" s="1" t="str">
        <f t="shared" ca="1" si="25"/>
        <v>A</v>
      </c>
      <c r="AI27" s="49">
        <f t="shared" ca="1" si="26"/>
        <v>3.6</v>
      </c>
      <c r="AJ27" s="17">
        <f t="shared" ca="1" si="27"/>
        <v>3.3</v>
      </c>
    </row>
    <row r="28" spans="2:36" ht="15.75" thickBot="1" x14ac:dyDescent="0.3">
      <c r="B28" s="2">
        <v>8</v>
      </c>
      <c r="C28" s="1" t="s">
        <v>103</v>
      </c>
      <c r="D28" s="27">
        <f t="shared" ca="1" si="28"/>
        <v>41908</v>
      </c>
      <c r="E28" s="1">
        <v>2</v>
      </c>
      <c r="F28" s="2">
        <v>4</v>
      </c>
      <c r="G28" s="1">
        <f t="shared" ca="1" si="1"/>
        <v>12</v>
      </c>
      <c r="H28" s="1" t="str">
        <f t="shared" ca="1" si="2"/>
        <v>NG</v>
      </c>
      <c r="I28" s="1">
        <f t="shared" ca="1" si="3"/>
        <v>1</v>
      </c>
      <c r="J28" s="1" t="str">
        <f t="shared" ca="1" si="4"/>
        <v>NG</v>
      </c>
      <c r="K28" s="1">
        <f t="shared" ca="1" si="5"/>
        <v>13</v>
      </c>
      <c r="L28" s="1" t="str">
        <f t="shared" ca="1" si="6"/>
        <v>NG</v>
      </c>
      <c r="M28" s="49">
        <f t="shared" ca="1" si="7"/>
        <v>0</v>
      </c>
      <c r="N28" s="2">
        <v>4</v>
      </c>
      <c r="O28" s="1">
        <f t="shared" ca="1" si="8"/>
        <v>17</v>
      </c>
      <c r="P28" s="1" t="str">
        <f t="shared" ca="1" si="9"/>
        <v>NG</v>
      </c>
      <c r="Q28" s="1">
        <f t="shared" ca="1" si="10"/>
        <v>18</v>
      </c>
      <c r="R28" s="1" t="str">
        <f t="shared" ca="1" si="11"/>
        <v>B+</v>
      </c>
      <c r="S28" s="1">
        <f t="shared" ca="1" si="12"/>
        <v>35</v>
      </c>
      <c r="T28" s="1" t="str">
        <f t="shared" ca="1" si="13"/>
        <v>D</v>
      </c>
      <c r="U28" s="49">
        <f t="shared" ca="1" si="14"/>
        <v>1.6</v>
      </c>
      <c r="V28" s="2">
        <v>4</v>
      </c>
      <c r="W28" s="1">
        <f t="shared" ca="1" si="15"/>
        <v>53</v>
      </c>
      <c r="X28" s="1" t="str">
        <f t="shared" ca="1" si="16"/>
        <v>B+</v>
      </c>
      <c r="Y28" s="1">
        <f t="shared" ca="1" si="17"/>
        <v>12</v>
      </c>
      <c r="Z28" s="1" t="str">
        <f t="shared" ca="1" si="18"/>
        <v>C</v>
      </c>
      <c r="AA28" s="1">
        <f t="shared" ca="1" si="19"/>
        <v>65</v>
      </c>
      <c r="AB28" s="1" t="str">
        <f t="shared" ca="1" si="20"/>
        <v>B</v>
      </c>
      <c r="AC28" s="49">
        <f t="shared" ca="1" si="21"/>
        <v>2.8</v>
      </c>
      <c r="AD28" s="2">
        <v>4</v>
      </c>
      <c r="AE28" s="1">
        <f t="shared" ca="1" si="22"/>
        <v>94</v>
      </c>
      <c r="AF28" s="1" t="str">
        <f t="shared" ca="1" si="23"/>
        <v>A+</v>
      </c>
      <c r="AG28" s="1">
        <f t="shared" ca="1" si="24"/>
        <v>94</v>
      </c>
      <c r="AH28" s="1" t="str">
        <f t="shared" ca="1" si="25"/>
        <v>A+</v>
      </c>
      <c r="AI28" s="49">
        <f t="shared" ca="1" si="26"/>
        <v>4</v>
      </c>
      <c r="AJ28" s="17">
        <f t="shared" ca="1" si="27"/>
        <v>2.1</v>
      </c>
    </row>
    <row r="29" spans="2:36" ht="15.75" thickBot="1" x14ac:dyDescent="0.3">
      <c r="B29" s="2">
        <v>9</v>
      </c>
      <c r="C29" s="1" t="s">
        <v>104</v>
      </c>
      <c r="D29" s="27">
        <f t="shared" ca="1" si="28"/>
        <v>41800</v>
      </c>
      <c r="E29" s="1">
        <v>2</v>
      </c>
      <c r="F29" s="2">
        <v>4</v>
      </c>
      <c r="G29" s="1">
        <f t="shared" ca="1" si="1"/>
        <v>49</v>
      </c>
      <c r="H29" s="1" t="str">
        <f t="shared" ca="1" si="2"/>
        <v>B</v>
      </c>
      <c r="I29" s="1">
        <f t="shared" ca="1" si="3"/>
        <v>13</v>
      </c>
      <c r="J29" s="1" t="str">
        <f t="shared" ca="1" si="4"/>
        <v>C+</v>
      </c>
      <c r="K29" s="1">
        <f t="shared" ca="1" si="5"/>
        <v>62</v>
      </c>
      <c r="L29" s="1" t="str">
        <f t="shared" ca="1" si="6"/>
        <v>B</v>
      </c>
      <c r="M29" s="49">
        <f t="shared" ca="1" si="7"/>
        <v>2.8</v>
      </c>
      <c r="N29" s="2">
        <v>4</v>
      </c>
      <c r="O29" s="1">
        <f t="shared" ca="1" si="8"/>
        <v>9</v>
      </c>
      <c r="P29" s="1" t="str">
        <f t="shared" ca="1" si="9"/>
        <v>NG</v>
      </c>
      <c r="Q29" s="1">
        <f t="shared" ca="1" si="10"/>
        <v>11</v>
      </c>
      <c r="R29" s="1" t="str">
        <f t="shared" ca="1" si="11"/>
        <v>C</v>
      </c>
      <c r="S29" s="1">
        <f t="shared" ca="1" si="12"/>
        <v>20</v>
      </c>
      <c r="T29" s="1" t="str">
        <f t="shared" ca="1" si="13"/>
        <v>NG</v>
      </c>
      <c r="U29" s="49">
        <f t="shared" ca="1" si="14"/>
        <v>0</v>
      </c>
      <c r="V29" s="2">
        <v>4</v>
      </c>
      <c r="W29" s="1">
        <f t="shared" ca="1" si="15"/>
        <v>26</v>
      </c>
      <c r="X29" s="1" t="str">
        <f t="shared" ca="1" si="16"/>
        <v>D</v>
      </c>
      <c r="Y29" s="1">
        <f t="shared" ca="1" si="17"/>
        <v>12</v>
      </c>
      <c r="Z29" s="1" t="str">
        <f t="shared" ca="1" si="18"/>
        <v>C</v>
      </c>
      <c r="AA29" s="1">
        <f t="shared" ca="1" si="19"/>
        <v>38</v>
      </c>
      <c r="AB29" s="1" t="str">
        <f t="shared" ca="1" si="20"/>
        <v>D</v>
      </c>
      <c r="AC29" s="49">
        <f t="shared" ca="1" si="21"/>
        <v>1.6</v>
      </c>
      <c r="AD29" s="2">
        <v>4</v>
      </c>
      <c r="AE29" s="1">
        <f t="shared" ca="1" si="22"/>
        <v>78</v>
      </c>
      <c r="AF29" s="1" t="str">
        <f t="shared" ca="1" si="23"/>
        <v>B+</v>
      </c>
      <c r="AG29" s="1">
        <f t="shared" ca="1" si="24"/>
        <v>78</v>
      </c>
      <c r="AH29" s="1" t="str">
        <f t="shared" ca="1" si="25"/>
        <v>B+</v>
      </c>
      <c r="AI29" s="49">
        <f t="shared" ca="1" si="26"/>
        <v>3.2</v>
      </c>
      <c r="AJ29" s="17">
        <f t="shared" ca="1" si="27"/>
        <v>1.9000000000000001</v>
      </c>
    </row>
    <row r="30" spans="2:36" ht="15.75" thickBot="1" x14ac:dyDescent="0.3">
      <c r="B30" s="2">
        <v>10</v>
      </c>
      <c r="C30" s="1" t="s">
        <v>105</v>
      </c>
      <c r="D30" s="27">
        <f t="shared" ca="1" si="28"/>
        <v>41925</v>
      </c>
      <c r="E30" s="1">
        <v>2</v>
      </c>
      <c r="F30" s="2">
        <v>4</v>
      </c>
      <c r="G30" s="1">
        <f t="shared" ca="1" si="1"/>
        <v>15</v>
      </c>
      <c r="H30" s="1" t="str">
        <f t="shared" ca="1" si="2"/>
        <v>NG</v>
      </c>
      <c r="I30" s="1">
        <f t="shared" ca="1" si="3"/>
        <v>10</v>
      </c>
      <c r="J30" s="1" t="str">
        <f t="shared" ca="1" si="4"/>
        <v>C</v>
      </c>
      <c r="K30" s="1">
        <f t="shared" ca="1" si="5"/>
        <v>25</v>
      </c>
      <c r="L30" s="1" t="str">
        <f t="shared" ca="1" si="6"/>
        <v>NG</v>
      </c>
      <c r="M30" s="49">
        <f t="shared" ca="1" si="7"/>
        <v>0</v>
      </c>
      <c r="N30" s="2">
        <v>4</v>
      </c>
      <c r="O30" s="1">
        <f t="shared" ca="1" si="8"/>
        <v>56</v>
      </c>
      <c r="P30" s="1" t="str">
        <f t="shared" ca="1" si="9"/>
        <v>B+</v>
      </c>
      <c r="Q30" s="1">
        <f t="shared" ca="1" si="10"/>
        <v>5</v>
      </c>
      <c r="R30" s="1" t="str">
        <f t="shared" ca="1" si="11"/>
        <v>NG</v>
      </c>
      <c r="S30" s="1">
        <f t="shared" ca="1" si="12"/>
        <v>61</v>
      </c>
      <c r="T30" s="1" t="str">
        <f t="shared" ca="1" si="13"/>
        <v>B</v>
      </c>
      <c r="U30" s="49">
        <f t="shared" ca="1" si="14"/>
        <v>2.8</v>
      </c>
      <c r="V30" s="2">
        <v>4</v>
      </c>
      <c r="W30" s="1">
        <f t="shared" ca="1" si="15"/>
        <v>9</v>
      </c>
      <c r="X30" s="1" t="str">
        <f t="shared" ca="1" si="16"/>
        <v>NG</v>
      </c>
      <c r="Y30" s="1">
        <f t="shared" ca="1" si="17"/>
        <v>23</v>
      </c>
      <c r="Z30" s="1" t="str">
        <f t="shared" ca="1" si="18"/>
        <v>A+</v>
      </c>
      <c r="AA30" s="1">
        <f t="shared" ca="1" si="19"/>
        <v>32</v>
      </c>
      <c r="AB30" s="1" t="str">
        <f t="shared" ca="1" si="20"/>
        <v>D</v>
      </c>
      <c r="AC30" s="49">
        <f t="shared" ca="1" si="21"/>
        <v>1.6</v>
      </c>
      <c r="AD30" s="2">
        <v>4</v>
      </c>
      <c r="AE30" s="1">
        <f t="shared" ca="1" si="22"/>
        <v>26</v>
      </c>
      <c r="AF30" s="1" t="str">
        <f t="shared" ca="1" si="23"/>
        <v>NG</v>
      </c>
      <c r="AG30" s="1">
        <f t="shared" ca="1" si="24"/>
        <v>26</v>
      </c>
      <c r="AH30" s="1" t="str">
        <f t="shared" ca="1" si="25"/>
        <v>NG</v>
      </c>
      <c r="AI30" s="49">
        <f t="shared" ca="1" si="26"/>
        <v>0</v>
      </c>
      <c r="AJ30" s="17">
        <f t="shared" ca="1" si="27"/>
        <v>1.1000000000000001</v>
      </c>
    </row>
    <row r="31" spans="2:36" ht="15.75" thickBot="1" x14ac:dyDescent="0.3">
      <c r="B31" s="2">
        <v>11</v>
      </c>
      <c r="C31" s="1" t="s">
        <v>106</v>
      </c>
      <c r="D31" s="27">
        <f t="shared" ca="1" si="28"/>
        <v>41821</v>
      </c>
      <c r="E31" s="1">
        <v>2</v>
      </c>
      <c r="F31" s="2">
        <v>4</v>
      </c>
      <c r="G31" s="1">
        <f t="shared" ca="1" si="1"/>
        <v>10</v>
      </c>
      <c r="H31" s="1" t="str">
        <f t="shared" ca="1" si="2"/>
        <v>NG</v>
      </c>
      <c r="I31" s="1">
        <f t="shared" ca="1" si="3"/>
        <v>20</v>
      </c>
      <c r="J31" s="1" t="str">
        <f t="shared" ca="1" si="4"/>
        <v>A</v>
      </c>
      <c r="K31" s="1">
        <f t="shared" ca="1" si="5"/>
        <v>30</v>
      </c>
      <c r="L31" s="1" t="str">
        <f t="shared" ca="1" si="6"/>
        <v>D</v>
      </c>
      <c r="M31" s="49">
        <f t="shared" ca="1" si="7"/>
        <v>1.6</v>
      </c>
      <c r="N31" s="2">
        <v>4</v>
      </c>
      <c r="O31" s="1">
        <f t="shared" ca="1" si="8"/>
        <v>53</v>
      </c>
      <c r="P31" s="1" t="str">
        <f t="shared" ca="1" si="9"/>
        <v>B+</v>
      </c>
      <c r="Q31" s="1">
        <f t="shared" ca="1" si="10"/>
        <v>19</v>
      </c>
      <c r="R31" s="1" t="str">
        <f t="shared" ca="1" si="11"/>
        <v>B+</v>
      </c>
      <c r="S31" s="1">
        <f t="shared" ca="1" si="12"/>
        <v>72</v>
      </c>
      <c r="T31" s="1" t="str">
        <f t="shared" ca="1" si="13"/>
        <v>B+</v>
      </c>
      <c r="U31" s="49">
        <f t="shared" ca="1" si="14"/>
        <v>3.2</v>
      </c>
      <c r="V31" s="2">
        <v>4</v>
      </c>
      <c r="W31" s="1">
        <f t="shared" ca="1" si="15"/>
        <v>14</v>
      </c>
      <c r="X31" s="1" t="str">
        <f t="shared" ca="1" si="16"/>
        <v>NG</v>
      </c>
      <c r="Y31" s="1">
        <f t="shared" ca="1" si="17"/>
        <v>20</v>
      </c>
      <c r="Z31" s="1" t="str">
        <f t="shared" ca="1" si="18"/>
        <v>A</v>
      </c>
      <c r="AA31" s="1">
        <f t="shared" ca="1" si="19"/>
        <v>34</v>
      </c>
      <c r="AB31" s="1" t="str">
        <f t="shared" ca="1" si="20"/>
        <v>D</v>
      </c>
      <c r="AC31" s="49">
        <f t="shared" ca="1" si="21"/>
        <v>1.6</v>
      </c>
      <c r="AD31" s="2">
        <v>4</v>
      </c>
      <c r="AE31" s="1">
        <f t="shared" ca="1" si="22"/>
        <v>91</v>
      </c>
      <c r="AF31" s="1" t="str">
        <f t="shared" ca="1" si="23"/>
        <v>A+</v>
      </c>
      <c r="AG31" s="1">
        <f t="shared" ca="1" si="24"/>
        <v>91</v>
      </c>
      <c r="AH31" s="1" t="str">
        <f t="shared" ca="1" si="25"/>
        <v>A+</v>
      </c>
      <c r="AI31" s="49">
        <f t="shared" ca="1" si="26"/>
        <v>4</v>
      </c>
      <c r="AJ31" s="17">
        <f t="shared" ca="1" si="27"/>
        <v>2.6</v>
      </c>
    </row>
    <row r="32" spans="2:36" ht="15.75" thickBot="1" x14ac:dyDescent="0.3">
      <c r="B32" s="2">
        <v>12</v>
      </c>
      <c r="C32" s="1" t="s">
        <v>107</v>
      </c>
      <c r="D32" s="27">
        <f t="shared" ca="1" si="28"/>
        <v>41954</v>
      </c>
      <c r="E32" s="1">
        <v>2</v>
      </c>
      <c r="F32" s="2">
        <v>4</v>
      </c>
      <c r="G32" s="1">
        <f t="shared" ca="1" si="1"/>
        <v>5</v>
      </c>
      <c r="H32" s="1" t="str">
        <f t="shared" ca="1" si="2"/>
        <v>NG</v>
      </c>
      <c r="I32" s="1">
        <f t="shared" ca="1" si="3"/>
        <v>9</v>
      </c>
      <c r="J32" s="1" t="str">
        <f t="shared" ca="1" si="4"/>
        <v>D</v>
      </c>
      <c r="K32" s="1">
        <f t="shared" ca="1" si="5"/>
        <v>14</v>
      </c>
      <c r="L32" s="1" t="str">
        <f t="shared" ca="1" si="6"/>
        <v>NG</v>
      </c>
      <c r="M32" s="49">
        <f t="shared" ca="1" si="7"/>
        <v>0</v>
      </c>
      <c r="N32" s="2">
        <v>4</v>
      </c>
      <c r="O32" s="1">
        <f t="shared" ca="1" si="8"/>
        <v>58</v>
      </c>
      <c r="P32" s="1" t="str">
        <f t="shared" ca="1" si="9"/>
        <v>B+</v>
      </c>
      <c r="Q32" s="1">
        <f t="shared" ca="1" si="10"/>
        <v>13</v>
      </c>
      <c r="R32" s="1" t="str">
        <f t="shared" ca="1" si="11"/>
        <v>C+</v>
      </c>
      <c r="S32" s="1">
        <f t="shared" ca="1" si="12"/>
        <v>71</v>
      </c>
      <c r="T32" s="1" t="str">
        <f t="shared" ca="1" si="13"/>
        <v>B+</v>
      </c>
      <c r="U32" s="49">
        <f t="shared" ca="1" si="14"/>
        <v>3.2</v>
      </c>
      <c r="V32" s="2">
        <v>4</v>
      </c>
      <c r="W32" s="1">
        <f t="shared" ca="1" si="15"/>
        <v>30</v>
      </c>
      <c r="X32" s="1" t="str">
        <f t="shared" ca="1" si="16"/>
        <v>C</v>
      </c>
      <c r="Y32" s="1">
        <f t="shared" ca="1" si="17"/>
        <v>20</v>
      </c>
      <c r="Z32" s="1" t="str">
        <f t="shared" ca="1" si="18"/>
        <v>A</v>
      </c>
      <c r="AA32" s="1">
        <f t="shared" ca="1" si="19"/>
        <v>50</v>
      </c>
      <c r="AB32" s="1" t="str">
        <f t="shared" ca="1" si="20"/>
        <v>C+</v>
      </c>
      <c r="AC32" s="49">
        <f t="shared" ca="1" si="21"/>
        <v>2.4</v>
      </c>
      <c r="AD32" s="2">
        <v>4</v>
      </c>
      <c r="AE32" s="1">
        <f t="shared" ca="1" si="22"/>
        <v>40</v>
      </c>
      <c r="AF32" s="1" t="str">
        <f t="shared" ca="1" si="23"/>
        <v>C</v>
      </c>
      <c r="AG32" s="1">
        <f t="shared" ca="1" si="24"/>
        <v>40</v>
      </c>
      <c r="AH32" s="1" t="str">
        <f t="shared" ca="1" si="25"/>
        <v>C</v>
      </c>
      <c r="AI32" s="49">
        <f t="shared" ca="1" si="26"/>
        <v>2</v>
      </c>
      <c r="AJ32" s="17">
        <f t="shared" ca="1" si="27"/>
        <v>1.9000000000000001</v>
      </c>
    </row>
    <row r="33" spans="2:36" ht="15.75" thickBot="1" x14ac:dyDescent="0.3">
      <c r="B33" s="2">
        <v>1</v>
      </c>
      <c r="C33" s="1" t="s">
        <v>108</v>
      </c>
      <c r="D33" s="27">
        <f ca="1">RANDBETWEEN(DATE(2013,1,1),DATE(2013,12,31))</f>
        <v>41611</v>
      </c>
      <c r="E33" s="1">
        <v>3</v>
      </c>
      <c r="F33" s="2">
        <v>4</v>
      </c>
      <c r="G33" s="1">
        <f t="shared" ca="1" si="1"/>
        <v>63</v>
      </c>
      <c r="H33" s="1" t="str">
        <f t="shared" ca="1" si="2"/>
        <v>A</v>
      </c>
      <c r="I33" s="1">
        <f t="shared" ca="1" si="3"/>
        <v>13</v>
      </c>
      <c r="J33" s="1" t="str">
        <f t="shared" ca="1" si="4"/>
        <v>C+</v>
      </c>
      <c r="K33" s="1">
        <f t="shared" ca="1" si="5"/>
        <v>76</v>
      </c>
      <c r="L33" s="1" t="str">
        <f t="shared" ca="1" si="6"/>
        <v>B+</v>
      </c>
      <c r="M33" s="49">
        <f t="shared" ca="1" si="7"/>
        <v>3.2</v>
      </c>
      <c r="N33" s="2">
        <v>4</v>
      </c>
      <c r="O33" s="1">
        <f t="shared" ca="1" si="8"/>
        <v>58</v>
      </c>
      <c r="P33" s="1" t="str">
        <f t="shared" ca="1" si="9"/>
        <v>B+</v>
      </c>
      <c r="Q33" s="1">
        <f t="shared" ca="1" si="10"/>
        <v>11</v>
      </c>
      <c r="R33" s="1" t="str">
        <f t="shared" ca="1" si="11"/>
        <v>C</v>
      </c>
      <c r="S33" s="1">
        <f t="shared" ca="1" si="12"/>
        <v>69</v>
      </c>
      <c r="T33" s="1" t="str">
        <f t="shared" ca="1" si="13"/>
        <v>B</v>
      </c>
      <c r="U33" s="49">
        <f t="shared" ca="1" si="14"/>
        <v>2.8</v>
      </c>
      <c r="V33" s="2">
        <v>4</v>
      </c>
      <c r="W33" s="1">
        <f t="shared" ca="1" si="15"/>
        <v>59</v>
      </c>
      <c r="X33" s="1" t="str">
        <f t="shared" ca="1" si="16"/>
        <v>B+</v>
      </c>
      <c r="Y33" s="1">
        <f t="shared" ca="1" si="17"/>
        <v>14</v>
      </c>
      <c r="Z33" s="1" t="str">
        <f t="shared" ca="1" si="18"/>
        <v>C+</v>
      </c>
      <c r="AA33" s="1">
        <f t="shared" ca="1" si="19"/>
        <v>73</v>
      </c>
      <c r="AB33" s="1" t="str">
        <f t="shared" ca="1" si="20"/>
        <v>B+</v>
      </c>
      <c r="AC33" s="49">
        <f t="shared" ca="1" si="21"/>
        <v>3.2</v>
      </c>
      <c r="AD33" s="2">
        <v>4</v>
      </c>
      <c r="AE33" s="1">
        <f t="shared" ca="1" si="22"/>
        <v>43</v>
      </c>
      <c r="AF33" s="1" t="str">
        <f t="shared" ca="1" si="23"/>
        <v>C</v>
      </c>
      <c r="AG33" s="1">
        <f t="shared" ca="1" si="24"/>
        <v>43</v>
      </c>
      <c r="AH33" s="1" t="str">
        <f t="shared" ca="1" si="25"/>
        <v>C</v>
      </c>
      <c r="AI33" s="49">
        <f t="shared" ca="1" si="26"/>
        <v>2</v>
      </c>
      <c r="AJ33" s="17">
        <f t="shared" ca="1" si="27"/>
        <v>2.8</v>
      </c>
    </row>
    <row r="34" spans="2:36" ht="15.75" thickBot="1" x14ac:dyDescent="0.3">
      <c r="B34" s="2">
        <v>2</v>
      </c>
      <c r="C34" s="1" t="s">
        <v>109</v>
      </c>
      <c r="D34" s="27">
        <f t="shared" ref="D34:D42" ca="1" si="29">RANDBETWEEN(DATE(2013,1,1),DATE(2013,12,31))</f>
        <v>41576</v>
      </c>
      <c r="E34" s="1">
        <v>3</v>
      </c>
      <c r="F34" s="2">
        <v>4</v>
      </c>
      <c r="G34" s="1">
        <f t="shared" ca="1" si="1"/>
        <v>3</v>
      </c>
      <c r="H34" s="1" t="str">
        <f t="shared" ca="1" si="2"/>
        <v>NG</v>
      </c>
      <c r="I34" s="1">
        <f t="shared" ca="1" si="3"/>
        <v>3</v>
      </c>
      <c r="J34" s="1" t="str">
        <f t="shared" ca="1" si="4"/>
        <v>NG</v>
      </c>
      <c r="K34" s="1">
        <f t="shared" ca="1" si="5"/>
        <v>6</v>
      </c>
      <c r="L34" s="1" t="str">
        <f t="shared" ca="1" si="6"/>
        <v>NG</v>
      </c>
      <c r="M34" s="49">
        <f t="shared" ca="1" si="7"/>
        <v>0</v>
      </c>
      <c r="N34" s="2">
        <v>4</v>
      </c>
      <c r="O34" s="1">
        <f t="shared" ca="1" si="8"/>
        <v>37</v>
      </c>
      <c r="P34" s="1" t="str">
        <f t="shared" ca="1" si="9"/>
        <v>C</v>
      </c>
      <c r="Q34" s="1">
        <f t="shared" ca="1" si="10"/>
        <v>0</v>
      </c>
      <c r="R34" s="1" t="str">
        <f t="shared" ca="1" si="11"/>
        <v>Absent</v>
      </c>
      <c r="S34" s="1">
        <f t="shared" ca="1" si="12"/>
        <v>37</v>
      </c>
      <c r="T34" s="1" t="str">
        <f t="shared" ca="1" si="13"/>
        <v>D</v>
      </c>
      <c r="U34" s="49">
        <f t="shared" ca="1" si="14"/>
        <v>1.6</v>
      </c>
      <c r="V34" s="2">
        <v>4</v>
      </c>
      <c r="W34" s="1">
        <f t="shared" ca="1" si="15"/>
        <v>59</v>
      </c>
      <c r="X34" s="1" t="str">
        <f t="shared" ca="1" si="16"/>
        <v>B+</v>
      </c>
      <c r="Y34" s="1">
        <f t="shared" ca="1" si="17"/>
        <v>2</v>
      </c>
      <c r="Z34" s="1" t="str">
        <f t="shared" ca="1" si="18"/>
        <v>NG</v>
      </c>
      <c r="AA34" s="1">
        <f t="shared" ca="1" si="19"/>
        <v>61</v>
      </c>
      <c r="AB34" s="1" t="str">
        <f t="shared" ca="1" si="20"/>
        <v>B</v>
      </c>
      <c r="AC34" s="49">
        <f t="shared" ca="1" si="21"/>
        <v>2.8</v>
      </c>
      <c r="AD34" s="2">
        <v>4</v>
      </c>
      <c r="AE34" s="1">
        <f t="shared" ca="1" si="22"/>
        <v>9</v>
      </c>
      <c r="AF34" s="1" t="str">
        <f t="shared" ca="1" si="23"/>
        <v>NG</v>
      </c>
      <c r="AG34" s="1">
        <f t="shared" ca="1" si="24"/>
        <v>9</v>
      </c>
      <c r="AH34" s="1" t="str">
        <f t="shared" ca="1" si="25"/>
        <v>NG</v>
      </c>
      <c r="AI34" s="49">
        <f t="shared" ca="1" si="26"/>
        <v>0</v>
      </c>
      <c r="AJ34" s="17">
        <f t="shared" ca="1" si="27"/>
        <v>1.1000000000000001</v>
      </c>
    </row>
    <row r="35" spans="2:36" ht="15.75" thickBot="1" x14ac:dyDescent="0.3">
      <c r="B35" s="2">
        <v>3</v>
      </c>
      <c r="C35" s="1" t="s">
        <v>110</v>
      </c>
      <c r="D35" s="27">
        <f t="shared" ca="1" si="29"/>
        <v>41556</v>
      </c>
      <c r="E35" s="1">
        <v>3</v>
      </c>
      <c r="F35" s="2">
        <v>4</v>
      </c>
      <c r="G35" s="1">
        <f t="shared" ca="1" si="1"/>
        <v>5</v>
      </c>
      <c r="H35" s="1" t="str">
        <f t="shared" ca="1" si="2"/>
        <v>NG</v>
      </c>
      <c r="I35" s="1">
        <f t="shared" ca="1" si="3"/>
        <v>10</v>
      </c>
      <c r="J35" s="1" t="str">
        <f t="shared" ca="1" si="4"/>
        <v>C</v>
      </c>
      <c r="K35" s="1">
        <f t="shared" ca="1" si="5"/>
        <v>15</v>
      </c>
      <c r="L35" s="1" t="str">
        <f t="shared" ca="1" si="6"/>
        <v>NG</v>
      </c>
      <c r="M35" s="49">
        <f t="shared" ca="1" si="7"/>
        <v>0</v>
      </c>
      <c r="N35" s="2">
        <v>4</v>
      </c>
      <c r="O35" s="1">
        <f t="shared" ca="1" si="8"/>
        <v>34</v>
      </c>
      <c r="P35" s="1" t="str">
        <f t="shared" ca="1" si="9"/>
        <v>C</v>
      </c>
      <c r="Q35" s="1">
        <f t="shared" ca="1" si="10"/>
        <v>25</v>
      </c>
      <c r="R35" s="1" t="str">
        <f t="shared" ca="1" si="11"/>
        <v>A+</v>
      </c>
      <c r="S35" s="1">
        <f t="shared" ca="1" si="12"/>
        <v>59</v>
      </c>
      <c r="T35" s="1" t="str">
        <f t="shared" ca="1" si="13"/>
        <v>C+</v>
      </c>
      <c r="U35" s="49">
        <f t="shared" ca="1" si="14"/>
        <v>2.4</v>
      </c>
      <c r="V35" s="2">
        <v>4</v>
      </c>
      <c r="W35" s="1">
        <f t="shared" ca="1" si="15"/>
        <v>74</v>
      </c>
      <c r="X35" s="1" t="str">
        <f t="shared" ca="1" si="16"/>
        <v>A+</v>
      </c>
      <c r="Y35" s="1">
        <f t="shared" ca="1" si="17"/>
        <v>20</v>
      </c>
      <c r="Z35" s="1" t="str">
        <f t="shared" ca="1" si="18"/>
        <v>A</v>
      </c>
      <c r="AA35" s="1">
        <f t="shared" ca="1" si="19"/>
        <v>94</v>
      </c>
      <c r="AB35" s="1" t="str">
        <f t="shared" ca="1" si="20"/>
        <v>A+</v>
      </c>
      <c r="AC35" s="49">
        <f t="shared" ca="1" si="21"/>
        <v>4</v>
      </c>
      <c r="AD35" s="2">
        <v>4</v>
      </c>
      <c r="AE35" s="1">
        <f t="shared" ca="1" si="22"/>
        <v>4</v>
      </c>
      <c r="AF35" s="1" t="str">
        <f t="shared" ca="1" si="23"/>
        <v>NG</v>
      </c>
      <c r="AG35" s="1">
        <f t="shared" ca="1" si="24"/>
        <v>4</v>
      </c>
      <c r="AH35" s="1" t="str">
        <f t="shared" ca="1" si="25"/>
        <v>NG</v>
      </c>
      <c r="AI35" s="49">
        <f t="shared" ca="1" si="26"/>
        <v>0</v>
      </c>
      <c r="AJ35" s="17">
        <f t="shared" ca="1" si="27"/>
        <v>1.6</v>
      </c>
    </row>
    <row r="36" spans="2:36" ht="15.75" thickBot="1" x14ac:dyDescent="0.3">
      <c r="B36" s="2">
        <v>4</v>
      </c>
      <c r="C36" s="1" t="s">
        <v>111</v>
      </c>
      <c r="D36" s="27">
        <f t="shared" ca="1" si="29"/>
        <v>41464</v>
      </c>
      <c r="E36" s="1">
        <v>3</v>
      </c>
      <c r="F36" s="2">
        <v>4</v>
      </c>
      <c r="G36" s="1">
        <f t="shared" ca="1" si="1"/>
        <v>32</v>
      </c>
      <c r="H36" s="1" t="str">
        <f t="shared" ca="1" si="2"/>
        <v>C</v>
      </c>
      <c r="I36" s="1">
        <f t="shared" ca="1" si="3"/>
        <v>10</v>
      </c>
      <c r="J36" s="1" t="str">
        <f t="shared" ca="1" si="4"/>
        <v>C</v>
      </c>
      <c r="K36" s="1">
        <f t="shared" ca="1" si="5"/>
        <v>42</v>
      </c>
      <c r="L36" s="1" t="str">
        <f t="shared" ca="1" si="6"/>
        <v>C</v>
      </c>
      <c r="M36" s="49">
        <f t="shared" ca="1" si="7"/>
        <v>2</v>
      </c>
      <c r="N36" s="2">
        <v>4</v>
      </c>
      <c r="O36" s="1">
        <f t="shared" ca="1" si="8"/>
        <v>9</v>
      </c>
      <c r="P36" s="1" t="str">
        <f t="shared" ca="1" si="9"/>
        <v>NG</v>
      </c>
      <c r="Q36" s="1">
        <f t="shared" ca="1" si="10"/>
        <v>25</v>
      </c>
      <c r="R36" s="1" t="str">
        <f t="shared" ca="1" si="11"/>
        <v>A+</v>
      </c>
      <c r="S36" s="1">
        <f t="shared" ca="1" si="12"/>
        <v>34</v>
      </c>
      <c r="T36" s="1" t="str">
        <f t="shared" ca="1" si="13"/>
        <v>D</v>
      </c>
      <c r="U36" s="49">
        <f t="shared" ca="1" si="14"/>
        <v>1.6</v>
      </c>
      <c r="V36" s="2">
        <v>4</v>
      </c>
      <c r="W36" s="1">
        <f t="shared" ca="1" si="15"/>
        <v>62</v>
      </c>
      <c r="X36" s="1" t="str">
        <f t="shared" ca="1" si="16"/>
        <v>A</v>
      </c>
      <c r="Y36" s="1">
        <f t="shared" ca="1" si="17"/>
        <v>16</v>
      </c>
      <c r="Z36" s="1" t="str">
        <f t="shared" ca="1" si="18"/>
        <v>B</v>
      </c>
      <c r="AA36" s="1">
        <f t="shared" ca="1" si="19"/>
        <v>78</v>
      </c>
      <c r="AB36" s="1" t="str">
        <f t="shared" ca="1" si="20"/>
        <v>B+</v>
      </c>
      <c r="AC36" s="49">
        <f t="shared" ca="1" si="21"/>
        <v>3.2</v>
      </c>
      <c r="AD36" s="2">
        <v>4</v>
      </c>
      <c r="AE36" s="1">
        <f t="shared" ca="1" si="22"/>
        <v>68</v>
      </c>
      <c r="AF36" s="1" t="str">
        <f t="shared" ca="1" si="23"/>
        <v>B</v>
      </c>
      <c r="AG36" s="1">
        <f t="shared" ca="1" si="24"/>
        <v>68</v>
      </c>
      <c r="AH36" s="1" t="str">
        <f t="shared" ca="1" si="25"/>
        <v>B</v>
      </c>
      <c r="AI36" s="49">
        <f t="shared" ca="1" si="26"/>
        <v>2.8</v>
      </c>
      <c r="AJ36" s="17">
        <f t="shared" ca="1" si="27"/>
        <v>2.4</v>
      </c>
    </row>
    <row r="37" spans="2:36" ht="15.75" thickBot="1" x14ac:dyDescent="0.3">
      <c r="B37" s="2">
        <v>5</v>
      </c>
      <c r="C37" s="1" t="s">
        <v>112</v>
      </c>
      <c r="D37" s="27">
        <f t="shared" ca="1" si="29"/>
        <v>41454</v>
      </c>
      <c r="E37" s="1">
        <v>3</v>
      </c>
      <c r="F37" s="2">
        <v>4</v>
      </c>
      <c r="G37" s="1">
        <f t="shared" ca="1" si="1"/>
        <v>11</v>
      </c>
      <c r="H37" s="1" t="str">
        <f t="shared" ca="1" si="2"/>
        <v>NG</v>
      </c>
      <c r="I37" s="1">
        <f t="shared" ca="1" si="3"/>
        <v>22</v>
      </c>
      <c r="J37" s="1" t="str">
        <f t="shared" ca="1" si="4"/>
        <v>A</v>
      </c>
      <c r="K37" s="1">
        <f t="shared" ca="1" si="5"/>
        <v>33</v>
      </c>
      <c r="L37" s="1" t="str">
        <f t="shared" ca="1" si="6"/>
        <v>D</v>
      </c>
      <c r="M37" s="49">
        <f t="shared" ca="1" si="7"/>
        <v>1.6</v>
      </c>
      <c r="N37" s="2">
        <v>4</v>
      </c>
      <c r="O37" s="1">
        <f t="shared" ca="1" si="8"/>
        <v>12</v>
      </c>
      <c r="P37" s="1" t="str">
        <f t="shared" ca="1" si="9"/>
        <v>NG</v>
      </c>
      <c r="Q37" s="1">
        <f t="shared" ca="1" si="10"/>
        <v>25</v>
      </c>
      <c r="R37" s="1" t="str">
        <f t="shared" ca="1" si="11"/>
        <v>A+</v>
      </c>
      <c r="S37" s="1">
        <f t="shared" ca="1" si="12"/>
        <v>37</v>
      </c>
      <c r="T37" s="1" t="str">
        <f t="shared" ca="1" si="13"/>
        <v>D</v>
      </c>
      <c r="U37" s="49">
        <f t="shared" ca="1" si="14"/>
        <v>1.6</v>
      </c>
      <c r="V37" s="2">
        <v>4</v>
      </c>
      <c r="W37" s="1">
        <f t="shared" ca="1" si="15"/>
        <v>48</v>
      </c>
      <c r="X37" s="1" t="str">
        <f t="shared" ca="1" si="16"/>
        <v>B</v>
      </c>
      <c r="Y37" s="1">
        <f t="shared" ca="1" si="17"/>
        <v>24</v>
      </c>
      <c r="Z37" s="1" t="str">
        <f t="shared" ca="1" si="18"/>
        <v>A+</v>
      </c>
      <c r="AA37" s="1">
        <f t="shared" ca="1" si="19"/>
        <v>72</v>
      </c>
      <c r="AB37" s="1" t="str">
        <f t="shared" ca="1" si="20"/>
        <v>B+</v>
      </c>
      <c r="AC37" s="49">
        <f t="shared" ca="1" si="21"/>
        <v>3.2</v>
      </c>
      <c r="AD37" s="2">
        <v>4</v>
      </c>
      <c r="AE37" s="1">
        <f t="shared" ca="1" si="22"/>
        <v>95</v>
      </c>
      <c r="AF37" s="1" t="str">
        <f t="shared" ca="1" si="23"/>
        <v>A+</v>
      </c>
      <c r="AG37" s="1">
        <f t="shared" ca="1" si="24"/>
        <v>95</v>
      </c>
      <c r="AH37" s="1" t="str">
        <f t="shared" ca="1" si="25"/>
        <v>A+</v>
      </c>
      <c r="AI37" s="49">
        <f t="shared" ca="1" si="26"/>
        <v>4</v>
      </c>
      <c r="AJ37" s="17">
        <f t="shared" ca="1" si="27"/>
        <v>2.6</v>
      </c>
    </row>
    <row r="38" spans="2:36" ht="15.75" thickBot="1" x14ac:dyDescent="0.3">
      <c r="B38" s="2">
        <v>6</v>
      </c>
      <c r="C38" s="1" t="s">
        <v>113</v>
      </c>
      <c r="D38" s="27">
        <f t="shared" ca="1" si="29"/>
        <v>41456</v>
      </c>
      <c r="E38" s="1">
        <v>3</v>
      </c>
      <c r="F38" s="2">
        <v>4</v>
      </c>
      <c r="G38" s="1">
        <f t="shared" ca="1" si="1"/>
        <v>17</v>
      </c>
      <c r="H38" s="1" t="str">
        <f t="shared" ca="1" si="2"/>
        <v>NG</v>
      </c>
      <c r="I38" s="1">
        <f t="shared" ca="1" si="3"/>
        <v>3</v>
      </c>
      <c r="J38" s="1" t="str">
        <f t="shared" ca="1" si="4"/>
        <v>NG</v>
      </c>
      <c r="K38" s="1">
        <f t="shared" ca="1" si="5"/>
        <v>20</v>
      </c>
      <c r="L38" s="1" t="str">
        <f t="shared" ca="1" si="6"/>
        <v>NG</v>
      </c>
      <c r="M38" s="49">
        <f t="shared" ca="1" si="7"/>
        <v>0</v>
      </c>
      <c r="N38" s="2">
        <v>4</v>
      </c>
      <c r="O38" s="1">
        <f t="shared" ca="1" si="8"/>
        <v>58</v>
      </c>
      <c r="P38" s="1" t="str">
        <f t="shared" ca="1" si="9"/>
        <v>B+</v>
      </c>
      <c r="Q38" s="1">
        <f t="shared" ca="1" si="10"/>
        <v>15</v>
      </c>
      <c r="R38" s="1" t="str">
        <f t="shared" ca="1" si="11"/>
        <v>B</v>
      </c>
      <c r="S38" s="1">
        <f t="shared" ca="1" si="12"/>
        <v>73</v>
      </c>
      <c r="T38" s="1" t="str">
        <f t="shared" ca="1" si="13"/>
        <v>B+</v>
      </c>
      <c r="U38" s="49">
        <f t="shared" ca="1" si="14"/>
        <v>3.2</v>
      </c>
      <c r="V38" s="2">
        <v>4</v>
      </c>
      <c r="W38" s="1">
        <f t="shared" ca="1" si="15"/>
        <v>1</v>
      </c>
      <c r="X38" s="1" t="str">
        <f t="shared" ca="1" si="16"/>
        <v>NG</v>
      </c>
      <c r="Y38" s="1">
        <f t="shared" ca="1" si="17"/>
        <v>25</v>
      </c>
      <c r="Z38" s="1" t="str">
        <f t="shared" ca="1" si="18"/>
        <v>A+</v>
      </c>
      <c r="AA38" s="1">
        <f t="shared" ca="1" si="19"/>
        <v>26</v>
      </c>
      <c r="AB38" s="1" t="str">
        <f t="shared" ca="1" si="20"/>
        <v>NG</v>
      </c>
      <c r="AC38" s="49">
        <f t="shared" ca="1" si="21"/>
        <v>0</v>
      </c>
      <c r="AD38" s="2">
        <v>4</v>
      </c>
      <c r="AE38" s="1">
        <f t="shared" ca="1" si="22"/>
        <v>55</v>
      </c>
      <c r="AF38" s="1" t="str">
        <f t="shared" ca="1" si="23"/>
        <v>C+</v>
      </c>
      <c r="AG38" s="1">
        <f t="shared" ca="1" si="24"/>
        <v>55</v>
      </c>
      <c r="AH38" s="1" t="str">
        <f t="shared" ca="1" si="25"/>
        <v>C+</v>
      </c>
      <c r="AI38" s="49">
        <f t="shared" ca="1" si="26"/>
        <v>2.4</v>
      </c>
      <c r="AJ38" s="17">
        <f t="shared" ca="1" si="27"/>
        <v>1.4</v>
      </c>
    </row>
    <row r="39" spans="2:36" ht="15.75" thickBot="1" x14ac:dyDescent="0.3">
      <c r="B39" s="2">
        <v>7</v>
      </c>
      <c r="C39" s="1" t="s">
        <v>114</v>
      </c>
      <c r="D39" s="27">
        <f t="shared" ca="1" si="29"/>
        <v>41422</v>
      </c>
      <c r="E39" s="1">
        <v>3</v>
      </c>
      <c r="F39" s="2">
        <v>4</v>
      </c>
      <c r="G39" s="1">
        <f t="shared" ca="1" si="1"/>
        <v>12</v>
      </c>
      <c r="H39" s="1" t="str">
        <f t="shared" ca="1" si="2"/>
        <v>NG</v>
      </c>
      <c r="I39" s="1">
        <f t="shared" ca="1" si="3"/>
        <v>24</v>
      </c>
      <c r="J39" s="1" t="str">
        <f t="shared" ca="1" si="4"/>
        <v>A+</v>
      </c>
      <c r="K39" s="1">
        <f t="shared" ca="1" si="5"/>
        <v>36</v>
      </c>
      <c r="L39" s="1" t="str">
        <f t="shared" ca="1" si="6"/>
        <v>D</v>
      </c>
      <c r="M39" s="49">
        <f t="shared" ca="1" si="7"/>
        <v>1.6</v>
      </c>
      <c r="N39" s="2">
        <v>4</v>
      </c>
      <c r="O39" s="1">
        <f t="shared" ca="1" si="8"/>
        <v>8</v>
      </c>
      <c r="P39" s="1" t="str">
        <f t="shared" ca="1" si="9"/>
        <v>NG</v>
      </c>
      <c r="Q39" s="1">
        <f t="shared" ca="1" si="10"/>
        <v>6</v>
      </c>
      <c r="R39" s="1" t="str">
        <f t="shared" ca="1" si="11"/>
        <v>NG</v>
      </c>
      <c r="S39" s="1">
        <f t="shared" ca="1" si="12"/>
        <v>14</v>
      </c>
      <c r="T39" s="1" t="str">
        <f t="shared" ca="1" si="13"/>
        <v>NG</v>
      </c>
      <c r="U39" s="49">
        <f t="shared" ca="1" si="14"/>
        <v>0</v>
      </c>
      <c r="V39" s="2">
        <v>4</v>
      </c>
      <c r="W39" s="1">
        <f t="shared" ca="1" si="15"/>
        <v>12</v>
      </c>
      <c r="X39" s="1" t="str">
        <f t="shared" ca="1" si="16"/>
        <v>NG</v>
      </c>
      <c r="Y39" s="1">
        <f t="shared" ca="1" si="17"/>
        <v>22</v>
      </c>
      <c r="Z39" s="1" t="str">
        <f t="shared" ca="1" si="18"/>
        <v>A</v>
      </c>
      <c r="AA39" s="1">
        <f t="shared" ca="1" si="19"/>
        <v>34</v>
      </c>
      <c r="AB39" s="1" t="str">
        <f t="shared" ca="1" si="20"/>
        <v>D</v>
      </c>
      <c r="AC39" s="49">
        <f t="shared" ca="1" si="21"/>
        <v>1.6</v>
      </c>
      <c r="AD39" s="2">
        <v>4</v>
      </c>
      <c r="AE39" s="1">
        <f t="shared" ca="1" si="22"/>
        <v>73</v>
      </c>
      <c r="AF39" s="1" t="str">
        <f t="shared" ca="1" si="23"/>
        <v>B+</v>
      </c>
      <c r="AG39" s="1">
        <f t="shared" ca="1" si="24"/>
        <v>73</v>
      </c>
      <c r="AH39" s="1" t="str">
        <f t="shared" ca="1" si="25"/>
        <v>B+</v>
      </c>
      <c r="AI39" s="49">
        <f t="shared" ca="1" si="26"/>
        <v>3.2</v>
      </c>
      <c r="AJ39" s="17">
        <f t="shared" ca="1" si="27"/>
        <v>1.6</v>
      </c>
    </row>
    <row r="40" spans="2:36" ht="15.75" thickBot="1" x14ac:dyDescent="0.3">
      <c r="B40" s="2">
        <v>8</v>
      </c>
      <c r="C40" s="1" t="s">
        <v>115</v>
      </c>
      <c r="D40" s="27">
        <f t="shared" ca="1" si="29"/>
        <v>41351</v>
      </c>
      <c r="E40" s="1">
        <v>3</v>
      </c>
      <c r="F40" s="2">
        <v>4</v>
      </c>
      <c r="G40" s="1">
        <f t="shared" ca="1" si="1"/>
        <v>38</v>
      </c>
      <c r="H40" s="1" t="str">
        <f t="shared" ca="1" si="2"/>
        <v>C+</v>
      </c>
      <c r="I40" s="1">
        <f t="shared" ca="1" si="3"/>
        <v>24</v>
      </c>
      <c r="J40" s="1" t="str">
        <f t="shared" ca="1" si="4"/>
        <v>A+</v>
      </c>
      <c r="K40" s="1">
        <f t="shared" ca="1" si="5"/>
        <v>62</v>
      </c>
      <c r="L40" s="1" t="str">
        <f t="shared" ca="1" si="6"/>
        <v>B</v>
      </c>
      <c r="M40" s="49">
        <f t="shared" ca="1" si="7"/>
        <v>2.8</v>
      </c>
      <c r="N40" s="2">
        <v>4</v>
      </c>
      <c r="O40" s="1">
        <f t="shared" ca="1" si="8"/>
        <v>49</v>
      </c>
      <c r="P40" s="1" t="str">
        <f t="shared" ca="1" si="9"/>
        <v>B</v>
      </c>
      <c r="Q40" s="1">
        <f t="shared" ca="1" si="10"/>
        <v>21</v>
      </c>
      <c r="R40" s="1" t="str">
        <f t="shared" ca="1" si="11"/>
        <v>A</v>
      </c>
      <c r="S40" s="1">
        <f t="shared" ca="1" si="12"/>
        <v>70</v>
      </c>
      <c r="T40" s="1" t="str">
        <f t="shared" ca="1" si="13"/>
        <v>B+</v>
      </c>
      <c r="U40" s="49">
        <f t="shared" ca="1" si="14"/>
        <v>3.2</v>
      </c>
      <c r="V40" s="2">
        <v>4</v>
      </c>
      <c r="W40" s="1">
        <f t="shared" ca="1" si="15"/>
        <v>11</v>
      </c>
      <c r="X40" s="1" t="str">
        <f t="shared" ca="1" si="16"/>
        <v>NG</v>
      </c>
      <c r="Y40" s="1">
        <f t="shared" ca="1" si="17"/>
        <v>3</v>
      </c>
      <c r="Z40" s="1" t="str">
        <f t="shared" ca="1" si="18"/>
        <v>NG</v>
      </c>
      <c r="AA40" s="1">
        <f t="shared" ca="1" si="19"/>
        <v>14</v>
      </c>
      <c r="AB40" s="1" t="str">
        <f t="shared" ca="1" si="20"/>
        <v>NG</v>
      </c>
      <c r="AC40" s="49">
        <f t="shared" ca="1" si="21"/>
        <v>0</v>
      </c>
      <c r="AD40" s="2">
        <v>4</v>
      </c>
      <c r="AE40" s="1">
        <f t="shared" ca="1" si="22"/>
        <v>47</v>
      </c>
      <c r="AF40" s="1" t="str">
        <f t="shared" ca="1" si="23"/>
        <v>C</v>
      </c>
      <c r="AG40" s="1">
        <f t="shared" ca="1" si="24"/>
        <v>47</v>
      </c>
      <c r="AH40" s="1" t="str">
        <f t="shared" ca="1" si="25"/>
        <v>C</v>
      </c>
      <c r="AI40" s="49">
        <f t="shared" ca="1" si="26"/>
        <v>2</v>
      </c>
      <c r="AJ40" s="17">
        <f t="shared" ca="1" si="27"/>
        <v>2</v>
      </c>
    </row>
    <row r="41" spans="2:36" ht="15.75" thickBot="1" x14ac:dyDescent="0.3">
      <c r="B41" s="2">
        <v>9</v>
      </c>
      <c r="C41" s="1" t="s">
        <v>116</v>
      </c>
      <c r="D41" s="27">
        <f t="shared" ca="1" si="29"/>
        <v>41529</v>
      </c>
      <c r="E41" s="1">
        <v>3</v>
      </c>
      <c r="F41" s="2">
        <v>4</v>
      </c>
      <c r="G41" s="1">
        <f t="shared" ca="1" si="1"/>
        <v>20</v>
      </c>
      <c r="H41" s="1" t="str">
        <f t="shared" ca="1" si="2"/>
        <v>NG</v>
      </c>
      <c r="I41" s="1">
        <f t="shared" ca="1" si="3"/>
        <v>6</v>
      </c>
      <c r="J41" s="1" t="str">
        <f t="shared" ca="1" si="4"/>
        <v>NG</v>
      </c>
      <c r="K41" s="1">
        <f t="shared" ca="1" si="5"/>
        <v>26</v>
      </c>
      <c r="L41" s="1" t="str">
        <f t="shared" ca="1" si="6"/>
        <v>NG</v>
      </c>
      <c r="M41" s="49">
        <f t="shared" ca="1" si="7"/>
        <v>0</v>
      </c>
      <c r="N41" s="2">
        <v>4</v>
      </c>
      <c r="O41" s="1">
        <f t="shared" ca="1" si="8"/>
        <v>59</v>
      </c>
      <c r="P41" s="1" t="str">
        <f t="shared" ca="1" si="9"/>
        <v>B+</v>
      </c>
      <c r="Q41" s="1">
        <f t="shared" ca="1" si="10"/>
        <v>3</v>
      </c>
      <c r="R41" s="1" t="str">
        <f t="shared" ca="1" si="11"/>
        <v>NG</v>
      </c>
      <c r="S41" s="1">
        <f t="shared" ca="1" si="12"/>
        <v>62</v>
      </c>
      <c r="T41" s="1" t="str">
        <f t="shared" ca="1" si="13"/>
        <v>B</v>
      </c>
      <c r="U41" s="49">
        <f t="shared" ca="1" si="14"/>
        <v>2.8</v>
      </c>
      <c r="V41" s="2">
        <v>4</v>
      </c>
      <c r="W41" s="1">
        <f t="shared" ca="1" si="15"/>
        <v>59</v>
      </c>
      <c r="X41" s="1" t="str">
        <f t="shared" ca="1" si="16"/>
        <v>B+</v>
      </c>
      <c r="Y41" s="1">
        <f t="shared" ca="1" si="17"/>
        <v>16</v>
      </c>
      <c r="Z41" s="1" t="str">
        <f t="shared" ca="1" si="18"/>
        <v>B</v>
      </c>
      <c r="AA41" s="1">
        <f t="shared" ca="1" si="19"/>
        <v>75</v>
      </c>
      <c r="AB41" s="1" t="str">
        <f t="shared" ca="1" si="20"/>
        <v>B+</v>
      </c>
      <c r="AC41" s="49">
        <f t="shared" ca="1" si="21"/>
        <v>3.2</v>
      </c>
      <c r="AD41" s="2">
        <v>4</v>
      </c>
      <c r="AE41" s="1">
        <f t="shared" ca="1" si="22"/>
        <v>49</v>
      </c>
      <c r="AF41" s="1" t="str">
        <f t="shared" ca="1" si="23"/>
        <v>C</v>
      </c>
      <c r="AG41" s="1">
        <f t="shared" ca="1" si="24"/>
        <v>49</v>
      </c>
      <c r="AH41" s="1" t="str">
        <f t="shared" ca="1" si="25"/>
        <v>C</v>
      </c>
      <c r="AI41" s="49">
        <f t="shared" ca="1" si="26"/>
        <v>2</v>
      </c>
      <c r="AJ41" s="17">
        <f t="shared" ca="1" si="27"/>
        <v>2</v>
      </c>
    </row>
    <row r="42" spans="2:36" ht="15.75" thickBot="1" x14ac:dyDescent="0.3">
      <c r="B42" s="4">
        <v>10</v>
      </c>
      <c r="C42" s="5" t="s">
        <v>117</v>
      </c>
      <c r="D42" s="28">
        <f t="shared" ca="1" si="29"/>
        <v>41484</v>
      </c>
      <c r="E42" s="5">
        <v>3</v>
      </c>
      <c r="F42" s="4">
        <v>4</v>
      </c>
      <c r="G42" s="5">
        <f t="shared" ca="1" si="1"/>
        <v>14</v>
      </c>
      <c r="H42" s="1" t="str">
        <f t="shared" ca="1" si="2"/>
        <v>NG</v>
      </c>
      <c r="I42" s="1">
        <f t="shared" ca="1" si="3"/>
        <v>2</v>
      </c>
      <c r="J42" s="1" t="str">
        <f t="shared" ca="1" si="4"/>
        <v>NG</v>
      </c>
      <c r="K42" s="1">
        <f t="shared" ca="1" si="5"/>
        <v>16</v>
      </c>
      <c r="L42" s="1" t="str">
        <f t="shared" ca="1" si="6"/>
        <v>NG</v>
      </c>
      <c r="M42" s="49">
        <f t="shared" ca="1" si="7"/>
        <v>0</v>
      </c>
      <c r="N42" s="4">
        <v>4</v>
      </c>
      <c r="O42" s="5">
        <f t="shared" ca="1" si="8"/>
        <v>35</v>
      </c>
      <c r="P42" s="1" t="str">
        <f t="shared" ca="1" si="9"/>
        <v>C</v>
      </c>
      <c r="Q42" s="5">
        <f t="shared" ca="1" si="10"/>
        <v>15</v>
      </c>
      <c r="R42" s="1" t="str">
        <f t="shared" ca="1" si="11"/>
        <v>B</v>
      </c>
      <c r="S42" s="5">
        <f t="shared" ca="1" si="12"/>
        <v>50</v>
      </c>
      <c r="T42" s="1" t="str">
        <f t="shared" ca="1" si="13"/>
        <v>C+</v>
      </c>
      <c r="U42" s="49">
        <f t="shared" ca="1" si="14"/>
        <v>2.4</v>
      </c>
      <c r="V42" s="4">
        <v>4</v>
      </c>
      <c r="W42" s="5">
        <f t="shared" ca="1" si="15"/>
        <v>33</v>
      </c>
      <c r="X42" s="1" t="str">
        <f t="shared" ca="1" si="16"/>
        <v>C</v>
      </c>
      <c r="Y42" s="5">
        <f t="shared" ca="1" si="17"/>
        <v>19</v>
      </c>
      <c r="Z42" s="1" t="str">
        <f t="shared" ca="1" si="18"/>
        <v>B+</v>
      </c>
      <c r="AA42" s="5">
        <f t="shared" ca="1" si="19"/>
        <v>52</v>
      </c>
      <c r="AB42" s="1" t="str">
        <f t="shared" ca="1" si="20"/>
        <v>C+</v>
      </c>
      <c r="AC42" s="49">
        <f t="shared" ca="1" si="21"/>
        <v>2.4</v>
      </c>
      <c r="AD42" s="4">
        <v>4</v>
      </c>
      <c r="AE42" s="5">
        <f t="shared" ca="1" si="22"/>
        <v>83</v>
      </c>
      <c r="AF42" s="1" t="str">
        <f t="shared" ca="1" si="23"/>
        <v>A</v>
      </c>
      <c r="AG42" s="5">
        <f t="shared" ca="1" si="24"/>
        <v>83</v>
      </c>
      <c r="AH42" s="1" t="str">
        <f t="shared" ca="1" si="25"/>
        <v>A</v>
      </c>
      <c r="AI42" s="49">
        <f t="shared" ca="1" si="26"/>
        <v>3.6</v>
      </c>
      <c r="AJ42" s="17">
        <f t="shared" ca="1" si="27"/>
        <v>2.1</v>
      </c>
    </row>
    <row r="46" spans="2:36" x14ac:dyDescent="0.25">
      <c r="B46" s="1"/>
    </row>
    <row r="47" spans="2:36" x14ac:dyDescent="0.25">
      <c r="B47" s="1"/>
    </row>
    <row r="48" spans="2:36" x14ac:dyDescent="0.25">
      <c r="B48" s="1"/>
    </row>
  </sheetData>
  <mergeCells count="12">
    <mergeCell ref="AJ4:AJ5"/>
    <mergeCell ref="AI4:AI5"/>
    <mergeCell ref="AH4:AH5"/>
    <mergeCell ref="V3:AC3"/>
    <mergeCell ref="AD3:AI3"/>
    <mergeCell ref="AD4:AD5"/>
    <mergeCell ref="V4:V5"/>
    <mergeCell ref="B3:E4"/>
    <mergeCell ref="F3:M3"/>
    <mergeCell ref="F4:F5"/>
    <mergeCell ref="N3:U3"/>
    <mergeCell ref="N4:N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AE48-F1AF-415A-812C-13A3548F7679}">
  <sheetPr codeName="Sheet8"/>
  <dimension ref="B5:AE49"/>
  <sheetViews>
    <sheetView topLeftCell="A21" workbookViewId="0">
      <selection activeCell="G25" sqref="G25"/>
    </sheetView>
  </sheetViews>
  <sheetFormatPr defaultRowHeight="15" x14ac:dyDescent="0.25"/>
  <cols>
    <col min="5" max="5" width="8.28515625" customWidth="1"/>
    <col min="6" max="6" width="9.28515625" customWidth="1"/>
    <col min="7" max="7" width="11.5703125" customWidth="1"/>
    <col min="8" max="8" width="7.7109375" customWidth="1"/>
    <col min="30" max="30" width="4.42578125" customWidth="1"/>
    <col min="31" max="31" width="7.28515625" hidden="1" customWidth="1"/>
  </cols>
  <sheetData>
    <row r="5" spans="2:31" x14ac:dyDescent="0.25">
      <c r="B5" s="77"/>
      <c r="C5" s="77"/>
      <c r="D5" s="77"/>
      <c r="E5" s="77"/>
      <c r="F5" s="77"/>
      <c r="G5" s="77"/>
      <c r="H5" s="77"/>
      <c r="I5" s="77"/>
    </row>
    <row r="6" spans="2:31" x14ac:dyDescent="0.25">
      <c r="B6" s="77"/>
      <c r="C6" s="77"/>
      <c r="D6" s="77"/>
      <c r="E6" s="77"/>
      <c r="F6" s="77"/>
      <c r="G6" s="77"/>
      <c r="H6" s="77"/>
      <c r="I6" s="77"/>
    </row>
    <row r="7" spans="2:31" x14ac:dyDescent="0.25">
      <c r="B7" s="77"/>
      <c r="C7" s="77"/>
      <c r="D7" s="77"/>
      <c r="E7" s="77"/>
      <c r="F7" s="77"/>
      <c r="G7" s="77"/>
      <c r="H7" s="77"/>
      <c r="I7" s="77"/>
    </row>
    <row r="8" spans="2:31" x14ac:dyDescent="0.25">
      <c r="B8" s="77"/>
      <c r="C8" s="77"/>
      <c r="D8" s="77"/>
      <c r="E8" s="77"/>
      <c r="F8" s="77"/>
      <c r="G8" s="77"/>
      <c r="H8" s="77"/>
      <c r="I8" s="77"/>
    </row>
    <row r="9" spans="2:31" x14ac:dyDescent="0.25">
      <c r="B9" s="77"/>
      <c r="C9" s="77"/>
      <c r="D9" s="77"/>
      <c r="E9" s="77"/>
      <c r="F9" s="77"/>
      <c r="G9" s="77"/>
      <c r="H9" s="77"/>
      <c r="I9" s="77"/>
    </row>
    <row r="10" spans="2:31" x14ac:dyDescent="0.25">
      <c r="B10" s="77"/>
      <c r="C10" s="77"/>
      <c r="D10" s="77"/>
      <c r="E10" s="77"/>
      <c r="F10" s="77"/>
      <c r="G10" s="77"/>
      <c r="H10" s="77"/>
      <c r="I10" s="77"/>
    </row>
    <row r="11" spans="2:31" x14ac:dyDescent="0.25">
      <c r="B11" s="77"/>
      <c r="C11" s="77"/>
      <c r="D11" s="77"/>
      <c r="E11" s="77"/>
      <c r="F11" s="77"/>
      <c r="G11" s="77"/>
      <c r="H11" s="77"/>
      <c r="I11" s="77"/>
    </row>
    <row r="12" spans="2:31" x14ac:dyDescent="0.25">
      <c r="B12" s="77"/>
      <c r="C12" s="77"/>
      <c r="D12" s="77"/>
      <c r="E12" s="77"/>
      <c r="F12" s="77"/>
      <c r="G12" s="77"/>
      <c r="H12" s="77"/>
      <c r="I12" s="77"/>
    </row>
    <row r="13" spans="2:31" x14ac:dyDescent="0.25">
      <c r="B13" s="77"/>
      <c r="C13" s="77"/>
      <c r="D13" s="77"/>
      <c r="E13" s="77"/>
      <c r="F13" s="77"/>
      <c r="G13" s="77"/>
      <c r="H13" s="77"/>
      <c r="I13" s="77"/>
      <c r="AE13" s="2">
        <v>1</v>
      </c>
    </row>
    <row r="14" spans="2:31" x14ac:dyDescent="0.25">
      <c r="B14" s="1"/>
      <c r="C14" s="1"/>
      <c r="D14" s="1"/>
      <c r="E14" s="1"/>
      <c r="F14" s="1"/>
      <c r="G14" s="1"/>
      <c r="H14" s="1"/>
      <c r="I14" s="1"/>
      <c r="AE14" s="2">
        <v>2</v>
      </c>
    </row>
    <row r="15" spans="2:31" x14ac:dyDescent="0.25">
      <c r="B15" s="1"/>
      <c r="C15" s="1"/>
      <c r="D15" s="1"/>
      <c r="E15" s="1"/>
      <c r="F15" s="1"/>
      <c r="G15" s="1"/>
      <c r="H15" s="1"/>
      <c r="I15" s="1"/>
      <c r="AE15" s="2">
        <v>3</v>
      </c>
    </row>
    <row r="16" spans="2:31" x14ac:dyDescent="0.25">
      <c r="B16" s="1"/>
      <c r="C16" s="1"/>
      <c r="D16" s="1"/>
      <c r="E16" s="1"/>
      <c r="F16" s="1"/>
      <c r="G16" s="1"/>
      <c r="H16" s="1"/>
      <c r="I16" s="1"/>
      <c r="AE16" s="2">
        <v>4</v>
      </c>
    </row>
    <row r="17" spans="2:31" x14ac:dyDescent="0.25">
      <c r="B17" s="1"/>
      <c r="C17" s="1"/>
      <c r="D17" s="78" t="s">
        <v>57</v>
      </c>
      <c r="E17" s="78"/>
      <c r="F17" s="78"/>
      <c r="G17" s="78"/>
      <c r="H17" s="1"/>
      <c r="I17" s="1"/>
      <c r="AE17" s="2">
        <v>5</v>
      </c>
    </row>
    <row r="18" spans="2:31" x14ac:dyDescent="0.25">
      <c r="B18" s="22"/>
      <c r="C18" s="22"/>
      <c r="D18" s="78"/>
      <c r="E18" s="78"/>
      <c r="F18" s="78"/>
      <c r="G18" s="78"/>
      <c r="H18" s="22"/>
      <c r="I18" s="22"/>
      <c r="AE18" s="2">
        <v>6</v>
      </c>
    </row>
    <row r="19" spans="2:31" x14ac:dyDescent="0.25">
      <c r="B19" s="22"/>
      <c r="C19" s="22"/>
      <c r="D19" s="26"/>
      <c r="E19" s="26"/>
      <c r="F19" s="26"/>
      <c r="G19" s="26"/>
      <c r="H19" s="22"/>
      <c r="I19" s="22"/>
      <c r="AE19" s="2">
        <v>7</v>
      </c>
    </row>
    <row r="20" spans="2:31" x14ac:dyDescent="0.25">
      <c r="B20" s="22"/>
      <c r="C20" s="22"/>
      <c r="D20" s="26"/>
      <c r="E20" s="26"/>
      <c r="F20" s="26"/>
      <c r="G20" s="26"/>
      <c r="H20" s="22"/>
      <c r="I20" s="22"/>
      <c r="AE20" s="2">
        <v>8</v>
      </c>
    </row>
    <row r="21" spans="2:31" ht="15.75" x14ac:dyDescent="0.25">
      <c r="B21" s="33" t="s">
        <v>58</v>
      </c>
      <c r="C21" s="33"/>
      <c r="D21" s="33"/>
      <c r="E21" s="33"/>
      <c r="F21" s="65" t="str">
        <f>VLOOKUP(E22,list13!B3:AJ42,2)</f>
        <v>Krishna Upreti</v>
      </c>
      <c r="G21" s="65"/>
      <c r="H21" s="65"/>
      <c r="I21" s="33" t="s">
        <v>51</v>
      </c>
      <c r="AE21" s="2">
        <v>10</v>
      </c>
    </row>
    <row r="22" spans="2:31" ht="15.75" x14ac:dyDescent="0.25">
      <c r="B22" s="79">
        <f ca="1">VLOOKUP(E22,list13!B3:AJ42,3)</f>
        <v>41771</v>
      </c>
      <c r="C22" s="79"/>
      <c r="D22" s="34" t="s">
        <v>95</v>
      </c>
      <c r="E22" s="24">
        <v>4</v>
      </c>
      <c r="F22" s="22" t="s">
        <v>130</v>
      </c>
      <c r="G22" s="34" t="s">
        <v>28</v>
      </c>
      <c r="H22" s="65">
        <f>VLOOKUP(E22,list13!B3:AJ42,4)</f>
        <v>2</v>
      </c>
      <c r="I22" s="65"/>
      <c r="AE22" s="2">
        <v>11</v>
      </c>
    </row>
    <row r="23" spans="2:31" ht="15.75" x14ac:dyDescent="0.25">
      <c r="B23" s="33" t="s">
        <v>131</v>
      </c>
      <c r="C23" s="24"/>
      <c r="D23" s="24"/>
      <c r="F23" s="33"/>
      <c r="G23" s="35">
        <f ca="1">RANDBETWEEN(DATE(2022,8,15),DATE(2022,8,31))</f>
        <v>44795</v>
      </c>
      <c r="H23" s="33" t="s">
        <v>59</v>
      </c>
      <c r="I23" s="33"/>
      <c r="AE23" s="2">
        <v>12</v>
      </c>
    </row>
    <row r="24" spans="2:31" ht="15.75" x14ac:dyDescent="0.25">
      <c r="B24" s="33"/>
      <c r="C24" s="24"/>
      <c r="D24" s="24"/>
      <c r="F24" s="33"/>
      <c r="G24" s="35"/>
      <c r="H24" s="33"/>
      <c r="I24" s="33"/>
      <c r="AE24" s="2">
        <v>13</v>
      </c>
    </row>
    <row r="25" spans="2:31" ht="15.75" x14ac:dyDescent="0.25">
      <c r="D25" s="33"/>
      <c r="E25" s="33"/>
      <c r="F25" s="33"/>
      <c r="G25" s="33"/>
      <c r="H25" s="33"/>
      <c r="I25" s="33"/>
      <c r="AE25" s="2">
        <v>14</v>
      </c>
    </row>
    <row r="26" spans="2:31" x14ac:dyDescent="0.25">
      <c r="B26" s="22"/>
      <c r="C26" s="22"/>
      <c r="D26" s="81" t="s">
        <v>66</v>
      </c>
      <c r="E26" s="81"/>
      <c r="F26" s="81"/>
      <c r="G26" s="81"/>
      <c r="H26" s="22"/>
      <c r="I26" s="22"/>
      <c r="AE26" s="2">
        <v>15</v>
      </c>
    </row>
    <row r="27" spans="2:31" x14ac:dyDescent="0.25">
      <c r="B27" s="22"/>
      <c r="C27" s="22"/>
      <c r="D27" s="10"/>
      <c r="E27" s="10"/>
      <c r="F27" s="10"/>
      <c r="G27" s="10"/>
      <c r="H27" s="22"/>
      <c r="I27" s="22"/>
      <c r="AE27" s="2">
        <v>1</v>
      </c>
    </row>
    <row r="28" spans="2:31" x14ac:dyDescent="0.25">
      <c r="B28" s="22"/>
      <c r="C28" s="22"/>
      <c r="H28" s="22"/>
      <c r="I28" s="22"/>
      <c r="AE28" s="2">
        <v>2</v>
      </c>
    </row>
    <row r="29" spans="2:31" x14ac:dyDescent="0.25">
      <c r="B29" s="1"/>
      <c r="C29" s="1"/>
      <c r="D29" s="1"/>
      <c r="E29" s="63" t="s">
        <v>61</v>
      </c>
      <c r="F29" s="63"/>
      <c r="G29" s="66" t="s">
        <v>36</v>
      </c>
      <c r="H29" s="66" t="s">
        <v>44</v>
      </c>
      <c r="I29" s="66" t="s">
        <v>62</v>
      </c>
      <c r="AE29" s="2">
        <v>3</v>
      </c>
    </row>
    <row r="30" spans="2:31" x14ac:dyDescent="0.25">
      <c r="B30" s="1" t="s">
        <v>132</v>
      </c>
      <c r="C30" s="1" t="s">
        <v>60</v>
      </c>
      <c r="D30" s="1" t="s">
        <v>34</v>
      </c>
      <c r="E30" s="1" t="s">
        <v>32</v>
      </c>
      <c r="F30" s="1" t="s">
        <v>33</v>
      </c>
      <c r="G30" s="66"/>
      <c r="H30" s="66"/>
      <c r="I30" s="66"/>
      <c r="AE30" s="2">
        <v>4</v>
      </c>
    </row>
    <row r="31" spans="2:31" x14ac:dyDescent="0.25">
      <c r="B31" s="1">
        <v>1</v>
      </c>
      <c r="C31" s="1" t="s">
        <v>118</v>
      </c>
      <c r="D31" s="1">
        <v>4</v>
      </c>
      <c r="E31" s="1" t="str">
        <f ca="1">VLOOKUP(E22,list13!B3:AJ42,7)</f>
        <v>C+</v>
      </c>
      <c r="F31" s="1" t="str">
        <f ca="1">VLOOKUP(E22,list13!B3:AJ42,9)</f>
        <v>B</v>
      </c>
      <c r="G31" s="1" t="str">
        <f ca="1">VLOOKUP(E22,list13!B3:AJ42,11)</f>
        <v>C+</v>
      </c>
      <c r="H31" s="25">
        <f ca="1">VLOOKUP(E22,list13!B3:AJ42,12)</f>
        <v>2.4</v>
      </c>
      <c r="I31" s="1"/>
      <c r="AE31" s="2">
        <v>5</v>
      </c>
    </row>
    <row r="32" spans="2:31" x14ac:dyDescent="0.25">
      <c r="B32" s="1">
        <v>2</v>
      </c>
      <c r="C32" s="1" t="s">
        <v>119</v>
      </c>
      <c r="D32" s="1">
        <v>4</v>
      </c>
      <c r="E32" s="1" t="str">
        <f ca="1">VLOOKUP(E22,list13!B3:AJ42,15)</f>
        <v>NG</v>
      </c>
      <c r="F32" s="1" t="str">
        <f ca="1">VLOOKUP(E22,list13!B3:AJ42,17)</f>
        <v>NG</v>
      </c>
      <c r="G32" s="1" t="str">
        <f ca="1">VLOOKUP(E22,list13!B3:AJ42,19)</f>
        <v>NG</v>
      </c>
      <c r="H32" s="25">
        <f ca="1">VLOOKUP(E22,list13!B3:AJ42,20)</f>
        <v>0</v>
      </c>
      <c r="I32" s="1"/>
      <c r="AE32" s="2">
        <v>6</v>
      </c>
    </row>
    <row r="33" spans="2:31" x14ac:dyDescent="0.25">
      <c r="B33" s="1">
        <v>3</v>
      </c>
      <c r="C33" s="1" t="s">
        <v>120</v>
      </c>
      <c r="D33" s="1">
        <v>4</v>
      </c>
      <c r="E33" s="1" t="str">
        <f ca="1">VLOOKUP(E22,list13!B3:AJ42,23)</f>
        <v>C</v>
      </c>
      <c r="F33" s="1" t="str">
        <f ca="1">VLOOKUP(E22,list13!B3:AJ42,25)</f>
        <v>A</v>
      </c>
      <c r="G33" s="1" t="str">
        <f ca="1">VLOOKUP(E22,list13!B3:AJ42,27)</f>
        <v>C+</v>
      </c>
      <c r="H33" s="25">
        <f ca="1">VLOOKUP(E22,list13!B3:AJ42,28)</f>
        <v>2.4</v>
      </c>
      <c r="I33" s="1"/>
      <c r="AE33" s="2">
        <v>7</v>
      </c>
    </row>
    <row r="34" spans="2:31" x14ac:dyDescent="0.25">
      <c r="B34" s="1">
        <v>4</v>
      </c>
      <c r="C34" s="1" t="s">
        <v>72</v>
      </c>
      <c r="D34" s="1">
        <v>4</v>
      </c>
      <c r="E34" s="1" t="str">
        <f ca="1">VLOOKUP(E22,list13!B3:AJ42,31)</f>
        <v>C+</v>
      </c>
      <c r="F34" s="1"/>
      <c r="G34" s="1" t="str">
        <f ca="1">VLOOKUP(E22,list13!B3:AJ42,33)</f>
        <v>C+</v>
      </c>
      <c r="H34" s="25">
        <f ca="1">VLOOKUP(E22,list13!B3:AJ42,34)</f>
        <v>2.4</v>
      </c>
      <c r="I34" s="1"/>
      <c r="AE34" s="2">
        <v>8</v>
      </c>
    </row>
    <row r="35" spans="2:31" x14ac:dyDescent="0.25">
      <c r="B35" s="1"/>
      <c r="C35" s="1"/>
      <c r="D35" s="1"/>
      <c r="E35" s="1"/>
      <c r="F35" s="1"/>
      <c r="G35" s="1"/>
      <c r="H35" s="25"/>
      <c r="I35" s="1"/>
      <c r="AE35" s="2">
        <v>10</v>
      </c>
    </row>
    <row r="36" spans="2:31" x14ac:dyDescent="0.25">
      <c r="B36" s="1"/>
      <c r="C36" s="10" t="s">
        <v>27</v>
      </c>
      <c r="D36" s="1">
        <f>SUM(D31:D34)</f>
        <v>16</v>
      </c>
      <c r="E36" s="1"/>
      <c r="F36" s="1"/>
      <c r="G36" s="1"/>
      <c r="H36" s="25"/>
      <c r="I36" s="1"/>
      <c r="AE36" s="2">
        <v>11</v>
      </c>
    </row>
    <row r="37" spans="2:31" x14ac:dyDescent="0.25">
      <c r="B37" s="22"/>
      <c r="C37" s="22"/>
      <c r="D37" s="22"/>
      <c r="E37" s="22"/>
      <c r="F37" s="22"/>
      <c r="G37" s="22"/>
      <c r="H37" s="22"/>
      <c r="I37" s="22"/>
      <c r="AE37" s="2">
        <v>12</v>
      </c>
    </row>
    <row r="38" spans="2:31" x14ac:dyDescent="0.25">
      <c r="B38" s="22"/>
      <c r="C38" s="22"/>
      <c r="D38" s="22"/>
      <c r="E38" s="22"/>
      <c r="F38" s="22"/>
      <c r="G38" s="22"/>
      <c r="H38" s="10" t="s">
        <v>39</v>
      </c>
      <c r="I38" s="36">
        <f ca="1">(4*(SUM(H31:H34)))/D36</f>
        <v>1.7999999999999998</v>
      </c>
      <c r="AE38" s="2">
        <v>1</v>
      </c>
    </row>
    <row r="39" spans="2:31" x14ac:dyDescent="0.25">
      <c r="B39" s="22"/>
      <c r="C39" s="22"/>
      <c r="D39" s="22"/>
      <c r="E39" s="22"/>
      <c r="F39" s="22"/>
      <c r="G39" s="22"/>
      <c r="H39" s="10"/>
      <c r="I39" s="36"/>
      <c r="AE39" s="2">
        <v>2</v>
      </c>
    </row>
    <row r="40" spans="2:31" x14ac:dyDescent="0.25">
      <c r="B40" s="22" t="s">
        <v>47</v>
      </c>
      <c r="C40" s="22"/>
      <c r="D40" s="22"/>
      <c r="E40" s="22"/>
      <c r="F40" s="22"/>
      <c r="G40" s="22"/>
      <c r="H40" s="10"/>
      <c r="I40" s="36"/>
      <c r="AE40" s="2">
        <v>3</v>
      </c>
    </row>
    <row r="41" spans="2:31" x14ac:dyDescent="0.25">
      <c r="B41" s="22" t="s">
        <v>68</v>
      </c>
      <c r="C41" s="22"/>
      <c r="D41" s="22"/>
      <c r="E41" s="22"/>
      <c r="F41" s="22"/>
      <c r="G41" s="22"/>
      <c r="H41" s="22"/>
      <c r="I41" s="22"/>
      <c r="AE41" s="2">
        <v>4</v>
      </c>
    </row>
    <row r="42" spans="2:31" x14ac:dyDescent="0.25">
      <c r="B42" s="22" t="s">
        <v>32</v>
      </c>
      <c r="C42" s="22" t="s">
        <v>48</v>
      </c>
      <c r="D42" s="22"/>
      <c r="E42" s="22"/>
      <c r="F42" s="22"/>
      <c r="G42" s="22"/>
      <c r="H42" s="22"/>
      <c r="I42" s="22"/>
      <c r="AE42" s="2">
        <v>5</v>
      </c>
    </row>
    <row r="43" spans="2:31" x14ac:dyDescent="0.25">
      <c r="B43" s="22" t="s">
        <v>33</v>
      </c>
      <c r="C43" s="22" t="s">
        <v>49</v>
      </c>
      <c r="D43" s="22"/>
      <c r="E43" s="22"/>
      <c r="F43" s="22"/>
      <c r="G43" s="22"/>
      <c r="H43" s="22"/>
      <c r="I43" s="22"/>
      <c r="AE43" s="2">
        <v>6</v>
      </c>
    </row>
    <row r="44" spans="2:31" x14ac:dyDescent="0.25">
      <c r="B44" s="22" t="s">
        <v>39</v>
      </c>
      <c r="C44" s="22" t="s">
        <v>67</v>
      </c>
      <c r="D44" s="22"/>
      <c r="E44" s="22"/>
      <c r="F44" s="22"/>
      <c r="G44" s="22"/>
      <c r="H44" s="22"/>
      <c r="I44" s="22"/>
      <c r="AE44" s="2">
        <v>7</v>
      </c>
    </row>
    <row r="45" spans="2:31" x14ac:dyDescent="0.25">
      <c r="B45" s="22"/>
      <c r="C45" s="22"/>
      <c r="D45" s="22"/>
      <c r="E45" s="22"/>
      <c r="F45" s="22"/>
      <c r="G45" s="22"/>
      <c r="H45" s="22"/>
      <c r="I45" s="22"/>
      <c r="AE45" s="2">
        <v>8</v>
      </c>
    </row>
    <row r="46" spans="2:31" x14ac:dyDescent="0.25">
      <c r="B46" s="63"/>
      <c r="C46" s="63"/>
      <c r="D46" s="63"/>
      <c r="E46" s="22"/>
      <c r="F46" s="63"/>
      <c r="G46" s="63"/>
      <c r="H46" s="63"/>
      <c r="I46" s="63"/>
      <c r="AE46" s="2">
        <v>9</v>
      </c>
    </row>
    <row r="47" spans="2:31" ht="15.75" thickBot="1" x14ac:dyDescent="0.3">
      <c r="B47" s="63"/>
      <c r="C47" s="63"/>
      <c r="D47" s="63"/>
      <c r="E47" s="22"/>
      <c r="F47" s="63"/>
      <c r="G47" s="63"/>
      <c r="H47" s="63"/>
      <c r="I47" s="63"/>
      <c r="AE47" s="4">
        <v>10</v>
      </c>
    </row>
    <row r="48" spans="2:31" x14ac:dyDescent="0.25">
      <c r="B48" s="63"/>
      <c r="C48" s="63"/>
      <c r="D48" s="63"/>
      <c r="E48" s="22"/>
      <c r="F48" s="63"/>
      <c r="G48" s="63"/>
      <c r="H48" s="63"/>
      <c r="I48" s="63"/>
    </row>
    <row r="49" spans="2:9" x14ac:dyDescent="0.25">
      <c r="B49" s="63" t="s">
        <v>69</v>
      </c>
      <c r="C49" s="63"/>
      <c r="D49" s="63"/>
      <c r="E49" s="22"/>
      <c r="F49" s="63" t="s">
        <v>70</v>
      </c>
      <c r="G49" s="63"/>
      <c r="H49" s="63"/>
      <c r="I49" s="63"/>
    </row>
  </sheetData>
  <mergeCells count="14">
    <mergeCell ref="B5:I13"/>
    <mergeCell ref="D17:G18"/>
    <mergeCell ref="F21:H21"/>
    <mergeCell ref="B22:C22"/>
    <mergeCell ref="H22:I22"/>
    <mergeCell ref="B46:D48"/>
    <mergeCell ref="F46:I48"/>
    <mergeCell ref="B49:D49"/>
    <mergeCell ref="F49:I49"/>
    <mergeCell ref="D26:G26"/>
    <mergeCell ref="E29:F29"/>
    <mergeCell ref="G29:G30"/>
    <mergeCell ref="H29:H30"/>
    <mergeCell ref="I29:I30"/>
  </mergeCells>
  <dataValidations count="1">
    <dataValidation type="list" allowBlank="1" showInputMessage="1" showErrorMessage="1" sqref="E22" xr:uid="{B5322752-C8D2-4BA9-8D2F-1A0BA359D7C2}">
      <formula1>$AE$13:$AE$47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2BCD-8464-4488-B5E9-8DB474A0919B}">
  <sheetPr codeName="Sheet9"/>
  <dimension ref="B2:CC23"/>
  <sheetViews>
    <sheetView workbookViewId="0">
      <selection activeCell="C6" sqref="C6"/>
    </sheetView>
  </sheetViews>
  <sheetFormatPr defaultRowHeight="15" x14ac:dyDescent="0.25"/>
  <cols>
    <col min="1" max="1" width="9.140625" style="1"/>
    <col min="2" max="2" width="10.5703125" style="1" customWidth="1"/>
    <col min="3" max="3" width="9.140625" style="1"/>
    <col min="4" max="4" width="10.140625" style="1" bestFit="1" customWidth="1"/>
    <col min="5" max="73" width="9.140625" style="1"/>
    <col min="74" max="74" width="8.5703125" style="1" customWidth="1"/>
    <col min="75" max="16384" width="9.140625" style="1"/>
  </cols>
  <sheetData>
    <row r="2" spans="2:81" ht="15.75" thickBot="1" x14ac:dyDescent="0.3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</row>
    <row r="3" spans="2:81" ht="15.75" thickBot="1" x14ac:dyDescent="0.3">
      <c r="J3" s="11"/>
      <c r="K3" s="51" t="s">
        <v>3</v>
      </c>
      <c r="L3" s="51"/>
      <c r="M3" s="51"/>
      <c r="N3" s="51"/>
      <c r="O3" s="51"/>
      <c r="P3" s="51"/>
      <c r="Q3" s="52"/>
      <c r="R3" s="11"/>
      <c r="S3" s="51" t="s">
        <v>4</v>
      </c>
      <c r="T3" s="51"/>
      <c r="U3" s="51"/>
      <c r="V3" s="51"/>
      <c r="W3" s="51"/>
      <c r="X3" s="51"/>
      <c r="Y3" s="52"/>
      <c r="Z3" s="11"/>
      <c r="AA3" s="51" t="s">
        <v>72</v>
      </c>
      <c r="AB3" s="51"/>
      <c r="AC3" s="51"/>
      <c r="AD3" s="51"/>
      <c r="AE3" s="51"/>
      <c r="AF3" s="51"/>
      <c r="AG3" s="52"/>
      <c r="AH3" s="11"/>
      <c r="AI3" s="51" t="s">
        <v>159</v>
      </c>
      <c r="AJ3" s="51"/>
      <c r="AK3" s="51"/>
      <c r="AL3" s="51"/>
      <c r="AM3" s="51"/>
      <c r="AN3" s="51"/>
      <c r="AO3" s="52"/>
      <c r="AP3" s="11"/>
      <c r="AQ3" s="51" t="s">
        <v>160</v>
      </c>
      <c r="AR3" s="51"/>
      <c r="AS3" s="51"/>
      <c r="AT3" s="51"/>
      <c r="AU3" s="51"/>
      <c r="AV3" s="51"/>
      <c r="AW3" s="52"/>
      <c r="AX3" s="11"/>
      <c r="AY3" s="51" t="s">
        <v>161</v>
      </c>
      <c r="AZ3" s="51"/>
      <c r="BA3" s="51"/>
      <c r="BB3" s="51"/>
      <c r="BC3" s="51"/>
      <c r="BD3" s="51"/>
      <c r="BE3" s="52"/>
      <c r="BF3" s="11"/>
      <c r="BG3" s="51" t="s">
        <v>162</v>
      </c>
      <c r="BH3" s="51"/>
      <c r="BI3" s="51"/>
      <c r="BJ3" s="51"/>
      <c r="BK3" s="51"/>
      <c r="BL3" s="51"/>
      <c r="BM3" s="52"/>
      <c r="BN3" s="11"/>
      <c r="BO3" s="50" t="s">
        <v>163</v>
      </c>
      <c r="BP3" s="51"/>
      <c r="BQ3" s="51"/>
      <c r="BR3" s="51"/>
      <c r="BS3" s="51"/>
      <c r="BT3" s="51"/>
      <c r="BU3" s="52"/>
      <c r="BV3" s="45" t="s">
        <v>39</v>
      </c>
      <c r="BW3" s="81"/>
      <c r="BX3" s="81"/>
      <c r="BY3" s="81"/>
      <c r="BZ3" s="81"/>
      <c r="CA3" s="81"/>
      <c r="CB3" s="81"/>
      <c r="CC3" s="81"/>
    </row>
    <row r="4" spans="2:81" ht="15.75" thickBot="1" x14ac:dyDescent="0.3">
      <c r="J4" s="2"/>
      <c r="K4" s="2" t="s">
        <v>32</v>
      </c>
      <c r="L4" s="1" t="s">
        <v>28</v>
      </c>
      <c r="M4" s="1" t="s">
        <v>33</v>
      </c>
      <c r="N4" s="1" t="s">
        <v>28</v>
      </c>
      <c r="O4" s="1" t="s">
        <v>27</v>
      </c>
      <c r="P4" s="1" t="s">
        <v>36</v>
      </c>
      <c r="Q4" s="3" t="s">
        <v>37</v>
      </c>
      <c r="R4" s="2"/>
      <c r="S4" s="2" t="s">
        <v>32</v>
      </c>
      <c r="T4" s="1" t="s">
        <v>28</v>
      </c>
      <c r="U4" s="1" t="s">
        <v>33</v>
      </c>
      <c r="V4" s="1" t="s">
        <v>28</v>
      </c>
      <c r="W4" s="1" t="s">
        <v>27</v>
      </c>
      <c r="X4" s="1" t="s">
        <v>36</v>
      </c>
      <c r="Y4" s="3" t="s">
        <v>37</v>
      </c>
      <c r="Z4" s="2"/>
      <c r="AA4" s="1" t="s">
        <v>32</v>
      </c>
      <c r="AB4" s="26" t="s">
        <v>28</v>
      </c>
      <c r="AC4" s="1" t="s">
        <v>33</v>
      </c>
      <c r="AD4" s="26" t="s">
        <v>28</v>
      </c>
      <c r="AE4" s="1" t="s">
        <v>27</v>
      </c>
      <c r="AF4" s="26" t="s">
        <v>36</v>
      </c>
      <c r="AG4" s="67" t="s">
        <v>37</v>
      </c>
      <c r="AH4" s="2"/>
      <c r="AI4" s="2" t="s">
        <v>32</v>
      </c>
      <c r="AJ4" s="1" t="s">
        <v>28</v>
      </c>
      <c r="AK4" s="1" t="s">
        <v>33</v>
      </c>
      <c r="AL4" s="1" t="s">
        <v>28</v>
      </c>
      <c r="AM4" s="1" t="s">
        <v>27</v>
      </c>
      <c r="AN4" s="1" t="s">
        <v>36</v>
      </c>
      <c r="AO4" s="3" t="s">
        <v>37</v>
      </c>
      <c r="AP4" s="2"/>
      <c r="AQ4" s="2" t="s">
        <v>32</v>
      </c>
      <c r="AR4" s="1" t="s">
        <v>28</v>
      </c>
      <c r="AS4" s="1" t="s">
        <v>33</v>
      </c>
      <c r="AT4" s="1" t="s">
        <v>28</v>
      </c>
      <c r="AU4" s="1" t="s">
        <v>27</v>
      </c>
      <c r="AV4" s="1" t="s">
        <v>36</v>
      </c>
      <c r="AW4" s="3" t="s">
        <v>37</v>
      </c>
      <c r="AX4" s="2"/>
      <c r="AY4" s="2" t="s">
        <v>32</v>
      </c>
      <c r="AZ4" s="1" t="s">
        <v>28</v>
      </c>
      <c r="BA4" s="1" t="s">
        <v>33</v>
      </c>
      <c r="BB4" s="1" t="s">
        <v>28</v>
      </c>
      <c r="BC4" s="1" t="s">
        <v>27</v>
      </c>
      <c r="BD4" s="1" t="s">
        <v>36</v>
      </c>
      <c r="BE4" s="3" t="s">
        <v>37</v>
      </c>
      <c r="BF4" s="2"/>
      <c r="BG4" s="2" t="s">
        <v>32</v>
      </c>
      <c r="BH4" s="1" t="s">
        <v>28</v>
      </c>
      <c r="BI4" s="1" t="s">
        <v>33</v>
      </c>
      <c r="BJ4" s="1" t="s">
        <v>28</v>
      </c>
      <c r="BK4" s="1" t="s">
        <v>27</v>
      </c>
      <c r="BL4" s="1" t="s">
        <v>36</v>
      </c>
      <c r="BM4" s="3" t="s">
        <v>37</v>
      </c>
      <c r="BN4" s="2"/>
      <c r="BO4" s="2" t="s">
        <v>32</v>
      </c>
      <c r="BP4" s="1" t="s">
        <v>28</v>
      </c>
      <c r="BQ4" s="1" t="s">
        <v>33</v>
      </c>
      <c r="BR4" s="1" t="s">
        <v>28</v>
      </c>
      <c r="BS4" s="1" t="s">
        <v>27</v>
      </c>
      <c r="BT4" s="1" t="s">
        <v>36</v>
      </c>
      <c r="BU4" s="3" t="s">
        <v>37</v>
      </c>
      <c r="BV4" s="54"/>
      <c r="BX4" s="26"/>
      <c r="BZ4" s="26"/>
      <c r="CB4" s="26"/>
      <c r="CC4" s="66"/>
    </row>
    <row r="5" spans="2:81" ht="15.75" thickBot="1" x14ac:dyDescent="0.3">
      <c r="B5" s="11" t="s">
        <v>52</v>
      </c>
      <c r="C5" s="12" t="s">
        <v>50</v>
      </c>
      <c r="D5" s="12" t="s">
        <v>51</v>
      </c>
      <c r="E5" s="12" t="s">
        <v>135</v>
      </c>
      <c r="F5" s="12" t="s">
        <v>136</v>
      </c>
      <c r="G5" s="12" t="s">
        <v>137</v>
      </c>
      <c r="H5" s="12" t="s">
        <v>138</v>
      </c>
      <c r="I5" s="13" t="s">
        <v>28</v>
      </c>
      <c r="J5" s="4" t="s">
        <v>34</v>
      </c>
      <c r="K5" s="14">
        <v>75</v>
      </c>
      <c r="L5" s="5"/>
      <c r="M5" s="15">
        <v>25</v>
      </c>
      <c r="N5" s="5"/>
      <c r="O5" s="15">
        <v>100</v>
      </c>
      <c r="P5" s="5"/>
      <c r="Q5" s="6"/>
      <c r="R5" s="4" t="s">
        <v>34</v>
      </c>
      <c r="S5" s="14">
        <v>75</v>
      </c>
      <c r="T5" s="5"/>
      <c r="U5" s="15">
        <v>25</v>
      </c>
      <c r="V5" s="5"/>
      <c r="W5" s="15">
        <v>100</v>
      </c>
      <c r="X5" s="5"/>
      <c r="Y5" s="6"/>
      <c r="Z5" s="4" t="s">
        <v>34</v>
      </c>
      <c r="AA5" s="15">
        <v>100</v>
      </c>
      <c r="AB5" s="31"/>
      <c r="AC5" s="15"/>
      <c r="AD5" s="31"/>
      <c r="AE5" s="15">
        <v>100</v>
      </c>
      <c r="AF5" s="31"/>
      <c r="AG5" s="83"/>
      <c r="AH5" s="4" t="s">
        <v>34</v>
      </c>
      <c r="AI5" s="14">
        <v>75</v>
      </c>
      <c r="AJ5" s="5"/>
      <c r="AK5" s="15">
        <v>25</v>
      </c>
      <c r="AL5" s="5"/>
      <c r="AM5" s="15">
        <v>100</v>
      </c>
      <c r="AN5" s="5"/>
      <c r="AO5" s="6"/>
      <c r="AP5" s="4" t="s">
        <v>34</v>
      </c>
      <c r="AQ5" s="14">
        <v>75</v>
      </c>
      <c r="AR5" s="5"/>
      <c r="AS5" s="15">
        <v>25</v>
      </c>
      <c r="AT5" s="5"/>
      <c r="AU5" s="15">
        <v>100</v>
      </c>
      <c r="AV5" s="5"/>
      <c r="AW5" s="6"/>
      <c r="AX5" s="4" t="s">
        <v>34</v>
      </c>
      <c r="AY5" s="14">
        <v>75</v>
      </c>
      <c r="AZ5" s="5"/>
      <c r="BA5" s="15">
        <v>25</v>
      </c>
      <c r="BB5" s="5"/>
      <c r="BC5" s="15">
        <v>100</v>
      </c>
      <c r="BD5" s="5"/>
      <c r="BE5" s="6"/>
      <c r="BF5" s="4" t="s">
        <v>34</v>
      </c>
      <c r="BG5" s="14">
        <v>75</v>
      </c>
      <c r="BH5" s="5"/>
      <c r="BI5" s="15">
        <v>25</v>
      </c>
      <c r="BJ5" s="5"/>
      <c r="BK5" s="15">
        <v>100</v>
      </c>
      <c r="BL5" s="5"/>
      <c r="BM5" s="6"/>
      <c r="BN5" s="4" t="s">
        <v>34</v>
      </c>
      <c r="BO5" s="14">
        <v>75</v>
      </c>
      <c r="BP5" s="5"/>
      <c r="BQ5" s="15">
        <v>25</v>
      </c>
      <c r="BR5" s="5"/>
      <c r="BS5" s="15">
        <v>100</v>
      </c>
      <c r="BT5" s="5"/>
      <c r="BU5" s="6"/>
      <c r="BV5" s="55"/>
      <c r="BW5" s="10"/>
      <c r="BX5" s="26"/>
      <c r="BY5" s="10"/>
      <c r="BZ5" s="26"/>
      <c r="CA5" s="10"/>
      <c r="CB5" s="26"/>
      <c r="CC5" s="66"/>
    </row>
    <row r="6" spans="2:81" ht="15.75" thickBot="1" x14ac:dyDescent="0.3">
      <c r="B6" s="2">
        <v>36401</v>
      </c>
      <c r="C6" s="1" t="s">
        <v>142</v>
      </c>
      <c r="D6" s="27">
        <f ca="1">RANDBETWEEN(DATE(2007,12,1),DATE(2008,6,1))</f>
        <v>39475</v>
      </c>
      <c r="E6" s="1">
        <v>18810</v>
      </c>
      <c r="F6" s="1" t="s">
        <v>139</v>
      </c>
      <c r="G6" s="1" t="s">
        <v>140</v>
      </c>
      <c r="H6" s="1" t="s">
        <v>141</v>
      </c>
      <c r="I6" s="3">
        <v>8</v>
      </c>
      <c r="J6" s="2">
        <v>4</v>
      </c>
      <c r="K6" s="2">
        <f ca="1">RANDBETWEEN(0,75)</f>
        <v>8</v>
      </c>
      <c r="L6" s="1" t="str">
        <f ca="1">IF(K6/K$5&gt;=0.9,"A+",IF(K6/K$5&gt;=0.8,"A",IF(K6/K$5&gt;=0.7,"B+",IF(K6/K$5&gt;=0.6,"B",IF(K6/K$5&gt;=0.5,"C+",IF(K6/K$5&gt;=0.4,"C",IF(K6/K$5&gt;=0.3,"D",IF(K6/K$5&gt;0,"NG","Absent"))))))))</f>
        <v>NG</v>
      </c>
      <c r="M6" s="1">
        <f ca="1">RANDBETWEEN(0,25)</f>
        <v>3</v>
      </c>
      <c r="N6" s="1" t="str">
        <f ca="1">IF(M6/M$5&gt;=0.9,"A+",IF(M6/M$5&gt;=0.8,"A",IF(M6/M$5&gt;=0.7,"B+",IF(M6/M$5&gt;=0.6,"B",IF(M6/M$5&gt;=0.5,"C+",IF(M6/M$5&gt;=0.4,"C",IF(M6/M$5&gt;=0.3,"D",IF(M6/M$5&gt;0,"NG","Absent"))))))))</f>
        <v>NG</v>
      </c>
      <c r="O6" s="1">
        <f ca="1">SUM(K6+M6)</f>
        <v>11</v>
      </c>
      <c r="P6" s="1" t="str">
        <f ca="1">IF(O6/O$5&gt;=0.9,"A+",IF(O6/O$5&gt;=0.8,"A",IF(O6/O$5&gt;=0.7,"B+",IF(O6/O$5&gt;=0.6,"B",IF(O6/O$5&gt;=0.5,"C+",IF(O6/O$5&gt;=0.4,"C",IF(O6/O$5&gt;=0.3,"D",IF(O6/O$5&gt;0,"NG","Absent"))))))))</f>
        <v>NG</v>
      </c>
      <c r="Q6" s="49">
        <f ca="1">IF(P6="A+",4,IF(P6="A",3.6,IF(P6="B+",3.2,IF(P6="B",2.8,IF(P6="C+",2.4,IF(P6="C",2,IF(P6="D",1.6,IF(P6="NG",0,"Absent"))))))))</f>
        <v>0</v>
      </c>
      <c r="R6" s="2">
        <v>4</v>
      </c>
      <c r="S6" s="2">
        <f ca="1">RANDBETWEEN(0,75)</f>
        <v>4</v>
      </c>
      <c r="T6" s="1" t="str">
        <f ca="1">IF(S6/S$5&gt;=0.9,"A+",IF(S6/S$5&gt;=0.8,"A",IF(S6/S$5&gt;=0.7,"B+",IF(S6/S$5&gt;=0.6,"B",IF(S6/S$5&gt;=0.5,"C+",IF(S6/S$5&gt;=0.4,"C",IF(S6/S$5&gt;=0.3,"D",IF(S6/S$5&gt;0,"NG","Absent"))))))))</f>
        <v>NG</v>
      </c>
      <c r="U6" s="1">
        <f ca="1">RANDBETWEEN(0,25)</f>
        <v>23</v>
      </c>
      <c r="V6" s="1" t="str">
        <f ca="1">IF(U6/U$5&gt;=0.9,"A+",IF(U6/U$5&gt;=0.8,"A",IF(U6/U$5&gt;=0.7,"B+",IF(U6/U$5&gt;=0.6,"B",IF(U6/U$5&gt;=0.5,"C+",IF(U6/U$5&gt;=0.4,"C",IF(U6/U$5&gt;=0.3,"D",IF(U6/U$5&gt;0,"NG","Absent"))))))))</f>
        <v>A+</v>
      </c>
      <c r="W6" s="1">
        <f ca="1">SUM(S6+U6)</f>
        <v>27</v>
      </c>
      <c r="X6" s="1" t="str">
        <f ca="1">IF(W6/W$5&gt;=0.9,"A+",IF(W6/W$5&gt;=0.8,"A",IF(W6/W$5&gt;=0.7,"B+",IF(W6/W$5&gt;=0.6,"B",IF(W6/W$5&gt;=0.5,"C+",IF(W6/W$5&gt;=0.4,"C",IF(W6/W$5&gt;=0.3,"D",IF(W6/W$5&gt;0,"NG","Absent"))))))))</f>
        <v>NG</v>
      </c>
      <c r="Y6" s="49">
        <f ca="1">IF(X6="A+",4,IF(X6="A",3.6,IF(X6="B+",3.2,IF(X6="B",2.8,IF(X6="C+",2.4,IF(X6="C",2,IF(X6="D",1.6,IF(X6="NG",0,"Absent"))))))))</f>
        <v>0</v>
      </c>
      <c r="Z6" s="2">
        <v>4</v>
      </c>
      <c r="AA6" s="2">
        <f ca="1">RANDBETWEEN(0,100)</f>
        <v>19</v>
      </c>
      <c r="AB6" s="1" t="str">
        <f ca="1">IF(AA6/AA$5&gt;=0.9,"A+",IF(AA6/AA$5&gt;=0.8,"A",IF(AA6/AA$5&gt;=0.7,"B+",IF(AA6/AA$5&gt;=0.6,"B",IF(AA6/AA$5&gt;=0.5,"C+",IF(AA6/AA$5&gt;=0.4,"C",IF(AA6/AA$5&gt;=0.3,"D",IF(AA6/AA$5&gt;0,"NG","Absent"))))))))</f>
        <v>NG</v>
      </c>
      <c r="AE6" s="1">
        <f ca="1">SUM(AA6)</f>
        <v>19</v>
      </c>
      <c r="AF6" s="1" t="str">
        <f ca="1">IF(AE6/AE$5&gt;=0.9,"A+",IF(AE6/AE$5&gt;=0.8,"A",IF(AE6/AE$5&gt;=0.7,"B+",IF(AE6/AE$5&gt;=0.6,"B",IF(AE6/AE$5&gt;=0.5,"C+",IF(AE6/AE$5&gt;=0.4,"C",IF(AE6/AE$5&gt;=0.3,"D",IF(AE6/AE$5&gt;0,"NG","Absent"))))))))</f>
        <v>NG</v>
      </c>
      <c r="AG6" s="49">
        <f ca="1">IF(AF6="A+",4,IF(AF6="A",3.6,IF(AF6="B+",3.2,IF(AF6="B",2.8,IF(AF6="C+",2.4,IF(AF6="C",2,IF(AF6="D",1.6,IF(AF6="NG",0,"Absent"))))))))</f>
        <v>0</v>
      </c>
      <c r="AH6" s="2">
        <v>4</v>
      </c>
      <c r="AI6" s="2">
        <f ca="1">RANDBETWEEN(0,75)</f>
        <v>53</v>
      </c>
      <c r="AJ6" s="1" t="str">
        <f ca="1">IF(AI6/AI$5&gt;=0.9,"A+",IF(AI6/AI$5&gt;=0.8,"A",IF(AI6/AI$5&gt;=0.7,"B+",IF(AI6/AI$5&gt;=0.6,"B",IF(AI6/AI$5&gt;=0.5,"C+",IF(AI6/AI$5&gt;=0.4,"C",IF(AI6/AI$5&gt;=0.3,"D",IF(AI6/AI$5&gt;0,"NG","Absent"))))))))</f>
        <v>B+</v>
      </c>
      <c r="AK6" s="1">
        <f ca="1">RANDBETWEEN(0,25)</f>
        <v>19</v>
      </c>
      <c r="AL6" s="1" t="str">
        <f ca="1">IF(AK6/AK$5&gt;=0.9,"A+",IF(AK6/AK$5&gt;=0.8,"A",IF(AK6/AK$5&gt;=0.7,"B+",IF(AK6/AK$5&gt;=0.6,"B",IF(AK6/AK$5&gt;=0.5,"C+",IF(AK6/AK$5&gt;=0.4,"C",IF(AK6/AK$5&gt;=0.3,"D",IF(AK6/AK$5&gt;0,"NG","Absent"))))))))</f>
        <v>B+</v>
      </c>
      <c r="AM6" s="1">
        <f ca="1">SUM(AI6+AK6)</f>
        <v>72</v>
      </c>
      <c r="AN6" s="1" t="str">
        <f ca="1">IF(AM6/AM$5&gt;=0.9,"A+",IF(AM6/AM$5&gt;=0.8,"A",IF(AM6/AM$5&gt;=0.7,"B+",IF(AM6/AM$5&gt;=0.6,"B",IF(AM6/AM$5&gt;=0.5,"C+",IF(AM6/AM$5&gt;=0.4,"C",IF(AM6/AM$5&gt;=0.3,"D",IF(AM6/AM$5&gt;0,"NG","Absent"))))))))</f>
        <v>B+</v>
      </c>
      <c r="AO6" s="49">
        <f ca="1">IF(AN6="A+",4,IF(AN6="A",3.6,IF(AN6="B+",3.2,IF(AN6="B",2.8,IF(AN6="C+",2.4,IF(AN6="C",2,IF(AN6="D",1.6,IF(AN6="NG",0,"Absent"))))))))</f>
        <v>3.2</v>
      </c>
      <c r="AP6" s="2">
        <v>4</v>
      </c>
      <c r="AQ6" s="2">
        <f ca="1">RANDBETWEEN(0,75)</f>
        <v>29</v>
      </c>
      <c r="AR6" s="1" t="str">
        <f ca="1">IF(AQ6/AQ$5&gt;=0.9,"A+",IF(AQ6/AQ$5&gt;=0.8,"A",IF(AQ6/AQ$5&gt;=0.7,"B+",IF(AQ6/AQ$5&gt;=0.6,"B",IF(AQ6/AQ$5&gt;=0.5,"C+",IF(AQ6/AQ$5&gt;=0.4,"C",IF(AQ6/AQ$5&gt;=0.3,"D",IF(AQ6/AQ$5&gt;0,"NG","Absent"))))))))</f>
        <v>D</v>
      </c>
      <c r="AS6" s="1">
        <f ca="1">RANDBETWEEN(0,25)</f>
        <v>20</v>
      </c>
      <c r="AT6" s="1" t="str">
        <f ca="1">IF(AS6/AS$5&gt;=0.9,"A+",IF(AS6/AS$5&gt;=0.8,"A",IF(AS6/AS$5&gt;=0.7,"B+",IF(AS6/AS$5&gt;=0.6,"B",IF(AS6/AS$5&gt;=0.5,"C+",IF(AS6/AS$5&gt;=0.4,"C",IF(AS6/AS$5&gt;=0.3,"D",IF(AS6/AS$5&gt;0,"NG","Absent"))))))))</f>
        <v>A</v>
      </c>
      <c r="AU6" s="1">
        <f ca="1">SUM(AQ6+AS6)</f>
        <v>49</v>
      </c>
      <c r="AV6" s="1" t="str">
        <f ca="1">IF(AU6/AU$5&gt;=0.9,"A+",IF(AU6/AU$5&gt;=0.8,"A",IF(AU6/AU$5&gt;=0.7,"B+",IF(AU6/AU$5&gt;=0.6,"B",IF(AU6/AU$5&gt;=0.5,"C+",IF(AU6/AU$5&gt;=0.4,"C",IF(AU6/AU$5&gt;=0.3,"D",IF(AU6/AU$5&gt;0,"NG","Absent"))))))))</f>
        <v>C</v>
      </c>
      <c r="AW6" s="49">
        <f ca="1">IF(AV6="A+",4,IF(AV6="A",3.6,IF(AV6="B+",3.2,IF(AV6="B",2.8,IF(AV6="C+",2.4,IF(AV6="C",2,IF(AV6="D",1.6,IF(AV6="NG",0,"Absent"))))))))</f>
        <v>2</v>
      </c>
      <c r="AX6" s="2">
        <v>2</v>
      </c>
      <c r="AY6" s="2">
        <f ca="1">RANDBETWEEN(0,75)</f>
        <v>28</v>
      </c>
      <c r="AZ6" s="1" t="str">
        <f ca="1">IF(AY6/AY$5&gt;=0.9,"A+",IF(AY6/AY$5&gt;=0.8,"A",IF(AY6/AY$5&gt;=0.7,"B+",IF(AY6/AY$5&gt;=0.6,"B",IF(AY6/AY$5&gt;=0.5,"C+",IF(AY6/AY$5&gt;=0.4,"C",IF(AY6/AY$5&gt;=0.3,"D",IF(AY6/AY$5&gt;0,"NG","Absent"))))))))</f>
        <v>D</v>
      </c>
      <c r="BA6" s="1">
        <f ca="1">RANDBETWEEN(0,25)</f>
        <v>15</v>
      </c>
      <c r="BB6" s="1" t="str">
        <f ca="1">IF(BA6/BA$5&gt;=0.9,"A+",IF(BA6/BA$5&gt;=0.8,"A",IF(BA6/BA$5&gt;=0.7,"B+",IF(BA6/BA$5&gt;=0.6,"B",IF(BA6/BA$5&gt;=0.5,"C+",IF(BA6/BA$5&gt;=0.4,"C",IF(BA6/BA$5&gt;=0.3,"D",IF(BA6/BA$5&gt;0,"NG","Absent"))))))))</f>
        <v>B</v>
      </c>
      <c r="BC6" s="1">
        <f ca="1">SUM(AY6+BA6)</f>
        <v>43</v>
      </c>
      <c r="BD6" s="1" t="str">
        <f ca="1">IF(BC6/BC$5&gt;=0.9,"A+",IF(BC6/BC$5&gt;=0.8,"A",IF(BC6/BC$5&gt;=0.7,"B+",IF(BC6/BC$5&gt;=0.6,"B",IF(BC6/BC$5&gt;=0.5,"C+",IF(BC6/BC$5&gt;=0.4,"C",IF(BC6/BC$5&gt;=0.3,"D",IF(BC6/BC$5&gt;0,"NG","Absent"))))))))</f>
        <v>C</v>
      </c>
      <c r="BE6" s="49">
        <f ca="1">IF(BD6="A+",4,IF(BD6="A",3.6,IF(BD6="B+",3.2,IF(BD6="B",2.8,IF(BD6="C+",2.4,IF(BD6="C",2,IF(BD6="D",1.6,IF(BD6="NG",0,"Absent"))))))))</f>
        <v>2</v>
      </c>
      <c r="BF6" s="2">
        <v>2</v>
      </c>
      <c r="BG6" s="2">
        <f ca="1">RANDBETWEEN(0,75)</f>
        <v>26</v>
      </c>
      <c r="BH6" s="1" t="str">
        <f ca="1">IF(BG6/BG$5&gt;=0.9,"A+",IF(BG6/BG$5&gt;=0.8,"A",IF(BG6/BG$5&gt;=0.7,"B+",IF(BG6/BG$5&gt;=0.6,"B",IF(BG6/BG$5&gt;=0.5,"C+",IF(BG6/BG$5&gt;=0.4,"C",IF(BG6/BG$5&gt;=0.3,"D",IF(BG6/BG$5&gt;0,"NG","Absent"))))))))</f>
        <v>D</v>
      </c>
      <c r="BI6" s="1">
        <f ca="1">RANDBETWEEN(0,25)</f>
        <v>11</v>
      </c>
      <c r="BJ6" s="1" t="str">
        <f ca="1">IF(BI6/BI$5&gt;=0.9,"A+",IF(BI6/BI$5&gt;=0.8,"A",IF(BI6/BI$5&gt;=0.7,"B+",IF(BI6/BI$5&gt;=0.6,"B",IF(BI6/BI$5&gt;=0.5,"C+",IF(BI6/BI$5&gt;=0.4,"C",IF(BI6/BI$5&gt;=0.3,"D",IF(BI6/BI$5&gt;0,"NG","Absent"))))))))</f>
        <v>C</v>
      </c>
      <c r="BK6" s="1">
        <f ca="1">SUM(BG6+BI6)</f>
        <v>37</v>
      </c>
      <c r="BL6" s="1" t="str">
        <f ca="1">IF(BK6/BK$5&gt;=0.9,"A+",IF(BK6/BK$5&gt;=0.8,"A",IF(BK6/BK$5&gt;=0.7,"B+",IF(BK6/BK$5&gt;=0.6,"B",IF(BK6/BK$5&gt;=0.5,"C+",IF(BK6/BK$5&gt;=0.4,"C",IF(BK6/BK$5&gt;=0.3,"D",IF(BK6/BK$5&gt;0,"NG","Absent"))))))))</f>
        <v>D</v>
      </c>
      <c r="BM6" s="49">
        <f ca="1">IF(BL6="A+",4,IF(BL6="A",3.6,IF(BL6="B+",3.2,IF(BL6="B",2.8,IF(BL6="C+",2.4,IF(BL6="C",2,IF(BL6="D",1.6,IF(BL6="NG",0,"Absent"))))))))</f>
        <v>1.6</v>
      </c>
      <c r="BN6" s="2">
        <v>4</v>
      </c>
      <c r="BO6" s="2">
        <f ca="1">RANDBETWEEN(0,75)</f>
        <v>35</v>
      </c>
      <c r="BP6" s="1" t="str">
        <f ca="1">IF(BO6/BO$5&gt;=0.9,"A+",IF(BO6/BO$5&gt;=0.8,"A",IF(BO6/BO$5&gt;=0.7,"B+",IF(BO6/BO$5&gt;=0.6,"B",IF(BO6/BO$5&gt;=0.5,"C+",IF(BO6/BO$5&gt;=0.4,"C",IF(BO6/BO$5&gt;=0.3,"D",IF(BO6/BO$5&gt;0,"NG","Absent"))))))))</f>
        <v>C</v>
      </c>
      <c r="BQ6" s="1">
        <f ca="1">RANDBETWEEN(0,25)</f>
        <v>18</v>
      </c>
      <c r="BR6" s="1" t="str">
        <f ca="1">IF(BQ6/BQ$5&gt;=0.9,"A+",IF(BQ6/BQ$5&gt;=0.8,"A",IF(BQ6/BQ$5&gt;=0.7,"B+",IF(BQ6/BQ$5&gt;=0.6,"B",IF(BQ6/BQ$5&gt;=0.5,"C+",IF(BQ6/BQ$5&gt;=0.4,"C",IF(BQ6/BQ$5&gt;=0.3,"D",IF(BQ6/BQ$5&gt;0,"NG","Absent"))))))))</f>
        <v>B+</v>
      </c>
      <c r="BS6" s="1">
        <f ca="1">SUM(BO6+BQ6)</f>
        <v>53</v>
      </c>
      <c r="BT6" s="1" t="str">
        <f ca="1">IF(BS6/BS$5&gt;=0.9,"A+",IF(BS6/BS$5&gt;=0.8,"A",IF(BS6/BS$5&gt;=0.7,"B+",IF(BS6/BS$5&gt;=0.6,"B",IF(BS6/BS$5&gt;=0.5,"C+",IF(BS6/BS$5&gt;=0.4,"C",IF(BS6/BS$5&gt;=0.3,"D",IF(BS6/BS$5&gt;0,"NG","Absent"))))))))</f>
        <v>C+</v>
      </c>
      <c r="BU6" s="49">
        <f ca="1">IF(BT6="A+",4,IF(BT6="A",3.6,IF(BT6="B+",3.2,IF(BT6="B",2.8,IF(BT6="C+",2.4,IF(BT6="C",2,IF(BT6="D",1.6,IF(BT6="NG",0,"Absent"))))))))</f>
        <v>2.4</v>
      </c>
      <c r="BV6" s="17">
        <f ca="1">(4*BU6+2*BM6+2*BE6+4*AW6+4*AO6+4*AG6+4*Y6+4*Q6)/28</f>
        <v>1.342857142857143</v>
      </c>
      <c r="CC6" s="25"/>
    </row>
    <row r="7" spans="2:81" ht="15.75" thickBot="1" x14ac:dyDescent="0.3">
      <c r="B7" s="2">
        <v>36402</v>
      </c>
      <c r="C7" s="1" t="s">
        <v>143</v>
      </c>
      <c r="D7" s="27">
        <f t="shared" ref="D7:D23" ca="1" si="0">RANDBETWEEN(DATE(2007,12,1),DATE(2008,6,1))</f>
        <v>39508</v>
      </c>
      <c r="E7" s="1">
        <v>18811</v>
      </c>
      <c r="F7" s="1" t="s">
        <v>139</v>
      </c>
      <c r="G7" s="1" t="s">
        <v>140</v>
      </c>
      <c r="H7" s="1" t="s">
        <v>141</v>
      </c>
      <c r="I7" s="3">
        <v>8</v>
      </c>
      <c r="J7" s="2">
        <v>4</v>
      </c>
      <c r="K7" s="2">
        <f t="shared" ref="K7:K23" ca="1" si="1">RANDBETWEEN(0,75)</f>
        <v>11</v>
      </c>
      <c r="L7" s="1" t="str">
        <f t="shared" ref="L7:L23" ca="1" si="2">IF(K7/K$5&gt;=0.9,"A+",IF(K7/K$5&gt;=0.8,"A",IF(K7/K$5&gt;=0.7,"B+",IF(K7/K$5&gt;=0.6,"B",IF(K7/K$5&gt;=0.5,"C+",IF(K7/K$5&gt;=0.4,"C",IF(K7/K$5&gt;=0.3,"D",IF(K7/K$5&gt;0,"NG","Absent"))))))))</f>
        <v>NG</v>
      </c>
      <c r="M7" s="1">
        <f t="shared" ref="M7:M23" ca="1" si="3">RANDBETWEEN(0,25)</f>
        <v>16</v>
      </c>
      <c r="N7" s="1" t="str">
        <f t="shared" ref="N7:N23" ca="1" si="4">IF(M7/M$5&gt;=0.9,"A+",IF(M7/M$5&gt;=0.8,"A",IF(M7/M$5&gt;=0.7,"B+",IF(M7/M$5&gt;=0.6,"B",IF(M7/M$5&gt;=0.5,"C+",IF(M7/M$5&gt;=0.4,"C",IF(M7/M$5&gt;=0.3,"D",IF(M7/M$5&gt;0,"NG","Absent"))))))))</f>
        <v>B</v>
      </c>
      <c r="O7" s="1">
        <f t="shared" ref="O7:O23" ca="1" si="5">SUM(K7+M7)</f>
        <v>27</v>
      </c>
      <c r="P7" s="1" t="str">
        <f t="shared" ref="P7:P23" ca="1" si="6">IF(O7/O$5&gt;=0.9,"A+",IF(O7/O$5&gt;=0.8,"A",IF(O7/O$5&gt;=0.7,"B+",IF(O7/O$5&gt;=0.6,"B",IF(O7/O$5&gt;=0.5,"C+",IF(O7/O$5&gt;=0.4,"C",IF(O7/O$5&gt;=0.3,"D",IF(O7/O$5&gt;0,"NG","Absent"))))))))</f>
        <v>NG</v>
      </c>
      <c r="Q7" s="49">
        <f t="shared" ref="Q7:Q23" ca="1" si="7">IF(P7="A+",4,IF(P7="A",3.6,IF(P7="B+",3.2,IF(P7="B",2.8,IF(P7="C+",2.4,IF(P7="C",2,IF(P7="D",1.6,IF(P7="NG",0,"Absent"))))))))</f>
        <v>0</v>
      </c>
      <c r="R7" s="2">
        <v>4</v>
      </c>
      <c r="S7" s="2">
        <f t="shared" ref="S7:S23" ca="1" si="8">RANDBETWEEN(0,75)</f>
        <v>27</v>
      </c>
      <c r="T7" s="1" t="str">
        <f t="shared" ref="T7:T23" ca="1" si="9">IF(S7/S$5&gt;=0.9,"A+",IF(S7/S$5&gt;=0.8,"A",IF(S7/S$5&gt;=0.7,"B+",IF(S7/S$5&gt;=0.6,"B",IF(S7/S$5&gt;=0.5,"C+",IF(S7/S$5&gt;=0.4,"C",IF(S7/S$5&gt;=0.3,"D",IF(S7/S$5&gt;0,"NG","Absent"))))))))</f>
        <v>D</v>
      </c>
      <c r="U7" s="1">
        <f t="shared" ref="U7:U23" ca="1" si="10">RANDBETWEEN(0,25)</f>
        <v>25</v>
      </c>
      <c r="V7" s="1" t="str">
        <f t="shared" ref="V7:V23" ca="1" si="11">IF(U7/U$5&gt;=0.9,"A+",IF(U7/U$5&gt;=0.8,"A",IF(U7/U$5&gt;=0.7,"B+",IF(U7/U$5&gt;=0.6,"B",IF(U7/U$5&gt;=0.5,"C+",IF(U7/U$5&gt;=0.4,"C",IF(U7/U$5&gt;=0.3,"D",IF(U7/U$5&gt;0,"NG","Absent"))))))))</f>
        <v>A+</v>
      </c>
      <c r="W7" s="1">
        <f t="shared" ref="W7:W23" ca="1" si="12">SUM(S7+U7)</f>
        <v>52</v>
      </c>
      <c r="X7" s="1" t="str">
        <f t="shared" ref="X7:X23" ca="1" si="13">IF(W7/W$5&gt;=0.9,"A+",IF(W7/W$5&gt;=0.8,"A",IF(W7/W$5&gt;=0.7,"B+",IF(W7/W$5&gt;=0.6,"B",IF(W7/W$5&gt;=0.5,"C+",IF(W7/W$5&gt;=0.4,"C",IF(W7/W$5&gt;=0.3,"D",IF(W7/W$5&gt;0,"NG","Absent"))))))))</f>
        <v>C+</v>
      </c>
      <c r="Y7" s="49">
        <f t="shared" ref="Y7:Y23" ca="1" si="14">IF(X7="A+",4,IF(X7="A",3.6,IF(X7="B+",3.2,IF(X7="B",2.8,IF(X7="C+",2.4,IF(X7="C",2,IF(X7="D",1.6,IF(X7="NG",0,"Absent"))))))))</f>
        <v>2.4</v>
      </c>
      <c r="Z7" s="2">
        <v>4</v>
      </c>
      <c r="AA7" s="2">
        <f t="shared" ref="AA7:AA23" ca="1" si="15">RANDBETWEEN(0,100)</f>
        <v>79</v>
      </c>
      <c r="AB7" s="1" t="str">
        <f t="shared" ref="AB7:AB23" ca="1" si="16">IF(AA7/AA$5&gt;=0.9,"A+",IF(AA7/AA$5&gt;=0.8,"A",IF(AA7/AA$5&gt;=0.7,"B+",IF(AA7/AA$5&gt;=0.6,"B",IF(AA7/AA$5&gt;=0.5,"C+",IF(AA7/AA$5&gt;=0.4,"C",IF(AA7/AA$5&gt;=0.3,"D",IF(AA7/AA$5&gt;0,"NG","Absent"))))))))</f>
        <v>B+</v>
      </c>
      <c r="AE7" s="1">
        <f t="shared" ref="AE7:AE23" ca="1" si="17">SUM(AA7+AC7)</f>
        <v>79</v>
      </c>
      <c r="AF7" s="1" t="str">
        <f t="shared" ref="AF7:AF23" ca="1" si="18">IF(AE7/AE$5&gt;=0.9,"A+",IF(AE7/AE$5&gt;=0.8,"A",IF(AE7/AE$5&gt;=0.7,"B+",IF(AE7/AE$5&gt;=0.6,"B",IF(AE7/AE$5&gt;=0.5,"C+",IF(AE7/AE$5&gt;=0.4,"C",IF(AE7/AE$5&gt;=0.3,"D",IF(AE7/AE$5&gt;0,"NG","Absent"))))))))</f>
        <v>B+</v>
      </c>
      <c r="AG7" s="49">
        <f t="shared" ref="AG7:AG23" ca="1" si="19">IF(AF7="A+",4,IF(AF7="A",3.6,IF(AF7="B+",3.2,IF(AF7="B",2.8,IF(AF7="C+",2.4,IF(AF7="C",2,IF(AF7="D",1.6,IF(AF7="NG",0,"Absent"))))))))</f>
        <v>3.2</v>
      </c>
      <c r="AH7" s="2">
        <v>4</v>
      </c>
      <c r="AI7" s="2">
        <f t="shared" ref="AI7:AI23" ca="1" si="20">RANDBETWEEN(0,75)</f>
        <v>64</v>
      </c>
      <c r="AJ7" s="1" t="str">
        <f t="shared" ref="AJ7:AJ23" ca="1" si="21">IF(AI7/AI$5&gt;=0.9,"A+",IF(AI7/AI$5&gt;=0.8,"A",IF(AI7/AI$5&gt;=0.7,"B+",IF(AI7/AI$5&gt;=0.6,"B",IF(AI7/AI$5&gt;=0.5,"C+",IF(AI7/AI$5&gt;=0.4,"C",IF(AI7/AI$5&gt;=0.3,"D",IF(AI7/AI$5&gt;0,"NG","Absent"))))))))</f>
        <v>A</v>
      </c>
      <c r="AK7" s="1">
        <f t="shared" ref="AK7:AK23" ca="1" si="22">RANDBETWEEN(0,25)</f>
        <v>4</v>
      </c>
      <c r="AL7" s="1" t="str">
        <f t="shared" ref="AL7:AL23" ca="1" si="23">IF(AK7/AK$5&gt;=0.9,"A+",IF(AK7/AK$5&gt;=0.8,"A",IF(AK7/AK$5&gt;=0.7,"B+",IF(AK7/AK$5&gt;=0.6,"B",IF(AK7/AK$5&gt;=0.5,"C+",IF(AK7/AK$5&gt;=0.4,"C",IF(AK7/AK$5&gt;=0.3,"D",IF(AK7/AK$5&gt;0,"NG","Absent"))))))))</f>
        <v>NG</v>
      </c>
      <c r="AM7" s="1">
        <f t="shared" ref="AM7:AM23" ca="1" si="24">SUM(AI7+AK7)</f>
        <v>68</v>
      </c>
      <c r="AN7" s="1" t="str">
        <f t="shared" ref="AN7:AN23" ca="1" si="25">IF(AM7/AM$5&gt;=0.9,"A+",IF(AM7/AM$5&gt;=0.8,"A",IF(AM7/AM$5&gt;=0.7,"B+",IF(AM7/AM$5&gt;=0.6,"B",IF(AM7/AM$5&gt;=0.5,"C+",IF(AM7/AM$5&gt;=0.4,"C",IF(AM7/AM$5&gt;=0.3,"D",IF(AM7/AM$5&gt;0,"NG","Absent"))))))))</f>
        <v>B</v>
      </c>
      <c r="AO7" s="49">
        <f t="shared" ref="AO7:AO23" ca="1" si="26">IF(AN7="A+",4,IF(AN7="A",3.6,IF(AN7="B+",3.2,IF(AN7="B",2.8,IF(AN7="C+",2.4,IF(AN7="C",2,IF(AN7="D",1.6,IF(AN7="NG",0,"Absent"))))))))</f>
        <v>2.8</v>
      </c>
      <c r="AP7" s="2">
        <v>4</v>
      </c>
      <c r="AQ7" s="2">
        <f t="shared" ref="AQ7:AQ23" ca="1" si="27">RANDBETWEEN(0,75)</f>
        <v>27</v>
      </c>
      <c r="AR7" s="1" t="str">
        <f t="shared" ref="AR7:AR23" ca="1" si="28">IF(AQ7/AQ$5&gt;=0.9,"A+",IF(AQ7/AQ$5&gt;=0.8,"A",IF(AQ7/AQ$5&gt;=0.7,"B+",IF(AQ7/AQ$5&gt;=0.6,"B",IF(AQ7/AQ$5&gt;=0.5,"C+",IF(AQ7/AQ$5&gt;=0.4,"C",IF(AQ7/AQ$5&gt;=0.3,"D",IF(AQ7/AQ$5&gt;0,"NG","Absent"))))))))</f>
        <v>D</v>
      </c>
      <c r="AS7" s="1">
        <f t="shared" ref="AS7:AS23" ca="1" si="29">RANDBETWEEN(0,25)</f>
        <v>25</v>
      </c>
      <c r="AT7" s="1" t="str">
        <f t="shared" ref="AT7:AT23" ca="1" si="30">IF(AS7/AS$5&gt;=0.9,"A+",IF(AS7/AS$5&gt;=0.8,"A",IF(AS7/AS$5&gt;=0.7,"B+",IF(AS7/AS$5&gt;=0.6,"B",IF(AS7/AS$5&gt;=0.5,"C+",IF(AS7/AS$5&gt;=0.4,"C",IF(AS7/AS$5&gt;=0.3,"D",IF(AS7/AS$5&gt;0,"NG","Absent"))))))))</f>
        <v>A+</v>
      </c>
      <c r="AU7" s="1">
        <f t="shared" ref="AU7:AU23" ca="1" si="31">SUM(AQ7+AS7)</f>
        <v>52</v>
      </c>
      <c r="AV7" s="1" t="str">
        <f t="shared" ref="AV7:AV23" ca="1" si="32">IF(AU7/AU$5&gt;=0.9,"A+",IF(AU7/AU$5&gt;=0.8,"A",IF(AU7/AU$5&gt;=0.7,"B+",IF(AU7/AU$5&gt;=0.6,"B",IF(AU7/AU$5&gt;=0.5,"C+",IF(AU7/AU$5&gt;=0.4,"C",IF(AU7/AU$5&gt;=0.3,"D",IF(AU7/AU$5&gt;0,"NG","Absent"))))))))</f>
        <v>C+</v>
      </c>
      <c r="AW7" s="49">
        <f t="shared" ref="AW7:AW23" ca="1" si="33">IF(AV7="A+",4,IF(AV7="A",3.6,IF(AV7="B+",3.2,IF(AV7="B",2.8,IF(AV7="C+",2.4,IF(AV7="C",2,IF(AV7="D",1.6,IF(AV7="NG",0,"Absent"))))))))</f>
        <v>2.4</v>
      </c>
      <c r="AX7" s="2">
        <v>2</v>
      </c>
      <c r="AY7" s="2">
        <f t="shared" ref="AY7:AY23" ca="1" si="34">RANDBETWEEN(0,75)</f>
        <v>5</v>
      </c>
      <c r="AZ7" s="1" t="str">
        <f t="shared" ref="AZ7:AZ23" ca="1" si="35">IF(AY7/AY$5&gt;=0.9,"A+",IF(AY7/AY$5&gt;=0.8,"A",IF(AY7/AY$5&gt;=0.7,"B+",IF(AY7/AY$5&gt;=0.6,"B",IF(AY7/AY$5&gt;=0.5,"C+",IF(AY7/AY$5&gt;=0.4,"C",IF(AY7/AY$5&gt;=0.3,"D",IF(AY7/AY$5&gt;0,"NG","Absent"))))))))</f>
        <v>NG</v>
      </c>
      <c r="BA7" s="1">
        <f t="shared" ref="BA7:BA23" ca="1" si="36">RANDBETWEEN(0,25)</f>
        <v>21</v>
      </c>
      <c r="BB7" s="1" t="str">
        <f t="shared" ref="BB7:BB23" ca="1" si="37">IF(BA7/BA$5&gt;=0.9,"A+",IF(BA7/BA$5&gt;=0.8,"A",IF(BA7/BA$5&gt;=0.7,"B+",IF(BA7/BA$5&gt;=0.6,"B",IF(BA7/BA$5&gt;=0.5,"C+",IF(BA7/BA$5&gt;=0.4,"C",IF(BA7/BA$5&gt;=0.3,"D",IF(BA7/BA$5&gt;0,"NG","Absent"))))))))</f>
        <v>A</v>
      </c>
      <c r="BC7" s="1">
        <f t="shared" ref="BC7:BC23" ca="1" si="38">SUM(AY7+BA7)</f>
        <v>26</v>
      </c>
      <c r="BD7" s="1" t="str">
        <f t="shared" ref="BD7:BD23" ca="1" si="39">IF(BC7/BC$5&gt;=0.9,"A+",IF(BC7/BC$5&gt;=0.8,"A",IF(BC7/BC$5&gt;=0.7,"B+",IF(BC7/BC$5&gt;=0.6,"B",IF(BC7/BC$5&gt;=0.5,"C+",IF(BC7/BC$5&gt;=0.4,"C",IF(BC7/BC$5&gt;=0.3,"D",IF(BC7/BC$5&gt;0,"NG","Absent"))))))))</f>
        <v>NG</v>
      </c>
      <c r="BE7" s="49">
        <f t="shared" ref="BE7:BE23" ca="1" si="40">IF(BD7="A+",4,IF(BD7="A",3.6,IF(BD7="B+",3.2,IF(BD7="B",2.8,IF(BD7="C+",2.4,IF(BD7="C",2,IF(BD7="D",1.6,IF(BD7="NG",0,"Absent"))))))))</f>
        <v>0</v>
      </c>
      <c r="BF7" s="2">
        <v>2</v>
      </c>
      <c r="BG7" s="2">
        <f t="shared" ref="BG7:BG23" ca="1" si="41">RANDBETWEEN(0,75)</f>
        <v>20</v>
      </c>
      <c r="BH7" s="1" t="str">
        <f t="shared" ref="BH7:BH23" ca="1" si="42">IF(BG7/BG$5&gt;=0.9,"A+",IF(BG7/BG$5&gt;=0.8,"A",IF(BG7/BG$5&gt;=0.7,"B+",IF(BG7/BG$5&gt;=0.6,"B",IF(BG7/BG$5&gt;=0.5,"C+",IF(BG7/BG$5&gt;=0.4,"C",IF(BG7/BG$5&gt;=0.3,"D",IF(BG7/BG$5&gt;0,"NG","Absent"))))))))</f>
        <v>NG</v>
      </c>
      <c r="BI7" s="1">
        <f t="shared" ref="BI7:BI23" ca="1" si="43">RANDBETWEEN(0,25)</f>
        <v>23</v>
      </c>
      <c r="BJ7" s="1" t="str">
        <f t="shared" ref="BJ7:BJ23" ca="1" si="44">IF(BI7/BI$5&gt;=0.9,"A+",IF(BI7/BI$5&gt;=0.8,"A",IF(BI7/BI$5&gt;=0.7,"B+",IF(BI7/BI$5&gt;=0.6,"B",IF(BI7/BI$5&gt;=0.5,"C+",IF(BI7/BI$5&gt;=0.4,"C",IF(BI7/BI$5&gt;=0.3,"D",IF(BI7/BI$5&gt;0,"NG","Absent"))))))))</f>
        <v>A+</v>
      </c>
      <c r="BK7" s="1">
        <f t="shared" ref="BK7:BK23" ca="1" si="45">SUM(BG7+BI7)</f>
        <v>43</v>
      </c>
      <c r="BL7" s="1" t="str">
        <f t="shared" ref="BL7:BL23" ca="1" si="46">IF(BK7/BK$5&gt;=0.9,"A+",IF(BK7/BK$5&gt;=0.8,"A",IF(BK7/BK$5&gt;=0.7,"B+",IF(BK7/BK$5&gt;=0.6,"B",IF(BK7/BK$5&gt;=0.5,"C+",IF(BK7/BK$5&gt;=0.4,"C",IF(BK7/BK$5&gt;=0.3,"D",IF(BK7/BK$5&gt;0,"NG","Absent"))))))))</f>
        <v>C</v>
      </c>
      <c r="BM7" s="49">
        <f t="shared" ref="BM7:BM23" ca="1" si="47">IF(BL7="A+",4,IF(BL7="A",3.6,IF(BL7="B+",3.2,IF(BL7="B",2.8,IF(BL7="C+",2.4,IF(BL7="C",2,IF(BL7="D",1.6,IF(BL7="NG",0,"Absent"))))))))</f>
        <v>2</v>
      </c>
      <c r="BN7" s="2">
        <v>4</v>
      </c>
      <c r="BO7" s="2">
        <f t="shared" ref="BO7:BO23" ca="1" si="48">RANDBETWEEN(0,75)</f>
        <v>65</v>
      </c>
      <c r="BP7" s="1" t="str">
        <f t="shared" ref="BP7:BP23" ca="1" si="49">IF(BO7/BO$5&gt;=0.9,"A+",IF(BO7/BO$5&gt;=0.8,"A",IF(BO7/BO$5&gt;=0.7,"B+",IF(BO7/BO$5&gt;=0.6,"B",IF(BO7/BO$5&gt;=0.5,"C+",IF(BO7/BO$5&gt;=0.4,"C",IF(BO7/BO$5&gt;=0.3,"D",IF(BO7/BO$5&gt;0,"NG","Absent"))))))))</f>
        <v>A</v>
      </c>
      <c r="BQ7" s="1">
        <f t="shared" ref="BQ7:BQ23" ca="1" si="50">RANDBETWEEN(0,25)</f>
        <v>5</v>
      </c>
      <c r="BR7" s="1" t="str">
        <f t="shared" ref="BR7:BR23" ca="1" si="51">IF(BQ7/BQ$5&gt;=0.9,"A+",IF(BQ7/BQ$5&gt;=0.8,"A",IF(BQ7/BQ$5&gt;=0.7,"B+",IF(BQ7/BQ$5&gt;=0.6,"B",IF(BQ7/BQ$5&gt;=0.5,"C+",IF(BQ7/BQ$5&gt;=0.4,"C",IF(BQ7/BQ$5&gt;=0.3,"D",IF(BQ7/BQ$5&gt;0,"NG","Absent"))))))))</f>
        <v>NG</v>
      </c>
      <c r="BS7" s="1">
        <f t="shared" ref="BS7:BS23" ca="1" si="52">SUM(BO7+BQ7)</f>
        <v>70</v>
      </c>
      <c r="BT7" s="1" t="str">
        <f t="shared" ref="BT7:BT23" ca="1" si="53">IF(BS7/BS$5&gt;=0.9,"A+",IF(BS7/BS$5&gt;=0.8,"A",IF(BS7/BS$5&gt;=0.7,"B+",IF(BS7/BS$5&gt;=0.6,"B",IF(BS7/BS$5&gt;=0.5,"C+",IF(BS7/BS$5&gt;=0.4,"C",IF(BS7/BS$5&gt;=0.3,"D",IF(BS7/BS$5&gt;0,"NG","Absent"))))))))</f>
        <v>B+</v>
      </c>
      <c r="BU7" s="49">
        <f t="shared" ref="BU7:BU23" ca="1" si="54">IF(BT7="A+",4,IF(BT7="A",3.6,IF(BT7="B+",3.2,IF(BT7="B",2.8,IF(BT7="C+",2.4,IF(BT7="C",2,IF(BT7="D",1.6,IF(BT7="NG",0,"Absent"))))))))</f>
        <v>3.2</v>
      </c>
      <c r="BV7" s="17">
        <f t="shared" ref="BV7:BV23" ca="1" si="55">(4*BU7+2*BM7+2*BE7+4*AW7+4*AO7+4*AG7+4*Y7+4*Q7)/28</f>
        <v>2.1428571428571428</v>
      </c>
    </row>
    <row r="8" spans="2:81" ht="15.75" thickBot="1" x14ac:dyDescent="0.3">
      <c r="B8" s="2">
        <v>36403</v>
      </c>
      <c r="C8" s="1" t="s">
        <v>144</v>
      </c>
      <c r="D8" s="27">
        <f t="shared" ca="1" si="0"/>
        <v>39536</v>
      </c>
      <c r="E8" s="1">
        <v>18812</v>
      </c>
      <c r="F8" s="1" t="s">
        <v>139</v>
      </c>
      <c r="G8" s="1" t="s">
        <v>140</v>
      </c>
      <c r="H8" s="1" t="s">
        <v>141</v>
      </c>
      <c r="I8" s="3">
        <v>8</v>
      </c>
      <c r="J8" s="2">
        <v>4</v>
      </c>
      <c r="K8" s="2">
        <f t="shared" ca="1" si="1"/>
        <v>72</v>
      </c>
      <c r="L8" s="1" t="str">
        <f t="shared" ca="1" si="2"/>
        <v>A+</v>
      </c>
      <c r="M8" s="1">
        <f t="shared" ca="1" si="3"/>
        <v>0</v>
      </c>
      <c r="N8" s="1" t="str">
        <f t="shared" ca="1" si="4"/>
        <v>Absent</v>
      </c>
      <c r="O8" s="1">
        <f t="shared" ca="1" si="5"/>
        <v>72</v>
      </c>
      <c r="P8" s="1" t="str">
        <f t="shared" ca="1" si="6"/>
        <v>B+</v>
      </c>
      <c r="Q8" s="49">
        <f t="shared" ca="1" si="7"/>
        <v>3.2</v>
      </c>
      <c r="R8" s="2">
        <v>4</v>
      </c>
      <c r="S8" s="2">
        <f t="shared" ca="1" si="8"/>
        <v>59</v>
      </c>
      <c r="T8" s="1" t="str">
        <f t="shared" ca="1" si="9"/>
        <v>B+</v>
      </c>
      <c r="U8" s="1">
        <f t="shared" ca="1" si="10"/>
        <v>17</v>
      </c>
      <c r="V8" s="1" t="str">
        <f t="shared" ca="1" si="11"/>
        <v>B</v>
      </c>
      <c r="W8" s="1">
        <f t="shared" ca="1" si="12"/>
        <v>76</v>
      </c>
      <c r="X8" s="1" t="str">
        <f t="shared" ca="1" si="13"/>
        <v>B+</v>
      </c>
      <c r="Y8" s="49">
        <f t="shared" ca="1" si="14"/>
        <v>3.2</v>
      </c>
      <c r="Z8" s="2">
        <v>4</v>
      </c>
      <c r="AA8" s="2">
        <f t="shared" ca="1" si="15"/>
        <v>74</v>
      </c>
      <c r="AB8" s="1" t="str">
        <f t="shared" ca="1" si="16"/>
        <v>B+</v>
      </c>
      <c r="AE8" s="1">
        <f t="shared" ca="1" si="17"/>
        <v>74</v>
      </c>
      <c r="AF8" s="1" t="str">
        <f t="shared" ca="1" si="18"/>
        <v>B+</v>
      </c>
      <c r="AG8" s="49">
        <f t="shared" ca="1" si="19"/>
        <v>3.2</v>
      </c>
      <c r="AH8" s="2">
        <v>4</v>
      </c>
      <c r="AI8" s="2">
        <f t="shared" ca="1" si="20"/>
        <v>28</v>
      </c>
      <c r="AJ8" s="1" t="str">
        <f t="shared" ca="1" si="21"/>
        <v>D</v>
      </c>
      <c r="AK8" s="1">
        <f t="shared" ca="1" si="22"/>
        <v>15</v>
      </c>
      <c r="AL8" s="1" t="str">
        <f t="shared" ca="1" si="23"/>
        <v>B</v>
      </c>
      <c r="AM8" s="1">
        <f t="shared" ca="1" si="24"/>
        <v>43</v>
      </c>
      <c r="AN8" s="1" t="str">
        <f t="shared" ca="1" si="25"/>
        <v>C</v>
      </c>
      <c r="AO8" s="49">
        <f t="shared" ca="1" si="26"/>
        <v>2</v>
      </c>
      <c r="AP8" s="2">
        <v>4</v>
      </c>
      <c r="AQ8" s="2">
        <f t="shared" ca="1" si="27"/>
        <v>38</v>
      </c>
      <c r="AR8" s="1" t="str">
        <f t="shared" ca="1" si="28"/>
        <v>C+</v>
      </c>
      <c r="AS8" s="1">
        <f t="shared" ca="1" si="29"/>
        <v>22</v>
      </c>
      <c r="AT8" s="1" t="str">
        <f t="shared" ca="1" si="30"/>
        <v>A</v>
      </c>
      <c r="AU8" s="1">
        <f t="shared" ca="1" si="31"/>
        <v>60</v>
      </c>
      <c r="AV8" s="1" t="str">
        <f t="shared" ca="1" si="32"/>
        <v>B</v>
      </c>
      <c r="AW8" s="49">
        <f t="shared" ca="1" si="33"/>
        <v>2.8</v>
      </c>
      <c r="AX8" s="2">
        <v>2</v>
      </c>
      <c r="AY8" s="2">
        <f t="shared" ca="1" si="34"/>
        <v>18</v>
      </c>
      <c r="AZ8" s="1" t="str">
        <f t="shared" ca="1" si="35"/>
        <v>NG</v>
      </c>
      <c r="BA8" s="1">
        <f t="shared" ca="1" si="36"/>
        <v>12</v>
      </c>
      <c r="BB8" s="1" t="str">
        <f t="shared" ca="1" si="37"/>
        <v>C</v>
      </c>
      <c r="BC8" s="1">
        <f t="shared" ca="1" si="38"/>
        <v>30</v>
      </c>
      <c r="BD8" s="1" t="str">
        <f t="shared" ca="1" si="39"/>
        <v>D</v>
      </c>
      <c r="BE8" s="49">
        <f t="shared" ca="1" si="40"/>
        <v>1.6</v>
      </c>
      <c r="BF8" s="2">
        <v>2</v>
      </c>
      <c r="BG8" s="2">
        <f t="shared" ca="1" si="41"/>
        <v>28</v>
      </c>
      <c r="BH8" s="1" t="str">
        <f t="shared" ca="1" si="42"/>
        <v>D</v>
      </c>
      <c r="BI8" s="1">
        <f t="shared" ca="1" si="43"/>
        <v>8</v>
      </c>
      <c r="BJ8" s="1" t="str">
        <f t="shared" ca="1" si="44"/>
        <v>D</v>
      </c>
      <c r="BK8" s="1">
        <f t="shared" ca="1" si="45"/>
        <v>36</v>
      </c>
      <c r="BL8" s="1" t="str">
        <f t="shared" ca="1" si="46"/>
        <v>D</v>
      </c>
      <c r="BM8" s="49">
        <f t="shared" ca="1" si="47"/>
        <v>1.6</v>
      </c>
      <c r="BN8" s="2">
        <v>4</v>
      </c>
      <c r="BO8" s="2">
        <f t="shared" ca="1" si="48"/>
        <v>30</v>
      </c>
      <c r="BP8" s="1" t="str">
        <f t="shared" ca="1" si="49"/>
        <v>C</v>
      </c>
      <c r="BQ8" s="1">
        <f t="shared" ca="1" si="50"/>
        <v>20</v>
      </c>
      <c r="BR8" s="1" t="str">
        <f t="shared" ca="1" si="51"/>
        <v>A</v>
      </c>
      <c r="BS8" s="1">
        <f t="shared" ca="1" si="52"/>
        <v>50</v>
      </c>
      <c r="BT8" s="1" t="str">
        <f t="shared" ca="1" si="53"/>
        <v>C+</v>
      </c>
      <c r="BU8" s="49">
        <f t="shared" ca="1" si="54"/>
        <v>2.4</v>
      </c>
      <c r="BV8" s="17">
        <f t="shared" ca="1" si="55"/>
        <v>2.6285714285714286</v>
      </c>
    </row>
    <row r="9" spans="2:81" ht="15.75" thickBot="1" x14ac:dyDescent="0.3">
      <c r="B9" s="2">
        <v>36404</v>
      </c>
      <c r="C9" s="1" t="s">
        <v>145</v>
      </c>
      <c r="D9" s="27">
        <f t="shared" ca="1" si="0"/>
        <v>39544</v>
      </c>
      <c r="E9" s="1">
        <v>18813</v>
      </c>
      <c r="F9" s="1" t="s">
        <v>139</v>
      </c>
      <c r="G9" s="1" t="s">
        <v>140</v>
      </c>
      <c r="H9" s="1" t="s">
        <v>141</v>
      </c>
      <c r="I9" s="3">
        <v>8</v>
      </c>
      <c r="J9" s="2">
        <v>4</v>
      </c>
      <c r="K9" s="2">
        <f t="shared" ca="1" si="1"/>
        <v>1</v>
      </c>
      <c r="L9" s="1" t="str">
        <f t="shared" ca="1" si="2"/>
        <v>NG</v>
      </c>
      <c r="M9" s="1">
        <f t="shared" ca="1" si="3"/>
        <v>0</v>
      </c>
      <c r="N9" s="1" t="str">
        <f t="shared" ca="1" si="4"/>
        <v>Absent</v>
      </c>
      <c r="O9" s="1">
        <f t="shared" ca="1" si="5"/>
        <v>1</v>
      </c>
      <c r="P9" s="1" t="str">
        <f t="shared" ca="1" si="6"/>
        <v>NG</v>
      </c>
      <c r="Q9" s="49">
        <f t="shared" ca="1" si="7"/>
        <v>0</v>
      </c>
      <c r="R9" s="2">
        <v>4</v>
      </c>
      <c r="S9" s="2">
        <f t="shared" ca="1" si="8"/>
        <v>69</v>
      </c>
      <c r="T9" s="1" t="str">
        <f t="shared" ca="1" si="9"/>
        <v>A+</v>
      </c>
      <c r="U9" s="1">
        <f t="shared" ca="1" si="10"/>
        <v>3</v>
      </c>
      <c r="V9" s="1" t="str">
        <f t="shared" ca="1" si="11"/>
        <v>NG</v>
      </c>
      <c r="W9" s="1">
        <f t="shared" ca="1" si="12"/>
        <v>72</v>
      </c>
      <c r="X9" s="1" t="str">
        <f t="shared" ca="1" si="13"/>
        <v>B+</v>
      </c>
      <c r="Y9" s="49">
        <f t="shared" ca="1" si="14"/>
        <v>3.2</v>
      </c>
      <c r="Z9" s="2">
        <v>4</v>
      </c>
      <c r="AA9" s="2">
        <f t="shared" ca="1" si="15"/>
        <v>94</v>
      </c>
      <c r="AB9" s="1" t="str">
        <f t="shared" ca="1" si="16"/>
        <v>A+</v>
      </c>
      <c r="AE9" s="1">
        <f t="shared" ca="1" si="17"/>
        <v>94</v>
      </c>
      <c r="AF9" s="1" t="str">
        <f t="shared" ca="1" si="18"/>
        <v>A+</v>
      </c>
      <c r="AG9" s="49">
        <f t="shared" ca="1" si="19"/>
        <v>4</v>
      </c>
      <c r="AH9" s="2">
        <v>4</v>
      </c>
      <c r="AI9" s="2">
        <f t="shared" ca="1" si="20"/>
        <v>19</v>
      </c>
      <c r="AJ9" s="1" t="str">
        <f t="shared" ca="1" si="21"/>
        <v>NG</v>
      </c>
      <c r="AK9" s="1">
        <f t="shared" ca="1" si="22"/>
        <v>25</v>
      </c>
      <c r="AL9" s="1" t="str">
        <f t="shared" ca="1" si="23"/>
        <v>A+</v>
      </c>
      <c r="AM9" s="1">
        <f t="shared" ca="1" si="24"/>
        <v>44</v>
      </c>
      <c r="AN9" s="1" t="str">
        <f t="shared" ca="1" si="25"/>
        <v>C</v>
      </c>
      <c r="AO9" s="49">
        <f t="shared" ca="1" si="26"/>
        <v>2</v>
      </c>
      <c r="AP9" s="2">
        <v>4</v>
      </c>
      <c r="AQ9" s="2">
        <f t="shared" ca="1" si="27"/>
        <v>40</v>
      </c>
      <c r="AR9" s="1" t="str">
        <f t="shared" ca="1" si="28"/>
        <v>C+</v>
      </c>
      <c r="AS9" s="1">
        <f t="shared" ca="1" si="29"/>
        <v>0</v>
      </c>
      <c r="AT9" s="1" t="str">
        <f t="shared" ca="1" si="30"/>
        <v>Absent</v>
      </c>
      <c r="AU9" s="1">
        <f t="shared" ca="1" si="31"/>
        <v>40</v>
      </c>
      <c r="AV9" s="1" t="str">
        <f t="shared" ca="1" si="32"/>
        <v>C</v>
      </c>
      <c r="AW9" s="49">
        <f t="shared" ca="1" si="33"/>
        <v>2</v>
      </c>
      <c r="AX9" s="2">
        <v>2</v>
      </c>
      <c r="AY9" s="2">
        <f t="shared" ca="1" si="34"/>
        <v>39</v>
      </c>
      <c r="AZ9" s="1" t="str">
        <f t="shared" ca="1" si="35"/>
        <v>C+</v>
      </c>
      <c r="BA9" s="1">
        <f t="shared" ca="1" si="36"/>
        <v>19</v>
      </c>
      <c r="BB9" s="1" t="str">
        <f t="shared" ca="1" si="37"/>
        <v>B+</v>
      </c>
      <c r="BC9" s="1">
        <f t="shared" ca="1" si="38"/>
        <v>58</v>
      </c>
      <c r="BD9" s="1" t="str">
        <f t="shared" ca="1" si="39"/>
        <v>C+</v>
      </c>
      <c r="BE9" s="49">
        <f t="shared" ca="1" si="40"/>
        <v>2.4</v>
      </c>
      <c r="BF9" s="2">
        <v>2</v>
      </c>
      <c r="BG9" s="2">
        <f t="shared" ca="1" si="41"/>
        <v>24</v>
      </c>
      <c r="BH9" s="1" t="str">
        <f t="shared" ca="1" si="42"/>
        <v>D</v>
      </c>
      <c r="BI9" s="1">
        <f t="shared" ca="1" si="43"/>
        <v>23</v>
      </c>
      <c r="BJ9" s="1" t="str">
        <f t="shared" ca="1" si="44"/>
        <v>A+</v>
      </c>
      <c r="BK9" s="1">
        <f t="shared" ca="1" si="45"/>
        <v>47</v>
      </c>
      <c r="BL9" s="1" t="str">
        <f t="shared" ca="1" si="46"/>
        <v>C</v>
      </c>
      <c r="BM9" s="49">
        <f t="shared" ca="1" si="47"/>
        <v>2</v>
      </c>
      <c r="BN9" s="2">
        <v>4</v>
      </c>
      <c r="BO9" s="2">
        <f t="shared" ca="1" si="48"/>
        <v>31</v>
      </c>
      <c r="BP9" s="1" t="str">
        <f t="shared" ca="1" si="49"/>
        <v>C</v>
      </c>
      <c r="BQ9" s="1">
        <f t="shared" ca="1" si="50"/>
        <v>7</v>
      </c>
      <c r="BR9" s="1" t="str">
        <f t="shared" ca="1" si="51"/>
        <v>NG</v>
      </c>
      <c r="BS9" s="1">
        <f t="shared" ca="1" si="52"/>
        <v>38</v>
      </c>
      <c r="BT9" s="1" t="str">
        <f t="shared" ca="1" si="53"/>
        <v>D</v>
      </c>
      <c r="BU9" s="49">
        <f t="shared" ca="1" si="54"/>
        <v>1.6</v>
      </c>
      <c r="BV9" s="17">
        <f t="shared" ca="1" si="55"/>
        <v>2.1428571428571428</v>
      </c>
    </row>
    <row r="10" spans="2:81" ht="15.75" thickBot="1" x14ac:dyDescent="0.3">
      <c r="B10" s="2">
        <v>36405</v>
      </c>
      <c r="C10" s="1" t="s">
        <v>146</v>
      </c>
      <c r="D10" s="27">
        <f t="shared" ca="1" si="0"/>
        <v>39541</v>
      </c>
      <c r="E10" s="1">
        <v>18814</v>
      </c>
      <c r="F10" s="1" t="s">
        <v>139</v>
      </c>
      <c r="G10" s="1" t="s">
        <v>140</v>
      </c>
      <c r="H10" s="1" t="s">
        <v>141</v>
      </c>
      <c r="I10" s="3">
        <v>8</v>
      </c>
      <c r="J10" s="2">
        <v>4</v>
      </c>
      <c r="K10" s="2">
        <f t="shared" ca="1" si="1"/>
        <v>44</v>
      </c>
      <c r="L10" s="1" t="str">
        <f t="shared" ca="1" si="2"/>
        <v>C+</v>
      </c>
      <c r="M10" s="1">
        <f t="shared" ca="1" si="3"/>
        <v>1</v>
      </c>
      <c r="N10" s="1" t="str">
        <f t="shared" ca="1" si="4"/>
        <v>NG</v>
      </c>
      <c r="O10" s="1">
        <f t="shared" ca="1" si="5"/>
        <v>45</v>
      </c>
      <c r="P10" s="1" t="str">
        <f t="shared" ca="1" si="6"/>
        <v>C</v>
      </c>
      <c r="Q10" s="49">
        <f t="shared" ca="1" si="7"/>
        <v>2</v>
      </c>
      <c r="R10" s="2">
        <v>4</v>
      </c>
      <c r="S10" s="2">
        <f t="shared" ca="1" si="8"/>
        <v>65</v>
      </c>
      <c r="T10" s="1" t="str">
        <f t="shared" ca="1" si="9"/>
        <v>A</v>
      </c>
      <c r="U10" s="1">
        <f t="shared" ca="1" si="10"/>
        <v>4</v>
      </c>
      <c r="V10" s="1" t="str">
        <f t="shared" ca="1" si="11"/>
        <v>NG</v>
      </c>
      <c r="W10" s="1">
        <f t="shared" ca="1" si="12"/>
        <v>69</v>
      </c>
      <c r="X10" s="1" t="str">
        <f t="shared" ca="1" si="13"/>
        <v>B</v>
      </c>
      <c r="Y10" s="49">
        <f t="shared" ca="1" si="14"/>
        <v>2.8</v>
      </c>
      <c r="Z10" s="2">
        <v>4</v>
      </c>
      <c r="AA10" s="2">
        <f t="shared" ca="1" si="15"/>
        <v>38</v>
      </c>
      <c r="AB10" s="1" t="str">
        <f t="shared" ca="1" si="16"/>
        <v>D</v>
      </c>
      <c r="AE10" s="1">
        <f t="shared" ca="1" si="17"/>
        <v>38</v>
      </c>
      <c r="AF10" s="1" t="str">
        <f t="shared" ca="1" si="18"/>
        <v>D</v>
      </c>
      <c r="AG10" s="49">
        <f t="shared" ca="1" si="19"/>
        <v>1.6</v>
      </c>
      <c r="AH10" s="2">
        <v>4</v>
      </c>
      <c r="AI10" s="2">
        <f t="shared" ca="1" si="20"/>
        <v>34</v>
      </c>
      <c r="AJ10" s="1" t="str">
        <f t="shared" ca="1" si="21"/>
        <v>C</v>
      </c>
      <c r="AK10" s="1">
        <f t="shared" ca="1" si="22"/>
        <v>18</v>
      </c>
      <c r="AL10" s="1" t="str">
        <f t="shared" ca="1" si="23"/>
        <v>B+</v>
      </c>
      <c r="AM10" s="1">
        <f t="shared" ca="1" si="24"/>
        <v>52</v>
      </c>
      <c r="AN10" s="1" t="str">
        <f t="shared" ca="1" si="25"/>
        <v>C+</v>
      </c>
      <c r="AO10" s="49">
        <f t="shared" ca="1" si="26"/>
        <v>2.4</v>
      </c>
      <c r="AP10" s="2">
        <v>4</v>
      </c>
      <c r="AQ10" s="2">
        <f t="shared" ca="1" si="27"/>
        <v>22</v>
      </c>
      <c r="AR10" s="1" t="str">
        <f t="shared" ca="1" si="28"/>
        <v>NG</v>
      </c>
      <c r="AS10" s="1">
        <f t="shared" ca="1" si="29"/>
        <v>0</v>
      </c>
      <c r="AT10" s="1" t="str">
        <f t="shared" ca="1" si="30"/>
        <v>Absent</v>
      </c>
      <c r="AU10" s="1">
        <f t="shared" ca="1" si="31"/>
        <v>22</v>
      </c>
      <c r="AV10" s="1" t="str">
        <f t="shared" ca="1" si="32"/>
        <v>NG</v>
      </c>
      <c r="AW10" s="49">
        <f t="shared" ca="1" si="33"/>
        <v>0</v>
      </c>
      <c r="AX10" s="2">
        <v>2</v>
      </c>
      <c r="AY10" s="2">
        <f t="shared" ca="1" si="34"/>
        <v>52</v>
      </c>
      <c r="AZ10" s="1" t="str">
        <f t="shared" ca="1" si="35"/>
        <v>B</v>
      </c>
      <c r="BA10" s="1">
        <f t="shared" ca="1" si="36"/>
        <v>15</v>
      </c>
      <c r="BB10" s="1" t="str">
        <f t="shared" ca="1" si="37"/>
        <v>B</v>
      </c>
      <c r="BC10" s="1">
        <f t="shared" ca="1" si="38"/>
        <v>67</v>
      </c>
      <c r="BD10" s="1" t="str">
        <f t="shared" ca="1" si="39"/>
        <v>B</v>
      </c>
      <c r="BE10" s="49">
        <f t="shared" ca="1" si="40"/>
        <v>2.8</v>
      </c>
      <c r="BF10" s="2">
        <v>2</v>
      </c>
      <c r="BG10" s="2">
        <f t="shared" ca="1" si="41"/>
        <v>74</v>
      </c>
      <c r="BH10" s="1" t="str">
        <f t="shared" ca="1" si="42"/>
        <v>A+</v>
      </c>
      <c r="BI10" s="1">
        <f t="shared" ca="1" si="43"/>
        <v>9</v>
      </c>
      <c r="BJ10" s="1" t="str">
        <f t="shared" ca="1" si="44"/>
        <v>D</v>
      </c>
      <c r="BK10" s="1">
        <f t="shared" ca="1" si="45"/>
        <v>83</v>
      </c>
      <c r="BL10" s="1" t="str">
        <f t="shared" ca="1" si="46"/>
        <v>A</v>
      </c>
      <c r="BM10" s="49">
        <f t="shared" ca="1" si="47"/>
        <v>3.6</v>
      </c>
      <c r="BN10" s="2">
        <v>4</v>
      </c>
      <c r="BO10" s="2">
        <f t="shared" ca="1" si="48"/>
        <v>69</v>
      </c>
      <c r="BP10" s="1" t="str">
        <f t="shared" ca="1" si="49"/>
        <v>A+</v>
      </c>
      <c r="BQ10" s="1">
        <f t="shared" ca="1" si="50"/>
        <v>9</v>
      </c>
      <c r="BR10" s="1" t="str">
        <f t="shared" ca="1" si="51"/>
        <v>D</v>
      </c>
      <c r="BS10" s="1">
        <f t="shared" ca="1" si="52"/>
        <v>78</v>
      </c>
      <c r="BT10" s="1" t="str">
        <f t="shared" ca="1" si="53"/>
        <v>B+</v>
      </c>
      <c r="BU10" s="49">
        <f t="shared" ca="1" si="54"/>
        <v>3.2</v>
      </c>
      <c r="BV10" s="17">
        <f t="shared" ca="1" si="55"/>
        <v>2.1714285714285713</v>
      </c>
    </row>
    <row r="11" spans="2:81" ht="15.75" thickBot="1" x14ac:dyDescent="0.3">
      <c r="B11" s="2">
        <v>36406</v>
      </c>
      <c r="C11" s="1" t="s">
        <v>147</v>
      </c>
      <c r="D11" s="27">
        <f t="shared" ca="1" si="0"/>
        <v>39519</v>
      </c>
      <c r="E11" s="1">
        <v>18815</v>
      </c>
      <c r="F11" s="1" t="s">
        <v>139</v>
      </c>
      <c r="G11" s="1" t="s">
        <v>140</v>
      </c>
      <c r="H11" s="1" t="s">
        <v>141</v>
      </c>
      <c r="I11" s="3">
        <v>8</v>
      </c>
      <c r="J11" s="2">
        <v>4</v>
      </c>
      <c r="K11" s="2">
        <f t="shared" ca="1" si="1"/>
        <v>36</v>
      </c>
      <c r="L11" s="1" t="str">
        <f t="shared" ca="1" si="2"/>
        <v>C</v>
      </c>
      <c r="M11" s="1">
        <f t="shared" ca="1" si="3"/>
        <v>1</v>
      </c>
      <c r="N11" s="1" t="str">
        <f t="shared" ca="1" si="4"/>
        <v>NG</v>
      </c>
      <c r="O11" s="1">
        <f t="shared" ca="1" si="5"/>
        <v>37</v>
      </c>
      <c r="P11" s="1" t="str">
        <f t="shared" ca="1" si="6"/>
        <v>D</v>
      </c>
      <c r="Q11" s="49">
        <f t="shared" ca="1" si="7"/>
        <v>1.6</v>
      </c>
      <c r="R11" s="2">
        <v>4</v>
      </c>
      <c r="S11" s="2">
        <f t="shared" ca="1" si="8"/>
        <v>35</v>
      </c>
      <c r="T11" s="1" t="str">
        <f t="shared" ca="1" si="9"/>
        <v>C</v>
      </c>
      <c r="U11" s="1">
        <f t="shared" ca="1" si="10"/>
        <v>16</v>
      </c>
      <c r="V11" s="1" t="str">
        <f t="shared" ca="1" si="11"/>
        <v>B</v>
      </c>
      <c r="W11" s="1">
        <f t="shared" ca="1" si="12"/>
        <v>51</v>
      </c>
      <c r="X11" s="1" t="str">
        <f t="shared" ca="1" si="13"/>
        <v>C+</v>
      </c>
      <c r="Y11" s="49">
        <f t="shared" ca="1" si="14"/>
        <v>2.4</v>
      </c>
      <c r="Z11" s="2">
        <v>4</v>
      </c>
      <c r="AA11" s="2">
        <f t="shared" ca="1" si="15"/>
        <v>41</v>
      </c>
      <c r="AB11" s="1" t="str">
        <f t="shared" ca="1" si="16"/>
        <v>C</v>
      </c>
      <c r="AE11" s="1">
        <f t="shared" ca="1" si="17"/>
        <v>41</v>
      </c>
      <c r="AF11" s="1" t="str">
        <f t="shared" ca="1" si="18"/>
        <v>C</v>
      </c>
      <c r="AG11" s="49">
        <f t="shared" ca="1" si="19"/>
        <v>2</v>
      </c>
      <c r="AH11" s="2">
        <v>4</v>
      </c>
      <c r="AI11" s="2">
        <f t="shared" ca="1" si="20"/>
        <v>19</v>
      </c>
      <c r="AJ11" s="1" t="str">
        <f t="shared" ca="1" si="21"/>
        <v>NG</v>
      </c>
      <c r="AK11" s="1">
        <f t="shared" ca="1" si="22"/>
        <v>0</v>
      </c>
      <c r="AL11" s="1" t="str">
        <f t="shared" ca="1" si="23"/>
        <v>Absent</v>
      </c>
      <c r="AM11" s="1">
        <f t="shared" ca="1" si="24"/>
        <v>19</v>
      </c>
      <c r="AN11" s="1" t="str">
        <f t="shared" ca="1" si="25"/>
        <v>NG</v>
      </c>
      <c r="AO11" s="49">
        <f t="shared" ca="1" si="26"/>
        <v>0</v>
      </c>
      <c r="AP11" s="2">
        <v>4</v>
      </c>
      <c r="AQ11" s="2">
        <f t="shared" ca="1" si="27"/>
        <v>22</v>
      </c>
      <c r="AR11" s="1" t="str">
        <f t="shared" ca="1" si="28"/>
        <v>NG</v>
      </c>
      <c r="AS11" s="1">
        <f t="shared" ca="1" si="29"/>
        <v>1</v>
      </c>
      <c r="AT11" s="1" t="str">
        <f t="shared" ca="1" si="30"/>
        <v>NG</v>
      </c>
      <c r="AU11" s="1">
        <f t="shared" ca="1" si="31"/>
        <v>23</v>
      </c>
      <c r="AV11" s="1" t="str">
        <f t="shared" ca="1" si="32"/>
        <v>NG</v>
      </c>
      <c r="AW11" s="49">
        <f t="shared" ca="1" si="33"/>
        <v>0</v>
      </c>
      <c r="AX11" s="2">
        <v>2</v>
      </c>
      <c r="AY11" s="2">
        <f t="shared" ca="1" si="34"/>
        <v>45</v>
      </c>
      <c r="AZ11" s="1" t="str">
        <f t="shared" ca="1" si="35"/>
        <v>B</v>
      </c>
      <c r="BA11" s="1">
        <f t="shared" ca="1" si="36"/>
        <v>3</v>
      </c>
      <c r="BB11" s="1" t="str">
        <f t="shared" ca="1" si="37"/>
        <v>NG</v>
      </c>
      <c r="BC11" s="1">
        <f t="shared" ca="1" si="38"/>
        <v>48</v>
      </c>
      <c r="BD11" s="1" t="str">
        <f t="shared" ca="1" si="39"/>
        <v>C</v>
      </c>
      <c r="BE11" s="49">
        <f t="shared" ca="1" si="40"/>
        <v>2</v>
      </c>
      <c r="BF11" s="2">
        <v>2</v>
      </c>
      <c r="BG11" s="2">
        <f t="shared" ca="1" si="41"/>
        <v>2</v>
      </c>
      <c r="BH11" s="1" t="str">
        <f t="shared" ca="1" si="42"/>
        <v>NG</v>
      </c>
      <c r="BI11" s="1">
        <f t="shared" ca="1" si="43"/>
        <v>10</v>
      </c>
      <c r="BJ11" s="1" t="str">
        <f t="shared" ca="1" si="44"/>
        <v>C</v>
      </c>
      <c r="BK11" s="1">
        <f t="shared" ca="1" si="45"/>
        <v>12</v>
      </c>
      <c r="BL11" s="1" t="str">
        <f t="shared" ca="1" si="46"/>
        <v>NG</v>
      </c>
      <c r="BM11" s="49">
        <f t="shared" ca="1" si="47"/>
        <v>0</v>
      </c>
      <c r="BN11" s="2">
        <v>4</v>
      </c>
      <c r="BO11" s="2">
        <f t="shared" ca="1" si="48"/>
        <v>73</v>
      </c>
      <c r="BP11" s="1" t="str">
        <f t="shared" ca="1" si="49"/>
        <v>A+</v>
      </c>
      <c r="BQ11" s="1">
        <f t="shared" ca="1" si="50"/>
        <v>14</v>
      </c>
      <c r="BR11" s="1" t="str">
        <f t="shared" ca="1" si="51"/>
        <v>C+</v>
      </c>
      <c r="BS11" s="1">
        <f t="shared" ca="1" si="52"/>
        <v>87</v>
      </c>
      <c r="BT11" s="1" t="str">
        <f t="shared" ca="1" si="53"/>
        <v>A</v>
      </c>
      <c r="BU11" s="49">
        <f t="shared" ca="1" si="54"/>
        <v>3.6</v>
      </c>
      <c r="BV11" s="17">
        <f t="shared" ca="1" si="55"/>
        <v>1.5142857142857142</v>
      </c>
    </row>
    <row r="12" spans="2:81" ht="15.75" thickBot="1" x14ac:dyDescent="0.3">
      <c r="B12" s="2">
        <v>36407</v>
      </c>
      <c r="C12" s="1" t="s">
        <v>148</v>
      </c>
      <c r="D12" s="27">
        <f t="shared" ca="1" si="0"/>
        <v>39586</v>
      </c>
      <c r="E12" s="1">
        <v>18816</v>
      </c>
      <c r="F12" s="1" t="s">
        <v>139</v>
      </c>
      <c r="G12" s="1" t="s">
        <v>140</v>
      </c>
      <c r="H12" s="1" t="s">
        <v>141</v>
      </c>
      <c r="I12" s="3">
        <v>8</v>
      </c>
      <c r="J12" s="2">
        <v>4</v>
      </c>
      <c r="K12" s="2">
        <f t="shared" ca="1" si="1"/>
        <v>22</v>
      </c>
      <c r="L12" s="1" t="str">
        <f t="shared" ca="1" si="2"/>
        <v>NG</v>
      </c>
      <c r="M12" s="1">
        <f t="shared" ca="1" si="3"/>
        <v>19</v>
      </c>
      <c r="N12" s="1" t="str">
        <f t="shared" ca="1" si="4"/>
        <v>B+</v>
      </c>
      <c r="O12" s="1">
        <f t="shared" ca="1" si="5"/>
        <v>41</v>
      </c>
      <c r="P12" s="1" t="str">
        <f t="shared" ca="1" si="6"/>
        <v>C</v>
      </c>
      <c r="Q12" s="49">
        <f t="shared" ca="1" si="7"/>
        <v>2</v>
      </c>
      <c r="R12" s="2">
        <v>4</v>
      </c>
      <c r="S12" s="2">
        <f t="shared" ca="1" si="8"/>
        <v>10</v>
      </c>
      <c r="T12" s="1" t="str">
        <f t="shared" ca="1" si="9"/>
        <v>NG</v>
      </c>
      <c r="U12" s="1">
        <f t="shared" ca="1" si="10"/>
        <v>11</v>
      </c>
      <c r="V12" s="1" t="str">
        <f t="shared" ca="1" si="11"/>
        <v>C</v>
      </c>
      <c r="W12" s="1">
        <f t="shared" ca="1" si="12"/>
        <v>21</v>
      </c>
      <c r="X12" s="1" t="str">
        <f t="shared" ca="1" si="13"/>
        <v>NG</v>
      </c>
      <c r="Y12" s="49">
        <f t="shared" ca="1" si="14"/>
        <v>0</v>
      </c>
      <c r="Z12" s="2">
        <v>4</v>
      </c>
      <c r="AA12" s="2">
        <f t="shared" ca="1" si="15"/>
        <v>2</v>
      </c>
      <c r="AB12" s="1" t="str">
        <f t="shared" ca="1" si="16"/>
        <v>NG</v>
      </c>
      <c r="AE12" s="1">
        <f t="shared" ca="1" si="17"/>
        <v>2</v>
      </c>
      <c r="AF12" s="1" t="str">
        <f t="shared" ca="1" si="18"/>
        <v>NG</v>
      </c>
      <c r="AG12" s="49">
        <f t="shared" ca="1" si="19"/>
        <v>0</v>
      </c>
      <c r="AH12" s="2">
        <v>4</v>
      </c>
      <c r="AI12" s="2">
        <f t="shared" ca="1" si="20"/>
        <v>29</v>
      </c>
      <c r="AJ12" s="1" t="str">
        <f t="shared" ca="1" si="21"/>
        <v>D</v>
      </c>
      <c r="AK12" s="1">
        <f t="shared" ca="1" si="22"/>
        <v>14</v>
      </c>
      <c r="AL12" s="1" t="str">
        <f t="shared" ca="1" si="23"/>
        <v>C+</v>
      </c>
      <c r="AM12" s="1">
        <f t="shared" ca="1" si="24"/>
        <v>43</v>
      </c>
      <c r="AN12" s="1" t="str">
        <f t="shared" ca="1" si="25"/>
        <v>C</v>
      </c>
      <c r="AO12" s="49">
        <f t="shared" ca="1" si="26"/>
        <v>2</v>
      </c>
      <c r="AP12" s="2">
        <v>4</v>
      </c>
      <c r="AQ12" s="2">
        <f t="shared" ca="1" si="27"/>
        <v>74</v>
      </c>
      <c r="AR12" s="1" t="str">
        <f t="shared" ca="1" si="28"/>
        <v>A+</v>
      </c>
      <c r="AS12" s="1">
        <f t="shared" ca="1" si="29"/>
        <v>1</v>
      </c>
      <c r="AT12" s="1" t="str">
        <f t="shared" ca="1" si="30"/>
        <v>NG</v>
      </c>
      <c r="AU12" s="1">
        <f t="shared" ca="1" si="31"/>
        <v>75</v>
      </c>
      <c r="AV12" s="1" t="str">
        <f t="shared" ca="1" si="32"/>
        <v>B+</v>
      </c>
      <c r="AW12" s="49">
        <f t="shared" ca="1" si="33"/>
        <v>3.2</v>
      </c>
      <c r="AX12" s="2">
        <v>2</v>
      </c>
      <c r="AY12" s="2">
        <f t="shared" ca="1" si="34"/>
        <v>21</v>
      </c>
      <c r="AZ12" s="1" t="str">
        <f t="shared" ca="1" si="35"/>
        <v>NG</v>
      </c>
      <c r="BA12" s="1">
        <f t="shared" ca="1" si="36"/>
        <v>3</v>
      </c>
      <c r="BB12" s="1" t="str">
        <f t="shared" ca="1" si="37"/>
        <v>NG</v>
      </c>
      <c r="BC12" s="1">
        <f t="shared" ca="1" si="38"/>
        <v>24</v>
      </c>
      <c r="BD12" s="1" t="str">
        <f t="shared" ca="1" si="39"/>
        <v>NG</v>
      </c>
      <c r="BE12" s="49">
        <f t="shared" ca="1" si="40"/>
        <v>0</v>
      </c>
      <c r="BF12" s="2">
        <v>2</v>
      </c>
      <c r="BG12" s="2">
        <f t="shared" ca="1" si="41"/>
        <v>46</v>
      </c>
      <c r="BH12" s="1" t="str">
        <f t="shared" ca="1" si="42"/>
        <v>B</v>
      </c>
      <c r="BI12" s="1">
        <f t="shared" ca="1" si="43"/>
        <v>15</v>
      </c>
      <c r="BJ12" s="1" t="str">
        <f t="shared" ca="1" si="44"/>
        <v>B</v>
      </c>
      <c r="BK12" s="1">
        <f t="shared" ca="1" si="45"/>
        <v>61</v>
      </c>
      <c r="BL12" s="1" t="str">
        <f t="shared" ca="1" si="46"/>
        <v>B</v>
      </c>
      <c r="BM12" s="49">
        <f t="shared" ca="1" si="47"/>
        <v>2.8</v>
      </c>
      <c r="BN12" s="2">
        <v>4</v>
      </c>
      <c r="BO12" s="2">
        <f t="shared" ca="1" si="48"/>
        <v>51</v>
      </c>
      <c r="BP12" s="1" t="str">
        <f t="shared" ca="1" si="49"/>
        <v>B</v>
      </c>
      <c r="BQ12" s="1">
        <f t="shared" ca="1" si="50"/>
        <v>18</v>
      </c>
      <c r="BR12" s="1" t="str">
        <f t="shared" ca="1" si="51"/>
        <v>B+</v>
      </c>
      <c r="BS12" s="1">
        <f t="shared" ca="1" si="52"/>
        <v>69</v>
      </c>
      <c r="BT12" s="1" t="str">
        <f t="shared" ca="1" si="53"/>
        <v>B</v>
      </c>
      <c r="BU12" s="49">
        <f t="shared" ca="1" si="54"/>
        <v>2.8</v>
      </c>
      <c r="BV12" s="17">
        <f t="shared" ca="1" si="55"/>
        <v>1.6285714285714283</v>
      </c>
    </row>
    <row r="13" spans="2:81" ht="15.75" thickBot="1" x14ac:dyDescent="0.3">
      <c r="B13" s="2">
        <v>36408</v>
      </c>
      <c r="C13" s="1" t="s">
        <v>149</v>
      </c>
      <c r="D13" s="27">
        <f t="shared" ca="1" si="0"/>
        <v>39461</v>
      </c>
      <c r="E13" s="1">
        <v>18817</v>
      </c>
      <c r="F13" s="1" t="s">
        <v>139</v>
      </c>
      <c r="G13" s="1" t="s">
        <v>140</v>
      </c>
      <c r="H13" s="1" t="s">
        <v>141</v>
      </c>
      <c r="I13" s="3">
        <v>8</v>
      </c>
      <c r="J13" s="2">
        <v>4</v>
      </c>
      <c r="K13" s="2">
        <f t="shared" ca="1" si="1"/>
        <v>11</v>
      </c>
      <c r="L13" s="1" t="str">
        <f t="shared" ca="1" si="2"/>
        <v>NG</v>
      </c>
      <c r="M13" s="1">
        <f t="shared" ca="1" si="3"/>
        <v>0</v>
      </c>
      <c r="N13" s="1" t="str">
        <f t="shared" ca="1" si="4"/>
        <v>Absent</v>
      </c>
      <c r="O13" s="1">
        <f t="shared" ca="1" si="5"/>
        <v>11</v>
      </c>
      <c r="P13" s="1" t="str">
        <f t="shared" ca="1" si="6"/>
        <v>NG</v>
      </c>
      <c r="Q13" s="49">
        <f t="shared" ca="1" si="7"/>
        <v>0</v>
      </c>
      <c r="R13" s="2">
        <v>4</v>
      </c>
      <c r="S13" s="2">
        <f t="shared" ca="1" si="8"/>
        <v>22</v>
      </c>
      <c r="T13" s="1" t="str">
        <f t="shared" ca="1" si="9"/>
        <v>NG</v>
      </c>
      <c r="U13" s="1">
        <f t="shared" ca="1" si="10"/>
        <v>7</v>
      </c>
      <c r="V13" s="1" t="str">
        <f t="shared" ca="1" si="11"/>
        <v>NG</v>
      </c>
      <c r="W13" s="1">
        <f t="shared" ca="1" si="12"/>
        <v>29</v>
      </c>
      <c r="X13" s="1" t="str">
        <f t="shared" ca="1" si="13"/>
        <v>NG</v>
      </c>
      <c r="Y13" s="49">
        <f t="shared" ca="1" si="14"/>
        <v>0</v>
      </c>
      <c r="Z13" s="2">
        <v>4</v>
      </c>
      <c r="AA13" s="2">
        <f t="shared" ca="1" si="15"/>
        <v>98</v>
      </c>
      <c r="AB13" s="1" t="str">
        <f t="shared" ca="1" si="16"/>
        <v>A+</v>
      </c>
      <c r="AE13" s="1">
        <f t="shared" ca="1" si="17"/>
        <v>98</v>
      </c>
      <c r="AF13" s="1" t="str">
        <f t="shared" ca="1" si="18"/>
        <v>A+</v>
      </c>
      <c r="AG13" s="49">
        <f t="shared" ca="1" si="19"/>
        <v>4</v>
      </c>
      <c r="AH13" s="2">
        <v>4</v>
      </c>
      <c r="AI13" s="2">
        <f t="shared" ca="1" si="20"/>
        <v>19</v>
      </c>
      <c r="AJ13" s="1" t="str">
        <f t="shared" ca="1" si="21"/>
        <v>NG</v>
      </c>
      <c r="AK13" s="1">
        <f t="shared" ca="1" si="22"/>
        <v>11</v>
      </c>
      <c r="AL13" s="1" t="str">
        <f t="shared" ca="1" si="23"/>
        <v>C</v>
      </c>
      <c r="AM13" s="1">
        <f t="shared" ca="1" si="24"/>
        <v>30</v>
      </c>
      <c r="AN13" s="1" t="str">
        <f t="shared" ca="1" si="25"/>
        <v>D</v>
      </c>
      <c r="AO13" s="49">
        <f t="shared" ca="1" si="26"/>
        <v>1.6</v>
      </c>
      <c r="AP13" s="2">
        <v>4</v>
      </c>
      <c r="AQ13" s="2">
        <f t="shared" ca="1" si="27"/>
        <v>6</v>
      </c>
      <c r="AR13" s="1" t="str">
        <f t="shared" ca="1" si="28"/>
        <v>NG</v>
      </c>
      <c r="AS13" s="1">
        <f t="shared" ca="1" si="29"/>
        <v>20</v>
      </c>
      <c r="AT13" s="1" t="str">
        <f t="shared" ca="1" si="30"/>
        <v>A</v>
      </c>
      <c r="AU13" s="1">
        <f t="shared" ca="1" si="31"/>
        <v>26</v>
      </c>
      <c r="AV13" s="1" t="str">
        <f t="shared" ca="1" si="32"/>
        <v>NG</v>
      </c>
      <c r="AW13" s="49">
        <f t="shared" ca="1" si="33"/>
        <v>0</v>
      </c>
      <c r="AX13" s="2">
        <v>2</v>
      </c>
      <c r="AY13" s="2">
        <f t="shared" ca="1" si="34"/>
        <v>24</v>
      </c>
      <c r="AZ13" s="1" t="str">
        <f t="shared" ca="1" si="35"/>
        <v>D</v>
      </c>
      <c r="BA13" s="1">
        <f t="shared" ca="1" si="36"/>
        <v>21</v>
      </c>
      <c r="BB13" s="1" t="str">
        <f t="shared" ca="1" si="37"/>
        <v>A</v>
      </c>
      <c r="BC13" s="1">
        <f t="shared" ca="1" si="38"/>
        <v>45</v>
      </c>
      <c r="BD13" s="1" t="str">
        <f t="shared" ca="1" si="39"/>
        <v>C</v>
      </c>
      <c r="BE13" s="49">
        <f t="shared" ca="1" si="40"/>
        <v>2</v>
      </c>
      <c r="BF13" s="2">
        <v>2</v>
      </c>
      <c r="BG13" s="2">
        <f t="shared" ca="1" si="41"/>
        <v>44</v>
      </c>
      <c r="BH13" s="1" t="str">
        <f t="shared" ca="1" si="42"/>
        <v>C+</v>
      </c>
      <c r="BI13" s="1">
        <f t="shared" ca="1" si="43"/>
        <v>16</v>
      </c>
      <c r="BJ13" s="1" t="str">
        <f t="shared" ca="1" si="44"/>
        <v>B</v>
      </c>
      <c r="BK13" s="1">
        <f t="shared" ca="1" si="45"/>
        <v>60</v>
      </c>
      <c r="BL13" s="1" t="str">
        <f t="shared" ca="1" si="46"/>
        <v>B</v>
      </c>
      <c r="BM13" s="49">
        <f t="shared" ca="1" si="47"/>
        <v>2.8</v>
      </c>
      <c r="BN13" s="2">
        <v>4</v>
      </c>
      <c r="BO13" s="2">
        <f t="shared" ca="1" si="48"/>
        <v>59</v>
      </c>
      <c r="BP13" s="1" t="str">
        <f t="shared" ca="1" si="49"/>
        <v>B+</v>
      </c>
      <c r="BQ13" s="1">
        <f t="shared" ca="1" si="50"/>
        <v>9</v>
      </c>
      <c r="BR13" s="1" t="str">
        <f t="shared" ca="1" si="51"/>
        <v>D</v>
      </c>
      <c r="BS13" s="1">
        <f t="shared" ca="1" si="52"/>
        <v>68</v>
      </c>
      <c r="BT13" s="1" t="str">
        <f t="shared" ca="1" si="53"/>
        <v>B</v>
      </c>
      <c r="BU13" s="49">
        <f t="shared" ca="1" si="54"/>
        <v>2.8</v>
      </c>
      <c r="BV13" s="17">
        <f t="shared" ca="1" si="55"/>
        <v>1.5428571428571427</v>
      </c>
    </row>
    <row r="14" spans="2:81" ht="15.75" thickBot="1" x14ac:dyDescent="0.3">
      <c r="B14" s="2">
        <v>36409</v>
      </c>
      <c r="C14" s="1" t="s">
        <v>150</v>
      </c>
      <c r="D14" s="27">
        <f t="shared" ca="1" si="0"/>
        <v>39505</v>
      </c>
      <c r="E14" s="1">
        <v>18818</v>
      </c>
      <c r="F14" s="1" t="s">
        <v>139</v>
      </c>
      <c r="G14" s="1" t="s">
        <v>140</v>
      </c>
      <c r="H14" s="1" t="s">
        <v>141</v>
      </c>
      <c r="I14" s="3">
        <v>8</v>
      </c>
      <c r="J14" s="2">
        <v>4</v>
      </c>
      <c r="K14" s="2">
        <f t="shared" ca="1" si="1"/>
        <v>25</v>
      </c>
      <c r="L14" s="1" t="str">
        <f t="shared" ca="1" si="2"/>
        <v>D</v>
      </c>
      <c r="M14" s="1">
        <f t="shared" ca="1" si="3"/>
        <v>20</v>
      </c>
      <c r="N14" s="1" t="str">
        <f t="shared" ca="1" si="4"/>
        <v>A</v>
      </c>
      <c r="O14" s="1">
        <f t="shared" ca="1" si="5"/>
        <v>45</v>
      </c>
      <c r="P14" s="1" t="str">
        <f t="shared" ca="1" si="6"/>
        <v>C</v>
      </c>
      <c r="Q14" s="49">
        <f t="shared" ca="1" si="7"/>
        <v>2</v>
      </c>
      <c r="R14" s="2">
        <v>4</v>
      </c>
      <c r="S14" s="2">
        <f t="shared" ca="1" si="8"/>
        <v>13</v>
      </c>
      <c r="T14" s="1" t="str">
        <f t="shared" ca="1" si="9"/>
        <v>NG</v>
      </c>
      <c r="U14" s="1">
        <f t="shared" ca="1" si="10"/>
        <v>14</v>
      </c>
      <c r="V14" s="1" t="str">
        <f t="shared" ca="1" si="11"/>
        <v>C+</v>
      </c>
      <c r="W14" s="1">
        <f t="shared" ca="1" si="12"/>
        <v>27</v>
      </c>
      <c r="X14" s="1" t="str">
        <f t="shared" ca="1" si="13"/>
        <v>NG</v>
      </c>
      <c r="Y14" s="49">
        <f t="shared" ca="1" si="14"/>
        <v>0</v>
      </c>
      <c r="Z14" s="2">
        <v>4</v>
      </c>
      <c r="AA14" s="2">
        <f t="shared" ca="1" si="15"/>
        <v>15</v>
      </c>
      <c r="AB14" s="1" t="str">
        <f t="shared" ca="1" si="16"/>
        <v>NG</v>
      </c>
      <c r="AE14" s="1">
        <f t="shared" ca="1" si="17"/>
        <v>15</v>
      </c>
      <c r="AF14" s="1" t="str">
        <f t="shared" ca="1" si="18"/>
        <v>NG</v>
      </c>
      <c r="AG14" s="49">
        <f t="shared" ca="1" si="19"/>
        <v>0</v>
      </c>
      <c r="AH14" s="2">
        <v>4</v>
      </c>
      <c r="AI14" s="2">
        <f t="shared" ca="1" si="20"/>
        <v>0</v>
      </c>
      <c r="AJ14" s="1" t="str">
        <f t="shared" ca="1" si="21"/>
        <v>Absent</v>
      </c>
      <c r="AK14" s="1">
        <f t="shared" ca="1" si="22"/>
        <v>4</v>
      </c>
      <c r="AL14" s="1" t="str">
        <f t="shared" ca="1" si="23"/>
        <v>NG</v>
      </c>
      <c r="AM14" s="1">
        <f t="shared" ca="1" si="24"/>
        <v>4</v>
      </c>
      <c r="AN14" s="1" t="str">
        <f t="shared" ca="1" si="25"/>
        <v>NG</v>
      </c>
      <c r="AO14" s="49">
        <f t="shared" ca="1" si="26"/>
        <v>0</v>
      </c>
      <c r="AP14" s="2">
        <v>4</v>
      </c>
      <c r="AQ14" s="2">
        <f t="shared" ca="1" si="27"/>
        <v>52</v>
      </c>
      <c r="AR14" s="1" t="str">
        <f t="shared" ca="1" si="28"/>
        <v>B</v>
      </c>
      <c r="AS14" s="1">
        <f t="shared" ca="1" si="29"/>
        <v>20</v>
      </c>
      <c r="AT14" s="1" t="str">
        <f t="shared" ca="1" si="30"/>
        <v>A</v>
      </c>
      <c r="AU14" s="1">
        <f t="shared" ca="1" si="31"/>
        <v>72</v>
      </c>
      <c r="AV14" s="1" t="str">
        <f t="shared" ca="1" si="32"/>
        <v>B+</v>
      </c>
      <c r="AW14" s="49">
        <f t="shared" ca="1" si="33"/>
        <v>3.2</v>
      </c>
      <c r="AX14" s="2">
        <v>2</v>
      </c>
      <c r="AY14" s="2">
        <f t="shared" ca="1" si="34"/>
        <v>12</v>
      </c>
      <c r="AZ14" s="1" t="str">
        <f t="shared" ca="1" si="35"/>
        <v>NG</v>
      </c>
      <c r="BA14" s="1">
        <f t="shared" ca="1" si="36"/>
        <v>10</v>
      </c>
      <c r="BB14" s="1" t="str">
        <f t="shared" ca="1" si="37"/>
        <v>C</v>
      </c>
      <c r="BC14" s="1">
        <f t="shared" ca="1" si="38"/>
        <v>22</v>
      </c>
      <c r="BD14" s="1" t="str">
        <f t="shared" ca="1" si="39"/>
        <v>NG</v>
      </c>
      <c r="BE14" s="49">
        <f t="shared" ca="1" si="40"/>
        <v>0</v>
      </c>
      <c r="BF14" s="2">
        <v>2</v>
      </c>
      <c r="BG14" s="2">
        <f t="shared" ca="1" si="41"/>
        <v>39</v>
      </c>
      <c r="BH14" s="1" t="str">
        <f t="shared" ca="1" si="42"/>
        <v>C+</v>
      </c>
      <c r="BI14" s="1">
        <f t="shared" ca="1" si="43"/>
        <v>13</v>
      </c>
      <c r="BJ14" s="1" t="str">
        <f t="shared" ca="1" si="44"/>
        <v>C+</v>
      </c>
      <c r="BK14" s="1">
        <f t="shared" ca="1" si="45"/>
        <v>52</v>
      </c>
      <c r="BL14" s="1" t="str">
        <f t="shared" ca="1" si="46"/>
        <v>C+</v>
      </c>
      <c r="BM14" s="49">
        <f t="shared" ca="1" si="47"/>
        <v>2.4</v>
      </c>
      <c r="BN14" s="2">
        <v>4</v>
      </c>
      <c r="BO14" s="2">
        <f t="shared" ca="1" si="48"/>
        <v>67</v>
      </c>
      <c r="BP14" s="1" t="str">
        <f t="shared" ca="1" si="49"/>
        <v>A</v>
      </c>
      <c r="BQ14" s="1">
        <f t="shared" ca="1" si="50"/>
        <v>13</v>
      </c>
      <c r="BR14" s="1" t="str">
        <f t="shared" ca="1" si="51"/>
        <v>C+</v>
      </c>
      <c r="BS14" s="1">
        <f t="shared" ca="1" si="52"/>
        <v>80</v>
      </c>
      <c r="BT14" s="1" t="str">
        <f t="shared" ca="1" si="53"/>
        <v>A</v>
      </c>
      <c r="BU14" s="49">
        <f t="shared" ca="1" si="54"/>
        <v>3.6</v>
      </c>
      <c r="BV14" s="17">
        <f t="shared" ca="1" si="55"/>
        <v>1.4285714285714286</v>
      </c>
    </row>
    <row r="15" spans="2:81" ht="15.75" thickBot="1" x14ac:dyDescent="0.3">
      <c r="B15" s="2">
        <v>36410</v>
      </c>
      <c r="C15" s="1" t="s">
        <v>151</v>
      </c>
      <c r="D15" s="27">
        <f t="shared" ca="1" si="0"/>
        <v>39456</v>
      </c>
      <c r="E15" s="1">
        <v>18819</v>
      </c>
      <c r="F15" s="1" t="s">
        <v>139</v>
      </c>
      <c r="G15" s="1" t="s">
        <v>140</v>
      </c>
      <c r="H15" s="1" t="s">
        <v>141</v>
      </c>
      <c r="I15" s="3">
        <v>8</v>
      </c>
      <c r="J15" s="2">
        <v>4</v>
      </c>
      <c r="K15" s="2">
        <f t="shared" ca="1" si="1"/>
        <v>36</v>
      </c>
      <c r="L15" s="1" t="str">
        <f t="shared" ca="1" si="2"/>
        <v>C</v>
      </c>
      <c r="M15" s="1">
        <f t="shared" ca="1" si="3"/>
        <v>0</v>
      </c>
      <c r="N15" s="1" t="str">
        <f t="shared" ca="1" si="4"/>
        <v>Absent</v>
      </c>
      <c r="O15" s="1">
        <f t="shared" ca="1" si="5"/>
        <v>36</v>
      </c>
      <c r="P15" s="1" t="str">
        <f t="shared" ca="1" si="6"/>
        <v>D</v>
      </c>
      <c r="Q15" s="49">
        <f t="shared" ca="1" si="7"/>
        <v>1.6</v>
      </c>
      <c r="R15" s="2">
        <v>4</v>
      </c>
      <c r="S15" s="2">
        <f t="shared" ca="1" si="8"/>
        <v>9</v>
      </c>
      <c r="T15" s="1" t="str">
        <f t="shared" ca="1" si="9"/>
        <v>NG</v>
      </c>
      <c r="U15" s="1">
        <f t="shared" ca="1" si="10"/>
        <v>10</v>
      </c>
      <c r="V15" s="1" t="str">
        <f t="shared" ca="1" si="11"/>
        <v>C</v>
      </c>
      <c r="W15" s="1">
        <f t="shared" ca="1" si="12"/>
        <v>19</v>
      </c>
      <c r="X15" s="1" t="str">
        <f t="shared" ca="1" si="13"/>
        <v>NG</v>
      </c>
      <c r="Y15" s="49">
        <f t="shared" ca="1" si="14"/>
        <v>0</v>
      </c>
      <c r="Z15" s="2">
        <v>4</v>
      </c>
      <c r="AA15" s="2">
        <f t="shared" ca="1" si="15"/>
        <v>16</v>
      </c>
      <c r="AB15" s="1" t="str">
        <f t="shared" ca="1" si="16"/>
        <v>NG</v>
      </c>
      <c r="AE15" s="1">
        <f t="shared" ca="1" si="17"/>
        <v>16</v>
      </c>
      <c r="AF15" s="1" t="str">
        <f t="shared" ca="1" si="18"/>
        <v>NG</v>
      </c>
      <c r="AG15" s="49">
        <f t="shared" ca="1" si="19"/>
        <v>0</v>
      </c>
      <c r="AH15" s="2">
        <v>4</v>
      </c>
      <c r="AI15" s="2">
        <f t="shared" ca="1" si="20"/>
        <v>57</v>
      </c>
      <c r="AJ15" s="1" t="str">
        <f t="shared" ca="1" si="21"/>
        <v>B+</v>
      </c>
      <c r="AK15" s="1">
        <f t="shared" ca="1" si="22"/>
        <v>22</v>
      </c>
      <c r="AL15" s="1" t="str">
        <f t="shared" ca="1" si="23"/>
        <v>A</v>
      </c>
      <c r="AM15" s="1">
        <f t="shared" ca="1" si="24"/>
        <v>79</v>
      </c>
      <c r="AN15" s="1" t="str">
        <f t="shared" ca="1" si="25"/>
        <v>B+</v>
      </c>
      <c r="AO15" s="49">
        <f t="shared" ca="1" si="26"/>
        <v>3.2</v>
      </c>
      <c r="AP15" s="2">
        <v>4</v>
      </c>
      <c r="AQ15" s="2">
        <f t="shared" ca="1" si="27"/>
        <v>3</v>
      </c>
      <c r="AR15" s="1" t="str">
        <f t="shared" ca="1" si="28"/>
        <v>NG</v>
      </c>
      <c r="AS15" s="1">
        <f t="shared" ca="1" si="29"/>
        <v>25</v>
      </c>
      <c r="AT15" s="1" t="str">
        <f t="shared" ca="1" si="30"/>
        <v>A+</v>
      </c>
      <c r="AU15" s="1">
        <f t="shared" ca="1" si="31"/>
        <v>28</v>
      </c>
      <c r="AV15" s="1" t="str">
        <f t="shared" ca="1" si="32"/>
        <v>NG</v>
      </c>
      <c r="AW15" s="49">
        <f t="shared" ca="1" si="33"/>
        <v>0</v>
      </c>
      <c r="AX15" s="2">
        <v>2</v>
      </c>
      <c r="AY15" s="2">
        <f t="shared" ca="1" si="34"/>
        <v>71</v>
      </c>
      <c r="AZ15" s="1" t="str">
        <f t="shared" ca="1" si="35"/>
        <v>A+</v>
      </c>
      <c r="BA15" s="1">
        <f t="shared" ca="1" si="36"/>
        <v>12</v>
      </c>
      <c r="BB15" s="1" t="str">
        <f t="shared" ca="1" si="37"/>
        <v>C</v>
      </c>
      <c r="BC15" s="1">
        <f t="shared" ca="1" si="38"/>
        <v>83</v>
      </c>
      <c r="BD15" s="1" t="str">
        <f t="shared" ca="1" si="39"/>
        <v>A</v>
      </c>
      <c r="BE15" s="49">
        <f t="shared" ca="1" si="40"/>
        <v>3.6</v>
      </c>
      <c r="BF15" s="2">
        <v>2</v>
      </c>
      <c r="BG15" s="2">
        <f t="shared" ca="1" si="41"/>
        <v>1</v>
      </c>
      <c r="BH15" s="1" t="str">
        <f t="shared" ca="1" si="42"/>
        <v>NG</v>
      </c>
      <c r="BI15" s="1">
        <f t="shared" ca="1" si="43"/>
        <v>10</v>
      </c>
      <c r="BJ15" s="1" t="str">
        <f t="shared" ca="1" si="44"/>
        <v>C</v>
      </c>
      <c r="BK15" s="1">
        <f t="shared" ca="1" si="45"/>
        <v>11</v>
      </c>
      <c r="BL15" s="1" t="str">
        <f t="shared" ca="1" si="46"/>
        <v>NG</v>
      </c>
      <c r="BM15" s="49">
        <f t="shared" ca="1" si="47"/>
        <v>0</v>
      </c>
      <c r="BN15" s="2">
        <v>4</v>
      </c>
      <c r="BO15" s="2">
        <f t="shared" ca="1" si="48"/>
        <v>52</v>
      </c>
      <c r="BP15" s="1" t="str">
        <f t="shared" ca="1" si="49"/>
        <v>B</v>
      </c>
      <c r="BQ15" s="1">
        <f t="shared" ca="1" si="50"/>
        <v>5</v>
      </c>
      <c r="BR15" s="1" t="str">
        <f t="shared" ca="1" si="51"/>
        <v>NG</v>
      </c>
      <c r="BS15" s="1">
        <f t="shared" ca="1" si="52"/>
        <v>57</v>
      </c>
      <c r="BT15" s="1" t="str">
        <f t="shared" ca="1" si="53"/>
        <v>C+</v>
      </c>
      <c r="BU15" s="49">
        <f t="shared" ca="1" si="54"/>
        <v>2.4</v>
      </c>
      <c r="BV15" s="17">
        <f t="shared" ca="1" si="55"/>
        <v>1.2857142857142858</v>
      </c>
    </row>
    <row r="16" spans="2:81" ht="15.75" thickBot="1" x14ac:dyDescent="0.3">
      <c r="B16" s="2">
        <v>36411</v>
      </c>
      <c r="C16" s="1" t="s">
        <v>152</v>
      </c>
      <c r="D16" s="27">
        <f t="shared" ca="1" si="0"/>
        <v>39584</v>
      </c>
      <c r="E16" s="1">
        <v>18820</v>
      </c>
      <c r="F16" s="1" t="s">
        <v>139</v>
      </c>
      <c r="G16" s="1" t="s">
        <v>140</v>
      </c>
      <c r="H16" s="1" t="s">
        <v>141</v>
      </c>
      <c r="I16" s="3">
        <v>8</v>
      </c>
      <c r="J16" s="2">
        <v>4</v>
      </c>
      <c r="K16" s="2">
        <f t="shared" ca="1" si="1"/>
        <v>41</v>
      </c>
      <c r="L16" s="1" t="str">
        <f t="shared" ca="1" si="2"/>
        <v>C+</v>
      </c>
      <c r="M16" s="1">
        <f t="shared" ca="1" si="3"/>
        <v>21</v>
      </c>
      <c r="N16" s="1" t="str">
        <f t="shared" ca="1" si="4"/>
        <v>A</v>
      </c>
      <c r="O16" s="1">
        <f t="shared" ca="1" si="5"/>
        <v>62</v>
      </c>
      <c r="P16" s="1" t="str">
        <f t="shared" ca="1" si="6"/>
        <v>B</v>
      </c>
      <c r="Q16" s="49">
        <f t="shared" ca="1" si="7"/>
        <v>2.8</v>
      </c>
      <c r="R16" s="2">
        <v>4</v>
      </c>
      <c r="S16" s="2">
        <f t="shared" ca="1" si="8"/>
        <v>30</v>
      </c>
      <c r="T16" s="1" t="str">
        <f t="shared" ca="1" si="9"/>
        <v>C</v>
      </c>
      <c r="U16" s="1">
        <f t="shared" ca="1" si="10"/>
        <v>6</v>
      </c>
      <c r="V16" s="1" t="str">
        <f t="shared" ca="1" si="11"/>
        <v>NG</v>
      </c>
      <c r="W16" s="1">
        <f t="shared" ca="1" si="12"/>
        <v>36</v>
      </c>
      <c r="X16" s="1" t="str">
        <f t="shared" ca="1" si="13"/>
        <v>D</v>
      </c>
      <c r="Y16" s="49">
        <f t="shared" ca="1" si="14"/>
        <v>1.6</v>
      </c>
      <c r="Z16" s="2">
        <v>4</v>
      </c>
      <c r="AA16" s="2">
        <f t="shared" ca="1" si="15"/>
        <v>26</v>
      </c>
      <c r="AB16" s="1" t="str">
        <f t="shared" ca="1" si="16"/>
        <v>NG</v>
      </c>
      <c r="AE16" s="1">
        <f t="shared" ca="1" si="17"/>
        <v>26</v>
      </c>
      <c r="AF16" s="1" t="str">
        <f t="shared" ca="1" si="18"/>
        <v>NG</v>
      </c>
      <c r="AG16" s="49">
        <f t="shared" ca="1" si="19"/>
        <v>0</v>
      </c>
      <c r="AH16" s="2">
        <v>4</v>
      </c>
      <c r="AI16" s="2">
        <f t="shared" ca="1" si="20"/>
        <v>23</v>
      </c>
      <c r="AJ16" s="1" t="str">
        <f t="shared" ca="1" si="21"/>
        <v>D</v>
      </c>
      <c r="AK16" s="1">
        <f t="shared" ca="1" si="22"/>
        <v>21</v>
      </c>
      <c r="AL16" s="1" t="str">
        <f t="shared" ca="1" si="23"/>
        <v>A</v>
      </c>
      <c r="AM16" s="1">
        <f t="shared" ca="1" si="24"/>
        <v>44</v>
      </c>
      <c r="AN16" s="1" t="str">
        <f t="shared" ca="1" si="25"/>
        <v>C</v>
      </c>
      <c r="AO16" s="49">
        <f t="shared" ca="1" si="26"/>
        <v>2</v>
      </c>
      <c r="AP16" s="2">
        <v>4</v>
      </c>
      <c r="AQ16" s="2">
        <f t="shared" ca="1" si="27"/>
        <v>47</v>
      </c>
      <c r="AR16" s="1" t="str">
        <f t="shared" ca="1" si="28"/>
        <v>B</v>
      </c>
      <c r="AS16" s="1">
        <f t="shared" ca="1" si="29"/>
        <v>1</v>
      </c>
      <c r="AT16" s="1" t="str">
        <f t="shared" ca="1" si="30"/>
        <v>NG</v>
      </c>
      <c r="AU16" s="1">
        <f t="shared" ca="1" si="31"/>
        <v>48</v>
      </c>
      <c r="AV16" s="1" t="str">
        <f t="shared" ca="1" si="32"/>
        <v>C</v>
      </c>
      <c r="AW16" s="49">
        <f t="shared" ca="1" si="33"/>
        <v>2</v>
      </c>
      <c r="AX16" s="2">
        <v>2</v>
      </c>
      <c r="AY16" s="2">
        <f t="shared" ca="1" si="34"/>
        <v>35</v>
      </c>
      <c r="AZ16" s="1" t="str">
        <f t="shared" ca="1" si="35"/>
        <v>C</v>
      </c>
      <c r="BA16" s="1">
        <f t="shared" ca="1" si="36"/>
        <v>15</v>
      </c>
      <c r="BB16" s="1" t="str">
        <f t="shared" ca="1" si="37"/>
        <v>B</v>
      </c>
      <c r="BC16" s="1">
        <f t="shared" ca="1" si="38"/>
        <v>50</v>
      </c>
      <c r="BD16" s="1" t="str">
        <f t="shared" ca="1" si="39"/>
        <v>C+</v>
      </c>
      <c r="BE16" s="49">
        <f t="shared" ca="1" si="40"/>
        <v>2.4</v>
      </c>
      <c r="BF16" s="2">
        <v>2</v>
      </c>
      <c r="BG16" s="2">
        <f t="shared" ca="1" si="41"/>
        <v>1</v>
      </c>
      <c r="BH16" s="1" t="str">
        <f t="shared" ca="1" si="42"/>
        <v>NG</v>
      </c>
      <c r="BI16" s="1">
        <f t="shared" ca="1" si="43"/>
        <v>15</v>
      </c>
      <c r="BJ16" s="1" t="str">
        <f t="shared" ca="1" si="44"/>
        <v>B</v>
      </c>
      <c r="BK16" s="1">
        <f t="shared" ca="1" si="45"/>
        <v>16</v>
      </c>
      <c r="BL16" s="1" t="str">
        <f t="shared" ca="1" si="46"/>
        <v>NG</v>
      </c>
      <c r="BM16" s="49">
        <f t="shared" ca="1" si="47"/>
        <v>0</v>
      </c>
      <c r="BN16" s="2">
        <v>4</v>
      </c>
      <c r="BO16" s="2">
        <f t="shared" ca="1" si="48"/>
        <v>4</v>
      </c>
      <c r="BP16" s="1" t="str">
        <f t="shared" ca="1" si="49"/>
        <v>NG</v>
      </c>
      <c r="BQ16" s="1">
        <f t="shared" ca="1" si="50"/>
        <v>2</v>
      </c>
      <c r="BR16" s="1" t="str">
        <f t="shared" ca="1" si="51"/>
        <v>NG</v>
      </c>
      <c r="BS16" s="1">
        <f t="shared" ca="1" si="52"/>
        <v>6</v>
      </c>
      <c r="BT16" s="1" t="str">
        <f t="shared" ca="1" si="53"/>
        <v>NG</v>
      </c>
      <c r="BU16" s="49">
        <f t="shared" ca="1" si="54"/>
        <v>0</v>
      </c>
      <c r="BV16" s="17">
        <f t="shared" ca="1" si="55"/>
        <v>1.3714285714285717</v>
      </c>
    </row>
    <row r="17" spans="2:74" ht="15.75" thickBot="1" x14ac:dyDescent="0.3">
      <c r="B17" s="2">
        <v>36412</v>
      </c>
      <c r="C17" s="1" t="s">
        <v>153</v>
      </c>
      <c r="D17" s="27">
        <f t="shared" ca="1" si="0"/>
        <v>39560</v>
      </c>
      <c r="E17" s="1">
        <v>18821</v>
      </c>
      <c r="F17" s="1" t="s">
        <v>139</v>
      </c>
      <c r="G17" s="1" t="s">
        <v>140</v>
      </c>
      <c r="H17" s="1" t="s">
        <v>141</v>
      </c>
      <c r="I17" s="3">
        <v>8</v>
      </c>
      <c r="J17" s="2">
        <v>4</v>
      </c>
      <c r="K17" s="2">
        <f t="shared" ca="1" si="1"/>
        <v>8</v>
      </c>
      <c r="L17" s="1" t="str">
        <f t="shared" ca="1" si="2"/>
        <v>NG</v>
      </c>
      <c r="M17" s="1">
        <f t="shared" ca="1" si="3"/>
        <v>13</v>
      </c>
      <c r="N17" s="1" t="str">
        <f t="shared" ca="1" si="4"/>
        <v>C+</v>
      </c>
      <c r="O17" s="1">
        <f t="shared" ca="1" si="5"/>
        <v>21</v>
      </c>
      <c r="P17" s="1" t="str">
        <f t="shared" ca="1" si="6"/>
        <v>NG</v>
      </c>
      <c r="Q17" s="49">
        <f t="shared" ca="1" si="7"/>
        <v>0</v>
      </c>
      <c r="R17" s="2">
        <v>4</v>
      </c>
      <c r="S17" s="2">
        <f t="shared" ca="1" si="8"/>
        <v>6</v>
      </c>
      <c r="T17" s="1" t="str">
        <f t="shared" ca="1" si="9"/>
        <v>NG</v>
      </c>
      <c r="U17" s="1">
        <f t="shared" ca="1" si="10"/>
        <v>7</v>
      </c>
      <c r="V17" s="1" t="str">
        <f t="shared" ca="1" si="11"/>
        <v>NG</v>
      </c>
      <c r="W17" s="1">
        <f t="shared" ca="1" si="12"/>
        <v>13</v>
      </c>
      <c r="X17" s="1" t="str">
        <f t="shared" ca="1" si="13"/>
        <v>NG</v>
      </c>
      <c r="Y17" s="49">
        <f t="shared" ca="1" si="14"/>
        <v>0</v>
      </c>
      <c r="Z17" s="2">
        <v>4</v>
      </c>
      <c r="AA17" s="2">
        <f t="shared" ca="1" si="15"/>
        <v>49</v>
      </c>
      <c r="AB17" s="1" t="str">
        <f t="shared" ca="1" si="16"/>
        <v>C</v>
      </c>
      <c r="AE17" s="1">
        <f t="shared" ca="1" si="17"/>
        <v>49</v>
      </c>
      <c r="AF17" s="1" t="str">
        <f t="shared" ca="1" si="18"/>
        <v>C</v>
      </c>
      <c r="AG17" s="49">
        <f t="shared" ca="1" si="19"/>
        <v>2</v>
      </c>
      <c r="AH17" s="2">
        <v>4</v>
      </c>
      <c r="AI17" s="2">
        <f t="shared" ca="1" si="20"/>
        <v>75</v>
      </c>
      <c r="AJ17" s="1" t="str">
        <f t="shared" ca="1" si="21"/>
        <v>A+</v>
      </c>
      <c r="AK17" s="1">
        <f t="shared" ca="1" si="22"/>
        <v>24</v>
      </c>
      <c r="AL17" s="1" t="str">
        <f t="shared" ca="1" si="23"/>
        <v>A+</v>
      </c>
      <c r="AM17" s="1">
        <f t="shared" ca="1" si="24"/>
        <v>99</v>
      </c>
      <c r="AN17" s="1" t="str">
        <f t="shared" ca="1" si="25"/>
        <v>A+</v>
      </c>
      <c r="AO17" s="49">
        <f t="shared" ca="1" si="26"/>
        <v>4</v>
      </c>
      <c r="AP17" s="2">
        <v>4</v>
      </c>
      <c r="AQ17" s="2">
        <f t="shared" ca="1" si="27"/>
        <v>27</v>
      </c>
      <c r="AR17" s="1" t="str">
        <f t="shared" ca="1" si="28"/>
        <v>D</v>
      </c>
      <c r="AS17" s="1">
        <f t="shared" ca="1" si="29"/>
        <v>18</v>
      </c>
      <c r="AT17" s="1" t="str">
        <f t="shared" ca="1" si="30"/>
        <v>B+</v>
      </c>
      <c r="AU17" s="1">
        <f t="shared" ca="1" si="31"/>
        <v>45</v>
      </c>
      <c r="AV17" s="1" t="str">
        <f t="shared" ca="1" si="32"/>
        <v>C</v>
      </c>
      <c r="AW17" s="49">
        <f t="shared" ca="1" si="33"/>
        <v>2</v>
      </c>
      <c r="AX17" s="2">
        <v>2</v>
      </c>
      <c r="AY17" s="2">
        <f t="shared" ca="1" si="34"/>
        <v>72</v>
      </c>
      <c r="AZ17" s="1" t="str">
        <f t="shared" ca="1" si="35"/>
        <v>A+</v>
      </c>
      <c r="BA17" s="1">
        <f t="shared" ca="1" si="36"/>
        <v>15</v>
      </c>
      <c r="BB17" s="1" t="str">
        <f t="shared" ca="1" si="37"/>
        <v>B</v>
      </c>
      <c r="BC17" s="1">
        <f t="shared" ca="1" si="38"/>
        <v>87</v>
      </c>
      <c r="BD17" s="1" t="str">
        <f t="shared" ca="1" si="39"/>
        <v>A</v>
      </c>
      <c r="BE17" s="49">
        <f t="shared" ca="1" si="40"/>
        <v>3.6</v>
      </c>
      <c r="BF17" s="2">
        <v>2</v>
      </c>
      <c r="BG17" s="2">
        <f t="shared" ca="1" si="41"/>
        <v>14</v>
      </c>
      <c r="BH17" s="1" t="str">
        <f t="shared" ca="1" si="42"/>
        <v>NG</v>
      </c>
      <c r="BI17" s="1">
        <f t="shared" ca="1" si="43"/>
        <v>20</v>
      </c>
      <c r="BJ17" s="1" t="str">
        <f t="shared" ca="1" si="44"/>
        <v>A</v>
      </c>
      <c r="BK17" s="1">
        <f t="shared" ca="1" si="45"/>
        <v>34</v>
      </c>
      <c r="BL17" s="1" t="str">
        <f t="shared" ca="1" si="46"/>
        <v>D</v>
      </c>
      <c r="BM17" s="49">
        <f t="shared" ca="1" si="47"/>
        <v>1.6</v>
      </c>
      <c r="BN17" s="2">
        <v>4</v>
      </c>
      <c r="BO17" s="2">
        <f t="shared" ca="1" si="48"/>
        <v>28</v>
      </c>
      <c r="BP17" s="1" t="str">
        <f t="shared" ca="1" si="49"/>
        <v>D</v>
      </c>
      <c r="BQ17" s="1">
        <f t="shared" ca="1" si="50"/>
        <v>16</v>
      </c>
      <c r="BR17" s="1" t="str">
        <f t="shared" ca="1" si="51"/>
        <v>B</v>
      </c>
      <c r="BS17" s="1">
        <f t="shared" ca="1" si="52"/>
        <v>44</v>
      </c>
      <c r="BT17" s="1" t="str">
        <f t="shared" ca="1" si="53"/>
        <v>C</v>
      </c>
      <c r="BU17" s="49">
        <f t="shared" ca="1" si="54"/>
        <v>2</v>
      </c>
      <c r="BV17" s="17">
        <f t="shared" ca="1" si="55"/>
        <v>1.8</v>
      </c>
    </row>
    <row r="18" spans="2:74" ht="15.75" thickBot="1" x14ac:dyDescent="0.3">
      <c r="B18" s="2">
        <v>36413</v>
      </c>
      <c r="C18" s="1" t="s">
        <v>154</v>
      </c>
      <c r="D18" s="27">
        <f t="shared" ca="1" si="0"/>
        <v>39598</v>
      </c>
      <c r="E18" s="1">
        <v>18822</v>
      </c>
      <c r="F18" s="1" t="s">
        <v>139</v>
      </c>
      <c r="G18" s="1" t="s">
        <v>140</v>
      </c>
      <c r="H18" s="1" t="s">
        <v>141</v>
      </c>
      <c r="I18" s="3">
        <v>8</v>
      </c>
      <c r="J18" s="2">
        <v>4</v>
      </c>
      <c r="K18" s="2">
        <f t="shared" ca="1" si="1"/>
        <v>40</v>
      </c>
      <c r="L18" s="1" t="str">
        <f t="shared" ca="1" si="2"/>
        <v>C+</v>
      </c>
      <c r="M18" s="1">
        <f t="shared" ca="1" si="3"/>
        <v>3</v>
      </c>
      <c r="N18" s="1" t="str">
        <f t="shared" ca="1" si="4"/>
        <v>NG</v>
      </c>
      <c r="O18" s="1">
        <f t="shared" ca="1" si="5"/>
        <v>43</v>
      </c>
      <c r="P18" s="1" t="str">
        <f t="shared" ca="1" si="6"/>
        <v>C</v>
      </c>
      <c r="Q18" s="49">
        <f t="shared" ca="1" si="7"/>
        <v>2</v>
      </c>
      <c r="R18" s="2">
        <v>4</v>
      </c>
      <c r="S18" s="2">
        <f t="shared" ca="1" si="8"/>
        <v>69</v>
      </c>
      <c r="T18" s="1" t="str">
        <f t="shared" ca="1" si="9"/>
        <v>A+</v>
      </c>
      <c r="U18" s="1">
        <f t="shared" ca="1" si="10"/>
        <v>13</v>
      </c>
      <c r="V18" s="1" t="str">
        <f t="shared" ca="1" si="11"/>
        <v>C+</v>
      </c>
      <c r="W18" s="1">
        <f t="shared" ca="1" si="12"/>
        <v>82</v>
      </c>
      <c r="X18" s="1" t="str">
        <f t="shared" ca="1" si="13"/>
        <v>A</v>
      </c>
      <c r="Y18" s="49">
        <f t="shared" ca="1" si="14"/>
        <v>3.6</v>
      </c>
      <c r="Z18" s="2">
        <v>4</v>
      </c>
      <c r="AA18" s="2">
        <f t="shared" ca="1" si="15"/>
        <v>52</v>
      </c>
      <c r="AB18" s="1" t="str">
        <f t="shared" ca="1" si="16"/>
        <v>C+</v>
      </c>
      <c r="AE18" s="1">
        <f t="shared" ca="1" si="17"/>
        <v>52</v>
      </c>
      <c r="AF18" s="1" t="str">
        <f t="shared" ca="1" si="18"/>
        <v>C+</v>
      </c>
      <c r="AG18" s="49">
        <f t="shared" ca="1" si="19"/>
        <v>2.4</v>
      </c>
      <c r="AH18" s="2">
        <v>4</v>
      </c>
      <c r="AI18" s="2">
        <f t="shared" ca="1" si="20"/>
        <v>40</v>
      </c>
      <c r="AJ18" s="1" t="str">
        <f t="shared" ca="1" si="21"/>
        <v>C+</v>
      </c>
      <c r="AK18" s="1">
        <f t="shared" ca="1" si="22"/>
        <v>3</v>
      </c>
      <c r="AL18" s="1" t="str">
        <f t="shared" ca="1" si="23"/>
        <v>NG</v>
      </c>
      <c r="AM18" s="1">
        <f t="shared" ca="1" si="24"/>
        <v>43</v>
      </c>
      <c r="AN18" s="1" t="str">
        <f t="shared" ca="1" si="25"/>
        <v>C</v>
      </c>
      <c r="AO18" s="49">
        <f t="shared" ca="1" si="26"/>
        <v>2</v>
      </c>
      <c r="AP18" s="2">
        <v>4</v>
      </c>
      <c r="AQ18" s="2">
        <f t="shared" ca="1" si="27"/>
        <v>0</v>
      </c>
      <c r="AR18" s="1" t="str">
        <f t="shared" ca="1" si="28"/>
        <v>Absent</v>
      </c>
      <c r="AS18" s="1">
        <f t="shared" ca="1" si="29"/>
        <v>24</v>
      </c>
      <c r="AT18" s="1" t="str">
        <f t="shared" ca="1" si="30"/>
        <v>A+</v>
      </c>
      <c r="AU18" s="1">
        <f t="shared" ca="1" si="31"/>
        <v>24</v>
      </c>
      <c r="AV18" s="1" t="str">
        <f t="shared" ca="1" si="32"/>
        <v>NG</v>
      </c>
      <c r="AW18" s="49">
        <f t="shared" ca="1" si="33"/>
        <v>0</v>
      </c>
      <c r="AX18" s="2">
        <v>2</v>
      </c>
      <c r="AY18" s="2">
        <f t="shared" ca="1" si="34"/>
        <v>53</v>
      </c>
      <c r="AZ18" s="1" t="str">
        <f t="shared" ca="1" si="35"/>
        <v>B+</v>
      </c>
      <c r="BA18" s="1">
        <f t="shared" ca="1" si="36"/>
        <v>15</v>
      </c>
      <c r="BB18" s="1" t="str">
        <f t="shared" ca="1" si="37"/>
        <v>B</v>
      </c>
      <c r="BC18" s="1">
        <f t="shared" ca="1" si="38"/>
        <v>68</v>
      </c>
      <c r="BD18" s="1" t="str">
        <f t="shared" ca="1" si="39"/>
        <v>B</v>
      </c>
      <c r="BE18" s="49">
        <f t="shared" ca="1" si="40"/>
        <v>2.8</v>
      </c>
      <c r="BF18" s="2">
        <v>2</v>
      </c>
      <c r="BG18" s="2">
        <f t="shared" ca="1" si="41"/>
        <v>21</v>
      </c>
      <c r="BH18" s="1" t="str">
        <f t="shared" ca="1" si="42"/>
        <v>NG</v>
      </c>
      <c r="BI18" s="1">
        <f t="shared" ca="1" si="43"/>
        <v>24</v>
      </c>
      <c r="BJ18" s="1" t="str">
        <f t="shared" ca="1" si="44"/>
        <v>A+</v>
      </c>
      <c r="BK18" s="1">
        <f t="shared" ca="1" si="45"/>
        <v>45</v>
      </c>
      <c r="BL18" s="1" t="str">
        <f t="shared" ca="1" si="46"/>
        <v>C</v>
      </c>
      <c r="BM18" s="49">
        <f t="shared" ca="1" si="47"/>
        <v>2</v>
      </c>
      <c r="BN18" s="2">
        <v>4</v>
      </c>
      <c r="BO18" s="2">
        <f t="shared" ca="1" si="48"/>
        <v>71</v>
      </c>
      <c r="BP18" s="1" t="str">
        <f t="shared" ca="1" si="49"/>
        <v>A+</v>
      </c>
      <c r="BQ18" s="1">
        <f t="shared" ca="1" si="50"/>
        <v>17</v>
      </c>
      <c r="BR18" s="1" t="str">
        <f t="shared" ca="1" si="51"/>
        <v>B</v>
      </c>
      <c r="BS18" s="1">
        <f t="shared" ca="1" si="52"/>
        <v>88</v>
      </c>
      <c r="BT18" s="1" t="str">
        <f t="shared" ca="1" si="53"/>
        <v>A</v>
      </c>
      <c r="BU18" s="49">
        <f t="shared" ca="1" si="54"/>
        <v>3.6</v>
      </c>
      <c r="BV18" s="17">
        <f t="shared" ca="1" si="55"/>
        <v>2.2857142857142856</v>
      </c>
    </row>
    <row r="19" spans="2:74" ht="15.75" thickBot="1" x14ac:dyDescent="0.3">
      <c r="B19" s="2">
        <v>36414</v>
      </c>
      <c r="C19" s="1" t="s">
        <v>155</v>
      </c>
      <c r="D19" s="27">
        <f t="shared" ca="1" si="0"/>
        <v>39455</v>
      </c>
      <c r="E19" s="1">
        <v>18823</v>
      </c>
      <c r="F19" s="1" t="s">
        <v>139</v>
      </c>
      <c r="G19" s="1" t="s">
        <v>140</v>
      </c>
      <c r="H19" s="1" t="s">
        <v>141</v>
      </c>
      <c r="I19" s="3">
        <v>8</v>
      </c>
      <c r="J19" s="2">
        <v>4</v>
      </c>
      <c r="K19" s="2">
        <f t="shared" ca="1" si="1"/>
        <v>18</v>
      </c>
      <c r="L19" s="1" t="str">
        <f t="shared" ca="1" si="2"/>
        <v>NG</v>
      </c>
      <c r="M19" s="1">
        <f t="shared" ca="1" si="3"/>
        <v>22</v>
      </c>
      <c r="N19" s="1" t="str">
        <f t="shared" ca="1" si="4"/>
        <v>A</v>
      </c>
      <c r="O19" s="1">
        <f t="shared" ca="1" si="5"/>
        <v>40</v>
      </c>
      <c r="P19" s="1" t="str">
        <f t="shared" ca="1" si="6"/>
        <v>C</v>
      </c>
      <c r="Q19" s="49">
        <f t="shared" ca="1" si="7"/>
        <v>2</v>
      </c>
      <c r="R19" s="2">
        <v>4</v>
      </c>
      <c r="S19" s="2">
        <f t="shared" ca="1" si="8"/>
        <v>72</v>
      </c>
      <c r="T19" s="1" t="str">
        <f t="shared" ca="1" si="9"/>
        <v>A+</v>
      </c>
      <c r="U19" s="1">
        <f t="shared" ca="1" si="10"/>
        <v>19</v>
      </c>
      <c r="V19" s="1" t="str">
        <f t="shared" ca="1" si="11"/>
        <v>B+</v>
      </c>
      <c r="W19" s="1">
        <f t="shared" ca="1" si="12"/>
        <v>91</v>
      </c>
      <c r="X19" s="1" t="str">
        <f t="shared" ca="1" si="13"/>
        <v>A+</v>
      </c>
      <c r="Y19" s="49">
        <f t="shared" ca="1" si="14"/>
        <v>4</v>
      </c>
      <c r="Z19" s="2">
        <v>4</v>
      </c>
      <c r="AA19" s="2">
        <f t="shared" ca="1" si="15"/>
        <v>13</v>
      </c>
      <c r="AB19" s="1" t="str">
        <f t="shared" ca="1" si="16"/>
        <v>NG</v>
      </c>
      <c r="AE19" s="1">
        <f t="shared" ca="1" si="17"/>
        <v>13</v>
      </c>
      <c r="AF19" s="1" t="str">
        <f t="shared" ca="1" si="18"/>
        <v>NG</v>
      </c>
      <c r="AG19" s="49">
        <f t="shared" ca="1" si="19"/>
        <v>0</v>
      </c>
      <c r="AH19" s="2">
        <v>4</v>
      </c>
      <c r="AI19" s="2">
        <f t="shared" ca="1" si="20"/>
        <v>29</v>
      </c>
      <c r="AJ19" s="1" t="str">
        <f t="shared" ca="1" si="21"/>
        <v>D</v>
      </c>
      <c r="AK19" s="1">
        <f t="shared" ca="1" si="22"/>
        <v>20</v>
      </c>
      <c r="AL19" s="1" t="str">
        <f t="shared" ca="1" si="23"/>
        <v>A</v>
      </c>
      <c r="AM19" s="1">
        <f t="shared" ca="1" si="24"/>
        <v>49</v>
      </c>
      <c r="AN19" s="1" t="str">
        <f t="shared" ca="1" si="25"/>
        <v>C</v>
      </c>
      <c r="AO19" s="49">
        <f t="shared" ca="1" si="26"/>
        <v>2</v>
      </c>
      <c r="AP19" s="2">
        <v>4</v>
      </c>
      <c r="AQ19" s="2">
        <f t="shared" ca="1" si="27"/>
        <v>57</v>
      </c>
      <c r="AR19" s="1" t="str">
        <f t="shared" ca="1" si="28"/>
        <v>B+</v>
      </c>
      <c r="AS19" s="1">
        <f t="shared" ca="1" si="29"/>
        <v>16</v>
      </c>
      <c r="AT19" s="1" t="str">
        <f t="shared" ca="1" si="30"/>
        <v>B</v>
      </c>
      <c r="AU19" s="1">
        <f t="shared" ca="1" si="31"/>
        <v>73</v>
      </c>
      <c r="AV19" s="1" t="str">
        <f t="shared" ca="1" si="32"/>
        <v>B+</v>
      </c>
      <c r="AW19" s="49">
        <f t="shared" ca="1" si="33"/>
        <v>3.2</v>
      </c>
      <c r="AX19" s="2">
        <v>2</v>
      </c>
      <c r="AY19" s="2">
        <f t="shared" ca="1" si="34"/>
        <v>47</v>
      </c>
      <c r="AZ19" s="1" t="str">
        <f t="shared" ca="1" si="35"/>
        <v>B</v>
      </c>
      <c r="BA19" s="1">
        <f t="shared" ca="1" si="36"/>
        <v>16</v>
      </c>
      <c r="BB19" s="1" t="str">
        <f t="shared" ca="1" si="37"/>
        <v>B</v>
      </c>
      <c r="BC19" s="1">
        <f t="shared" ca="1" si="38"/>
        <v>63</v>
      </c>
      <c r="BD19" s="1" t="str">
        <f t="shared" ca="1" si="39"/>
        <v>B</v>
      </c>
      <c r="BE19" s="49">
        <f t="shared" ca="1" si="40"/>
        <v>2.8</v>
      </c>
      <c r="BF19" s="2">
        <v>2</v>
      </c>
      <c r="BG19" s="2">
        <f t="shared" ca="1" si="41"/>
        <v>55</v>
      </c>
      <c r="BH19" s="1" t="str">
        <f t="shared" ca="1" si="42"/>
        <v>B+</v>
      </c>
      <c r="BI19" s="1">
        <f t="shared" ca="1" si="43"/>
        <v>17</v>
      </c>
      <c r="BJ19" s="1" t="str">
        <f t="shared" ca="1" si="44"/>
        <v>B</v>
      </c>
      <c r="BK19" s="1">
        <f t="shared" ca="1" si="45"/>
        <v>72</v>
      </c>
      <c r="BL19" s="1" t="str">
        <f t="shared" ca="1" si="46"/>
        <v>B+</v>
      </c>
      <c r="BM19" s="49">
        <f t="shared" ca="1" si="47"/>
        <v>3.2</v>
      </c>
      <c r="BN19" s="2">
        <v>4</v>
      </c>
      <c r="BO19" s="2">
        <f t="shared" ca="1" si="48"/>
        <v>69</v>
      </c>
      <c r="BP19" s="1" t="str">
        <f t="shared" ca="1" si="49"/>
        <v>A+</v>
      </c>
      <c r="BQ19" s="1">
        <f t="shared" ca="1" si="50"/>
        <v>9</v>
      </c>
      <c r="BR19" s="1" t="str">
        <f t="shared" ca="1" si="51"/>
        <v>D</v>
      </c>
      <c r="BS19" s="1">
        <f t="shared" ca="1" si="52"/>
        <v>78</v>
      </c>
      <c r="BT19" s="1" t="str">
        <f t="shared" ca="1" si="53"/>
        <v>B+</v>
      </c>
      <c r="BU19" s="49">
        <f t="shared" ca="1" si="54"/>
        <v>3.2</v>
      </c>
      <c r="BV19" s="17">
        <f t="shared" ca="1" si="55"/>
        <v>2.4857142857142862</v>
      </c>
    </row>
    <row r="20" spans="2:74" ht="15.75" thickBot="1" x14ac:dyDescent="0.3">
      <c r="B20" s="2">
        <v>36415</v>
      </c>
      <c r="C20" s="1" t="s">
        <v>156</v>
      </c>
      <c r="D20" s="27">
        <f t="shared" ca="1" si="0"/>
        <v>39516</v>
      </c>
      <c r="E20" s="1">
        <v>18824</v>
      </c>
      <c r="F20" s="1" t="s">
        <v>139</v>
      </c>
      <c r="G20" s="1" t="s">
        <v>140</v>
      </c>
      <c r="H20" s="1" t="s">
        <v>141</v>
      </c>
      <c r="I20" s="3">
        <v>8</v>
      </c>
      <c r="J20" s="2">
        <v>4</v>
      </c>
      <c r="K20" s="2">
        <f t="shared" ca="1" si="1"/>
        <v>38</v>
      </c>
      <c r="L20" s="1" t="str">
        <f t="shared" ca="1" si="2"/>
        <v>C+</v>
      </c>
      <c r="M20" s="1">
        <f t="shared" ca="1" si="3"/>
        <v>7</v>
      </c>
      <c r="N20" s="1" t="str">
        <f t="shared" ca="1" si="4"/>
        <v>NG</v>
      </c>
      <c r="O20" s="1">
        <f t="shared" ca="1" si="5"/>
        <v>45</v>
      </c>
      <c r="P20" s="1" t="str">
        <f t="shared" ca="1" si="6"/>
        <v>C</v>
      </c>
      <c r="Q20" s="49">
        <f t="shared" ca="1" si="7"/>
        <v>2</v>
      </c>
      <c r="R20" s="2">
        <v>4</v>
      </c>
      <c r="S20" s="2">
        <f t="shared" ca="1" si="8"/>
        <v>23</v>
      </c>
      <c r="T20" s="1" t="str">
        <f t="shared" ca="1" si="9"/>
        <v>D</v>
      </c>
      <c r="U20" s="1">
        <f t="shared" ca="1" si="10"/>
        <v>16</v>
      </c>
      <c r="V20" s="1" t="str">
        <f t="shared" ca="1" si="11"/>
        <v>B</v>
      </c>
      <c r="W20" s="1">
        <f t="shared" ca="1" si="12"/>
        <v>39</v>
      </c>
      <c r="X20" s="1" t="str">
        <f t="shared" ca="1" si="13"/>
        <v>D</v>
      </c>
      <c r="Y20" s="49">
        <f t="shared" ca="1" si="14"/>
        <v>1.6</v>
      </c>
      <c r="Z20" s="2">
        <v>4</v>
      </c>
      <c r="AA20" s="2">
        <f t="shared" ca="1" si="15"/>
        <v>61</v>
      </c>
      <c r="AB20" s="1" t="str">
        <f t="shared" ca="1" si="16"/>
        <v>B</v>
      </c>
      <c r="AE20" s="1">
        <f t="shared" ca="1" si="17"/>
        <v>61</v>
      </c>
      <c r="AF20" s="1" t="str">
        <f t="shared" ca="1" si="18"/>
        <v>B</v>
      </c>
      <c r="AG20" s="49">
        <f t="shared" ca="1" si="19"/>
        <v>2.8</v>
      </c>
      <c r="AH20" s="2">
        <v>4</v>
      </c>
      <c r="AI20" s="2">
        <f t="shared" ca="1" si="20"/>
        <v>35</v>
      </c>
      <c r="AJ20" s="1" t="str">
        <f t="shared" ca="1" si="21"/>
        <v>C</v>
      </c>
      <c r="AK20" s="1">
        <f t="shared" ca="1" si="22"/>
        <v>15</v>
      </c>
      <c r="AL20" s="1" t="str">
        <f t="shared" ca="1" si="23"/>
        <v>B</v>
      </c>
      <c r="AM20" s="1">
        <f t="shared" ca="1" si="24"/>
        <v>50</v>
      </c>
      <c r="AN20" s="1" t="str">
        <f t="shared" ca="1" si="25"/>
        <v>C+</v>
      </c>
      <c r="AO20" s="49">
        <f t="shared" ca="1" si="26"/>
        <v>2.4</v>
      </c>
      <c r="AP20" s="2">
        <v>4</v>
      </c>
      <c r="AQ20" s="2">
        <f t="shared" ca="1" si="27"/>
        <v>59</v>
      </c>
      <c r="AR20" s="1" t="str">
        <f t="shared" ca="1" si="28"/>
        <v>B+</v>
      </c>
      <c r="AS20" s="1">
        <f t="shared" ca="1" si="29"/>
        <v>25</v>
      </c>
      <c r="AT20" s="1" t="str">
        <f t="shared" ca="1" si="30"/>
        <v>A+</v>
      </c>
      <c r="AU20" s="1">
        <f t="shared" ca="1" si="31"/>
        <v>84</v>
      </c>
      <c r="AV20" s="1" t="str">
        <f t="shared" ca="1" si="32"/>
        <v>A</v>
      </c>
      <c r="AW20" s="49">
        <f t="shared" ca="1" si="33"/>
        <v>3.6</v>
      </c>
      <c r="AX20" s="2">
        <v>2</v>
      </c>
      <c r="AY20" s="2">
        <f t="shared" ca="1" si="34"/>
        <v>66</v>
      </c>
      <c r="AZ20" s="1" t="str">
        <f t="shared" ca="1" si="35"/>
        <v>A</v>
      </c>
      <c r="BA20" s="1">
        <f t="shared" ca="1" si="36"/>
        <v>17</v>
      </c>
      <c r="BB20" s="1" t="str">
        <f t="shared" ca="1" si="37"/>
        <v>B</v>
      </c>
      <c r="BC20" s="1">
        <f t="shared" ca="1" si="38"/>
        <v>83</v>
      </c>
      <c r="BD20" s="1" t="str">
        <f t="shared" ca="1" si="39"/>
        <v>A</v>
      </c>
      <c r="BE20" s="49">
        <f t="shared" ca="1" si="40"/>
        <v>3.6</v>
      </c>
      <c r="BF20" s="2">
        <v>2</v>
      </c>
      <c r="BG20" s="2">
        <f t="shared" ca="1" si="41"/>
        <v>34</v>
      </c>
      <c r="BH20" s="1" t="str">
        <f t="shared" ca="1" si="42"/>
        <v>C</v>
      </c>
      <c r="BI20" s="1">
        <f t="shared" ca="1" si="43"/>
        <v>19</v>
      </c>
      <c r="BJ20" s="1" t="str">
        <f t="shared" ca="1" si="44"/>
        <v>B+</v>
      </c>
      <c r="BK20" s="1">
        <f t="shared" ca="1" si="45"/>
        <v>53</v>
      </c>
      <c r="BL20" s="1" t="str">
        <f t="shared" ca="1" si="46"/>
        <v>C+</v>
      </c>
      <c r="BM20" s="49">
        <f t="shared" ca="1" si="47"/>
        <v>2.4</v>
      </c>
      <c r="BN20" s="2">
        <v>4</v>
      </c>
      <c r="BO20" s="2">
        <f t="shared" ca="1" si="48"/>
        <v>47</v>
      </c>
      <c r="BP20" s="1" t="str">
        <f t="shared" ca="1" si="49"/>
        <v>B</v>
      </c>
      <c r="BQ20" s="1">
        <f t="shared" ca="1" si="50"/>
        <v>19</v>
      </c>
      <c r="BR20" s="1" t="str">
        <f t="shared" ca="1" si="51"/>
        <v>B+</v>
      </c>
      <c r="BS20" s="1">
        <f t="shared" ca="1" si="52"/>
        <v>66</v>
      </c>
      <c r="BT20" s="1" t="str">
        <f t="shared" ca="1" si="53"/>
        <v>B</v>
      </c>
      <c r="BU20" s="49">
        <f t="shared" ca="1" si="54"/>
        <v>2.8</v>
      </c>
      <c r="BV20" s="17">
        <f t="shared" ca="1" si="55"/>
        <v>2.6000000000000005</v>
      </c>
    </row>
    <row r="21" spans="2:74" ht="15.75" thickBot="1" x14ac:dyDescent="0.3">
      <c r="B21" s="2">
        <v>36416</v>
      </c>
      <c r="C21" s="1" t="s">
        <v>157</v>
      </c>
      <c r="D21" s="27">
        <f t="shared" ca="1" si="0"/>
        <v>39584</v>
      </c>
      <c r="E21" s="1">
        <v>18825</v>
      </c>
      <c r="F21" s="1" t="s">
        <v>139</v>
      </c>
      <c r="G21" s="1" t="s">
        <v>140</v>
      </c>
      <c r="H21" s="1" t="s">
        <v>141</v>
      </c>
      <c r="I21" s="3">
        <v>8</v>
      </c>
      <c r="J21" s="2">
        <v>4</v>
      </c>
      <c r="K21" s="2">
        <f t="shared" ca="1" si="1"/>
        <v>23</v>
      </c>
      <c r="L21" s="1" t="str">
        <f t="shared" ca="1" si="2"/>
        <v>D</v>
      </c>
      <c r="M21" s="1">
        <f t="shared" ca="1" si="3"/>
        <v>24</v>
      </c>
      <c r="N21" s="1" t="str">
        <f t="shared" ca="1" si="4"/>
        <v>A+</v>
      </c>
      <c r="O21" s="1">
        <f t="shared" ca="1" si="5"/>
        <v>47</v>
      </c>
      <c r="P21" s="1" t="str">
        <f t="shared" ca="1" si="6"/>
        <v>C</v>
      </c>
      <c r="Q21" s="49">
        <f t="shared" ca="1" si="7"/>
        <v>2</v>
      </c>
      <c r="R21" s="2">
        <v>4</v>
      </c>
      <c r="S21" s="2">
        <f t="shared" ca="1" si="8"/>
        <v>57</v>
      </c>
      <c r="T21" s="1" t="str">
        <f t="shared" ca="1" si="9"/>
        <v>B+</v>
      </c>
      <c r="U21" s="1">
        <f t="shared" ca="1" si="10"/>
        <v>12</v>
      </c>
      <c r="V21" s="1" t="str">
        <f t="shared" ca="1" si="11"/>
        <v>C</v>
      </c>
      <c r="W21" s="1">
        <f t="shared" ca="1" si="12"/>
        <v>69</v>
      </c>
      <c r="X21" s="1" t="str">
        <f t="shared" ca="1" si="13"/>
        <v>B</v>
      </c>
      <c r="Y21" s="49">
        <f t="shared" ca="1" si="14"/>
        <v>2.8</v>
      </c>
      <c r="Z21" s="2">
        <v>4</v>
      </c>
      <c r="AA21" s="2">
        <f t="shared" ca="1" si="15"/>
        <v>41</v>
      </c>
      <c r="AB21" s="1" t="str">
        <f t="shared" ca="1" si="16"/>
        <v>C</v>
      </c>
      <c r="AE21" s="1">
        <f t="shared" ca="1" si="17"/>
        <v>41</v>
      </c>
      <c r="AF21" s="1" t="str">
        <f t="shared" ca="1" si="18"/>
        <v>C</v>
      </c>
      <c r="AG21" s="49">
        <f t="shared" ca="1" si="19"/>
        <v>2</v>
      </c>
      <c r="AH21" s="2">
        <v>4</v>
      </c>
      <c r="AI21" s="2">
        <f t="shared" ca="1" si="20"/>
        <v>25</v>
      </c>
      <c r="AJ21" s="1" t="str">
        <f t="shared" ca="1" si="21"/>
        <v>D</v>
      </c>
      <c r="AK21" s="1">
        <f t="shared" ca="1" si="22"/>
        <v>21</v>
      </c>
      <c r="AL21" s="1" t="str">
        <f t="shared" ca="1" si="23"/>
        <v>A</v>
      </c>
      <c r="AM21" s="1">
        <f t="shared" ca="1" si="24"/>
        <v>46</v>
      </c>
      <c r="AN21" s="1" t="str">
        <f t="shared" ca="1" si="25"/>
        <v>C</v>
      </c>
      <c r="AO21" s="49">
        <f t="shared" ca="1" si="26"/>
        <v>2</v>
      </c>
      <c r="AP21" s="2">
        <v>4</v>
      </c>
      <c r="AQ21" s="2">
        <f t="shared" ca="1" si="27"/>
        <v>63</v>
      </c>
      <c r="AR21" s="1" t="str">
        <f t="shared" ca="1" si="28"/>
        <v>A</v>
      </c>
      <c r="AS21" s="1">
        <f t="shared" ca="1" si="29"/>
        <v>20</v>
      </c>
      <c r="AT21" s="1" t="str">
        <f t="shared" ca="1" si="30"/>
        <v>A</v>
      </c>
      <c r="AU21" s="1">
        <f t="shared" ca="1" si="31"/>
        <v>83</v>
      </c>
      <c r="AV21" s="1" t="str">
        <f t="shared" ca="1" si="32"/>
        <v>A</v>
      </c>
      <c r="AW21" s="49">
        <f t="shared" ca="1" si="33"/>
        <v>3.6</v>
      </c>
      <c r="AX21" s="2">
        <v>2</v>
      </c>
      <c r="AY21" s="2">
        <f t="shared" ca="1" si="34"/>
        <v>53</v>
      </c>
      <c r="AZ21" s="1" t="str">
        <f t="shared" ca="1" si="35"/>
        <v>B+</v>
      </c>
      <c r="BA21" s="1">
        <f t="shared" ca="1" si="36"/>
        <v>16</v>
      </c>
      <c r="BB21" s="1" t="str">
        <f t="shared" ca="1" si="37"/>
        <v>B</v>
      </c>
      <c r="BC21" s="1">
        <f t="shared" ca="1" si="38"/>
        <v>69</v>
      </c>
      <c r="BD21" s="1" t="str">
        <f t="shared" ca="1" si="39"/>
        <v>B</v>
      </c>
      <c r="BE21" s="49">
        <f t="shared" ca="1" si="40"/>
        <v>2.8</v>
      </c>
      <c r="BF21" s="2">
        <v>2</v>
      </c>
      <c r="BG21" s="2">
        <f t="shared" ca="1" si="41"/>
        <v>28</v>
      </c>
      <c r="BH21" s="1" t="str">
        <f t="shared" ca="1" si="42"/>
        <v>D</v>
      </c>
      <c r="BI21" s="1">
        <f t="shared" ca="1" si="43"/>
        <v>10</v>
      </c>
      <c r="BJ21" s="1" t="str">
        <f t="shared" ca="1" si="44"/>
        <v>C</v>
      </c>
      <c r="BK21" s="1">
        <f t="shared" ca="1" si="45"/>
        <v>38</v>
      </c>
      <c r="BL21" s="1" t="str">
        <f t="shared" ca="1" si="46"/>
        <v>D</v>
      </c>
      <c r="BM21" s="49">
        <f t="shared" ca="1" si="47"/>
        <v>1.6</v>
      </c>
      <c r="BN21" s="2">
        <v>4</v>
      </c>
      <c r="BO21" s="2">
        <f t="shared" ca="1" si="48"/>
        <v>44</v>
      </c>
      <c r="BP21" s="1" t="str">
        <f t="shared" ca="1" si="49"/>
        <v>C+</v>
      </c>
      <c r="BQ21" s="1">
        <f t="shared" ca="1" si="50"/>
        <v>18</v>
      </c>
      <c r="BR21" s="1" t="str">
        <f t="shared" ca="1" si="51"/>
        <v>B+</v>
      </c>
      <c r="BS21" s="1">
        <f t="shared" ca="1" si="52"/>
        <v>62</v>
      </c>
      <c r="BT21" s="1" t="str">
        <f t="shared" ca="1" si="53"/>
        <v>B</v>
      </c>
      <c r="BU21" s="49">
        <f t="shared" ca="1" si="54"/>
        <v>2.8</v>
      </c>
      <c r="BV21" s="17">
        <f t="shared" ca="1" si="55"/>
        <v>2.4857142857142853</v>
      </c>
    </row>
    <row r="22" spans="2:74" ht="15.75" thickBot="1" x14ac:dyDescent="0.3">
      <c r="B22" s="2">
        <v>36417</v>
      </c>
      <c r="C22" s="1" t="s">
        <v>158</v>
      </c>
      <c r="D22" s="27">
        <f t="shared" ca="1" si="0"/>
        <v>39423</v>
      </c>
      <c r="E22" s="1">
        <v>18826</v>
      </c>
      <c r="F22" s="1" t="s">
        <v>139</v>
      </c>
      <c r="G22" s="1" t="s">
        <v>140</v>
      </c>
      <c r="H22" s="1" t="s">
        <v>141</v>
      </c>
      <c r="I22" s="3">
        <v>8</v>
      </c>
      <c r="J22" s="2">
        <v>4</v>
      </c>
      <c r="K22" s="2">
        <f t="shared" ca="1" si="1"/>
        <v>72</v>
      </c>
      <c r="L22" s="1" t="str">
        <f t="shared" ca="1" si="2"/>
        <v>A+</v>
      </c>
      <c r="M22" s="1">
        <f t="shared" ca="1" si="3"/>
        <v>22</v>
      </c>
      <c r="N22" s="1" t="str">
        <f t="shared" ca="1" si="4"/>
        <v>A</v>
      </c>
      <c r="O22" s="1">
        <f t="shared" ca="1" si="5"/>
        <v>94</v>
      </c>
      <c r="P22" s="1" t="str">
        <f t="shared" ca="1" si="6"/>
        <v>A+</v>
      </c>
      <c r="Q22" s="49">
        <f t="shared" ca="1" si="7"/>
        <v>4</v>
      </c>
      <c r="R22" s="2">
        <v>4</v>
      </c>
      <c r="S22" s="2">
        <f t="shared" ca="1" si="8"/>
        <v>1</v>
      </c>
      <c r="T22" s="1" t="str">
        <f t="shared" ca="1" si="9"/>
        <v>NG</v>
      </c>
      <c r="U22" s="1">
        <f t="shared" ca="1" si="10"/>
        <v>3</v>
      </c>
      <c r="V22" s="1" t="str">
        <f t="shared" ca="1" si="11"/>
        <v>NG</v>
      </c>
      <c r="W22" s="1">
        <f t="shared" ca="1" si="12"/>
        <v>4</v>
      </c>
      <c r="X22" s="1" t="str">
        <f t="shared" ca="1" si="13"/>
        <v>NG</v>
      </c>
      <c r="Y22" s="49">
        <f t="shared" ca="1" si="14"/>
        <v>0</v>
      </c>
      <c r="Z22" s="2">
        <v>4</v>
      </c>
      <c r="AA22" s="2">
        <f t="shared" ca="1" si="15"/>
        <v>77</v>
      </c>
      <c r="AB22" s="1" t="str">
        <f t="shared" ca="1" si="16"/>
        <v>B+</v>
      </c>
      <c r="AE22" s="1">
        <f t="shared" ca="1" si="17"/>
        <v>77</v>
      </c>
      <c r="AF22" s="1" t="str">
        <f t="shared" ca="1" si="18"/>
        <v>B+</v>
      </c>
      <c r="AG22" s="49">
        <f t="shared" ca="1" si="19"/>
        <v>3.2</v>
      </c>
      <c r="AH22" s="2">
        <v>4</v>
      </c>
      <c r="AI22" s="2">
        <f t="shared" ca="1" si="20"/>
        <v>56</v>
      </c>
      <c r="AJ22" s="1" t="str">
        <f t="shared" ca="1" si="21"/>
        <v>B+</v>
      </c>
      <c r="AK22" s="1">
        <f t="shared" ca="1" si="22"/>
        <v>14</v>
      </c>
      <c r="AL22" s="1" t="str">
        <f t="shared" ca="1" si="23"/>
        <v>C+</v>
      </c>
      <c r="AM22" s="1">
        <f t="shared" ca="1" si="24"/>
        <v>70</v>
      </c>
      <c r="AN22" s="1" t="str">
        <f t="shared" ca="1" si="25"/>
        <v>B+</v>
      </c>
      <c r="AO22" s="49">
        <f t="shared" ca="1" si="26"/>
        <v>3.2</v>
      </c>
      <c r="AP22" s="2">
        <v>4</v>
      </c>
      <c r="AQ22" s="2">
        <f t="shared" ca="1" si="27"/>
        <v>30</v>
      </c>
      <c r="AR22" s="1" t="str">
        <f t="shared" ca="1" si="28"/>
        <v>C</v>
      </c>
      <c r="AS22" s="1">
        <f t="shared" ca="1" si="29"/>
        <v>14</v>
      </c>
      <c r="AT22" s="1" t="str">
        <f t="shared" ca="1" si="30"/>
        <v>C+</v>
      </c>
      <c r="AU22" s="1">
        <f t="shared" ca="1" si="31"/>
        <v>44</v>
      </c>
      <c r="AV22" s="1" t="str">
        <f t="shared" ca="1" si="32"/>
        <v>C</v>
      </c>
      <c r="AW22" s="49">
        <f t="shared" ca="1" si="33"/>
        <v>2</v>
      </c>
      <c r="AX22" s="2">
        <v>2</v>
      </c>
      <c r="AY22" s="2">
        <f t="shared" ca="1" si="34"/>
        <v>47</v>
      </c>
      <c r="AZ22" s="1" t="str">
        <f t="shared" ca="1" si="35"/>
        <v>B</v>
      </c>
      <c r="BA22" s="1">
        <f t="shared" ca="1" si="36"/>
        <v>1</v>
      </c>
      <c r="BB22" s="1" t="str">
        <f t="shared" ca="1" si="37"/>
        <v>NG</v>
      </c>
      <c r="BC22" s="1">
        <f t="shared" ca="1" si="38"/>
        <v>48</v>
      </c>
      <c r="BD22" s="1" t="str">
        <f t="shared" ca="1" si="39"/>
        <v>C</v>
      </c>
      <c r="BE22" s="49">
        <f t="shared" ca="1" si="40"/>
        <v>2</v>
      </c>
      <c r="BF22" s="2">
        <v>2</v>
      </c>
      <c r="BG22" s="2">
        <f t="shared" ca="1" si="41"/>
        <v>64</v>
      </c>
      <c r="BH22" s="1" t="str">
        <f t="shared" ca="1" si="42"/>
        <v>A</v>
      </c>
      <c r="BI22" s="1">
        <f t="shared" ca="1" si="43"/>
        <v>25</v>
      </c>
      <c r="BJ22" s="1" t="str">
        <f t="shared" ca="1" si="44"/>
        <v>A+</v>
      </c>
      <c r="BK22" s="1">
        <f t="shared" ca="1" si="45"/>
        <v>89</v>
      </c>
      <c r="BL22" s="1" t="str">
        <f t="shared" ca="1" si="46"/>
        <v>A</v>
      </c>
      <c r="BM22" s="49">
        <f t="shared" ca="1" si="47"/>
        <v>3.6</v>
      </c>
      <c r="BN22" s="2">
        <v>4</v>
      </c>
      <c r="BO22" s="2">
        <f t="shared" ca="1" si="48"/>
        <v>1</v>
      </c>
      <c r="BP22" s="1" t="str">
        <f t="shared" ca="1" si="49"/>
        <v>NG</v>
      </c>
      <c r="BQ22" s="1">
        <f t="shared" ca="1" si="50"/>
        <v>15</v>
      </c>
      <c r="BR22" s="1" t="str">
        <f t="shared" ca="1" si="51"/>
        <v>B</v>
      </c>
      <c r="BS22" s="1">
        <f t="shared" ca="1" si="52"/>
        <v>16</v>
      </c>
      <c r="BT22" s="1" t="str">
        <f t="shared" ca="1" si="53"/>
        <v>NG</v>
      </c>
      <c r="BU22" s="49">
        <f t="shared" ca="1" si="54"/>
        <v>0</v>
      </c>
      <c r="BV22" s="17">
        <f t="shared" ca="1" si="55"/>
        <v>2.1714285714285713</v>
      </c>
    </row>
    <row r="23" spans="2:74" ht="15.75" thickBot="1" x14ac:dyDescent="0.3">
      <c r="B23" s="4">
        <v>36418</v>
      </c>
      <c r="C23" s="5" t="s">
        <v>168</v>
      </c>
      <c r="D23" s="28">
        <f t="shared" ca="1" si="0"/>
        <v>39525</v>
      </c>
      <c r="E23" s="5">
        <v>18827</v>
      </c>
      <c r="F23" s="5" t="s">
        <v>139</v>
      </c>
      <c r="G23" s="5" t="s">
        <v>140</v>
      </c>
      <c r="H23" s="5" t="s">
        <v>141</v>
      </c>
      <c r="I23" s="6">
        <v>8</v>
      </c>
      <c r="J23" s="4">
        <v>4</v>
      </c>
      <c r="K23" s="4">
        <f t="shared" ca="1" si="1"/>
        <v>50</v>
      </c>
      <c r="L23" s="1" t="str">
        <f t="shared" ca="1" si="2"/>
        <v>B</v>
      </c>
      <c r="M23" s="5">
        <f t="shared" ca="1" si="3"/>
        <v>20</v>
      </c>
      <c r="N23" s="1" t="str">
        <f t="shared" ca="1" si="4"/>
        <v>A</v>
      </c>
      <c r="O23" s="5">
        <f t="shared" ca="1" si="5"/>
        <v>70</v>
      </c>
      <c r="P23" s="1" t="str">
        <f t="shared" ca="1" si="6"/>
        <v>B+</v>
      </c>
      <c r="Q23" s="49">
        <f t="shared" ca="1" si="7"/>
        <v>3.2</v>
      </c>
      <c r="R23" s="2">
        <v>4</v>
      </c>
      <c r="S23" s="2">
        <f t="shared" ca="1" si="8"/>
        <v>15</v>
      </c>
      <c r="T23" s="1" t="str">
        <f t="shared" ca="1" si="9"/>
        <v>NG</v>
      </c>
      <c r="U23" s="1">
        <f t="shared" ca="1" si="10"/>
        <v>25</v>
      </c>
      <c r="V23" s="1" t="str">
        <f t="shared" ca="1" si="11"/>
        <v>A+</v>
      </c>
      <c r="W23" s="1">
        <f t="shared" ca="1" si="12"/>
        <v>40</v>
      </c>
      <c r="X23" s="1" t="str">
        <f t="shared" ca="1" si="13"/>
        <v>C</v>
      </c>
      <c r="Y23" s="49">
        <f t="shared" ca="1" si="14"/>
        <v>2</v>
      </c>
      <c r="Z23" s="2">
        <v>4</v>
      </c>
      <c r="AA23" s="2">
        <f t="shared" ca="1" si="15"/>
        <v>58</v>
      </c>
      <c r="AB23" s="1" t="str">
        <f t="shared" ca="1" si="16"/>
        <v>C+</v>
      </c>
      <c r="AE23" s="1">
        <f t="shared" ca="1" si="17"/>
        <v>58</v>
      </c>
      <c r="AF23" s="1" t="str">
        <f t="shared" ca="1" si="18"/>
        <v>C+</v>
      </c>
      <c r="AG23" s="49">
        <f t="shared" ca="1" si="19"/>
        <v>2.4</v>
      </c>
      <c r="AH23" s="2">
        <v>4</v>
      </c>
      <c r="AI23" s="2">
        <f t="shared" ca="1" si="20"/>
        <v>4</v>
      </c>
      <c r="AJ23" s="1" t="str">
        <f t="shared" ca="1" si="21"/>
        <v>NG</v>
      </c>
      <c r="AK23" s="1">
        <f t="shared" ca="1" si="22"/>
        <v>25</v>
      </c>
      <c r="AL23" s="1" t="str">
        <f t="shared" ca="1" si="23"/>
        <v>A+</v>
      </c>
      <c r="AM23" s="1">
        <f t="shared" ca="1" si="24"/>
        <v>29</v>
      </c>
      <c r="AN23" s="1" t="str">
        <f t="shared" ca="1" si="25"/>
        <v>NG</v>
      </c>
      <c r="AO23" s="49">
        <f t="shared" ca="1" si="26"/>
        <v>0</v>
      </c>
      <c r="AP23" s="2">
        <v>4</v>
      </c>
      <c r="AQ23" s="2">
        <f t="shared" ca="1" si="27"/>
        <v>55</v>
      </c>
      <c r="AR23" s="1" t="str">
        <f t="shared" ca="1" si="28"/>
        <v>B+</v>
      </c>
      <c r="AS23" s="1">
        <f t="shared" ca="1" si="29"/>
        <v>13</v>
      </c>
      <c r="AT23" s="1" t="str">
        <f t="shared" ca="1" si="30"/>
        <v>C+</v>
      </c>
      <c r="AU23" s="1">
        <f t="shared" ca="1" si="31"/>
        <v>68</v>
      </c>
      <c r="AV23" s="1" t="str">
        <f t="shared" ca="1" si="32"/>
        <v>B</v>
      </c>
      <c r="AW23" s="49">
        <f t="shared" ca="1" si="33"/>
        <v>2.8</v>
      </c>
      <c r="AX23" s="2">
        <v>2</v>
      </c>
      <c r="AY23" s="2">
        <f t="shared" ca="1" si="34"/>
        <v>52</v>
      </c>
      <c r="AZ23" s="1" t="str">
        <f t="shared" ca="1" si="35"/>
        <v>B</v>
      </c>
      <c r="BA23" s="1">
        <f t="shared" ca="1" si="36"/>
        <v>5</v>
      </c>
      <c r="BB23" s="1" t="str">
        <f t="shared" ca="1" si="37"/>
        <v>NG</v>
      </c>
      <c r="BC23" s="1">
        <f t="shared" ca="1" si="38"/>
        <v>57</v>
      </c>
      <c r="BD23" s="1" t="str">
        <f t="shared" ca="1" si="39"/>
        <v>C+</v>
      </c>
      <c r="BE23" s="49">
        <f t="shared" ca="1" si="40"/>
        <v>2.4</v>
      </c>
      <c r="BF23" s="2">
        <v>2</v>
      </c>
      <c r="BG23" s="2">
        <f t="shared" ca="1" si="41"/>
        <v>48</v>
      </c>
      <c r="BH23" s="1" t="str">
        <f t="shared" ca="1" si="42"/>
        <v>B</v>
      </c>
      <c r="BI23" s="1">
        <f t="shared" ca="1" si="43"/>
        <v>13</v>
      </c>
      <c r="BJ23" s="1" t="str">
        <f t="shared" ca="1" si="44"/>
        <v>C+</v>
      </c>
      <c r="BK23" s="1">
        <f t="shared" ca="1" si="45"/>
        <v>61</v>
      </c>
      <c r="BL23" s="1" t="str">
        <f t="shared" ca="1" si="46"/>
        <v>B</v>
      </c>
      <c r="BM23" s="49">
        <f t="shared" ca="1" si="47"/>
        <v>2.8</v>
      </c>
      <c r="BN23" s="2">
        <v>4</v>
      </c>
      <c r="BO23" s="2">
        <f t="shared" ca="1" si="48"/>
        <v>33</v>
      </c>
      <c r="BP23" s="1" t="str">
        <f t="shared" ca="1" si="49"/>
        <v>C</v>
      </c>
      <c r="BQ23" s="1">
        <f t="shared" ca="1" si="50"/>
        <v>23</v>
      </c>
      <c r="BR23" s="1" t="str">
        <f t="shared" ca="1" si="51"/>
        <v>A+</v>
      </c>
      <c r="BS23" s="1">
        <f t="shared" ca="1" si="52"/>
        <v>56</v>
      </c>
      <c r="BT23" s="1" t="str">
        <f t="shared" ca="1" si="53"/>
        <v>C+</v>
      </c>
      <c r="BU23" s="49">
        <f t="shared" ca="1" si="54"/>
        <v>2.4</v>
      </c>
      <c r="BV23" s="17">
        <f t="shared" ca="1" si="55"/>
        <v>2.1999999999999997</v>
      </c>
    </row>
  </sheetData>
  <mergeCells count="12">
    <mergeCell ref="AG4:AG5"/>
    <mergeCell ref="AI3:AO3"/>
    <mergeCell ref="AQ3:AW3"/>
    <mergeCell ref="AY3:BE3"/>
    <mergeCell ref="K3:Q3"/>
    <mergeCell ref="S3:Y3"/>
    <mergeCell ref="AA3:AG3"/>
    <mergeCell ref="BG3:BM3"/>
    <mergeCell ref="BO3:BU3"/>
    <mergeCell ref="BW3:CC3"/>
    <mergeCell ref="CC4:CC5"/>
    <mergeCell ref="BV4:BV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1AD0-6AEE-43A9-A0E2-A97D83875F60}">
  <sheetPr codeName="Sheet10"/>
  <dimension ref="B1:Z46"/>
  <sheetViews>
    <sheetView workbookViewId="0">
      <selection activeCell="K11" sqref="K11"/>
    </sheetView>
  </sheetViews>
  <sheetFormatPr defaultRowHeight="15.75" x14ac:dyDescent="0.25"/>
  <cols>
    <col min="1" max="5" width="9.140625" style="33"/>
    <col min="6" max="6" width="11.28515625" style="33" bestFit="1" customWidth="1"/>
    <col min="7" max="25" width="9.140625" style="33"/>
    <col min="26" max="26" width="6.7109375" style="33" hidden="1" customWidth="1"/>
    <col min="27" max="16384" width="9.140625" style="33"/>
  </cols>
  <sheetData>
    <row r="1" spans="2:26" x14ac:dyDescent="0.25">
      <c r="Z1" s="33">
        <v>36401</v>
      </c>
    </row>
    <row r="2" spans="2:26" x14ac:dyDescent="0.25">
      <c r="Z2" s="33">
        <v>36402</v>
      </c>
    </row>
    <row r="3" spans="2:26" x14ac:dyDescent="0.25">
      <c r="B3" s="80"/>
      <c r="C3" s="80"/>
      <c r="D3" s="80"/>
      <c r="E3" s="80"/>
      <c r="F3" s="80"/>
      <c r="G3" s="80"/>
      <c r="H3" s="80"/>
      <c r="I3" s="80"/>
      <c r="Z3" s="33">
        <v>36403</v>
      </c>
    </row>
    <row r="4" spans="2:26" x14ac:dyDescent="0.25">
      <c r="B4" s="80"/>
      <c r="C4" s="80"/>
      <c r="D4" s="80"/>
      <c r="E4" s="80"/>
      <c r="F4" s="80"/>
      <c r="G4" s="80"/>
      <c r="H4" s="80"/>
      <c r="I4" s="80"/>
      <c r="Z4" s="33">
        <v>36404</v>
      </c>
    </row>
    <row r="5" spans="2:26" x14ac:dyDescent="0.25">
      <c r="B5" s="80"/>
      <c r="C5" s="80"/>
      <c r="D5" s="80"/>
      <c r="E5" s="80"/>
      <c r="F5" s="80"/>
      <c r="G5" s="80"/>
      <c r="H5" s="80"/>
      <c r="I5" s="80"/>
      <c r="Z5" s="33">
        <v>36405</v>
      </c>
    </row>
    <row r="6" spans="2:26" x14ac:dyDescent="0.25">
      <c r="B6" s="80"/>
      <c r="C6" s="80"/>
      <c r="D6" s="80"/>
      <c r="E6" s="80"/>
      <c r="F6" s="80"/>
      <c r="G6" s="80"/>
      <c r="H6" s="80"/>
      <c r="I6" s="80"/>
      <c r="Z6" s="33">
        <v>36406</v>
      </c>
    </row>
    <row r="7" spans="2:26" x14ac:dyDescent="0.25">
      <c r="B7" s="80"/>
      <c r="C7" s="80"/>
      <c r="D7" s="80"/>
      <c r="E7" s="80"/>
      <c r="F7" s="80"/>
      <c r="G7" s="80"/>
      <c r="H7" s="80"/>
      <c r="I7" s="80"/>
      <c r="Z7" s="33">
        <v>36407</v>
      </c>
    </row>
    <row r="8" spans="2:26" x14ac:dyDescent="0.25">
      <c r="B8" s="80"/>
      <c r="C8" s="80"/>
      <c r="D8" s="80"/>
      <c r="E8" s="80"/>
      <c r="F8" s="80"/>
      <c r="G8" s="80"/>
      <c r="H8" s="80"/>
      <c r="I8" s="80"/>
      <c r="Z8" s="33">
        <v>36408</v>
      </c>
    </row>
    <row r="9" spans="2:26" x14ac:dyDescent="0.25">
      <c r="B9" s="80"/>
      <c r="C9" s="80"/>
      <c r="D9" s="80"/>
      <c r="E9" s="80"/>
      <c r="F9" s="80"/>
      <c r="G9" s="80"/>
      <c r="H9" s="80"/>
      <c r="I9" s="80"/>
      <c r="Z9" s="33">
        <v>36409</v>
      </c>
    </row>
    <row r="10" spans="2:26" x14ac:dyDescent="0.25">
      <c r="B10" s="80"/>
      <c r="C10" s="80"/>
      <c r="D10" s="80"/>
      <c r="E10" s="80"/>
      <c r="F10" s="80"/>
      <c r="G10" s="80"/>
      <c r="H10" s="80"/>
      <c r="I10" s="80"/>
      <c r="Z10" s="33">
        <v>36410</v>
      </c>
    </row>
    <row r="11" spans="2:26" x14ac:dyDescent="0.25">
      <c r="B11" s="80"/>
      <c r="C11" s="80"/>
      <c r="D11" s="80"/>
      <c r="E11" s="80"/>
      <c r="F11" s="80"/>
      <c r="G11" s="80"/>
      <c r="H11" s="80"/>
      <c r="I11" s="80"/>
      <c r="Z11" s="33">
        <v>36411</v>
      </c>
    </row>
    <row r="12" spans="2:26" x14ac:dyDescent="0.25">
      <c r="Z12" s="33">
        <v>36412</v>
      </c>
    </row>
    <row r="13" spans="2:26" x14ac:dyDescent="0.25">
      <c r="B13" s="33" t="s">
        <v>169</v>
      </c>
      <c r="C13" s="65" t="str">
        <f>VLOOKUP(D14,list8!B4:BV23,2,0)</f>
        <v>Nisha Kunwar</v>
      </c>
      <c r="D13" s="65"/>
      <c r="E13" s="34" t="s">
        <v>164</v>
      </c>
      <c r="F13" s="41">
        <f ca="1">VLOOKUP(D14,list8!B3:BV23,3)</f>
        <v>39525</v>
      </c>
      <c r="G13" s="33" t="s">
        <v>165</v>
      </c>
      <c r="I13" s="24">
        <f>VLOOKUP(D14,list8!B3:BV23,4)</f>
        <v>18827</v>
      </c>
      <c r="Z13" s="33">
        <v>36413</v>
      </c>
    </row>
    <row r="14" spans="2:26" x14ac:dyDescent="0.25">
      <c r="B14" s="80" t="s">
        <v>52</v>
      </c>
      <c r="C14" s="80"/>
      <c r="D14" s="24">
        <v>36418</v>
      </c>
      <c r="E14" s="33" t="s">
        <v>28</v>
      </c>
      <c r="F14" s="24">
        <f>VLOOKUP(D14,list8!B3:BV23,8)</f>
        <v>8</v>
      </c>
      <c r="G14" s="33" t="s">
        <v>137</v>
      </c>
      <c r="H14" s="46" t="str">
        <f>VLOOKUP(D14,list8!B3:BV23,6)</f>
        <v>Model School</v>
      </c>
      <c r="Z14" s="33">
        <v>36414</v>
      </c>
    </row>
    <row r="15" spans="2:26" x14ac:dyDescent="0.25">
      <c r="B15" s="33" t="s">
        <v>136</v>
      </c>
      <c r="C15" s="24" t="str">
        <f>VLOOKUP(D14,list8!B3:BV23,5)</f>
        <v>Patan</v>
      </c>
      <c r="D15" s="33" t="s">
        <v>138</v>
      </c>
      <c r="E15" s="24" t="str">
        <f>VLOOKUP(D14,list8!B3:BV23,7)</f>
        <v>Bagmati</v>
      </c>
      <c r="F15" s="33" t="s">
        <v>166</v>
      </c>
      <c r="H15" s="24">
        <v>2077</v>
      </c>
      <c r="Z15" s="33">
        <v>36415</v>
      </c>
    </row>
    <row r="16" spans="2:26" x14ac:dyDescent="0.25">
      <c r="B16" s="33" t="s">
        <v>167</v>
      </c>
      <c r="Z16" s="33">
        <v>36416</v>
      </c>
    </row>
    <row r="17" spans="2:26" x14ac:dyDescent="0.25">
      <c r="Z17" s="33">
        <v>36417</v>
      </c>
    </row>
    <row r="18" spans="2:26" x14ac:dyDescent="0.25">
      <c r="Z18" s="33">
        <v>36418</v>
      </c>
    </row>
    <row r="20" spans="2:26" ht="19.5" x14ac:dyDescent="0.3">
      <c r="B20" s="34"/>
      <c r="C20" s="34"/>
      <c r="D20" s="34"/>
      <c r="E20" s="84" t="s">
        <v>170</v>
      </c>
      <c r="F20" s="84"/>
      <c r="G20" s="84"/>
      <c r="H20" s="34"/>
    </row>
    <row r="21" spans="2:26" x14ac:dyDescent="0.25">
      <c r="B21" s="34" t="s">
        <v>132</v>
      </c>
      <c r="C21" s="34" t="s">
        <v>60</v>
      </c>
      <c r="D21" s="34" t="s">
        <v>34</v>
      </c>
      <c r="E21" s="34" t="s">
        <v>171</v>
      </c>
      <c r="F21" s="34" t="s">
        <v>172</v>
      </c>
      <c r="G21" s="34" t="s">
        <v>36</v>
      </c>
      <c r="H21" s="34" t="s">
        <v>37</v>
      </c>
    </row>
    <row r="22" spans="2:26" x14ac:dyDescent="0.25">
      <c r="B22" s="34">
        <v>1</v>
      </c>
      <c r="C22" s="34" t="s">
        <v>3</v>
      </c>
      <c r="D22" s="34">
        <v>4</v>
      </c>
      <c r="E22" s="34" t="str">
        <f ca="1">VLOOKUP(D14,list8!B4:BV23,11)</f>
        <v>B</v>
      </c>
      <c r="F22" s="34" t="str">
        <f ca="1">VLOOKUP(D14,list8!B4:BV23,13)</f>
        <v>A</v>
      </c>
      <c r="G22" s="34" t="str">
        <f ca="1">VLOOKUP(D14,list8!B4:BV23,15)</f>
        <v>B+</v>
      </c>
      <c r="H22" s="48">
        <f ca="1">VLOOKUP(D14,list8!B4:BV23,16)</f>
        <v>3.2</v>
      </c>
      <c r="Z22" s="34"/>
    </row>
    <row r="23" spans="2:26" x14ac:dyDescent="0.25">
      <c r="B23" s="34">
        <v>2</v>
      </c>
      <c r="C23" s="34" t="s">
        <v>4</v>
      </c>
      <c r="D23" s="34">
        <v>4</v>
      </c>
      <c r="E23" s="34" t="str">
        <f ca="1">VLOOKUP(D14,list8!B4:BV23,19)</f>
        <v>NG</v>
      </c>
      <c r="F23" s="34" t="str">
        <f ca="1">VLOOKUP(D14,list8!B4:BV23,21)</f>
        <v>A+</v>
      </c>
      <c r="G23" s="34" t="str">
        <f ca="1">VLOOKUP(D14,list8!B4:BV23,23)</f>
        <v>C</v>
      </c>
      <c r="H23" s="48">
        <f ca="1">VLOOKUP(D14,list8!B4:BV23,24)</f>
        <v>2</v>
      </c>
      <c r="Z23" s="34"/>
    </row>
    <row r="24" spans="2:26" x14ac:dyDescent="0.25">
      <c r="B24" s="34">
        <v>3</v>
      </c>
      <c r="C24" s="34" t="s">
        <v>72</v>
      </c>
      <c r="D24" s="34">
        <v>4</v>
      </c>
      <c r="E24" s="34" t="str">
        <f ca="1">VLOOKUP(D14,list8!B4:BV23,27)</f>
        <v>C+</v>
      </c>
      <c r="F24" s="34"/>
      <c r="G24" s="34" t="str">
        <f ca="1">VLOOKUP(D14,list8!B4:BV23,31)</f>
        <v>C+</v>
      </c>
      <c r="H24" s="48">
        <f ca="1">VLOOKUP(D14,list8!B4:BV23,32)</f>
        <v>2.4</v>
      </c>
    </row>
    <row r="25" spans="2:26" x14ac:dyDescent="0.25">
      <c r="B25" s="34">
        <v>4</v>
      </c>
      <c r="C25" s="34" t="s">
        <v>159</v>
      </c>
      <c r="D25" s="34">
        <v>4</v>
      </c>
      <c r="E25" s="34" t="str">
        <f ca="1">VLOOKUP(D14,list8!B4:BV23,35)</f>
        <v>NG</v>
      </c>
      <c r="F25" s="34" t="str">
        <f ca="1">VLOOKUP(D14,list8!B4:BV23,37)</f>
        <v>A+</v>
      </c>
      <c r="G25" s="34" t="str">
        <f ca="1">VLOOKUP(D14,list8!B4:BV23,39)</f>
        <v>NG</v>
      </c>
      <c r="H25" s="48">
        <f ca="1">VLOOKUP(D14,list8!B4:BV23,40)</f>
        <v>0</v>
      </c>
    </row>
    <row r="26" spans="2:26" x14ac:dyDescent="0.25">
      <c r="B26" s="34">
        <v>5</v>
      </c>
      <c r="C26" s="34" t="s">
        <v>160</v>
      </c>
      <c r="D26" s="34">
        <v>4</v>
      </c>
      <c r="E26" s="34" t="str">
        <f ca="1">VLOOKUP(D14,list8!B4:BV23,43)</f>
        <v>B+</v>
      </c>
      <c r="F26" s="34" t="str">
        <f ca="1">VLOOKUP(D14,list8!B4:BV23,45)</f>
        <v>C+</v>
      </c>
      <c r="G26" s="34" t="str">
        <f ca="1">VLOOKUP(D14,list8!B4:BV23,47)</f>
        <v>B</v>
      </c>
      <c r="H26" s="48">
        <f ca="1">VLOOKUP(D14,list8!B4:BV23,48)</f>
        <v>2.8</v>
      </c>
    </row>
    <row r="27" spans="2:26" x14ac:dyDescent="0.25">
      <c r="B27" s="34">
        <v>6</v>
      </c>
      <c r="C27" s="34" t="s">
        <v>161</v>
      </c>
      <c r="D27" s="34">
        <v>2</v>
      </c>
      <c r="E27" s="34" t="str">
        <f ca="1">VLOOKUP(D14,list8!B4:BV23,51)</f>
        <v>B</v>
      </c>
      <c r="F27" s="34" t="str">
        <f ca="1">VLOOKUP(D14,list8!B4:BV23,53)</f>
        <v>NG</v>
      </c>
      <c r="G27" s="34" t="str">
        <f ca="1">VLOOKUP(D14,list8!B4:BV23,55)</f>
        <v>C+</v>
      </c>
      <c r="H27" s="48">
        <f ca="1">VLOOKUP(D14,list8!B4:BV23,56)</f>
        <v>2.4</v>
      </c>
    </row>
    <row r="28" spans="2:26" x14ac:dyDescent="0.25">
      <c r="B28" s="34">
        <v>7</v>
      </c>
      <c r="C28" s="34" t="s">
        <v>173</v>
      </c>
      <c r="D28" s="34">
        <v>2</v>
      </c>
      <c r="E28" s="34" t="str">
        <f ca="1">VLOOKUP(D14,list8!B4:BV23,59)</f>
        <v>B</v>
      </c>
      <c r="F28" s="34" t="str">
        <f ca="1">VLOOKUP(D14,list8!B4:BV23,61)</f>
        <v>C+</v>
      </c>
      <c r="G28" s="34" t="str">
        <f ca="1">VLOOKUP(D14,list8!B4:BV23,63)</f>
        <v>B</v>
      </c>
      <c r="H28" s="48">
        <f ca="1">VLOOKUP(D14,list8!B4:BV23,64)</f>
        <v>2.8</v>
      </c>
    </row>
    <row r="29" spans="2:26" x14ac:dyDescent="0.25">
      <c r="B29" s="34">
        <v>8</v>
      </c>
      <c r="C29" s="34" t="s">
        <v>163</v>
      </c>
      <c r="D29" s="34">
        <v>4</v>
      </c>
      <c r="E29" s="34" t="str">
        <f ca="1">VLOOKUP(D14,list8!B4:BV23,67)</f>
        <v>C</v>
      </c>
      <c r="F29" s="34" t="str">
        <f ca="1">VLOOKUP(D14,list8!B4:BV23,69)</f>
        <v>A+</v>
      </c>
      <c r="G29" s="34" t="str">
        <f ca="1">VLOOKUP(D14,list8!B4:BV23,71)</f>
        <v>C+</v>
      </c>
      <c r="H29" s="48">
        <f ca="1">VLOOKUP(D14,list8!B4:BV23,72)</f>
        <v>2.4</v>
      </c>
    </row>
    <row r="31" spans="2:26" x14ac:dyDescent="0.25">
      <c r="C31" s="24" t="s">
        <v>27</v>
      </c>
      <c r="D31" s="34">
        <f>SUM(D22:D29)</f>
        <v>28</v>
      </c>
    </row>
    <row r="32" spans="2:26" x14ac:dyDescent="0.25">
      <c r="C32" s="24"/>
      <c r="D32" s="34"/>
    </row>
    <row r="33" spans="2:9" ht="18.75" x14ac:dyDescent="0.3">
      <c r="H33" s="24" t="s">
        <v>39</v>
      </c>
      <c r="I33" s="47">
        <f ca="1">(4*H22+4*H23+4*H24+4*H25+4*H26+2*H27+2*H28+4*H29)/D31</f>
        <v>2.1999999999999997</v>
      </c>
    </row>
    <row r="34" spans="2:9" ht="18.75" x14ac:dyDescent="0.3">
      <c r="H34" s="24"/>
      <c r="I34" s="47"/>
    </row>
    <row r="36" spans="2:9" x14ac:dyDescent="0.25">
      <c r="B36" s="33" t="s">
        <v>174</v>
      </c>
      <c r="C36" s="33" t="s">
        <v>179</v>
      </c>
    </row>
    <row r="37" spans="2:9" x14ac:dyDescent="0.25">
      <c r="B37" s="33" t="s">
        <v>171</v>
      </c>
      <c r="C37" s="33" t="s">
        <v>48</v>
      </c>
    </row>
    <row r="38" spans="2:9" x14ac:dyDescent="0.25">
      <c r="B38" s="33" t="s">
        <v>172</v>
      </c>
      <c r="C38" s="33" t="s">
        <v>49</v>
      </c>
    </row>
    <row r="39" spans="2:9" x14ac:dyDescent="0.25">
      <c r="B39" s="33" t="s">
        <v>37</v>
      </c>
      <c r="C39" s="33" t="s">
        <v>175</v>
      </c>
    </row>
    <row r="43" spans="2:9" x14ac:dyDescent="0.25">
      <c r="B43" s="80"/>
      <c r="C43" s="80"/>
      <c r="D43" s="80"/>
      <c r="G43" s="80"/>
      <c r="H43" s="80"/>
      <c r="I43" s="80"/>
    </row>
    <row r="44" spans="2:9" x14ac:dyDescent="0.25">
      <c r="B44" s="80"/>
      <c r="C44" s="80"/>
      <c r="D44" s="80"/>
      <c r="G44" s="80"/>
      <c r="H44" s="80"/>
      <c r="I44" s="80"/>
    </row>
    <row r="45" spans="2:9" x14ac:dyDescent="0.25">
      <c r="B45" s="80"/>
      <c r="C45" s="80"/>
      <c r="D45" s="80"/>
      <c r="E45" s="80" t="s">
        <v>178</v>
      </c>
      <c r="F45" s="80"/>
      <c r="G45" s="80"/>
      <c r="H45" s="80"/>
      <c r="I45" s="80"/>
    </row>
    <row r="46" spans="2:9" x14ac:dyDescent="0.25">
      <c r="B46" s="80" t="s">
        <v>176</v>
      </c>
      <c r="C46" s="80"/>
      <c r="D46" s="80"/>
      <c r="E46" s="85">
        <v>65526</v>
      </c>
      <c r="F46" s="80"/>
      <c r="G46" s="80" t="s">
        <v>177</v>
      </c>
      <c r="H46" s="80"/>
      <c r="I46" s="80"/>
    </row>
  </sheetData>
  <mergeCells count="10">
    <mergeCell ref="B3:I11"/>
    <mergeCell ref="C13:D13"/>
    <mergeCell ref="B14:C14"/>
    <mergeCell ref="E20:G20"/>
    <mergeCell ref="B46:D46"/>
    <mergeCell ref="G46:I46"/>
    <mergeCell ref="B43:D45"/>
    <mergeCell ref="G43:I45"/>
    <mergeCell ref="E45:F45"/>
    <mergeCell ref="E46:F46"/>
  </mergeCells>
  <dataValidations count="1">
    <dataValidation type="list" allowBlank="1" showInputMessage="1" showErrorMessage="1" sqref="D14" xr:uid="{620F1D2F-0A8C-477C-A106-5E95DF944D67}">
      <formula1>$Z$1:$Z$18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list</vt:lpstr>
      <vt:lpstr>marksheet</vt:lpstr>
      <vt:lpstr>list12</vt:lpstr>
      <vt:lpstr>marksheet12</vt:lpstr>
      <vt:lpstr>list13</vt:lpstr>
      <vt:lpstr>marksheet13</vt:lpstr>
      <vt:lpstr>list8</vt:lpstr>
      <vt:lpstr>marksheet8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2022-09-16T09:12:14Z</cp:lastPrinted>
  <dcterms:created xsi:type="dcterms:W3CDTF">2022-09-10T06:36:50Z</dcterms:created>
  <dcterms:modified xsi:type="dcterms:W3CDTF">2022-10-12T08:19:27Z</dcterms:modified>
</cp:coreProperties>
</file>