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2-Trngs\4-Payment-Done\20-PySpark-3-Hours\"/>
    </mc:Choice>
  </mc:AlternateContent>
  <xr:revisionPtr revIDLastSave="0" documentId="13_ncr:1_{83AD51CC-9817-4294-B773-D2F0693AF9AB}" xr6:coauthVersionLast="47" xr6:coauthVersionMax="47" xr10:uidLastSave="{00000000-0000-0000-0000-000000000000}"/>
  <bookViews>
    <workbookView xWindow="-108" yWindow="-108" windowWidth="23256" windowHeight="12576" xr2:uid="{199B6EB7-18EA-49B2-A103-0CCE917051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E40" i="1"/>
  <c r="E39" i="1"/>
  <c r="E38" i="1"/>
  <c r="E37" i="1"/>
  <c r="E32" i="1"/>
  <c r="E31" i="1"/>
  <c r="D31" i="1"/>
  <c r="C31" i="1"/>
  <c r="E13" i="1"/>
  <c r="E14" i="1" s="1"/>
  <c r="E7" i="1"/>
  <c r="E10" i="1" s="1"/>
  <c r="D13" i="1"/>
  <c r="D22" i="1" s="1"/>
  <c r="D7" i="1"/>
  <c r="D8" i="1" s="1"/>
  <c r="C7" i="1"/>
  <c r="C8" i="1" s="1"/>
  <c r="C13" i="1"/>
  <c r="C14" i="1" s="1"/>
  <c r="C32" i="1" s="1"/>
  <c r="C39" i="1" l="1"/>
  <c r="E8" i="1"/>
  <c r="E22" i="1"/>
  <c r="E12" i="1"/>
  <c r="E11" i="1"/>
  <c r="E21" i="1" s="1"/>
  <c r="E24" i="1"/>
  <c r="E25" i="1" s="1"/>
  <c r="D24" i="1"/>
  <c r="D25" i="1" s="1"/>
  <c r="D10" i="1"/>
  <c r="D14" i="1"/>
  <c r="D32" i="1" s="1"/>
  <c r="D39" i="1" s="1"/>
  <c r="C24" i="1"/>
  <c r="C25" i="1" s="1"/>
  <c r="C22" i="1"/>
  <c r="C10" i="1"/>
  <c r="D9" i="1" l="1"/>
  <c r="D15" i="1" s="1"/>
  <c r="D16" i="1" s="1"/>
  <c r="C9" i="1"/>
  <c r="E9" i="1"/>
  <c r="E23" i="1" s="1"/>
  <c r="E26" i="1" s="1"/>
  <c r="D12" i="1"/>
  <c r="D11" i="1"/>
  <c r="D21" i="1" s="1"/>
  <c r="C11" i="1"/>
  <c r="C21" i="1" s="1"/>
  <c r="C12" i="1"/>
  <c r="D23" i="1" l="1"/>
  <c r="D26" i="1" s="1"/>
  <c r="D28" i="1" s="1"/>
  <c r="D33" i="1" s="1"/>
  <c r="E28" i="1"/>
  <c r="E15" i="1"/>
  <c r="E16" i="1" s="1"/>
  <c r="E20" i="1" s="1"/>
  <c r="D20" i="1"/>
  <c r="D17" i="1"/>
  <c r="D19" i="1" s="1"/>
  <c r="C23" i="1"/>
  <c r="C26" i="1" s="1"/>
  <c r="C28" i="1" s="1"/>
  <c r="C15" i="1"/>
  <c r="C16" i="1" s="1"/>
  <c r="C17" i="1" s="1"/>
  <c r="C19" i="1" s="1"/>
  <c r="D37" i="1" l="1"/>
  <c r="D38" i="1"/>
  <c r="C38" i="1"/>
  <c r="C37" i="1"/>
  <c r="D35" i="1"/>
  <c r="D36" i="1"/>
  <c r="D40" i="1" s="1"/>
  <c r="E33" i="1"/>
  <c r="C33" i="1"/>
  <c r="D27" i="1"/>
  <c r="E27" i="1"/>
  <c r="E17" i="1"/>
  <c r="E19" i="1" s="1"/>
  <c r="C20" i="1"/>
  <c r="E35" i="1" l="1"/>
  <c r="E36" i="1"/>
  <c r="C35" i="1"/>
  <c r="C36" i="1"/>
  <c r="C40" i="1" s="1"/>
  <c r="C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atingupta2005</author>
  </authors>
  <commentList>
    <comment ref="B5" authorId="0" shapeId="0" xr:uid="{7095A41A-2721-4763-8244-6F29BB3F211D}">
      <text>
        <r>
          <rPr>
            <b/>
            <sz val="9"/>
            <color indexed="81"/>
            <rFont val="Tahoma"/>
            <family val="2"/>
          </rPr>
          <t>atingupta2005:</t>
        </r>
        <r>
          <rPr>
            <sz val="9"/>
            <color indexed="81"/>
            <rFont val="Tahoma"/>
            <family val="2"/>
          </rPr>
          <t xml:space="preserve">
5 Cores per executor is recommended for max HDFS throughput</t>
        </r>
      </text>
    </comment>
    <comment ref="B8" authorId="0" shapeId="0" xr:uid="{102AF2CA-E79C-4033-A0AB-0C8FF6FB4E3A}">
      <text>
        <r>
          <rPr>
            <b/>
            <sz val="9"/>
            <color indexed="81"/>
            <rFont val="Tahoma"/>
            <family val="2"/>
          </rPr>
          <t>atingupta2005:</t>
        </r>
        <r>
          <rPr>
            <sz val="9"/>
            <color indexed="81"/>
            <rFont val="Tahoma"/>
            <family val="2"/>
          </rPr>
          <t xml:space="preserve">
Since there are 5 cores per executor by default and we have 15 cores available per node, we can have max exectors as 15/5=3</t>
        </r>
      </text>
    </comment>
    <comment ref="B9" authorId="0" shapeId="0" xr:uid="{C10AB499-40CC-4787-BAB8-EEFF95E78EF3}">
      <text>
        <r>
          <rPr>
            <b/>
            <sz val="9"/>
            <color indexed="81"/>
            <rFont val="Tahoma"/>
            <family val="2"/>
          </rPr>
          <t>atingupta2005:</t>
        </r>
        <r>
          <rPr>
            <sz val="9"/>
            <color indexed="81"/>
            <rFont val="Tahoma"/>
            <family val="2"/>
          </rPr>
          <t xml:space="preserve">
Since there are 5 cores per executor by default and we have 15 cores available per node, we can have max exectors as 15/5=3</t>
        </r>
      </text>
    </comment>
    <comment ref="B13" authorId="0" shapeId="0" xr:uid="{0B24981D-5E8F-46E5-A646-0458B9C83AA5}">
      <text>
        <r>
          <rPr>
            <b/>
            <sz val="9"/>
            <color indexed="81"/>
            <rFont val="Tahoma"/>
            <family val="2"/>
          </rPr>
          <t>atingupta2005:</t>
        </r>
        <r>
          <rPr>
            <sz val="9"/>
            <color indexed="81"/>
            <rFont val="Tahoma"/>
            <family val="2"/>
          </rPr>
          <t xml:space="preserve">
1 GB for OS and other dameon processes</t>
        </r>
      </text>
    </comment>
    <comment ref="C18" authorId="0" shapeId="0" xr:uid="{2D703279-6F90-4DDB-AC97-2906CFB73287}">
      <text>
        <r>
          <rPr>
            <b/>
            <sz val="9"/>
            <color indexed="81"/>
            <rFont val="Tahoma"/>
            <family val="2"/>
          </rPr>
          <t>atingupta2005:</t>
        </r>
        <r>
          <rPr>
            <sz val="9"/>
            <color indexed="81"/>
            <rFont val="Tahoma"/>
            <family val="2"/>
          </rPr>
          <t xml:space="preserve">
We can use any memory &lt;=19 GB</t>
        </r>
      </text>
    </comment>
    <comment ref="B22" authorId="0" shapeId="0" xr:uid="{C358113B-82EB-4DAD-B906-E92DC10C27C2}">
      <text>
        <r>
          <rPr>
            <b/>
            <sz val="9"/>
            <color indexed="81"/>
            <rFont val="Tahoma"/>
            <family val="2"/>
          </rPr>
          <t>atingupta2005:</t>
        </r>
        <r>
          <rPr>
            <sz val="9"/>
            <color indexed="81"/>
            <rFont val="Tahoma"/>
            <family val="2"/>
          </rPr>
          <t xml:space="preserve">
Since there are 5 cores per executor by default and we have 15 cores available per node, we can have max exectors as 15/5=3</t>
        </r>
      </text>
    </comment>
  </commentList>
</comments>
</file>

<file path=xl/sharedStrings.xml><?xml version="1.0" encoding="utf-8"?>
<sst xmlns="http://schemas.openxmlformats.org/spreadsheetml/2006/main" count="49" uniqueCount="49">
  <si>
    <t>Sno</t>
  </si>
  <si>
    <t>Parallalism</t>
  </si>
  <si>
    <t>Total Slots</t>
  </si>
  <si>
    <t>Nodes</t>
  </si>
  <si>
    <t>Available Total Cores</t>
  </si>
  <si>
    <t>https://medium.com/analytics-vidhya/understanding-resource-allocation-configurations-for-a-spark-application-9c1307e6b5e3</t>
  </si>
  <si>
    <t>Cores per node</t>
  </si>
  <si>
    <t>Available Memory Per Node (GB)</t>
  </si>
  <si>
    <t>Memory Per Node (GB)</t>
  </si>
  <si>
    <t>Available total Memory (GB)</t>
  </si>
  <si>
    <t>Memory per executor</t>
  </si>
  <si>
    <t>Memory Heap overhead (GB)</t>
  </si>
  <si>
    <t>Case 1</t>
  </si>
  <si>
    <t>Case 2</t>
  </si>
  <si>
    <t>Case 3</t>
  </si>
  <si>
    <t>Resources</t>
  </si>
  <si>
    <t>Recommended Cores Per Executor</t>
  </si>
  <si>
    <t>Available Total Executors</t>
  </si>
  <si>
    <t>Calculated Cores Per Executor</t>
  </si>
  <si>
    <t>Available Cores per node</t>
  </si>
  <si>
    <t>Executors per node (Based on memory)</t>
  </si>
  <si>
    <t>Selected executer per node</t>
  </si>
  <si>
    <t>Selected Cores Per Executor</t>
  </si>
  <si>
    <t>Total Recommended Executors</t>
  </si>
  <si>
    <t>Total executers in cluster</t>
  </si>
  <si>
    <t>Executor Memory</t>
  </si>
  <si>
    <t>Executors per node (Based on default cores)</t>
  </si>
  <si>
    <t>Executors per node (Based on selected cores)</t>
  </si>
  <si>
    <t>Avail. Memory per executor after overhead adjustment (Default Cores)</t>
  </si>
  <si>
    <t>Avail. Memory per executor after overhead adjustment (Selected Cores)</t>
  </si>
  <si>
    <t>Memory selected correcty?</t>
  </si>
  <si>
    <t>Executor reserved for Application Master</t>
  </si>
  <si>
    <t>Data Size (GB)</t>
  </si>
  <si>
    <t>Suggested Partitions (Based on cores and executers)</t>
  </si>
  <si>
    <t>Suggested Partitions (Based on data size)</t>
  </si>
  <si>
    <t>Selected Partitions</t>
  </si>
  <si>
    <t>Suugested Partition Size (MB) as per recommendations</t>
  </si>
  <si>
    <t>Actual Partitions as per our data</t>
  </si>
  <si>
    <t>Maximum Partitions possible (Based on node memory and suggested partition size)</t>
  </si>
  <si>
    <t>If 31&lt;30 then we can either increase our cluster node memory size or reduce data size</t>
  </si>
  <si>
    <t>If 33 &lt; 32 than we need to repartition our data so that paralallism can increase</t>
  </si>
  <si>
    <t>Iterations needed by each executor</t>
  </si>
  <si>
    <t>If 27&gt;31 then we should increase the memory of each node else increae CORES of each node</t>
  </si>
  <si>
    <t>Increase CORES per node?</t>
  </si>
  <si>
    <t>Increase Memory per node?</t>
  </si>
  <si>
    <t>Increase Data Size?</t>
  </si>
  <si>
    <t>Can performance be improved by increasing cluster size?</t>
  </si>
  <si>
    <t>Optimaztion Questions</t>
  </si>
  <si>
    <t>Using memory for application (GB)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</si>
</sst>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3FF86-7056-43A8-88E8-6AB481DC656C}">
  <dimension ref="A1:R48"/>
  <sheetViews>
    <sheetView tabSelected="1" topLeftCell="A27" zoomScale="160" zoomScaleNormal="160" workbookViewId="0">
      <selection activeCell="B31" sqref="B31"/>
    </sheetView>
  </sheetViews>
  <sheetFormatPr defaultRowHeight="14.4" x14ac:dyDescent="0.3"/>
  <cols>
    <col min="2" max="2" width="43" customWidth="1"/>
    <col min="3" max="3" width="15.77734375" customWidth="1"/>
    <col min="4" max="5" width="16.44140625" customWidth="1"/>
    <col min="6" max="6" width="15.109375" bestFit="1" customWidth="1"/>
    <col min="7" max="7" width="15.109375" customWidth="1"/>
    <col min="8" max="9" width="13.33203125" customWidth="1"/>
    <col min="10" max="10" width="16.77734375" bestFit="1" customWidth="1"/>
    <col min="11" max="14" width="16.77734375" customWidth="1"/>
    <col min="15" max="15" width="13.33203125" customWidth="1"/>
    <col min="16" max="16" width="18.5546875" bestFit="1" customWidth="1"/>
    <col min="17" max="17" width="18.5546875" customWidth="1"/>
    <col min="18" max="18" width="12.21875" customWidth="1"/>
  </cols>
  <sheetData>
    <row r="1" spans="1:18" x14ac:dyDescent="0.3">
      <c r="A1" s="1" t="s">
        <v>0</v>
      </c>
      <c r="B1" s="1" t="s">
        <v>15</v>
      </c>
      <c r="C1" s="1" t="s">
        <v>12</v>
      </c>
      <c r="D1" s="1" t="s">
        <v>13</v>
      </c>
      <c r="E1" s="1" t="s">
        <v>14</v>
      </c>
    </row>
    <row r="2" spans="1:18" x14ac:dyDescent="0.3">
      <c r="A2" s="2">
        <v>1</v>
      </c>
      <c r="B2" s="1" t="s">
        <v>3</v>
      </c>
      <c r="C2" s="2">
        <v>6</v>
      </c>
      <c r="D2" s="2">
        <v>6</v>
      </c>
      <c r="E2" s="2">
        <v>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2">
        <v>2</v>
      </c>
      <c r="B3" s="1" t="s">
        <v>8</v>
      </c>
      <c r="C3" s="2">
        <v>64</v>
      </c>
      <c r="D3" s="2">
        <v>64</v>
      </c>
      <c r="E3" s="2">
        <v>64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2">
        <v>3</v>
      </c>
      <c r="B4" s="1" t="s">
        <v>6</v>
      </c>
      <c r="C4" s="2">
        <v>16</v>
      </c>
      <c r="D4" s="2">
        <v>32</v>
      </c>
      <c r="E4" s="2">
        <v>16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2">
        <v>4</v>
      </c>
      <c r="B5" s="1" t="s">
        <v>16</v>
      </c>
      <c r="C5" s="2">
        <v>5</v>
      </c>
      <c r="D5" s="2">
        <v>5</v>
      </c>
      <c r="E5" s="2">
        <v>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A6" s="2">
        <v>5</v>
      </c>
      <c r="B6" s="1" t="s">
        <v>31</v>
      </c>
      <c r="C6" s="2">
        <v>1</v>
      </c>
      <c r="D6" s="2">
        <v>1</v>
      </c>
      <c r="E6" s="2">
        <v>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2">
        <v>6</v>
      </c>
      <c r="B7" s="1" t="s">
        <v>19</v>
      </c>
      <c r="C7" s="5">
        <f>C4-1</f>
        <v>15</v>
      </c>
      <c r="D7" s="5">
        <f>D4-1</f>
        <v>31</v>
      </c>
      <c r="E7" s="5">
        <f>E4-1</f>
        <v>15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3">
      <c r="A8" s="2">
        <v>7</v>
      </c>
      <c r="B8" s="1" t="s">
        <v>26</v>
      </c>
      <c r="C8" s="3">
        <f>FLOOR(C7/C5,1)</f>
        <v>3</v>
      </c>
      <c r="D8" s="3">
        <f t="shared" ref="D8:E8" si="0">FLOOR(D7/D5,1)</f>
        <v>6</v>
      </c>
      <c r="E8" s="3">
        <f t="shared" si="0"/>
        <v>3</v>
      </c>
    </row>
    <row r="9" spans="1:18" x14ac:dyDescent="0.3">
      <c r="A9" s="2">
        <v>8</v>
      </c>
      <c r="B9" s="1" t="s">
        <v>27</v>
      </c>
      <c r="C9" s="3">
        <f>FLOOR(C7/MIN(C5,C25),1)</f>
        <v>3</v>
      </c>
      <c r="D9" s="3">
        <f>FLOOR(D7/MIN(D5,D25),1)</f>
        <v>6</v>
      </c>
      <c r="E9" s="3">
        <f>FLOOR(E7/MIN(E5,E25),1)</f>
        <v>5</v>
      </c>
    </row>
    <row r="10" spans="1:18" x14ac:dyDescent="0.3">
      <c r="A10" s="2">
        <v>9</v>
      </c>
      <c r="B10" s="1" t="s">
        <v>4</v>
      </c>
      <c r="C10" s="5">
        <f>C7*C2</f>
        <v>90</v>
      </c>
      <c r="D10" s="5">
        <f>D7*D2</f>
        <v>186</v>
      </c>
      <c r="E10" s="5">
        <f>E7*E2</f>
        <v>90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3">
      <c r="A11" s="2">
        <v>10</v>
      </c>
      <c r="B11" s="1" t="s">
        <v>23</v>
      </c>
      <c r="C11" s="3">
        <f>C10/C5</f>
        <v>18</v>
      </c>
      <c r="D11" s="3">
        <f>D10/D5</f>
        <v>37.200000000000003</v>
      </c>
      <c r="E11" s="3">
        <f>E10/E5</f>
        <v>18</v>
      </c>
    </row>
    <row r="12" spans="1:18" x14ac:dyDescent="0.3">
      <c r="A12" s="2">
        <v>11</v>
      </c>
      <c r="B12" s="1" t="s">
        <v>2</v>
      </c>
      <c r="C12" s="5">
        <f>C10</f>
        <v>90</v>
      </c>
      <c r="D12" s="5">
        <f>D10</f>
        <v>186</v>
      </c>
      <c r="E12" s="5">
        <f>E10</f>
        <v>90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3">
      <c r="A13" s="2">
        <v>12</v>
      </c>
      <c r="B13" s="1" t="s">
        <v>7</v>
      </c>
      <c r="C13" s="5">
        <f>C3-1</f>
        <v>63</v>
      </c>
      <c r="D13" s="5">
        <f>D3-1</f>
        <v>63</v>
      </c>
      <c r="E13" s="5">
        <f>E3-1</f>
        <v>63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3">
      <c r="A14" s="2">
        <v>13</v>
      </c>
      <c r="B14" s="1" t="s">
        <v>9</v>
      </c>
      <c r="C14" s="5">
        <f>C13*C2</f>
        <v>378</v>
      </c>
      <c r="D14" s="5">
        <f>D13*D2</f>
        <v>378</v>
      </c>
      <c r="E14" s="5">
        <f>E13*E2</f>
        <v>378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3">
      <c r="A15" s="2">
        <v>14</v>
      </c>
      <c r="B15" s="1" t="s">
        <v>10</v>
      </c>
      <c r="C15" s="3">
        <f>C13/C9</f>
        <v>21</v>
      </c>
      <c r="D15" s="3">
        <f>D13/D9</f>
        <v>10.5</v>
      </c>
      <c r="E15" s="3">
        <f>E13/E9</f>
        <v>12.6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3">
      <c r="A16" s="2">
        <v>15</v>
      </c>
      <c r="B16" s="1" t="s">
        <v>11</v>
      </c>
      <c r="C16" s="3">
        <f>MAX(0.07*C15,0.384)</f>
        <v>1.4700000000000002</v>
      </c>
      <c r="D16" s="3">
        <f>MAX(0.07*D15,0.384)</f>
        <v>0.7350000000000001</v>
      </c>
      <c r="E16" s="3">
        <f>MAX(0.07*E15,0.384)</f>
        <v>0.88200000000000001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28.8" x14ac:dyDescent="0.3">
      <c r="A17" s="2">
        <v>16</v>
      </c>
      <c r="B17" s="1" t="s">
        <v>28</v>
      </c>
      <c r="C17" s="3">
        <f>FLOOR(C13/C8-C16,1)</f>
        <v>19</v>
      </c>
      <c r="D17" s="3">
        <f>FLOOR(D13/D8-D16,1)</f>
        <v>9</v>
      </c>
      <c r="E17" s="3">
        <f>FLOOR(E13/E8-E16,1)</f>
        <v>20</v>
      </c>
    </row>
    <row r="18" spans="1:18" x14ac:dyDescent="0.3">
      <c r="A18" s="2">
        <v>17</v>
      </c>
      <c r="B18" s="1" t="s">
        <v>48</v>
      </c>
      <c r="C18" s="4">
        <v>19</v>
      </c>
      <c r="D18" s="4">
        <v>9</v>
      </c>
      <c r="E18" s="4">
        <v>10</v>
      </c>
    </row>
    <row r="19" spans="1:18" x14ac:dyDescent="0.3">
      <c r="A19" s="2">
        <v>18</v>
      </c>
      <c r="B19" s="1" t="s">
        <v>30</v>
      </c>
      <c r="C19" s="7">
        <f>IF(C18&lt;=C17,1,0)</f>
        <v>1</v>
      </c>
      <c r="D19" s="7">
        <f>IF(D18&lt;=D17,1,0)</f>
        <v>1</v>
      </c>
      <c r="E19" s="7">
        <f>IF(E18&lt;=E17,1,0)</f>
        <v>1</v>
      </c>
    </row>
    <row r="20" spans="1:18" ht="28.8" x14ac:dyDescent="0.3">
      <c r="A20" s="2">
        <v>19</v>
      </c>
      <c r="B20" s="1" t="s">
        <v>29</v>
      </c>
      <c r="C20" s="3">
        <f>FLOOR(C13/C9-C16,1)</f>
        <v>19</v>
      </c>
      <c r="D20" s="3">
        <f>FLOOR(D13/D9-D16,1)</f>
        <v>9</v>
      </c>
      <c r="E20" s="3">
        <f>FLOOR(E13/E9-E16,1)</f>
        <v>11</v>
      </c>
    </row>
    <row r="21" spans="1:18" x14ac:dyDescent="0.3">
      <c r="A21" s="2">
        <v>20</v>
      </c>
      <c r="B21" s="1" t="s">
        <v>17</v>
      </c>
      <c r="C21" s="3">
        <f>C11-C6</f>
        <v>17</v>
      </c>
      <c r="D21" s="3">
        <f>D11-D6</f>
        <v>36.200000000000003</v>
      </c>
      <c r="E21" s="3">
        <f>E11-E6</f>
        <v>17</v>
      </c>
    </row>
    <row r="22" spans="1:18" x14ac:dyDescent="0.3">
      <c r="A22" s="2">
        <v>21</v>
      </c>
      <c r="B22" s="1" t="s">
        <v>20</v>
      </c>
      <c r="C22" s="3">
        <f>ROUND(C13/C18,1)</f>
        <v>3.3</v>
      </c>
      <c r="D22" s="3">
        <f>ROUND(D13/D18,1)</f>
        <v>7</v>
      </c>
      <c r="E22" s="3">
        <f>ROUND(E13/E18,1)</f>
        <v>6.3</v>
      </c>
    </row>
    <row r="23" spans="1:18" x14ac:dyDescent="0.3">
      <c r="A23" s="2">
        <v>22</v>
      </c>
      <c r="B23" s="1" t="s">
        <v>21</v>
      </c>
      <c r="C23" s="3">
        <f>MIN(C22,C9)</f>
        <v>3</v>
      </c>
      <c r="D23" s="3">
        <f>MIN(D22,D9)</f>
        <v>6</v>
      </c>
      <c r="E23" s="3">
        <f>MIN(E22,E9)</f>
        <v>5</v>
      </c>
    </row>
    <row r="24" spans="1:18" x14ac:dyDescent="0.3">
      <c r="A24" s="2">
        <v>23</v>
      </c>
      <c r="B24" s="1" t="s">
        <v>18</v>
      </c>
      <c r="C24" s="3">
        <f>_xlfn.CEILING.MATH(IF(C13/C18&lt;=C5,C5,C7/(C13/C18)),1)</f>
        <v>5</v>
      </c>
      <c r="D24" s="3">
        <f>_xlfn.CEILING.MATH(IF(D13/D18&lt;=D5,D5,D7/(D13/D18)),1)</f>
        <v>5</v>
      </c>
      <c r="E24" s="3">
        <f>_xlfn.CEILING.MATH(IF(E13/E18&lt;=E5,E5,E7/(E13/E18)),1)</f>
        <v>3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3">
      <c r="A25" s="2">
        <v>24</v>
      </c>
      <c r="B25" s="1" t="s">
        <v>22</v>
      </c>
      <c r="C25" s="6">
        <f>MIN(C24,C5)</f>
        <v>5</v>
      </c>
      <c r="D25" s="6">
        <f>MIN(D24,D5)</f>
        <v>5</v>
      </c>
      <c r="E25" s="6">
        <f>MIN(E24,E5)</f>
        <v>3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3">
      <c r="A26" s="2">
        <v>25</v>
      </c>
      <c r="B26" s="1" t="s">
        <v>24</v>
      </c>
      <c r="C26" s="6">
        <f>C23*C2-1</f>
        <v>17</v>
      </c>
      <c r="D26" s="6">
        <f>D23*D2-1</f>
        <v>35</v>
      </c>
      <c r="E26" s="6">
        <f>E23*E2-1</f>
        <v>29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3">
      <c r="A27" s="2">
        <v>26</v>
      </c>
      <c r="B27" s="1" t="s">
        <v>25</v>
      </c>
      <c r="C27" s="6">
        <f>C20</f>
        <v>19</v>
      </c>
      <c r="D27" s="6">
        <f>D20</f>
        <v>9</v>
      </c>
      <c r="E27" s="6">
        <f>E20</f>
        <v>11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28.8" x14ac:dyDescent="0.3">
      <c r="A28" s="2">
        <v>27</v>
      </c>
      <c r="B28" s="1" t="s">
        <v>33</v>
      </c>
      <c r="C28" s="3">
        <f>C25*C26</f>
        <v>85</v>
      </c>
      <c r="D28" s="3">
        <f>D25*D26</f>
        <v>175</v>
      </c>
      <c r="E28" s="3">
        <f>E25*E26</f>
        <v>87</v>
      </c>
    </row>
    <row r="29" spans="1:18" x14ac:dyDescent="0.3">
      <c r="A29" s="2">
        <v>28</v>
      </c>
      <c r="B29" s="1" t="s">
        <v>32</v>
      </c>
      <c r="C29" s="4">
        <f>10*1024</f>
        <v>10240</v>
      </c>
      <c r="D29" s="4">
        <v>1</v>
      </c>
      <c r="E29" s="4">
        <v>1</v>
      </c>
    </row>
    <row r="30" spans="1:18" ht="28.8" x14ac:dyDescent="0.3">
      <c r="A30" s="2">
        <v>29</v>
      </c>
      <c r="B30" s="1" t="s">
        <v>36</v>
      </c>
      <c r="C30" s="4">
        <v>128</v>
      </c>
      <c r="D30" s="4">
        <v>128</v>
      </c>
      <c r="E30" s="4">
        <v>128</v>
      </c>
    </row>
    <row r="31" spans="1:18" x14ac:dyDescent="0.3">
      <c r="A31" s="2">
        <v>30</v>
      </c>
      <c r="B31" s="1" t="s">
        <v>34</v>
      </c>
      <c r="C31" s="3">
        <f>C29*1024/C30</f>
        <v>81920</v>
      </c>
      <c r="D31" s="3">
        <f>D29*1024/D30</f>
        <v>8</v>
      </c>
      <c r="E31" s="3">
        <f>E29*1024/E30</f>
        <v>8</v>
      </c>
    </row>
    <row r="32" spans="1:18" ht="28.8" x14ac:dyDescent="0.3">
      <c r="A32" s="2">
        <v>31</v>
      </c>
      <c r="B32" s="1" t="s">
        <v>38</v>
      </c>
      <c r="C32" s="3">
        <f>ROUND(C14/1024*C30,0)</f>
        <v>47</v>
      </c>
      <c r="D32" s="3">
        <f>ROUND(D14/1024*D30,0)</f>
        <v>47</v>
      </c>
      <c r="E32" s="3">
        <f>ROUND(E14/1024*E30,0)</f>
        <v>47</v>
      </c>
    </row>
    <row r="33" spans="1:5" x14ac:dyDescent="0.3">
      <c r="A33" s="2">
        <v>32</v>
      </c>
      <c r="B33" s="1" t="s">
        <v>35</v>
      </c>
      <c r="C33" s="3">
        <f>MIN(C28,C31,C32)</f>
        <v>47</v>
      </c>
      <c r="D33" s="3">
        <f>MIN(D28,D31,D32)</f>
        <v>8</v>
      </c>
      <c r="E33" s="3">
        <f>MIN(E28,E31,E32)</f>
        <v>8</v>
      </c>
    </row>
    <row r="34" spans="1:5" x14ac:dyDescent="0.3">
      <c r="A34" s="2">
        <v>33</v>
      </c>
      <c r="B34" s="1" t="s">
        <v>37</v>
      </c>
      <c r="C34" s="4">
        <v>10</v>
      </c>
      <c r="D34" s="4">
        <v>30</v>
      </c>
      <c r="E34" s="4">
        <v>100</v>
      </c>
    </row>
    <row r="35" spans="1:5" x14ac:dyDescent="0.3">
      <c r="A35" s="2">
        <v>34</v>
      </c>
      <c r="B35" s="1" t="s">
        <v>1</v>
      </c>
      <c r="C35" s="6">
        <f>MIN(C33,C34)</f>
        <v>10</v>
      </c>
      <c r="D35" s="6">
        <f>MIN(D33,D34)</f>
        <v>8</v>
      </c>
      <c r="E35" s="6">
        <f>MIN(E33,E34)</f>
        <v>8</v>
      </c>
    </row>
    <row r="36" spans="1:5" x14ac:dyDescent="0.3">
      <c r="A36" s="2">
        <v>35</v>
      </c>
      <c r="B36" s="1" t="s">
        <v>41</v>
      </c>
      <c r="C36">
        <f>C31/C33</f>
        <v>1742.9787234042553</v>
      </c>
      <c r="D36">
        <f>D31/D33</f>
        <v>1</v>
      </c>
      <c r="E36">
        <f>E31/E33</f>
        <v>1</v>
      </c>
    </row>
    <row r="37" spans="1:5" x14ac:dyDescent="0.3">
      <c r="A37" s="2">
        <v>36</v>
      </c>
      <c r="B37" s="1" t="s">
        <v>43</v>
      </c>
      <c r="C37" t="b">
        <f>C28&lt;C32</f>
        <v>0</v>
      </c>
      <c r="D37" t="b">
        <f>D28&lt;D32</f>
        <v>0</v>
      </c>
      <c r="E37" t="b">
        <f>E28&lt;E32</f>
        <v>0</v>
      </c>
    </row>
    <row r="38" spans="1:5" x14ac:dyDescent="0.3">
      <c r="A38" s="2">
        <v>37</v>
      </c>
      <c r="B38" s="1" t="s">
        <v>44</v>
      </c>
      <c r="C38" t="b">
        <f>C28&gt;C32</f>
        <v>1</v>
      </c>
      <c r="D38" t="b">
        <f>D28&gt;D32</f>
        <v>1</v>
      </c>
      <c r="E38" t="b">
        <f>E28&gt;E32</f>
        <v>1</v>
      </c>
    </row>
    <row r="39" spans="1:5" x14ac:dyDescent="0.3">
      <c r="A39" s="2">
        <v>38</v>
      </c>
      <c r="B39" s="1" t="s">
        <v>45</v>
      </c>
      <c r="C39" t="b">
        <f>C31&lt;C32</f>
        <v>0</v>
      </c>
      <c r="D39" t="b">
        <f t="shared" ref="D39:E39" si="1">D31&lt;D32</f>
        <v>1</v>
      </c>
      <c r="E39" t="b">
        <f t="shared" si="1"/>
        <v>1</v>
      </c>
    </row>
    <row r="40" spans="1:5" ht="28.8" x14ac:dyDescent="0.3">
      <c r="A40" s="2">
        <v>39</v>
      </c>
      <c r="B40" s="1" t="s">
        <v>46</v>
      </c>
      <c r="C40" t="b">
        <f>C36&gt;2</f>
        <v>1</v>
      </c>
      <c r="D40" t="b">
        <f>D36&gt;2</f>
        <v>0</v>
      </c>
      <c r="E40" t="b">
        <f>E36&gt;2</f>
        <v>0</v>
      </c>
    </row>
    <row r="42" spans="1:5" x14ac:dyDescent="0.3">
      <c r="B42" s="8" t="s">
        <v>47</v>
      </c>
    </row>
    <row r="43" spans="1:5" ht="28.8" x14ac:dyDescent="0.3">
      <c r="B43" s="2" t="s">
        <v>40</v>
      </c>
    </row>
    <row r="44" spans="1:5" ht="28.8" x14ac:dyDescent="0.3">
      <c r="B44" s="2" t="s">
        <v>39</v>
      </c>
    </row>
    <row r="45" spans="1:5" ht="28.8" x14ac:dyDescent="0.3">
      <c r="B45" s="2" t="s">
        <v>42</v>
      </c>
    </row>
    <row r="48" spans="1:5" x14ac:dyDescent="0.3">
      <c r="B48" t="s">
        <v>5</v>
      </c>
    </row>
  </sheetData>
  <conditionalFormatting sqref="C19">
    <cfRule type="cellIs" dxfId="5" priority="5" operator="greaterThan">
      <formula>1</formula>
    </cfRule>
    <cfRule type="cellIs" dxfId="4" priority="6" operator="equal">
      <formula>1</formula>
    </cfRule>
    <cfRule type="cellIs" dxfId="3" priority="7" operator="greaterThan">
      <formula>1</formula>
    </cfRule>
    <cfRule type="cellIs" dxfId="2" priority="8" operator="greaterThan">
      <formula>1</formula>
    </cfRule>
  </conditionalFormatting>
  <conditionalFormatting sqref="C19:E1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atingupta2005</dc:creator>
  <cp:lastModifiedBy>atingupta2005</cp:lastModifiedBy>
  <dcterms:created xsi:type="dcterms:W3CDTF">2022-09-04T02:58:30Z</dcterms:created>
  <dcterms:modified xsi:type="dcterms:W3CDTF">2023-03-28T07:49:16Z</dcterms:modified>
</cp:coreProperties>
</file>