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ame 338\"/>
    </mc:Choice>
  </mc:AlternateContent>
  <xr:revisionPtr revIDLastSave="0" documentId="13_ncr:1_{5690B6E0-F791-49E6-8068-C47C3D91462E}" xr6:coauthVersionLast="47" xr6:coauthVersionMax="47" xr10:uidLastSave="{00000000-0000-0000-0000-000000000000}"/>
  <bookViews>
    <workbookView xWindow="-108" yWindow="-108" windowWidth="23256" windowHeight="12456" activeTab="5" xr2:uid="{87FAA1D2-AF27-4FC0-A068-DFF4B2F7EBA8}"/>
  </bookViews>
  <sheets>
    <sheet name="Frames" sheetId="2" r:id="rId1"/>
    <sheet name="Steel Weight" sheetId="3" r:id="rId2"/>
    <sheet name="Machinery" sheetId="4" r:id="rId3"/>
    <sheet name="Wood and Outfit" sheetId="5" r:id="rId4"/>
    <sheet name="Capacity" sheetId="6" r:id="rId5"/>
    <sheet name="Total Weight" sheetId="8" r:id="rId6"/>
    <sheet name="Trim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3" i="4" l="1"/>
  <c r="L87" i="3"/>
  <c r="G3" i="4"/>
  <c r="K196" i="2"/>
  <c r="I196" i="2"/>
  <c r="G196" i="2"/>
  <c r="G197" i="2" s="1"/>
  <c r="F195" i="2"/>
  <c r="G195" i="2"/>
  <c r="H195" i="2"/>
  <c r="I195" i="2" s="1"/>
  <c r="J195" i="2"/>
  <c r="K195" i="2"/>
  <c r="I83" i="3"/>
  <c r="K83" i="3" s="1"/>
  <c r="L83" i="3" s="1"/>
  <c r="I84" i="3"/>
  <c r="K84" i="3" s="1"/>
  <c r="L84" i="3" s="1"/>
  <c r="N83" i="3" l="1"/>
  <c r="P83" i="3"/>
  <c r="N84" i="3"/>
  <c r="P84" i="3"/>
  <c r="F26" i="8"/>
  <c r="F56" i="8" s="1"/>
  <c r="F30" i="8"/>
  <c r="F60" i="8" s="1"/>
  <c r="F31" i="8"/>
  <c r="F61" i="8"/>
  <c r="F46" i="8"/>
  <c r="F27" i="8"/>
  <c r="F57" i="8" s="1"/>
  <c r="F28" i="8"/>
  <c r="F58" i="8" s="1"/>
  <c r="F29" i="8"/>
  <c r="F44" i="8" s="1"/>
  <c r="F34" i="8"/>
  <c r="F41" i="8" l="1"/>
  <c r="F45" i="8"/>
  <c r="F42" i="8"/>
  <c r="F59" i="8"/>
  <c r="F43" i="8"/>
  <c r="H30" i="8" l="1"/>
  <c r="H29" i="8"/>
  <c r="H27" i="8"/>
  <c r="H26" i="8"/>
  <c r="F12" i="6" l="1"/>
  <c r="F7" i="6"/>
  <c r="G12" i="6" l="1"/>
  <c r="D13" i="10"/>
  <c r="I65" i="8"/>
  <c r="H56" i="8"/>
  <c r="F64" i="8"/>
  <c r="G64" i="8" s="1"/>
  <c r="G65" i="8"/>
  <c r="G13" i="8"/>
  <c r="I13" i="8"/>
  <c r="G14" i="8"/>
  <c r="I14" i="8"/>
  <c r="G15" i="8"/>
  <c r="I15" i="8"/>
  <c r="G16" i="8"/>
  <c r="I16" i="8"/>
  <c r="G17" i="8"/>
  <c r="I17" i="8"/>
  <c r="G18" i="8"/>
  <c r="I18" i="8"/>
  <c r="E56" i="8"/>
  <c r="D5" i="10"/>
  <c r="H41" i="8"/>
  <c r="E57" i="8"/>
  <c r="H42" i="8"/>
  <c r="H28" i="8"/>
  <c r="H43" i="8" s="1"/>
  <c r="E44" i="8"/>
  <c r="D8" i="10"/>
  <c r="H44" i="8"/>
  <c r="E60" i="8"/>
  <c r="G30" i="8"/>
  <c r="H45" i="8"/>
  <c r="E61" i="8"/>
  <c r="D10" i="10"/>
  <c r="H31" i="8"/>
  <c r="F32" i="8"/>
  <c r="H32" i="8"/>
  <c r="H47" i="8" s="1"/>
  <c r="F33" i="8"/>
  <c r="F48" i="8" s="1"/>
  <c r="H33" i="8"/>
  <c r="F49" i="8"/>
  <c r="H34" i="8"/>
  <c r="F47" i="8" l="1"/>
  <c r="D11" i="10"/>
  <c r="I44" i="8"/>
  <c r="F63" i="8"/>
  <c r="G63" i="8" s="1"/>
  <c r="D12" i="10"/>
  <c r="D7" i="10"/>
  <c r="D6" i="10"/>
  <c r="H64" i="8"/>
  <c r="I64" i="8" s="1"/>
  <c r="H49" i="8"/>
  <c r="H63" i="8"/>
  <c r="I63" i="8" s="1"/>
  <c r="H48" i="8"/>
  <c r="H61" i="8"/>
  <c r="H46" i="8"/>
  <c r="I56" i="8"/>
  <c r="D9" i="10"/>
  <c r="G29" i="8"/>
  <c r="I61" i="8"/>
  <c r="E46" i="8"/>
  <c r="I46" i="8" s="1"/>
  <c r="G31" i="8"/>
  <c r="G26" i="8"/>
  <c r="H62" i="8"/>
  <c r="I62" i="8" s="1"/>
  <c r="F62" i="8"/>
  <c r="G62" i="8" s="1"/>
  <c r="H60" i="8"/>
  <c r="I60" i="8" s="1"/>
  <c r="I26" i="8"/>
  <c r="G61" i="8"/>
  <c r="H59" i="8"/>
  <c r="E41" i="8"/>
  <c r="I41" i="8" s="1"/>
  <c r="G60" i="8"/>
  <c r="H58" i="8"/>
  <c r="I29" i="8"/>
  <c r="H57" i="8"/>
  <c r="I57" i="8" s="1"/>
  <c r="E45" i="8"/>
  <c r="I45" i="8" s="1"/>
  <c r="I31" i="8"/>
  <c r="G28" i="8"/>
  <c r="I28" i="8"/>
  <c r="I27" i="8"/>
  <c r="E59" i="8"/>
  <c r="G44" i="8"/>
  <c r="E42" i="8"/>
  <c r="I42" i="8" s="1"/>
  <c r="E58" i="8"/>
  <c r="G58" i="8" s="1"/>
  <c r="G27" i="8"/>
  <c r="E43" i="8"/>
  <c r="I43" i="8" s="1"/>
  <c r="I30" i="8"/>
  <c r="G56" i="8"/>
  <c r="G45" i="8" l="1"/>
  <c r="G46" i="8"/>
  <c r="G59" i="8"/>
  <c r="G41" i="8"/>
  <c r="I59" i="8"/>
  <c r="I58" i="8"/>
  <c r="G57" i="8"/>
  <c r="G43" i="8"/>
  <c r="G42" i="8"/>
  <c r="K122" i="5" l="1"/>
  <c r="I122" i="5"/>
  <c r="G120" i="5"/>
  <c r="K120" i="5" s="1"/>
  <c r="G118" i="5"/>
  <c r="K118" i="5" s="1"/>
  <c r="G116" i="5"/>
  <c r="K116" i="5" s="1"/>
  <c r="G114" i="5"/>
  <c r="K114" i="5" s="1"/>
  <c r="G112" i="5"/>
  <c r="K112" i="5" s="1"/>
  <c r="G110" i="5"/>
  <c r="K110" i="5" s="1"/>
  <c r="G108" i="5"/>
  <c r="K108" i="5" s="1"/>
  <c r="G106" i="5"/>
  <c r="K106" i="5" s="1"/>
  <c r="G104" i="5"/>
  <c r="K104" i="5" s="1"/>
  <c r="G103" i="5"/>
  <c r="K103" i="5" s="1"/>
  <c r="G102" i="5"/>
  <c r="K102" i="5" s="1"/>
  <c r="G101" i="5"/>
  <c r="K101" i="5" s="1"/>
  <c r="G99" i="5"/>
  <c r="K99" i="5" s="1"/>
  <c r="G98" i="5"/>
  <c r="K98" i="5" s="1"/>
  <c r="G97" i="5"/>
  <c r="K97" i="5" s="1"/>
  <c r="G96" i="5"/>
  <c r="K96" i="5" s="1"/>
  <c r="G94" i="5"/>
  <c r="K94" i="5" s="1"/>
  <c r="G92" i="5"/>
  <c r="K92" i="5" s="1"/>
  <c r="G90" i="5"/>
  <c r="K90" i="5" s="1"/>
  <c r="G89" i="5"/>
  <c r="K89" i="5" s="1"/>
  <c r="G88" i="5"/>
  <c r="K88" i="5" s="1"/>
  <c r="G86" i="5"/>
  <c r="K86" i="5" s="1"/>
  <c r="G85" i="5"/>
  <c r="K85" i="5" s="1"/>
  <c r="G84" i="5"/>
  <c r="K84" i="5" s="1"/>
  <c r="G82" i="5"/>
  <c r="K82" i="5" s="1"/>
  <c r="G81" i="5"/>
  <c r="K81" i="5" s="1"/>
  <c r="G80" i="5"/>
  <c r="G79" i="5"/>
  <c r="K79" i="5" s="1"/>
  <c r="G78" i="5"/>
  <c r="K78" i="5" s="1"/>
  <c r="G76" i="5"/>
  <c r="K76" i="5" s="1"/>
  <c r="G75" i="5"/>
  <c r="K75" i="5" s="1"/>
  <c r="G74" i="5"/>
  <c r="K74" i="5" s="1"/>
  <c r="G72" i="5"/>
  <c r="K72" i="5" s="1"/>
  <c r="G71" i="5"/>
  <c r="K71" i="5" s="1"/>
  <c r="G70" i="5"/>
  <c r="K70" i="5" s="1"/>
  <c r="G68" i="5"/>
  <c r="K68" i="5" s="1"/>
  <c r="G67" i="5"/>
  <c r="K67" i="5" s="1"/>
  <c r="G66" i="5"/>
  <c r="K66" i="5" s="1"/>
  <c r="G64" i="5"/>
  <c r="K64" i="5" s="1"/>
  <c r="G63" i="5"/>
  <c r="K63" i="5" s="1"/>
  <c r="G62" i="5"/>
  <c r="K62" i="5" s="1"/>
  <c r="G60" i="5"/>
  <c r="K60" i="5" s="1"/>
  <c r="G59" i="5"/>
  <c r="K59" i="5" s="1"/>
  <c r="G58" i="5"/>
  <c r="K58" i="5" s="1"/>
  <c r="G56" i="5"/>
  <c r="K56" i="5" s="1"/>
  <c r="G55" i="5"/>
  <c r="K55" i="5" s="1"/>
  <c r="G54" i="5"/>
  <c r="G53" i="5"/>
  <c r="K53" i="5" s="1"/>
  <c r="G52" i="5"/>
  <c r="K52" i="5" s="1"/>
  <c r="G51" i="5"/>
  <c r="K51" i="5" s="1"/>
  <c r="G50" i="5"/>
  <c r="G49" i="5"/>
  <c r="K49" i="5" s="1"/>
  <c r="G48" i="5"/>
  <c r="K48" i="5" s="1"/>
  <c r="G46" i="5"/>
  <c r="K46" i="5" s="1"/>
  <c r="G45" i="5"/>
  <c r="K45" i="5" s="1"/>
  <c r="G44" i="5"/>
  <c r="K44" i="5" s="1"/>
  <c r="G43" i="5"/>
  <c r="K43" i="5" s="1"/>
  <c r="G42" i="5"/>
  <c r="K42" i="5" s="1"/>
  <c r="G41" i="5"/>
  <c r="G40" i="5"/>
  <c r="K40" i="5" s="1"/>
  <c r="G38" i="5"/>
  <c r="K38" i="5" s="1"/>
  <c r="G37" i="5"/>
  <c r="I37" i="5" s="1"/>
  <c r="G36" i="5"/>
  <c r="K36" i="5" s="1"/>
  <c r="G35" i="5"/>
  <c r="K35" i="5" s="1"/>
  <c r="G34" i="5"/>
  <c r="K34" i="5" s="1"/>
  <c r="G33" i="5"/>
  <c r="K33" i="5" s="1"/>
  <c r="G32" i="5"/>
  <c r="K32" i="5" s="1"/>
  <c r="G30" i="5"/>
  <c r="K30" i="5" s="1"/>
  <c r="G29" i="5"/>
  <c r="K29" i="5" s="1"/>
  <c r="G28" i="5"/>
  <c r="K28" i="5" s="1"/>
  <c r="G26" i="5"/>
  <c r="K26" i="5" s="1"/>
  <c r="G25" i="5"/>
  <c r="K25" i="5" s="1"/>
  <c r="G24" i="5"/>
  <c r="K24" i="5" s="1"/>
  <c r="G22" i="5"/>
  <c r="I22" i="5" s="1"/>
  <c r="G21" i="5"/>
  <c r="K21" i="5" s="1"/>
  <c r="G20" i="5"/>
  <c r="K20" i="5" s="1"/>
  <c r="G15" i="5"/>
  <c r="K15" i="5" s="1"/>
  <c r="G14" i="5"/>
  <c r="K14" i="5" s="1"/>
  <c r="G13" i="5"/>
  <c r="G12" i="5"/>
  <c r="K12" i="5" s="1"/>
  <c r="G11" i="5"/>
  <c r="K11" i="5" s="1"/>
  <c r="G10" i="5"/>
  <c r="I10" i="5" s="1"/>
  <c r="G9" i="5"/>
  <c r="K9" i="5" s="1"/>
  <c r="G8" i="5"/>
  <c r="K8" i="5" s="1"/>
  <c r="G7" i="5"/>
  <c r="K7" i="5" s="1"/>
  <c r="G6" i="5"/>
  <c r="K6" i="5" s="1"/>
  <c r="G5" i="5"/>
  <c r="K5" i="5" s="1"/>
  <c r="G4" i="5"/>
  <c r="K4" i="5" s="1"/>
  <c r="G3" i="5"/>
  <c r="K3" i="5" s="1"/>
  <c r="N20" i="10"/>
  <c r="S21" i="10" s="1"/>
  <c r="K13" i="5" l="1"/>
  <c r="I13" i="5"/>
  <c r="K41" i="5"/>
  <c r="I41" i="5"/>
  <c r="K50" i="5"/>
  <c r="I50" i="5"/>
  <c r="K54" i="5"/>
  <c r="I54" i="5"/>
  <c r="K80" i="5"/>
  <c r="I80" i="5"/>
  <c r="S22" i="10"/>
  <c r="I45" i="5"/>
  <c r="I108" i="5"/>
  <c r="I70" i="5"/>
  <c r="I36" i="5"/>
  <c r="I97" i="5"/>
  <c r="I59" i="5"/>
  <c r="I9" i="5"/>
  <c r="I26" i="5"/>
  <c r="I85" i="5"/>
  <c r="I116" i="5"/>
  <c r="I75" i="5"/>
  <c r="I102" i="5"/>
  <c r="I21" i="5"/>
  <c r="I64" i="5"/>
  <c r="I5" i="5"/>
  <c r="I32" i="5"/>
  <c r="I90" i="5"/>
  <c r="I6" i="5"/>
  <c r="I14" i="5"/>
  <c r="I28" i="5"/>
  <c r="I33" i="5"/>
  <c r="I42" i="5"/>
  <c r="I46" i="5"/>
  <c r="I51" i="5"/>
  <c r="I55" i="5"/>
  <c r="I60" i="5"/>
  <c r="I66" i="5"/>
  <c r="I71" i="5"/>
  <c r="I76" i="5"/>
  <c r="I81" i="5"/>
  <c r="I86" i="5"/>
  <c r="I92" i="5"/>
  <c r="I98" i="5"/>
  <c r="I103" i="5"/>
  <c r="I110" i="5"/>
  <c r="I118" i="5"/>
  <c r="K10" i="5"/>
  <c r="K22" i="5"/>
  <c r="K37" i="5"/>
  <c r="I3" i="5"/>
  <c r="I7" i="5"/>
  <c r="I11" i="5"/>
  <c r="I15" i="5"/>
  <c r="I24" i="5"/>
  <c r="I29" i="5"/>
  <c r="I34" i="5"/>
  <c r="I38" i="5"/>
  <c r="I43" i="5"/>
  <c r="I48" i="5"/>
  <c r="I52" i="5"/>
  <c r="I56" i="5"/>
  <c r="I62" i="5"/>
  <c r="I67" i="5"/>
  <c r="I72" i="5"/>
  <c r="I78" i="5"/>
  <c r="I82" i="5"/>
  <c r="I88" i="5"/>
  <c r="I94" i="5"/>
  <c r="I99" i="5"/>
  <c r="I104" i="5"/>
  <c r="I112" i="5"/>
  <c r="I120" i="5"/>
  <c r="I4" i="5"/>
  <c r="I8" i="5"/>
  <c r="I12" i="5"/>
  <c r="I20" i="5"/>
  <c r="I25" i="5"/>
  <c r="I30" i="5"/>
  <c r="I35" i="5"/>
  <c r="I40" i="5"/>
  <c r="I44" i="5"/>
  <c r="I49" i="5"/>
  <c r="I53" i="5"/>
  <c r="I58" i="5"/>
  <c r="I63" i="5"/>
  <c r="I68" i="5"/>
  <c r="I74" i="5"/>
  <c r="I79" i="5"/>
  <c r="I84" i="5"/>
  <c r="I89" i="5"/>
  <c r="I96" i="5"/>
  <c r="I101" i="5"/>
  <c r="I106" i="5"/>
  <c r="I114" i="5"/>
  <c r="G123" i="5"/>
  <c r="H125" i="5" s="1"/>
  <c r="E4" i="8" s="1"/>
  <c r="C10" i="10" l="1"/>
  <c r="E10" i="10" s="1"/>
  <c r="C5" i="10"/>
  <c r="E5" i="10" s="1"/>
  <c r="C9" i="10"/>
  <c r="E9" i="10" s="1"/>
  <c r="C8" i="10"/>
  <c r="E8" i="10" s="1"/>
  <c r="C6" i="10"/>
  <c r="E6" i="10" s="1"/>
  <c r="C7" i="10"/>
  <c r="E7" i="10" s="1"/>
  <c r="I123" i="5"/>
  <c r="H127" i="5" s="1"/>
  <c r="F4" i="8" s="1"/>
  <c r="G4" i="8" s="1"/>
  <c r="K123" i="5"/>
  <c r="H129" i="5" s="1"/>
  <c r="H4" i="8" s="1"/>
  <c r="I4" i="8" s="1"/>
  <c r="F11" i="6" l="1"/>
  <c r="G11" i="6" s="1"/>
  <c r="F10" i="6"/>
  <c r="G10" i="6" s="1"/>
  <c r="G17" i="4"/>
  <c r="K17" i="4" s="1"/>
  <c r="G16" i="4"/>
  <c r="K16" i="4" s="1"/>
  <c r="K15" i="4"/>
  <c r="G14" i="4"/>
  <c r="K14" i="4" s="1"/>
  <c r="K13" i="4"/>
  <c r="G12" i="4"/>
  <c r="K12" i="4" s="1"/>
  <c r="G11" i="4"/>
  <c r="K11" i="4" s="1"/>
  <c r="G10" i="4"/>
  <c r="K10" i="4" s="1"/>
  <c r="G9" i="4"/>
  <c r="K9" i="4" s="1"/>
  <c r="G8" i="4"/>
  <c r="K8" i="4" s="1"/>
  <c r="G7" i="4"/>
  <c r="K7" i="4" s="1"/>
  <c r="G6" i="4"/>
  <c r="K6" i="4" s="1"/>
  <c r="G5" i="4"/>
  <c r="K5" i="4" s="1"/>
  <c r="G4" i="4"/>
  <c r="K4" i="4" s="1"/>
  <c r="I3" i="4"/>
  <c r="K85" i="3"/>
  <c r="L85" i="3" s="1"/>
  <c r="I82" i="3"/>
  <c r="K82" i="3" s="1"/>
  <c r="L82" i="3" s="1"/>
  <c r="P78" i="3"/>
  <c r="N78" i="3"/>
  <c r="P77" i="3"/>
  <c r="N77" i="3"/>
  <c r="P76" i="3"/>
  <c r="N76" i="3"/>
  <c r="P75" i="3"/>
  <c r="N75" i="3"/>
  <c r="I74" i="3"/>
  <c r="K74" i="3" s="1"/>
  <c r="L74" i="3" s="1"/>
  <c r="N74" i="3" s="1"/>
  <c r="I73" i="3"/>
  <c r="K73" i="3" s="1"/>
  <c r="L73" i="3" s="1"/>
  <c r="I72" i="3"/>
  <c r="K72" i="3" s="1"/>
  <c r="L72" i="3" s="1"/>
  <c r="I71" i="3"/>
  <c r="K71" i="3" s="1"/>
  <c r="L71" i="3" s="1"/>
  <c r="I67" i="3"/>
  <c r="K67" i="3" s="1"/>
  <c r="L67" i="3" s="1"/>
  <c r="I66" i="3"/>
  <c r="K66" i="3" s="1"/>
  <c r="L66" i="3" s="1"/>
  <c r="P66" i="3" s="1"/>
  <c r="I65" i="3"/>
  <c r="K65" i="3" s="1"/>
  <c r="L65" i="3" s="1"/>
  <c r="I64" i="3"/>
  <c r="K64" i="3" s="1"/>
  <c r="L64" i="3" s="1"/>
  <c r="I63" i="3"/>
  <c r="K63" i="3" s="1"/>
  <c r="L63" i="3" s="1"/>
  <c r="I62" i="3"/>
  <c r="K62" i="3" s="1"/>
  <c r="L62" i="3" s="1"/>
  <c r="I58" i="3"/>
  <c r="K58" i="3" s="1"/>
  <c r="L58" i="3" s="1"/>
  <c r="I57" i="3"/>
  <c r="K57" i="3" s="1"/>
  <c r="L57" i="3" s="1"/>
  <c r="I56" i="3"/>
  <c r="K56" i="3" s="1"/>
  <c r="L56" i="3" s="1"/>
  <c r="N56" i="3" s="1"/>
  <c r="I53" i="3"/>
  <c r="K53" i="3" s="1"/>
  <c r="L53" i="3" s="1"/>
  <c r="I52" i="3"/>
  <c r="K52" i="3" s="1"/>
  <c r="L52" i="3" s="1"/>
  <c r="I51" i="3"/>
  <c r="K51" i="3" s="1"/>
  <c r="L51" i="3" s="1"/>
  <c r="I48" i="3"/>
  <c r="K48" i="3" s="1"/>
  <c r="L48" i="3" s="1"/>
  <c r="I47" i="3"/>
  <c r="K47" i="3" s="1"/>
  <c r="L47" i="3" s="1"/>
  <c r="P47" i="3" s="1"/>
  <c r="I46" i="3"/>
  <c r="K46" i="3" s="1"/>
  <c r="L46" i="3" s="1"/>
  <c r="I43" i="3"/>
  <c r="K43" i="3" s="1"/>
  <c r="L43" i="3" s="1"/>
  <c r="P43" i="3" s="1"/>
  <c r="I42" i="3"/>
  <c r="K42" i="3" s="1"/>
  <c r="L42" i="3" s="1"/>
  <c r="I41" i="3"/>
  <c r="K41" i="3" s="1"/>
  <c r="L41" i="3" s="1"/>
  <c r="I38" i="3"/>
  <c r="K38" i="3" s="1"/>
  <c r="L38" i="3" s="1"/>
  <c r="I37" i="3"/>
  <c r="K37" i="3" s="1"/>
  <c r="L37" i="3" s="1"/>
  <c r="I36" i="3"/>
  <c r="K36" i="3" s="1"/>
  <c r="L36" i="3" s="1"/>
  <c r="I29" i="3"/>
  <c r="K29" i="3" s="1"/>
  <c r="L29" i="3" s="1"/>
  <c r="I28" i="3"/>
  <c r="K28" i="3" s="1"/>
  <c r="L28" i="3" s="1"/>
  <c r="I27" i="3"/>
  <c r="K27" i="3" s="1"/>
  <c r="L27" i="3" s="1"/>
  <c r="I26" i="3"/>
  <c r="K26" i="3" s="1"/>
  <c r="L26" i="3" s="1"/>
  <c r="I25" i="3"/>
  <c r="K25" i="3" s="1"/>
  <c r="L25" i="3" s="1"/>
  <c r="I23" i="3"/>
  <c r="K23" i="3" s="1"/>
  <c r="I22" i="3"/>
  <c r="K22" i="3" s="1"/>
  <c r="L22" i="3" s="1"/>
  <c r="I21" i="3"/>
  <c r="K21" i="3" s="1"/>
  <c r="L21" i="3" s="1"/>
  <c r="I20" i="3"/>
  <c r="K20" i="3" s="1"/>
  <c r="L20" i="3" s="1"/>
  <c r="I19" i="3"/>
  <c r="I18" i="3"/>
  <c r="I17" i="3"/>
  <c r="K17" i="3" s="1"/>
  <c r="L17" i="3" s="1"/>
  <c r="I16" i="3"/>
  <c r="K16" i="3" s="1"/>
  <c r="L16" i="3" s="1"/>
  <c r="I13" i="3"/>
  <c r="K13" i="3" s="1"/>
  <c r="L13" i="3" s="1"/>
  <c r="I12" i="3"/>
  <c r="K12" i="3" s="1"/>
  <c r="L12" i="3" s="1"/>
  <c r="I11" i="3"/>
  <c r="K11" i="3" s="1"/>
  <c r="L11" i="3" s="1"/>
  <c r="I10" i="3"/>
  <c r="K10" i="3" s="1"/>
  <c r="L10" i="3" s="1"/>
  <c r="I9" i="3"/>
  <c r="K9" i="3" s="1"/>
  <c r="I8" i="3"/>
  <c r="K8" i="3" s="1"/>
  <c r="I7" i="3"/>
  <c r="K7" i="3" s="1"/>
  <c r="L7" i="3" s="1"/>
  <c r="I6" i="3"/>
  <c r="K6" i="3" s="1"/>
  <c r="I5" i="3"/>
  <c r="K5" i="3" s="1"/>
  <c r="I4" i="3"/>
  <c r="K4" i="3" s="1"/>
  <c r="I3" i="3"/>
  <c r="K3" i="3" s="1"/>
  <c r="L3" i="3" s="1"/>
  <c r="F292" i="2"/>
  <c r="G292" i="2" s="1"/>
  <c r="K292" i="2" s="1"/>
  <c r="F291" i="2"/>
  <c r="G291" i="2" s="1"/>
  <c r="K291" i="2" s="1"/>
  <c r="F290" i="2"/>
  <c r="G290" i="2" s="1"/>
  <c r="K290" i="2" s="1"/>
  <c r="F289" i="2"/>
  <c r="G289" i="2" s="1"/>
  <c r="K289" i="2" s="1"/>
  <c r="F288" i="2"/>
  <c r="G288" i="2" s="1"/>
  <c r="K288" i="2" s="1"/>
  <c r="F287" i="2"/>
  <c r="G287" i="2" s="1"/>
  <c r="K287" i="2" s="1"/>
  <c r="F286" i="2"/>
  <c r="G286" i="2" s="1"/>
  <c r="K286" i="2" s="1"/>
  <c r="F285" i="2"/>
  <c r="G285" i="2" s="1"/>
  <c r="K285" i="2" s="1"/>
  <c r="F284" i="2"/>
  <c r="G284" i="2" s="1"/>
  <c r="F283" i="2"/>
  <c r="G283" i="2" s="1"/>
  <c r="F282" i="2"/>
  <c r="G282" i="2" s="1"/>
  <c r="K282" i="2" s="1"/>
  <c r="F281" i="2"/>
  <c r="G281" i="2" s="1"/>
  <c r="K281" i="2" s="1"/>
  <c r="F280" i="2"/>
  <c r="G280" i="2" s="1"/>
  <c r="F279" i="2"/>
  <c r="G279" i="2" s="1"/>
  <c r="F278" i="2"/>
  <c r="G278" i="2" s="1"/>
  <c r="K278" i="2" s="1"/>
  <c r="F277" i="2"/>
  <c r="G277" i="2" s="1"/>
  <c r="K277" i="2" s="1"/>
  <c r="F276" i="2"/>
  <c r="G276" i="2" s="1"/>
  <c r="K276" i="2" s="1"/>
  <c r="F275" i="2"/>
  <c r="G275" i="2" s="1"/>
  <c r="K275" i="2" s="1"/>
  <c r="F274" i="2"/>
  <c r="G274" i="2" s="1"/>
  <c r="K274" i="2" s="1"/>
  <c r="F273" i="2"/>
  <c r="G273" i="2" s="1"/>
  <c r="K273" i="2" s="1"/>
  <c r="F272" i="2"/>
  <c r="G272" i="2" s="1"/>
  <c r="F271" i="2"/>
  <c r="G271" i="2" s="1"/>
  <c r="F270" i="2"/>
  <c r="G270" i="2" s="1"/>
  <c r="K270" i="2" s="1"/>
  <c r="F269" i="2"/>
  <c r="G269" i="2" s="1"/>
  <c r="K269" i="2" s="1"/>
  <c r="F268" i="2"/>
  <c r="G268" i="2" s="1"/>
  <c r="F267" i="2"/>
  <c r="G267" i="2" s="1"/>
  <c r="F266" i="2"/>
  <c r="G266" i="2" s="1"/>
  <c r="K266" i="2" s="1"/>
  <c r="F265" i="2"/>
  <c r="G265" i="2" s="1"/>
  <c r="K265" i="2" s="1"/>
  <c r="F264" i="2"/>
  <c r="G264" i="2" s="1"/>
  <c r="K264" i="2" s="1"/>
  <c r="F263" i="2"/>
  <c r="G263" i="2" s="1"/>
  <c r="F262" i="2"/>
  <c r="G262" i="2" s="1"/>
  <c r="K262" i="2" s="1"/>
  <c r="F261" i="2"/>
  <c r="G261" i="2" s="1"/>
  <c r="K261" i="2" s="1"/>
  <c r="F260" i="2"/>
  <c r="G260" i="2" s="1"/>
  <c r="F259" i="2"/>
  <c r="G259" i="2" s="1"/>
  <c r="F258" i="2"/>
  <c r="G258" i="2" s="1"/>
  <c r="K258" i="2" s="1"/>
  <c r="F257" i="2"/>
  <c r="G257" i="2" s="1"/>
  <c r="K257" i="2" s="1"/>
  <c r="F256" i="2"/>
  <c r="G256" i="2" s="1"/>
  <c r="K256" i="2" s="1"/>
  <c r="F255" i="2"/>
  <c r="G255" i="2" s="1"/>
  <c r="F254" i="2"/>
  <c r="G254" i="2" s="1"/>
  <c r="K254" i="2" s="1"/>
  <c r="F253" i="2"/>
  <c r="G253" i="2" s="1"/>
  <c r="K253" i="2" s="1"/>
  <c r="F252" i="2"/>
  <c r="G252" i="2" s="1"/>
  <c r="K252" i="2" s="1"/>
  <c r="F251" i="2"/>
  <c r="G251" i="2" s="1"/>
  <c r="F250" i="2"/>
  <c r="G250" i="2" s="1"/>
  <c r="K250" i="2" s="1"/>
  <c r="F249" i="2"/>
  <c r="G249" i="2" s="1"/>
  <c r="K249" i="2" s="1"/>
  <c r="F248" i="2"/>
  <c r="G248" i="2" s="1"/>
  <c r="K248" i="2" s="1"/>
  <c r="F247" i="2"/>
  <c r="G247" i="2" s="1"/>
  <c r="K247" i="2" s="1"/>
  <c r="F246" i="2"/>
  <c r="G246" i="2" s="1"/>
  <c r="K246" i="2" s="1"/>
  <c r="F245" i="2"/>
  <c r="G245" i="2" s="1"/>
  <c r="K245" i="2" s="1"/>
  <c r="F244" i="2"/>
  <c r="G244" i="2" s="1"/>
  <c r="F243" i="2"/>
  <c r="G243" i="2" s="1"/>
  <c r="F242" i="2"/>
  <c r="G242" i="2" s="1"/>
  <c r="K242" i="2" s="1"/>
  <c r="F241" i="2"/>
  <c r="G241" i="2" s="1"/>
  <c r="K241" i="2" s="1"/>
  <c r="F240" i="2"/>
  <c r="G240" i="2" s="1"/>
  <c r="K240" i="2" s="1"/>
  <c r="F239" i="2"/>
  <c r="G239" i="2" s="1"/>
  <c r="K239" i="2" s="1"/>
  <c r="F238" i="2"/>
  <c r="G238" i="2" s="1"/>
  <c r="K238" i="2" s="1"/>
  <c r="F237" i="2"/>
  <c r="G237" i="2" s="1"/>
  <c r="K237" i="2" s="1"/>
  <c r="F236" i="2"/>
  <c r="G236" i="2" s="1"/>
  <c r="K236" i="2" s="1"/>
  <c r="F235" i="2"/>
  <c r="G235" i="2" s="1"/>
  <c r="F234" i="2"/>
  <c r="G234" i="2" s="1"/>
  <c r="K234" i="2" s="1"/>
  <c r="F233" i="2"/>
  <c r="G233" i="2" s="1"/>
  <c r="K233" i="2" s="1"/>
  <c r="F232" i="2"/>
  <c r="G232" i="2" s="1"/>
  <c r="F231" i="2"/>
  <c r="G231" i="2" s="1"/>
  <c r="F230" i="2"/>
  <c r="G230" i="2" s="1"/>
  <c r="K230" i="2" s="1"/>
  <c r="F229" i="2"/>
  <c r="G229" i="2" s="1"/>
  <c r="K229" i="2" s="1"/>
  <c r="F228" i="2"/>
  <c r="G228" i="2" s="1"/>
  <c r="K228" i="2" s="1"/>
  <c r="F227" i="2"/>
  <c r="G227" i="2" s="1"/>
  <c r="K227" i="2" s="1"/>
  <c r="F226" i="2"/>
  <c r="G226" i="2" s="1"/>
  <c r="K226" i="2" s="1"/>
  <c r="F225" i="2"/>
  <c r="G225" i="2" s="1"/>
  <c r="K225" i="2" s="1"/>
  <c r="F224" i="2"/>
  <c r="G224" i="2" s="1"/>
  <c r="K224" i="2" s="1"/>
  <c r="F223" i="2"/>
  <c r="G223" i="2" s="1"/>
  <c r="K223" i="2" s="1"/>
  <c r="F222" i="2"/>
  <c r="G222" i="2" s="1"/>
  <c r="K222" i="2" s="1"/>
  <c r="F221" i="2"/>
  <c r="G221" i="2" s="1"/>
  <c r="K221" i="2" s="1"/>
  <c r="F220" i="2"/>
  <c r="G220" i="2" s="1"/>
  <c r="F219" i="2"/>
  <c r="G219" i="2" s="1"/>
  <c r="F218" i="2"/>
  <c r="G218" i="2" s="1"/>
  <c r="K218" i="2" s="1"/>
  <c r="F217" i="2"/>
  <c r="G217" i="2" s="1"/>
  <c r="K217" i="2" s="1"/>
  <c r="F216" i="2"/>
  <c r="G216" i="2" s="1"/>
  <c r="K216" i="2" s="1"/>
  <c r="F215" i="2"/>
  <c r="G215" i="2" s="1"/>
  <c r="K215" i="2" s="1"/>
  <c r="F214" i="2"/>
  <c r="G214" i="2" s="1"/>
  <c r="K214" i="2" s="1"/>
  <c r="F213" i="2"/>
  <c r="G213" i="2" s="1"/>
  <c r="K213" i="2" s="1"/>
  <c r="F212" i="2"/>
  <c r="G212" i="2" s="1"/>
  <c r="K212" i="2" s="1"/>
  <c r="F211" i="2"/>
  <c r="G211" i="2" s="1"/>
  <c r="F210" i="2"/>
  <c r="G210" i="2" s="1"/>
  <c r="K210" i="2" s="1"/>
  <c r="F209" i="2"/>
  <c r="G209" i="2" s="1"/>
  <c r="K209" i="2" s="1"/>
  <c r="F208" i="2"/>
  <c r="G208" i="2" s="1"/>
  <c r="F207" i="2"/>
  <c r="G207" i="2" s="1"/>
  <c r="F206" i="2"/>
  <c r="G206" i="2" s="1"/>
  <c r="K206" i="2" s="1"/>
  <c r="H205" i="2"/>
  <c r="H206" i="2" s="1"/>
  <c r="H207" i="2" s="1"/>
  <c r="H208" i="2" s="1"/>
  <c r="H209" i="2" s="1"/>
  <c r="F205" i="2"/>
  <c r="G205" i="2" s="1"/>
  <c r="K205" i="2" s="1"/>
  <c r="F204" i="2"/>
  <c r="G204" i="2" s="1"/>
  <c r="I204" i="2" s="1"/>
  <c r="J194" i="2"/>
  <c r="F194" i="2"/>
  <c r="G194" i="2" s="1"/>
  <c r="J193" i="2"/>
  <c r="F193" i="2"/>
  <c r="G193" i="2" s="1"/>
  <c r="J192" i="2"/>
  <c r="F192" i="2"/>
  <c r="G192" i="2" s="1"/>
  <c r="F183" i="2"/>
  <c r="G183" i="2" s="1"/>
  <c r="K183" i="2" s="1"/>
  <c r="F182" i="2"/>
  <c r="G182" i="2" s="1"/>
  <c r="K182" i="2" s="1"/>
  <c r="F181" i="2"/>
  <c r="G181" i="2" s="1"/>
  <c r="K181" i="2" s="1"/>
  <c r="F180" i="2"/>
  <c r="G180" i="2" s="1"/>
  <c r="K180" i="2" s="1"/>
  <c r="F179" i="2"/>
  <c r="G179" i="2" s="1"/>
  <c r="K179" i="2" s="1"/>
  <c r="F178" i="2"/>
  <c r="G178" i="2" s="1"/>
  <c r="K178" i="2" s="1"/>
  <c r="F177" i="2"/>
  <c r="G177" i="2" s="1"/>
  <c r="K177" i="2" s="1"/>
  <c r="F176" i="2"/>
  <c r="G176" i="2" s="1"/>
  <c r="K176" i="2" s="1"/>
  <c r="F175" i="2"/>
  <c r="G175" i="2" s="1"/>
  <c r="K175" i="2" s="1"/>
  <c r="F174" i="2"/>
  <c r="G174" i="2" s="1"/>
  <c r="K174" i="2" s="1"/>
  <c r="F173" i="2"/>
  <c r="G173" i="2" s="1"/>
  <c r="K173" i="2" s="1"/>
  <c r="F172" i="2"/>
  <c r="G172" i="2" s="1"/>
  <c r="K172" i="2" s="1"/>
  <c r="F171" i="2"/>
  <c r="G171" i="2" s="1"/>
  <c r="K171" i="2" s="1"/>
  <c r="F170" i="2"/>
  <c r="G170" i="2" s="1"/>
  <c r="K170" i="2" s="1"/>
  <c r="F169" i="2"/>
  <c r="G169" i="2" s="1"/>
  <c r="K169" i="2" s="1"/>
  <c r="F168" i="2"/>
  <c r="G168" i="2" s="1"/>
  <c r="K168" i="2" s="1"/>
  <c r="F167" i="2"/>
  <c r="G167" i="2" s="1"/>
  <c r="K167" i="2" s="1"/>
  <c r="F166" i="2"/>
  <c r="G166" i="2" s="1"/>
  <c r="K166" i="2" s="1"/>
  <c r="F165" i="2"/>
  <c r="G165" i="2" s="1"/>
  <c r="K165" i="2" s="1"/>
  <c r="F164" i="2"/>
  <c r="G164" i="2" s="1"/>
  <c r="K164" i="2" s="1"/>
  <c r="F163" i="2"/>
  <c r="G163" i="2" s="1"/>
  <c r="K163" i="2" s="1"/>
  <c r="F162" i="2"/>
  <c r="G162" i="2" s="1"/>
  <c r="K162" i="2" s="1"/>
  <c r="F161" i="2"/>
  <c r="G161" i="2" s="1"/>
  <c r="K161" i="2" s="1"/>
  <c r="F160" i="2"/>
  <c r="G160" i="2" s="1"/>
  <c r="K160" i="2" s="1"/>
  <c r="F159" i="2"/>
  <c r="G159" i="2" s="1"/>
  <c r="K159" i="2" s="1"/>
  <c r="F158" i="2"/>
  <c r="G158" i="2" s="1"/>
  <c r="K158" i="2" s="1"/>
  <c r="F157" i="2"/>
  <c r="G157" i="2" s="1"/>
  <c r="K157" i="2" s="1"/>
  <c r="F156" i="2"/>
  <c r="G156" i="2" s="1"/>
  <c r="K156" i="2" s="1"/>
  <c r="F155" i="2"/>
  <c r="G155" i="2" s="1"/>
  <c r="K155" i="2" s="1"/>
  <c r="F154" i="2"/>
  <c r="G154" i="2" s="1"/>
  <c r="K154" i="2" s="1"/>
  <c r="F153" i="2"/>
  <c r="G153" i="2" s="1"/>
  <c r="K153" i="2" s="1"/>
  <c r="F152" i="2"/>
  <c r="G152" i="2" s="1"/>
  <c r="K152" i="2" s="1"/>
  <c r="F151" i="2"/>
  <c r="G151" i="2" s="1"/>
  <c r="K151" i="2" s="1"/>
  <c r="F150" i="2"/>
  <c r="G150" i="2" s="1"/>
  <c r="K150" i="2" s="1"/>
  <c r="F149" i="2"/>
  <c r="G149" i="2" s="1"/>
  <c r="K149" i="2" s="1"/>
  <c r="F148" i="2"/>
  <c r="G148" i="2" s="1"/>
  <c r="K148" i="2" s="1"/>
  <c r="F147" i="2"/>
  <c r="G147" i="2" s="1"/>
  <c r="K147" i="2" s="1"/>
  <c r="F146" i="2"/>
  <c r="G146" i="2" s="1"/>
  <c r="K146" i="2" s="1"/>
  <c r="F145" i="2"/>
  <c r="G145" i="2" s="1"/>
  <c r="K145" i="2" s="1"/>
  <c r="F144" i="2"/>
  <c r="G144" i="2" s="1"/>
  <c r="K144" i="2" s="1"/>
  <c r="F143" i="2"/>
  <c r="G143" i="2" s="1"/>
  <c r="K143" i="2" s="1"/>
  <c r="F142" i="2"/>
  <c r="G142" i="2" s="1"/>
  <c r="K142" i="2" s="1"/>
  <c r="F141" i="2"/>
  <c r="G141" i="2" s="1"/>
  <c r="K141" i="2" s="1"/>
  <c r="F140" i="2"/>
  <c r="G140" i="2" s="1"/>
  <c r="K140" i="2" s="1"/>
  <c r="F139" i="2"/>
  <c r="G139" i="2" s="1"/>
  <c r="K139" i="2" s="1"/>
  <c r="F138" i="2"/>
  <c r="G138" i="2" s="1"/>
  <c r="K138" i="2" s="1"/>
  <c r="F137" i="2"/>
  <c r="G137" i="2" s="1"/>
  <c r="K137" i="2" s="1"/>
  <c r="F136" i="2"/>
  <c r="G136" i="2" s="1"/>
  <c r="K136" i="2" s="1"/>
  <c r="F135" i="2"/>
  <c r="G135" i="2" s="1"/>
  <c r="K135" i="2" s="1"/>
  <c r="F134" i="2"/>
  <c r="G134" i="2" s="1"/>
  <c r="K134" i="2" s="1"/>
  <c r="F133" i="2"/>
  <c r="G133" i="2" s="1"/>
  <c r="K133" i="2" s="1"/>
  <c r="F132" i="2"/>
  <c r="G132" i="2" s="1"/>
  <c r="K132" i="2" s="1"/>
  <c r="F131" i="2"/>
  <c r="G131" i="2" s="1"/>
  <c r="K131" i="2" s="1"/>
  <c r="F130" i="2"/>
  <c r="G130" i="2" s="1"/>
  <c r="K130" i="2" s="1"/>
  <c r="F129" i="2"/>
  <c r="G129" i="2" s="1"/>
  <c r="K129" i="2" s="1"/>
  <c r="F128" i="2"/>
  <c r="G128" i="2" s="1"/>
  <c r="K128" i="2" s="1"/>
  <c r="F127" i="2"/>
  <c r="G127" i="2" s="1"/>
  <c r="K127" i="2" s="1"/>
  <c r="F126" i="2"/>
  <c r="G126" i="2" s="1"/>
  <c r="K126" i="2" s="1"/>
  <c r="F125" i="2"/>
  <c r="G125" i="2" s="1"/>
  <c r="K125" i="2" s="1"/>
  <c r="F124" i="2"/>
  <c r="G124" i="2" s="1"/>
  <c r="K124" i="2" s="1"/>
  <c r="F123" i="2"/>
  <c r="G123" i="2" s="1"/>
  <c r="K123" i="2" s="1"/>
  <c r="F122" i="2"/>
  <c r="G122" i="2" s="1"/>
  <c r="K122" i="2" s="1"/>
  <c r="F121" i="2"/>
  <c r="G121" i="2" s="1"/>
  <c r="K121" i="2" s="1"/>
  <c r="F120" i="2"/>
  <c r="G120" i="2" s="1"/>
  <c r="K120" i="2" s="1"/>
  <c r="F119" i="2"/>
  <c r="G119" i="2" s="1"/>
  <c r="K119" i="2" s="1"/>
  <c r="F118" i="2"/>
  <c r="G118" i="2" s="1"/>
  <c r="K118" i="2" s="1"/>
  <c r="F117" i="2"/>
  <c r="G117" i="2" s="1"/>
  <c r="K117" i="2" s="1"/>
  <c r="F116" i="2"/>
  <c r="G116" i="2" s="1"/>
  <c r="K116" i="2" s="1"/>
  <c r="F115" i="2"/>
  <c r="G115" i="2" s="1"/>
  <c r="K115" i="2" s="1"/>
  <c r="F114" i="2"/>
  <c r="G114" i="2" s="1"/>
  <c r="K114" i="2" s="1"/>
  <c r="F113" i="2"/>
  <c r="G113" i="2" s="1"/>
  <c r="K113" i="2" s="1"/>
  <c r="F112" i="2"/>
  <c r="G112" i="2" s="1"/>
  <c r="K112" i="2" s="1"/>
  <c r="F111" i="2"/>
  <c r="G111" i="2" s="1"/>
  <c r="K111" i="2" s="1"/>
  <c r="F110" i="2"/>
  <c r="G110" i="2" s="1"/>
  <c r="K110" i="2" s="1"/>
  <c r="F109" i="2"/>
  <c r="G109" i="2" s="1"/>
  <c r="K109" i="2" s="1"/>
  <c r="F108" i="2"/>
  <c r="G108" i="2" s="1"/>
  <c r="K108" i="2" s="1"/>
  <c r="F107" i="2"/>
  <c r="G107" i="2" s="1"/>
  <c r="K107" i="2" s="1"/>
  <c r="F106" i="2"/>
  <c r="G106" i="2" s="1"/>
  <c r="K106" i="2" s="1"/>
  <c r="F105" i="2"/>
  <c r="G105" i="2" s="1"/>
  <c r="K105" i="2" s="1"/>
  <c r="F104" i="2"/>
  <c r="G104" i="2" s="1"/>
  <c r="K104" i="2" s="1"/>
  <c r="F103" i="2"/>
  <c r="G103" i="2" s="1"/>
  <c r="K103" i="2" s="1"/>
  <c r="F102" i="2"/>
  <c r="G102" i="2" s="1"/>
  <c r="K102" i="2" s="1"/>
  <c r="F101" i="2"/>
  <c r="G101" i="2" s="1"/>
  <c r="K101" i="2" s="1"/>
  <c r="F100" i="2"/>
  <c r="G100" i="2" s="1"/>
  <c r="K100" i="2" s="1"/>
  <c r="F99" i="2"/>
  <c r="G99" i="2" s="1"/>
  <c r="K99" i="2" s="1"/>
  <c r="F98" i="2"/>
  <c r="G98" i="2" s="1"/>
  <c r="K98" i="2" s="1"/>
  <c r="F97" i="2"/>
  <c r="G97" i="2" s="1"/>
  <c r="K97" i="2" s="1"/>
  <c r="F96" i="2"/>
  <c r="G96" i="2" s="1"/>
  <c r="K96" i="2" s="1"/>
  <c r="F95" i="2"/>
  <c r="G95" i="2" s="1"/>
  <c r="K95" i="2" s="1"/>
  <c r="F94" i="2"/>
  <c r="G94" i="2" s="1"/>
  <c r="K94" i="2" s="1"/>
  <c r="F93" i="2"/>
  <c r="G93" i="2" s="1"/>
  <c r="K93" i="2" s="1"/>
  <c r="F92" i="2"/>
  <c r="G92" i="2" s="1"/>
  <c r="K92" i="2" s="1"/>
  <c r="F91" i="2"/>
  <c r="G91" i="2" s="1"/>
  <c r="K91" i="2" s="1"/>
  <c r="F90" i="2"/>
  <c r="G90" i="2" s="1"/>
  <c r="K90" i="2" s="1"/>
  <c r="F89" i="2"/>
  <c r="G89" i="2" s="1"/>
  <c r="K89" i="2" s="1"/>
  <c r="F88" i="2"/>
  <c r="G88" i="2" s="1"/>
  <c r="K88" i="2" s="1"/>
  <c r="F87" i="2"/>
  <c r="G87" i="2" s="1"/>
  <c r="K87" i="2" s="1"/>
  <c r="F86" i="2"/>
  <c r="G86" i="2" s="1"/>
  <c r="K86" i="2" s="1"/>
  <c r="F85" i="2"/>
  <c r="G85" i="2" s="1"/>
  <c r="K85" i="2" s="1"/>
  <c r="F84" i="2"/>
  <c r="G84" i="2" s="1"/>
  <c r="K84" i="2" s="1"/>
  <c r="F83" i="2"/>
  <c r="G83" i="2" s="1"/>
  <c r="K83" i="2" s="1"/>
  <c r="F82" i="2"/>
  <c r="G82" i="2" s="1"/>
  <c r="K82" i="2" s="1"/>
  <c r="F81" i="2"/>
  <c r="G81" i="2" s="1"/>
  <c r="K81" i="2" s="1"/>
  <c r="F80" i="2"/>
  <c r="G80" i="2" s="1"/>
  <c r="K80" i="2" s="1"/>
  <c r="F79" i="2"/>
  <c r="G79" i="2" s="1"/>
  <c r="K79" i="2" s="1"/>
  <c r="F78" i="2"/>
  <c r="G78" i="2" s="1"/>
  <c r="K78" i="2" s="1"/>
  <c r="F77" i="2"/>
  <c r="G77" i="2" s="1"/>
  <c r="K77" i="2" s="1"/>
  <c r="F76" i="2"/>
  <c r="G76" i="2" s="1"/>
  <c r="K76" i="2" s="1"/>
  <c r="F75" i="2"/>
  <c r="G75" i="2" s="1"/>
  <c r="K75" i="2" s="1"/>
  <c r="F74" i="2"/>
  <c r="G74" i="2" s="1"/>
  <c r="K74" i="2" s="1"/>
  <c r="F73" i="2"/>
  <c r="G73" i="2" s="1"/>
  <c r="K73" i="2" s="1"/>
  <c r="F72" i="2"/>
  <c r="G72" i="2" s="1"/>
  <c r="K72" i="2" s="1"/>
  <c r="F71" i="2"/>
  <c r="G71" i="2" s="1"/>
  <c r="K71" i="2" s="1"/>
  <c r="F70" i="2"/>
  <c r="G70" i="2" s="1"/>
  <c r="K70" i="2" s="1"/>
  <c r="F69" i="2"/>
  <c r="G69" i="2" s="1"/>
  <c r="K69" i="2" s="1"/>
  <c r="F68" i="2"/>
  <c r="G68" i="2" s="1"/>
  <c r="K68" i="2" s="1"/>
  <c r="F67" i="2"/>
  <c r="G67" i="2" s="1"/>
  <c r="K67" i="2" s="1"/>
  <c r="F66" i="2"/>
  <c r="G66" i="2" s="1"/>
  <c r="K66" i="2" s="1"/>
  <c r="F65" i="2"/>
  <c r="G65" i="2" s="1"/>
  <c r="K65" i="2" s="1"/>
  <c r="F64" i="2"/>
  <c r="G64" i="2" s="1"/>
  <c r="K64" i="2" s="1"/>
  <c r="F63" i="2"/>
  <c r="G63" i="2" s="1"/>
  <c r="K63" i="2" s="1"/>
  <c r="F62" i="2"/>
  <c r="G62" i="2" s="1"/>
  <c r="K62" i="2" s="1"/>
  <c r="F61" i="2"/>
  <c r="G61" i="2" s="1"/>
  <c r="K61" i="2" s="1"/>
  <c r="H60" i="2"/>
  <c r="H61" i="2" s="1"/>
  <c r="F60" i="2"/>
  <c r="G60" i="2" s="1"/>
  <c r="F59" i="2"/>
  <c r="G59" i="2" s="1"/>
  <c r="J47" i="2"/>
  <c r="F47" i="2"/>
  <c r="G47" i="2" s="1"/>
  <c r="J46" i="2"/>
  <c r="F46" i="2"/>
  <c r="G46" i="2" s="1"/>
  <c r="J45" i="2"/>
  <c r="F45" i="2"/>
  <c r="G45" i="2" s="1"/>
  <c r="J44" i="2"/>
  <c r="F44" i="2"/>
  <c r="G44" i="2" s="1"/>
  <c r="J43" i="2"/>
  <c r="F43" i="2"/>
  <c r="G43" i="2" s="1"/>
  <c r="J42" i="2"/>
  <c r="F42" i="2"/>
  <c r="G42" i="2" s="1"/>
  <c r="J41" i="2"/>
  <c r="F41" i="2"/>
  <c r="G41" i="2" s="1"/>
  <c r="J40" i="2"/>
  <c r="F40" i="2"/>
  <c r="G40" i="2" s="1"/>
  <c r="J39" i="2"/>
  <c r="F39" i="2"/>
  <c r="G39" i="2" s="1"/>
  <c r="J38" i="2"/>
  <c r="F38" i="2"/>
  <c r="G38" i="2" s="1"/>
  <c r="J37" i="2"/>
  <c r="F37" i="2"/>
  <c r="G37" i="2" s="1"/>
  <c r="J36" i="2"/>
  <c r="F36" i="2"/>
  <c r="G36" i="2" s="1"/>
  <c r="J35" i="2"/>
  <c r="F35" i="2"/>
  <c r="G35" i="2" s="1"/>
  <c r="J34" i="2"/>
  <c r="F34" i="2"/>
  <c r="G34" i="2" s="1"/>
  <c r="J33" i="2"/>
  <c r="F33" i="2"/>
  <c r="G33" i="2" s="1"/>
  <c r="J32" i="2"/>
  <c r="F32" i="2"/>
  <c r="G32" i="2" s="1"/>
  <c r="J31" i="2"/>
  <c r="F31" i="2"/>
  <c r="G31" i="2" s="1"/>
  <c r="J30" i="2"/>
  <c r="F30" i="2"/>
  <c r="G30" i="2" s="1"/>
  <c r="J29" i="2"/>
  <c r="F29" i="2"/>
  <c r="G29" i="2" s="1"/>
  <c r="J28" i="2"/>
  <c r="F28" i="2"/>
  <c r="G28" i="2" s="1"/>
  <c r="J27" i="2"/>
  <c r="F27" i="2"/>
  <c r="G27" i="2" s="1"/>
  <c r="J26" i="2"/>
  <c r="F26" i="2"/>
  <c r="G26" i="2" s="1"/>
  <c r="J25" i="2"/>
  <c r="F25" i="2"/>
  <c r="G25" i="2" s="1"/>
  <c r="J24" i="2"/>
  <c r="F24" i="2"/>
  <c r="G24" i="2" s="1"/>
  <c r="J23" i="2"/>
  <c r="F23" i="2"/>
  <c r="G23" i="2" s="1"/>
  <c r="J22" i="2"/>
  <c r="F22" i="2"/>
  <c r="G22" i="2" s="1"/>
  <c r="J21" i="2"/>
  <c r="F21" i="2"/>
  <c r="G21" i="2" s="1"/>
  <c r="J20" i="2"/>
  <c r="F20" i="2"/>
  <c r="G20" i="2" s="1"/>
  <c r="J19" i="2"/>
  <c r="F19" i="2"/>
  <c r="G19" i="2" s="1"/>
  <c r="J18" i="2"/>
  <c r="F18" i="2"/>
  <c r="G18" i="2" s="1"/>
  <c r="J17" i="2"/>
  <c r="F17" i="2"/>
  <c r="G17" i="2" s="1"/>
  <c r="J16" i="2"/>
  <c r="F16" i="2"/>
  <c r="G16" i="2" s="1"/>
  <c r="J15" i="2"/>
  <c r="F15" i="2"/>
  <c r="G15" i="2" s="1"/>
  <c r="J14" i="2"/>
  <c r="F14" i="2"/>
  <c r="G14" i="2" s="1"/>
  <c r="J13" i="2"/>
  <c r="F13" i="2"/>
  <c r="G13" i="2" s="1"/>
  <c r="J12" i="2"/>
  <c r="F12" i="2"/>
  <c r="G12" i="2" s="1"/>
  <c r="J11" i="2"/>
  <c r="F11" i="2"/>
  <c r="G11" i="2" s="1"/>
  <c r="J10" i="2"/>
  <c r="F10" i="2"/>
  <c r="G10" i="2" s="1"/>
  <c r="J9" i="2"/>
  <c r="F9" i="2"/>
  <c r="G9" i="2" s="1"/>
  <c r="J8" i="2"/>
  <c r="F8" i="2"/>
  <c r="G8" i="2" s="1"/>
  <c r="J7" i="2"/>
  <c r="F7" i="2"/>
  <c r="G7" i="2" s="1"/>
  <c r="J6" i="2"/>
  <c r="F6" i="2"/>
  <c r="G6" i="2" s="1"/>
  <c r="J5" i="2"/>
  <c r="H5" i="2"/>
  <c r="F5" i="2"/>
  <c r="G5" i="2" s="1"/>
  <c r="J4" i="2"/>
  <c r="F4" i="2"/>
  <c r="G4" i="2" s="1"/>
  <c r="K9" i="2" l="1"/>
  <c r="K21" i="2"/>
  <c r="G48" i="2"/>
  <c r="K15" i="3" s="1"/>
  <c r="L15" i="3" s="1"/>
  <c r="N15" i="3" s="1"/>
  <c r="P87" i="3"/>
  <c r="N87" i="3"/>
  <c r="N22" i="3"/>
  <c r="P22" i="3"/>
  <c r="P11" i="3"/>
  <c r="N11" i="3"/>
  <c r="P26" i="3"/>
  <c r="N26" i="3"/>
  <c r="P27" i="3"/>
  <c r="N27" i="3"/>
  <c r="P13" i="3"/>
  <c r="N13" i="3"/>
  <c r="P25" i="3"/>
  <c r="N25" i="3"/>
  <c r="P28" i="3"/>
  <c r="N28" i="3"/>
  <c r="N16" i="3"/>
  <c r="P16" i="3"/>
  <c r="N29" i="3"/>
  <c r="P29" i="3"/>
  <c r="N3" i="3"/>
  <c r="P3" i="3"/>
  <c r="P17" i="3"/>
  <c r="N17" i="3"/>
  <c r="N10" i="3"/>
  <c r="P10" i="3"/>
  <c r="P12" i="3"/>
  <c r="N12" i="3"/>
  <c r="P20" i="3"/>
  <c r="N20" i="3"/>
  <c r="P7" i="3"/>
  <c r="N7" i="3"/>
  <c r="P21" i="3"/>
  <c r="N21" i="3"/>
  <c r="L8" i="3"/>
  <c r="L4" i="3"/>
  <c r="G13" i="6"/>
  <c r="I4" i="4"/>
  <c r="I12" i="4"/>
  <c r="I7" i="4"/>
  <c r="I8" i="4"/>
  <c r="I13" i="4"/>
  <c r="I9" i="4"/>
  <c r="I14" i="4"/>
  <c r="I5" i="4"/>
  <c r="I10" i="4"/>
  <c r="I15" i="4"/>
  <c r="I6" i="4"/>
  <c r="I11" i="4"/>
  <c r="I16" i="4"/>
  <c r="G18" i="4"/>
  <c r="J20" i="4" s="1"/>
  <c r="E5" i="8" s="1"/>
  <c r="I17" i="4"/>
  <c r="K18" i="3"/>
  <c r="L18" i="3" s="1"/>
  <c r="K19" i="3"/>
  <c r="L19" i="3" s="1"/>
  <c r="N36" i="3"/>
  <c r="P36" i="3"/>
  <c r="K5" i="2"/>
  <c r="K28" i="2"/>
  <c r="K34" i="2"/>
  <c r="K17" i="2"/>
  <c r="K29" i="2"/>
  <c r="K23" i="2"/>
  <c r="K13" i="2"/>
  <c r="K42" i="2"/>
  <c r="K24" i="2"/>
  <c r="I5" i="2"/>
  <c r="K30" i="2"/>
  <c r="K46" i="2"/>
  <c r="H6" i="2"/>
  <c r="H7" i="2" s="1"/>
  <c r="H8" i="2" s="1"/>
  <c r="H9" i="2" s="1"/>
  <c r="I9" i="2" s="1"/>
  <c r="K38" i="2"/>
  <c r="K194" i="2"/>
  <c r="K19" i="2"/>
  <c r="K25" i="2"/>
  <c r="K11" i="2"/>
  <c r="K27" i="2"/>
  <c r="K15" i="2"/>
  <c r="K7" i="2"/>
  <c r="I4" i="2"/>
  <c r="K39" i="2"/>
  <c r="K244" i="2"/>
  <c r="K22" i="2"/>
  <c r="K31" i="2"/>
  <c r="K272" i="2"/>
  <c r="K40" i="2"/>
  <c r="K44" i="2"/>
  <c r="G184" i="2"/>
  <c r="K24" i="3" s="1"/>
  <c r="L24" i="3" s="1"/>
  <c r="K192" i="2"/>
  <c r="P82" i="3"/>
  <c r="N82" i="3"/>
  <c r="K20" i="2"/>
  <c r="K26" i="2"/>
  <c r="I59" i="2"/>
  <c r="K232" i="2"/>
  <c r="P73" i="3"/>
  <c r="N73" i="3"/>
  <c r="K18" i="2"/>
  <c r="K59" i="2"/>
  <c r="K211" i="2"/>
  <c r="K260" i="2"/>
  <c r="P64" i="3"/>
  <c r="N64" i="3"/>
  <c r="K35" i="2"/>
  <c r="K6" i="2"/>
  <c r="K10" i="2"/>
  <c r="K32" i="2"/>
  <c r="K4" i="2"/>
  <c r="K16" i="2"/>
  <c r="K33" i="2"/>
  <c r="K37" i="2"/>
  <c r="K41" i="2"/>
  <c r="K45" i="2"/>
  <c r="K60" i="2"/>
  <c r="I60" i="2"/>
  <c r="K220" i="2"/>
  <c r="P51" i="3"/>
  <c r="N51" i="3"/>
  <c r="K43" i="2"/>
  <c r="K36" i="2"/>
  <c r="P52" i="3"/>
  <c r="N52" i="3"/>
  <c r="K14" i="2"/>
  <c r="K208" i="2"/>
  <c r="I208" i="2"/>
  <c r="I209" i="2"/>
  <c r="H210" i="2"/>
  <c r="K47" i="2"/>
  <c r="K8" i="2"/>
  <c r="I61" i="2"/>
  <c r="K12" i="2"/>
  <c r="K235" i="2"/>
  <c r="K204" i="2"/>
  <c r="G293" i="2"/>
  <c r="K14" i="3" s="1"/>
  <c r="L14" i="3" s="1"/>
  <c r="K279" i="2"/>
  <c r="P38" i="3"/>
  <c r="N38" i="3"/>
  <c r="P63" i="3"/>
  <c r="N63" i="3"/>
  <c r="P72" i="3"/>
  <c r="N72" i="3"/>
  <c r="K193" i="2"/>
  <c r="K255" i="2"/>
  <c r="K280" i="2"/>
  <c r="P41" i="3"/>
  <c r="N41" i="3"/>
  <c r="E32" i="8"/>
  <c r="H62" i="2"/>
  <c r="P42" i="3"/>
  <c r="N42" i="3"/>
  <c r="E33" i="8"/>
  <c r="I205" i="2"/>
  <c r="K219" i="2"/>
  <c r="K243" i="2"/>
  <c r="K267" i="2"/>
  <c r="P53" i="3"/>
  <c r="N53" i="3"/>
  <c r="P65" i="3"/>
  <c r="N65" i="3"/>
  <c r="P74" i="3"/>
  <c r="E34" i="8"/>
  <c r="N43" i="3"/>
  <c r="K268" i="2"/>
  <c r="K251" i="2"/>
  <c r="P46" i="3"/>
  <c r="N46" i="3"/>
  <c r="P56" i="3"/>
  <c r="I206" i="2"/>
  <c r="P57" i="3"/>
  <c r="N57" i="3"/>
  <c r="P67" i="3"/>
  <c r="N67" i="3"/>
  <c r="P85" i="3"/>
  <c r="N85" i="3"/>
  <c r="K263" i="2"/>
  <c r="K283" i="2"/>
  <c r="P58" i="3"/>
  <c r="N58" i="3"/>
  <c r="K207" i="2"/>
  <c r="I207" i="2"/>
  <c r="K231" i="2"/>
  <c r="P71" i="3"/>
  <c r="N71" i="3"/>
  <c r="K259" i="2"/>
  <c r="K271" i="2"/>
  <c r="K284" i="2"/>
  <c r="P37" i="3"/>
  <c r="N37" i="3"/>
  <c r="P48" i="3"/>
  <c r="N48" i="3"/>
  <c r="P62" i="3"/>
  <c r="N62" i="3"/>
  <c r="K3" i="4"/>
  <c r="K18" i="4" s="1"/>
  <c r="N47" i="3"/>
  <c r="N66" i="3"/>
  <c r="P15" i="3" l="1"/>
  <c r="N14" i="3"/>
  <c r="P14" i="3"/>
  <c r="N8" i="3"/>
  <c r="P8" i="3"/>
  <c r="P19" i="3"/>
  <c r="N19" i="3"/>
  <c r="P18" i="3"/>
  <c r="N18" i="3"/>
  <c r="P4" i="3"/>
  <c r="N4" i="3"/>
  <c r="P24" i="3"/>
  <c r="N24" i="3"/>
  <c r="G33" i="8"/>
  <c r="I33" i="8"/>
  <c r="E48" i="8"/>
  <c r="I48" i="8" s="1"/>
  <c r="I34" i="8"/>
  <c r="E49" i="8"/>
  <c r="I49" i="8" s="1"/>
  <c r="G34" i="8"/>
  <c r="E47" i="8"/>
  <c r="I47" i="8" s="1"/>
  <c r="G32" i="8"/>
  <c r="I32" i="8"/>
  <c r="I18" i="4"/>
  <c r="J22" i="4" s="1"/>
  <c r="F5" i="8" s="1"/>
  <c r="G5" i="8" s="1"/>
  <c r="J24" i="4"/>
  <c r="H5" i="8" s="1"/>
  <c r="I5" i="8" s="1"/>
  <c r="I8" i="2"/>
  <c r="I6" i="2"/>
  <c r="H192" i="2"/>
  <c r="I192" i="2" s="1"/>
  <c r="I7" i="2"/>
  <c r="H10" i="2"/>
  <c r="H193" i="2" s="1"/>
  <c r="I193" i="2" s="1"/>
  <c r="H63" i="2"/>
  <c r="I62" i="2"/>
  <c r="K293" i="2"/>
  <c r="K294" i="2" s="1"/>
  <c r="I10" i="6"/>
  <c r="K10" i="6"/>
  <c r="H211" i="2"/>
  <c r="I210" i="2"/>
  <c r="K48" i="2"/>
  <c r="K49" i="2" s="1"/>
  <c r="L90" i="3"/>
  <c r="K92" i="3" s="1"/>
  <c r="E3" i="8" s="1"/>
  <c r="I11" i="6"/>
  <c r="K11" i="6"/>
  <c r="K184" i="2"/>
  <c r="J185" i="2" s="1"/>
  <c r="J197" i="2"/>
  <c r="K12" i="6"/>
  <c r="I12" i="6"/>
  <c r="E6" i="8" l="1"/>
  <c r="E12" i="8" s="1"/>
  <c r="G48" i="8"/>
  <c r="G49" i="8"/>
  <c r="G47" i="8"/>
  <c r="C13" i="10"/>
  <c r="E13" i="10" s="1"/>
  <c r="C12" i="10"/>
  <c r="E12" i="10" s="1"/>
  <c r="C11" i="10"/>
  <c r="E11" i="10" s="1"/>
  <c r="I10" i="2"/>
  <c r="H11" i="2"/>
  <c r="H12" i="2" s="1"/>
  <c r="P90" i="3"/>
  <c r="K96" i="3" s="1"/>
  <c r="H3" i="8" s="1"/>
  <c r="I3" i="8" s="1"/>
  <c r="I6" i="8" s="1"/>
  <c r="N90" i="3"/>
  <c r="K94" i="3" s="1"/>
  <c r="F3" i="8" s="1"/>
  <c r="G3" i="8" s="1"/>
  <c r="G6" i="8" s="1"/>
  <c r="I13" i="6"/>
  <c r="G14" i="6" s="1"/>
  <c r="K13" i="6"/>
  <c r="G15" i="6" s="1"/>
  <c r="H212" i="2"/>
  <c r="I211" i="2"/>
  <c r="I63" i="2"/>
  <c r="H64" i="2"/>
  <c r="F6" i="8" l="1"/>
  <c r="F12" i="8" s="1"/>
  <c r="F25" i="8" s="1"/>
  <c r="I12" i="8"/>
  <c r="H6" i="8"/>
  <c r="E25" i="8"/>
  <c r="E19" i="8"/>
  <c r="R19" i="8" s="1"/>
  <c r="H194" i="2"/>
  <c r="I194" i="2" s="1"/>
  <c r="I11" i="2"/>
  <c r="H65" i="2"/>
  <c r="I64" i="2"/>
  <c r="H213" i="2"/>
  <c r="I212" i="2"/>
  <c r="H13" i="2"/>
  <c r="I12" i="2"/>
  <c r="G12" i="8" l="1"/>
  <c r="G19" i="8" s="1"/>
  <c r="F19" i="8" s="1"/>
  <c r="D4" i="10"/>
  <c r="F40" i="8"/>
  <c r="F55" i="8"/>
  <c r="E40" i="8"/>
  <c r="E55" i="8"/>
  <c r="G25" i="8"/>
  <c r="G35" i="8" s="1"/>
  <c r="E35" i="8"/>
  <c r="R35" i="8" s="1"/>
  <c r="H25" i="8"/>
  <c r="H12" i="8"/>
  <c r="I19" i="8"/>
  <c r="H19" i="8" s="1"/>
  <c r="C4" i="10"/>
  <c r="H214" i="2"/>
  <c r="I213" i="2"/>
  <c r="H66" i="2"/>
  <c r="I65" i="2"/>
  <c r="I13" i="2"/>
  <c r="H14" i="2"/>
  <c r="E4" i="10" l="1"/>
  <c r="E14" i="10" s="1"/>
  <c r="H40" i="8"/>
  <c r="I40" i="8" s="1"/>
  <c r="I50" i="8" s="1"/>
  <c r="I25" i="8"/>
  <c r="I35" i="8" s="1"/>
  <c r="H35" i="8" s="1"/>
  <c r="F35" i="8"/>
  <c r="C14" i="10"/>
  <c r="N24" i="10" s="1"/>
  <c r="H55" i="8"/>
  <c r="I55" i="8" s="1"/>
  <c r="I66" i="8" s="1"/>
  <c r="G55" i="8"/>
  <c r="G66" i="8" s="1"/>
  <c r="E66" i="8"/>
  <c r="R65" i="8" s="1"/>
  <c r="G40" i="8"/>
  <c r="G50" i="8" s="1"/>
  <c r="E50" i="8"/>
  <c r="R49" i="8" s="1"/>
  <c r="I14" i="2"/>
  <c r="H15" i="2"/>
  <c r="I66" i="2"/>
  <c r="H67" i="2"/>
  <c r="H215" i="2"/>
  <c r="I214" i="2"/>
  <c r="F66" i="8" l="1"/>
  <c r="F50" i="8"/>
  <c r="N25" i="10"/>
  <c r="H19" i="10" s="1"/>
  <c r="H20" i="10" s="1"/>
  <c r="H50" i="8"/>
  <c r="H66" i="8"/>
  <c r="H68" i="2"/>
  <c r="I67" i="2"/>
  <c r="H216" i="2"/>
  <c r="I215" i="2"/>
  <c r="H16" i="2"/>
  <c r="I15" i="2"/>
  <c r="H24" i="10" l="1"/>
  <c r="D36" i="10" s="1"/>
  <c r="D37" i="10" s="1"/>
  <c r="H28" i="10"/>
  <c r="E36" i="10" s="1"/>
  <c r="E37" i="10" s="1"/>
  <c r="H17" i="2"/>
  <c r="I16" i="2"/>
  <c r="H217" i="2"/>
  <c r="I216" i="2"/>
  <c r="I68" i="2"/>
  <c r="H69" i="2"/>
  <c r="H70" i="2" l="1"/>
  <c r="I69" i="2"/>
  <c r="H218" i="2"/>
  <c r="I217" i="2"/>
  <c r="I17" i="2"/>
  <c r="H18" i="2"/>
  <c r="I18" i="2" l="1"/>
  <c r="H19" i="2"/>
  <c r="I218" i="2"/>
  <c r="H219" i="2"/>
  <c r="I70" i="2"/>
  <c r="H71" i="2"/>
  <c r="H72" i="2" l="1"/>
  <c r="I71" i="2"/>
  <c r="H220" i="2"/>
  <c r="I219" i="2"/>
  <c r="H20" i="2"/>
  <c r="I19" i="2"/>
  <c r="H21" i="2" l="1"/>
  <c r="I20" i="2"/>
  <c r="H221" i="2"/>
  <c r="I220" i="2"/>
  <c r="H73" i="2"/>
  <c r="I72" i="2"/>
  <c r="I73" i="2" l="1"/>
  <c r="H74" i="2"/>
  <c r="I221" i="2"/>
  <c r="H222" i="2"/>
  <c r="H22" i="2"/>
  <c r="I21" i="2"/>
  <c r="I22" i="2" l="1"/>
  <c r="H23" i="2"/>
  <c r="H75" i="2"/>
  <c r="I74" i="2"/>
  <c r="H223" i="2"/>
  <c r="I222" i="2"/>
  <c r="H224" i="2" l="1"/>
  <c r="I223" i="2"/>
  <c r="I75" i="2"/>
  <c r="H76" i="2"/>
  <c r="H24" i="2"/>
  <c r="I23" i="2"/>
  <c r="I24" i="2" l="1"/>
  <c r="H25" i="2"/>
  <c r="H77" i="2"/>
  <c r="I76" i="2"/>
  <c r="H225" i="2"/>
  <c r="I224" i="2"/>
  <c r="H226" i="2" l="1"/>
  <c r="I225" i="2"/>
  <c r="H78" i="2"/>
  <c r="I77" i="2"/>
  <c r="H26" i="2"/>
  <c r="I25" i="2"/>
  <c r="H79" i="2" l="1"/>
  <c r="I78" i="2"/>
  <c r="I26" i="2"/>
  <c r="H27" i="2"/>
  <c r="H227" i="2"/>
  <c r="I226" i="2"/>
  <c r="I227" i="2" l="1"/>
  <c r="H228" i="2"/>
  <c r="H28" i="2"/>
  <c r="I27" i="2"/>
  <c r="H80" i="2"/>
  <c r="I79" i="2"/>
  <c r="I80" i="2" l="1"/>
  <c r="H81" i="2"/>
  <c r="I28" i="2"/>
  <c r="H29" i="2"/>
  <c r="H229" i="2"/>
  <c r="I228" i="2"/>
  <c r="H230" i="2" l="1"/>
  <c r="I229" i="2"/>
  <c r="H30" i="2"/>
  <c r="I29" i="2"/>
  <c r="H82" i="2"/>
  <c r="I81" i="2"/>
  <c r="I82" i="2" l="1"/>
  <c r="H83" i="2"/>
  <c r="I30" i="2"/>
  <c r="H31" i="2"/>
  <c r="I230" i="2"/>
  <c r="H231" i="2"/>
  <c r="H232" i="2" l="1"/>
  <c r="I231" i="2"/>
  <c r="H32" i="2"/>
  <c r="I31" i="2"/>
  <c r="H84" i="2"/>
  <c r="I83" i="2"/>
  <c r="H85" i="2" l="1"/>
  <c r="I84" i="2"/>
  <c r="I32" i="2"/>
  <c r="H33" i="2"/>
  <c r="H233" i="2"/>
  <c r="I232" i="2"/>
  <c r="H34" i="2" l="1"/>
  <c r="I33" i="2"/>
  <c r="I233" i="2"/>
  <c r="H234" i="2"/>
  <c r="I85" i="2"/>
  <c r="H86" i="2"/>
  <c r="H87" i="2" l="1"/>
  <c r="I86" i="2"/>
  <c r="H235" i="2"/>
  <c r="I234" i="2"/>
  <c r="I34" i="2"/>
  <c r="H35" i="2"/>
  <c r="H36" i="2" l="1"/>
  <c r="I35" i="2"/>
  <c r="H236" i="2"/>
  <c r="I235" i="2"/>
  <c r="I87" i="2"/>
  <c r="H88" i="2"/>
  <c r="H89" i="2" l="1"/>
  <c r="I88" i="2"/>
  <c r="H237" i="2"/>
  <c r="I236" i="2"/>
  <c r="I36" i="2"/>
  <c r="H37" i="2"/>
  <c r="H38" i="2" l="1"/>
  <c r="I37" i="2"/>
  <c r="H238" i="2"/>
  <c r="I237" i="2"/>
  <c r="H90" i="2"/>
  <c r="I89" i="2"/>
  <c r="H91" i="2" l="1"/>
  <c r="I90" i="2"/>
  <c r="H239" i="2"/>
  <c r="I238" i="2"/>
  <c r="I38" i="2"/>
  <c r="H39" i="2"/>
  <c r="H40" i="2" l="1"/>
  <c r="I39" i="2"/>
  <c r="H240" i="2"/>
  <c r="I239" i="2"/>
  <c r="H92" i="2"/>
  <c r="I91" i="2"/>
  <c r="I92" i="2" l="1"/>
  <c r="H93" i="2"/>
  <c r="H241" i="2"/>
  <c r="I240" i="2"/>
  <c r="I40" i="2"/>
  <c r="H41" i="2"/>
  <c r="H42" i="2" l="1"/>
  <c r="I41" i="2"/>
  <c r="H242" i="2"/>
  <c r="I241" i="2"/>
  <c r="H94" i="2"/>
  <c r="I93" i="2"/>
  <c r="I94" i="2" l="1"/>
  <c r="H95" i="2"/>
  <c r="I242" i="2"/>
  <c r="H243" i="2"/>
  <c r="I42" i="2"/>
  <c r="H43" i="2"/>
  <c r="H44" i="2" l="1"/>
  <c r="I43" i="2"/>
  <c r="H244" i="2"/>
  <c r="I243" i="2"/>
  <c r="H96" i="2"/>
  <c r="I95" i="2"/>
  <c r="H97" i="2" l="1"/>
  <c r="I96" i="2"/>
  <c r="H245" i="2"/>
  <c r="I244" i="2"/>
  <c r="I44" i="2"/>
  <c r="H45" i="2"/>
  <c r="H46" i="2" l="1"/>
  <c r="I45" i="2"/>
  <c r="I245" i="2"/>
  <c r="H246" i="2"/>
  <c r="I97" i="2"/>
  <c r="H98" i="2"/>
  <c r="H99" i="2" l="1"/>
  <c r="I98" i="2"/>
  <c r="H247" i="2"/>
  <c r="I246" i="2"/>
  <c r="I46" i="2"/>
  <c r="H47" i="2"/>
  <c r="I47" i="2" s="1"/>
  <c r="I48" i="2" s="1"/>
  <c r="H49" i="2" s="1"/>
  <c r="H248" i="2" l="1"/>
  <c r="I247" i="2"/>
  <c r="I99" i="2"/>
  <c r="H100" i="2"/>
  <c r="H101" i="2" l="1"/>
  <c r="I100" i="2"/>
  <c r="H249" i="2"/>
  <c r="I248" i="2"/>
  <c r="H250" i="2" l="1"/>
  <c r="I249" i="2"/>
  <c r="H102" i="2"/>
  <c r="I101" i="2"/>
  <c r="H103" i="2" l="1"/>
  <c r="I102" i="2"/>
  <c r="H251" i="2"/>
  <c r="I250" i="2"/>
  <c r="H252" i="2" l="1"/>
  <c r="I251" i="2"/>
  <c r="H104" i="2"/>
  <c r="I103" i="2"/>
  <c r="I104" i="2" l="1"/>
  <c r="H105" i="2"/>
  <c r="I252" i="2"/>
  <c r="H253" i="2"/>
  <c r="H254" i="2" l="1"/>
  <c r="I253" i="2"/>
  <c r="H106" i="2"/>
  <c r="I105" i="2"/>
  <c r="I106" i="2" l="1"/>
  <c r="H107" i="2"/>
  <c r="I254" i="2"/>
  <c r="H255" i="2"/>
  <c r="H256" i="2" l="1"/>
  <c r="I255" i="2"/>
  <c r="H108" i="2"/>
  <c r="I107" i="2"/>
  <c r="H109" i="2" l="1"/>
  <c r="I108" i="2"/>
  <c r="H257" i="2"/>
  <c r="I256" i="2"/>
  <c r="I257" i="2" l="1"/>
  <c r="H258" i="2"/>
  <c r="I109" i="2"/>
  <c r="H110" i="2"/>
  <c r="H111" i="2" l="1"/>
  <c r="I110" i="2"/>
  <c r="H259" i="2"/>
  <c r="I258" i="2"/>
  <c r="H260" i="2" l="1"/>
  <c r="I259" i="2"/>
  <c r="I111" i="2"/>
  <c r="H112" i="2"/>
  <c r="H113" i="2" l="1"/>
  <c r="I112" i="2"/>
  <c r="H261" i="2"/>
  <c r="I260" i="2"/>
  <c r="H262" i="2" l="1"/>
  <c r="I261" i="2"/>
  <c r="H114" i="2"/>
  <c r="I113" i="2"/>
  <c r="H115" i="2" l="1"/>
  <c r="I114" i="2"/>
  <c r="H263" i="2"/>
  <c r="I262" i="2"/>
  <c r="H264" i="2" l="1"/>
  <c r="I263" i="2"/>
  <c r="H116" i="2"/>
  <c r="I115" i="2"/>
  <c r="I116" i="2" l="1"/>
  <c r="H117" i="2"/>
  <c r="I264" i="2"/>
  <c r="H265" i="2"/>
  <c r="H266" i="2" l="1"/>
  <c r="I265" i="2"/>
  <c r="H118" i="2"/>
  <c r="I117" i="2"/>
  <c r="I118" i="2" l="1"/>
  <c r="H119" i="2"/>
  <c r="I266" i="2"/>
  <c r="H267" i="2"/>
  <c r="H268" i="2" l="1"/>
  <c r="I267" i="2"/>
  <c r="H120" i="2"/>
  <c r="I119" i="2"/>
  <c r="H121" i="2" l="1"/>
  <c r="I120" i="2"/>
  <c r="H269" i="2"/>
  <c r="I268" i="2"/>
  <c r="I269" i="2" l="1"/>
  <c r="H270" i="2"/>
  <c r="I121" i="2"/>
  <c r="H122" i="2"/>
  <c r="H123" i="2" l="1"/>
  <c r="I122" i="2"/>
  <c r="H271" i="2"/>
  <c r="I270" i="2"/>
  <c r="H272" i="2" l="1"/>
  <c r="I271" i="2"/>
  <c r="I123" i="2"/>
  <c r="H124" i="2"/>
  <c r="H125" i="2" l="1"/>
  <c r="I124" i="2"/>
  <c r="H273" i="2"/>
  <c r="I272" i="2"/>
  <c r="H274" i="2" l="1"/>
  <c r="I273" i="2"/>
  <c r="H126" i="2"/>
  <c r="I125" i="2"/>
  <c r="H127" i="2" l="1"/>
  <c r="I126" i="2"/>
  <c r="H275" i="2"/>
  <c r="I274" i="2"/>
  <c r="H276" i="2" l="1"/>
  <c r="I275" i="2"/>
  <c r="H128" i="2"/>
  <c r="I127" i="2"/>
  <c r="I128" i="2" l="1"/>
  <c r="H129" i="2"/>
  <c r="I276" i="2"/>
  <c r="H277" i="2"/>
  <c r="H278" i="2" l="1"/>
  <c r="I277" i="2"/>
  <c r="H130" i="2"/>
  <c r="I129" i="2"/>
  <c r="I130" i="2" l="1"/>
  <c r="H131" i="2"/>
  <c r="I278" i="2"/>
  <c r="H279" i="2"/>
  <c r="H280" i="2" l="1"/>
  <c r="I279" i="2"/>
  <c r="H132" i="2"/>
  <c r="I131" i="2"/>
  <c r="H133" i="2" l="1"/>
  <c r="I132" i="2"/>
  <c r="H281" i="2"/>
  <c r="I280" i="2"/>
  <c r="I281" i="2" l="1"/>
  <c r="H282" i="2"/>
  <c r="I133" i="2"/>
  <c r="H134" i="2"/>
  <c r="H135" i="2" l="1"/>
  <c r="I134" i="2"/>
  <c r="H283" i="2"/>
  <c r="I282" i="2"/>
  <c r="H284" i="2" l="1"/>
  <c r="I283" i="2"/>
  <c r="I135" i="2"/>
  <c r="H136" i="2"/>
  <c r="H137" i="2" l="1"/>
  <c r="I136" i="2"/>
  <c r="H285" i="2"/>
  <c r="I284" i="2"/>
  <c r="H286" i="2" l="1"/>
  <c r="I285" i="2"/>
  <c r="H138" i="2"/>
  <c r="I137" i="2"/>
  <c r="I138" i="2" l="1"/>
  <c r="H139" i="2"/>
  <c r="H287" i="2"/>
  <c r="I286" i="2"/>
  <c r="H288" i="2" l="1"/>
  <c r="I287" i="2"/>
  <c r="H140" i="2"/>
  <c r="I139" i="2"/>
  <c r="I140" i="2" l="1"/>
  <c r="H141" i="2"/>
  <c r="I288" i="2"/>
  <c r="H289" i="2"/>
  <c r="H290" i="2" l="1"/>
  <c r="I289" i="2"/>
  <c r="I141" i="2"/>
  <c r="H142" i="2"/>
  <c r="I142" i="2" l="1"/>
  <c r="H143" i="2"/>
  <c r="I290" i="2"/>
  <c r="H291" i="2"/>
  <c r="H292" i="2" l="1"/>
  <c r="I291" i="2"/>
  <c r="H144" i="2"/>
  <c r="I143" i="2"/>
  <c r="I144" i="2" l="1"/>
  <c r="H145" i="2"/>
  <c r="I292" i="2"/>
  <c r="I293" i="2" l="1"/>
  <c r="H294" i="2" s="1"/>
  <c r="H146" i="2"/>
  <c r="I145" i="2"/>
  <c r="H147" i="2" l="1"/>
  <c r="I146" i="2"/>
  <c r="I147" i="2" l="1"/>
  <c r="H148" i="2"/>
  <c r="H149" i="2" l="1"/>
  <c r="I148" i="2"/>
  <c r="H150" i="2" l="1"/>
  <c r="I149" i="2"/>
  <c r="I150" i="2" l="1"/>
  <c r="H151" i="2"/>
  <c r="H152" i="2" l="1"/>
  <c r="I151" i="2"/>
  <c r="H153" i="2" l="1"/>
  <c r="I152" i="2"/>
  <c r="I153" i="2" l="1"/>
  <c r="H154" i="2"/>
  <c r="I154" i="2" l="1"/>
  <c r="H155" i="2"/>
  <c r="H156" i="2" l="1"/>
  <c r="I155" i="2"/>
  <c r="I156" i="2" l="1"/>
  <c r="H157" i="2"/>
  <c r="H158" i="2" l="1"/>
  <c r="I157" i="2"/>
  <c r="H159" i="2" l="1"/>
  <c r="I158" i="2"/>
  <c r="I159" i="2" l="1"/>
  <c r="H160" i="2"/>
  <c r="H161" i="2" l="1"/>
  <c r="I160" i="2"/>
  <c r="I161" i="2" l="1"/>
  <c r="H162" i="2"/>
  <c r="H163" i="2" l="1"/>
  <c r="I162" i="2"/>
  <c r="H164" i="2" l="1"/>
  <c r="I163" i="2"/>
  <c r="H165" i="2" l="1"/>
  <c r="I164" i="2"/>
  <c r="I165" i="2" l="1"/>
  <c r="H166" i="2"/>
  <c r="I166" i="2" l="1"/>
  <c r="H167" i="2"/>
  <c r="H168" i="2" l="1"/>
  <c r="I167" i="2"/>
  <c r="I168" i="2" l="1"/>
  <c r="H169" i="2"/>
  <c r="H170" i="2" l="1"/>
  <c r="I169" i="2"/>
  <c r="H171" i="2" l="1"/>
  <c r="I170" i="2"/>
  <c r="I171" i="2" l="1"/>
  <c r="H172" i="2"/>
  <c r="H173" i="2" l="1"/>
  <c r="I172" i="2"/>
  <c r="H174" i="2" l="1"/>
  <c r="I173" i="2"/>
  <c r="H175" i="2" l="1"/>
  <c r="I174" i="2"/>
  <c r="H176" i="2" l="1"/>
  <c r="I175" i="2"/>
  <c r="H177" i="2" l="1"/>
  <c r="I176" i="2"/>
  <c r="I177" i="2" l="1"/>
  <c r="H178" i="2"/>
  <c r="I178" i="2" l="1"/>
  <c r="H179" i="2"/>
  <c r="I179" i="2" l="1"/>
  <c r="H180" i="2"/>
  <c r="I180" i="2" l="1"/>
  <c r="H181" i="2"/>
  <c r="H182" i="2" l="1"/>
  <c r="I181" i="2"/>
  <c r="H183" i="2" l="1"/>
  <c r="I183" i="2" s="1"/>
  <c r="I182" i="2"/>
  <c r="I184" i="2" l="1"/>
  <c r="G185" i="2" s="1"/>
</calcChain>
</file>

<file path=xl/sharedStrings.xml><?xml version="1.0" encoding="utf-8"?>
<sst xmlns="http://schemas.openxmlformats.org/spreadsheetml/2006/main" count="534" uniqueCount="259">
  <si>
    <t xml:space="preserve"> </t>
  </si>
  <si>
    <t>Web Frame</t>
  </si>
  <si>
    <t>Sl No.</t>
  </si>
  <si>
    <r>
      <t>Area(m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</si>
  <si>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 xml:space="preserve"> Length(m)</t>
  </si>
  <si>
    <r>
      <t>Density(t/m</t>
    </r>
    <r>
      <rPr>
        <b/>
        <vertAlign val="super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)</t>
    </r>
  </si>
  <si>
    <t>Weight(tonnes)</t>
  </si>
  <si>
    <t>LCG(m)</t>
  </si>
  <si>
    <t>Moment (about amidship)</t>
  </si>
  <si>
    <t>VCG(m)</t>
  </si>
  <si>
    <t>Moment (about keel)</t>
  </si>
  <si>
    <t>Total</t>
  </si>
  <si>
    <t>LCG</t>
  </si>
  <si>
    <t>VCG</t>
  </si>
  <si>
    <t>Floor</t>
  </si>
  <si>
    <t>No.</t>
  </si>
  <si>
    <t>Machinery Web Frame</t>
  </si>
  <si>
    <t>Ordinary Frame</t>
  </si>
  <si>
    <t>ITEM</t>
  </si>
  <si>
    <t>Dimension</t>
  </si>
  <si>
    <t>Number</t>
  </si>
  <si>
    <r>
      <t>Area (m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</si>
  <si>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Thickness (m) or Total Length (m)</t>
  </si>
  <si>
    <r>
      <t>Volume (m</t>
    </r>
    <r>
      <rPr>
        <b/>
        <vertAlign val="super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)</t>
    </r>
  </si>
  <si>
    <r>
      <t>Density (t/m</t>
    </r>
    <r>
      <rPr>
        <b/>
        <vertAlign val="super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)</t>
    </r>
  </si>
  <si>
    <t>Weight (ton)</t>
  </si>
  <si>
    <t>Total Weight (ton)</t>
  </si>
  <si>
    <t>LCG (m)</t>
  </si>
  <si>
    <t>Moment (about midship)</t>
  </si>
  <si>
    <t>VCG (m)</t>
  </si>
  <si>
    <t>Moment  (about keel)</t>
  </si>
  <si>
    <t>Keel</t>
  </si>
  <si>
    <t>Bottom A</t>
  </si>
  <si>
    <t>Bottom B</t>
  </si>
  <si>
    <t>Bottom C</t>
  </si>
  <si>
    <t>Bilge</t>
  </si>
  <si>
    <t>Side Shell A</t>
  </si>
  <si>
    <t>Side Shell B</t>
  </si>
  <si>
    <t>Sheer Strake</t>
  </si>
  <si>
    <t>Deck Plate (Strength Deck)</t>
  </si>
  <si>
    <t>Poop Deck Plate</t>
  </si>
  <si>
    <t>F'Castle Deck Plate</t>
  </si>
  <si>
    <t>Main Frame</t>
  </si>
  <si>
    <t>L - 90 x 60 x 8</t>
  </si>
  <si>
    <t>T - 120 x 70 x 6</t>
  </si>
  <si>
    <t>Side Stringer</t>
  </si>
  <si>
    <t>Center keelson</t>
  </si>
  <si>
    <t>T - 620 x 200 x 10</t>
  </si>
  <si>
    <t>Side keelson (A)</t>
  </si>
  <si>
    <t>T - 620 x 150 x 8</t>
  </si>
  <si>
    <t>Side keelson (B)</t>
  </si>
  <si>
    <t>Deck Center Girder</t>
  </si>
  <si>
    <t>T - 120 x 60 x 7</t>
  </si>
  <si>
    <t>Deck Side Girder</t>
  </si>
  <si>
    <t>Floors</t>
  </si>
  <si>
    <t>T - 620 x 180 x 10</t>
  </si>
  <si>
    <t>Superstructure Side Plate</t>
  </si>
  <si>
    <t>Superstructure Side Stringer</t>
  </si>
  <si>
    <t>L - 75 x 50 x 7</t>
  </si>
  <si>
    <t>Deck Beam</t>
  </si>
  <si>
    <t>Deck Web</t>
  </si>
  <si>
    <t>Bulkhead</t>
  </si>
  <si>
    <t>BHD 1</t>
  </si>
  <si>
    <t>Plate</t>
  </si>
  <si>
    <t>Vertical Stiffener</t>
  </si>
  <si>
    <t>L - 140 x 90 x 8</t>
  </si>
  <si>
    <t>Transverse Stiffener</t>
  </si>
  <si>
    <t>BHD 2</t>
  </si>
  <si>
    <t>BHD 3</t>
  </si>
  <si>
    <t>BHD 4</t>
  </si>
  <si>
    <t>Collision BHD</t>
  </si>
  <si>
    <t>Upper Deck</t>
  </si>
  <si>
    <t>Girder</t>
  </si>
  <si>
    <t xml:space="preserve"> Beam</t>
  </si>
  <si>
    <t>Side Girder</t>
  </si>
  <si>
    <t>Roof</t>
  </si>
  <si>
    <t>Beam</t>
  </si>
  <si>
    <t>Roof Railing</t>
  </si>
  <si>
    <t>Water Tank Wall</t>
  </si>
  <si>
    <t>Funnel</t>
  </si>
  <si>
    <t>Bulwark</t>
  </si>
  <si>
    <t>Hatch Cover</t>
  </si>
  <si>
    <t>Hatch Cover - 1</t>
  </si>
  <si>
    <t>Hatch Cover - 2</t>
  </si>
  <si>
    <t>Hatch Cover - 3</t>
  </si>
  <si>
    <t>Hatch Coaming</t>
  </si>
  <si>
    <t>Miscelleanous</t>
  </si>
  <si>
    <t>Steel Weight</t>
  </si>
  <si>
    <t>ton</t>
  </si>
  <si>
    <t>Margin 10 %</t>
  </si>
  <si>
    <t>LCG (about amidship)</t>
  </si>
  <si>
    <t>m</t>
  </si>
  <si>
    <t>VCG (about Keel)</t>
  </si>
  <si>
    <t>Items</t>
  </si>
  <si>
    <t>Quantity</t>
  </si>
  <si>
    <t>Unit weight (tonne)</t>
  </si>
  <si>
    <t>Total weight (tonnes)</t>
  </si>
  <si>
    <t>Main Engine</t>
  </si>
  <si>
    <t>Gear Box</t>
  </si>
  <si>
    <t>Generator</t>
  </si>
  <si>
    <t>Pump</t>
  </si>
  <si>
    <t>Auxilliary Machinery</t>
  </si>
  <si>
    <t>HFO preheater</t>
  </si>
  <si>
    <t>Turbocharger</t>
  </si>
  <si>
    <t>Exhaust and Chimney</t>
  </si>
  <si>
    <t>Engine Control Room equipment</t>
  </si>
  <si>
    <t>Cargo control room equipment</t>
  </si>
  <si>
    <t>Rudder &amp; Stern Arrangement</t>
  </si>
  <si>
    <t>Anchor, Chain, Bollard, Capstan and other fittings</t>
  </si>
  <si>
    <t>Propeller, Propeller Shaft</t>
  </si>
  <si>
    <t>Complete Electrical System</t>
  </si>
  <si>
    <t>Complete Piping</t>
  </si>
  <si>
    <t>Total Machinery Weight</t>
  </si>
  <si>
    <t>Item</t>
  </si>
  <si>
    <t>No. of Items</t>
  </si>
  <si>
    <t>Weight (kg)</t>
  </si>
  <si>
    <t>Control Panel</t>
  </si>
  <si>
    <t>Wing Control Panel (Starboard)</t>
  </si>
  <si>
    <t>Wing Control Panel (Port side)</t>
  </si>
  <si>
    <t>Cabinet</t>
  </si>
  <si>
    <t>Chart Table</t>
  </si>
  <si>
    <t>Chart Table-Chair</t>
  </si>
  <si>
    <t>Map Table</t>
  </si>
  <si>
    <t>Map Table- Chair</t>
  </si>
  <si>
    <t>Control Panel- Chair</t>
  </si>
  <si>
    <t>Radio Instrument Table</t>
  </si>
  <si>
    <t>Radio Operator's Chair</t>
  </si>
  <si>
    <t>Sofa</t>
  </si>
  <si>
    <t>Wash cabin item</t>
  </si>
  <si>
    <t>Water closet</t>
  </si>
  <si>
    <t>Toilet</t>
  </si>
  <si>
    <t>Bathtub</t>
  </si>
  <si>
    <t>Other utensils</t>
  </si>
  <si>
    <t xml:space="preserve">2nd Class Driver </t>
  </si>
  <si>
    <t>Single bed</t>
  </si>
  <si>
    <t>Wardrobe</t>
  </si>
  <si>
    <t>Chair</t>
  </si>
  <si>
    <t xml:space="preserve">3rd Class Driver </t>
  </si>
  <si>
    <t xml:space="preserve">Wardrobe </t>
  </si>
  <si>
    <t>2nd Class Master</t>
  </si>
  <si>
    <t>Table</t>
  </si>
  <si>
    <t xml:space="preserve">Wash room items </t>
  </si>
  <si>
    <t>3rd Class Master</t>
  </si>
  <si>
    <t>Owner</t>
  </si>
  <si>
    <t>TV</t>
  </si>
  <si>
    <t>Refrigerator</t>
  </si>
  <si>
    <t>Sailor 1 &amp; 2</t>
  </si>
  <si>
    <t>Double bed</t>
  </si>
  <si>
    <t>Sailor 3 &amp; 4</t>
  </si>
  <si>
    <t>Sailor 5&amp;6</t>
  </si>
  <si>
    <t xml:space="preserve">Sailor 7&amp;8 </t>
  </si>
  <si>
    <t>Sailor 9 &amp; 10</t>
  </si>
  <si>
    <t>Store - 1</t>
  </si>
  <si>
    <t xml:space="preserve">Deck Store </t>
  </si>
  <si>
    <t xml:space="preserve">Engine Office </t>
  </si>
  <si>
    <t>Engine Controll Room</t>
  </si>
  <si>
    <t>Controll Room Electronics</t>
  </si>
  <si>
    <t>Deck Workshop</t>
  </si>
  <si>
    <t xml:space="preserve">Crew Mess </t>
  </si>
  <si>
    <t xml:space="preserve">Cabinet </t>
  </si>
  <si>
    <t xml:space="preserve">Table </t>
  </si>
  <si>
    <t>Officers' Mess</t>
  </si>
  <si>
    <t>Dispensary</t>
  </si>
  <si>
    <t>Galley</t>
  </si>
  <si>
    <t>Galley Items</t>
  </si>
  <si>
    <t>Dining room</t>
  </si>
  <si>
    <t>Dining table</t>
  </si>
  <si>
    <t>TV stand</t>
  </si>
  <si>
    <t>Pantry</t>
  </si>
  <si>
    <t>Beverage Storage</t>
  </si>
  <si>
    <t>Vegetable Storage</t>
  </si>
  <si>
    <t>Frogen Food Storage</t>
  </si>
  <si>
    <t>Fan Room</t>
  </si>
  <si>
    <t>Fan Controller</t>
  </si>
  <si>
    <t>Deck Store 2</t>
  </si>
  <si>
    <t>Lash Storage</t>
  </si>
  <si>
    <t xml:space="preserve">Store </t>
  </si>
  <si>
    <t xml:space="preserve">Electric Room </t>
  </si>
  <si>
    <t>Boatswine Store</t>
  </si>
  <si>
    <t>Paint Store</t>
  </si>
  <si>
    <t>Total=</t>
  </si>
  <si>
    <t>Total W&amp;O Weight</t>
  </si>
  <si>
    <t>tonnes</t>
  </si>
  <si>
    <t>(Margin 10%)</t>
  </si>
  <si>
    <t>Capacity Plan</t>
  </si>
  <si>
    <t>Stowage factor</t>
  </si>
  <si>
    <t>=</t>
  </si>
  <si>
    <r>
      <t>m</t>
    </r>
    <r>
      <rPr>
        <vertAlign val="superscript"/>
        <sz val="14"/>
        <rFont val="Calibri"/>
        <family val="2"/>
        <scheme val="minor"/>
      </rPr>
      <t>3</t>
    </r>
    <r>
      <rPr>
        <sz val="14"/>
        <rFont val="Calibri"/>
        <family val="2"/>
        <scheme val="minor"/>
      </rPr>
      <t>/tonnes</t>
    </r>
  </si>
  <si>
    <t>Density</t>
  </si>
  <si>
    <r>
      <t>tonnes/m</t>
    </r>
    <r>
      <rPr>
        <vertAlign val="superscript"/>
        <sz val="14"/>
        <rFont val="Calibri"/>
        <family val="2"/>
        <scheme val="minor"/>
      </rPr>
      <t>3</t>
    </r>
  </si>
  <si>
    <t>Cargo Hold</t>
  </si>
  <si>
    <t>Area</t>
  </si>
  <si>
    <t>Depth</t>
  </si>
  <si>
    <t>Volume</t>
  </si>
  <si>
    <t>Capacity (tonnes)</t>
  </si>
  <si>
    <t>Cargo Hold - 1</t>
  </si>
  <si>
    <t>Cargo Hold - 2</t>
  </si>
  <si>
    <t>Cargo Hold - 3</t>
  </si>
  <si>
    <t>(about amidship)</t>
  </si>
  <si>
    <t>ITEM NO.</t>
  </si>
  <si>
    <t>ITEM NAME</t>
  </si>
  <si>
    <t>WEIGHT (ton)</t>
  </si>
  <si>
    <t>W&amp;O Weight</t>
  </si>
  <si>
    <t>Machinery Weight</t>
  </si>
  <si>
    <t>Total Lightship Weight</t>
  </si>
  <si>
    <t>CONDITION 1: LIGHTSHIP CONDITION</t>
  </si>
  <si>
    <t>Light Ship</t>
  </si>
  <si>
    <t xml:space="preserve">Crew </t>
  </si>
  <si>
    <t>Reserved Fuel Oil</t>
  </si>
  <si>
    <t>Service Fuel Oil (Engine)</t>
  </si>
  <si>
    <t>Service Fuel Oil (Generator)</t>
  </si>
  <si>
    <t>L</t>
  </si>
  <si>
    <t>Reserved Fresh Water</t>
  </si>
  <si>
    <t>B</t>
  </si>
  <si>
    <t>Service Fresh Water</t>
  </si>
  <si>
    <t>CB</t>
  </si>
  <si>
    <t>Total Weight</t>
  </si>
  <si>
    <t>d</t>
  </si>
  <si>
    <t>CONDITION 2: FULLY LOADED (DEPARTURE CONDITION)</t>
  </si>
  <si>
    <t>Crew Effect</t>
  </si>
  <si>
    <t>Cargo Hold 1</t>
  </si>
  <si>
    <t>Cargo Hold 2</t>
  </si>
  <si>
    <t>Cargo Hold 3</t>
  </si>
  <si>
    <t>Total Weight (Displacement)</t>
  </si>
  <si>
    <t>CONDITION 3: FULLY LOADED (ARRIVAL CONDITION)</t>
  </si>
  <si>
    <t>CONDITION 4: BALLAST DEPARTURE CONDITION</t>
  </si>
  <si>
    <t>Ballast Water</t>
  </si>
  <si>
    <t>Trim Calculation at Loaded Condition</t>
  </si>
  <si>
    <t>Items of Deadweight</t>
  </si>
  <si>
    <t>Weight (tonnes)</t>
  </si>
  <si>
    <t>LCG (amidship) (m)</t>
  </si>
  <si>
    <t xml:space="preserve">  Moment (tonnes-m)</t>
  </si>
  <si>
    <t>Displacement at loaded condition</t>
  </si>
  <si>
    <t>Moment (∑W×h)</t>
  </si>
  <si>
    <t>From Hydrostatics</t>
  </si>
  <si>
    <t>Change of trim,</t>
  </si>
  <si>
    <t>cm</t>
  </si>
  <si>
    <t>LBP</t>
  </si>
  <si>
    <t>Half length</t>
  </si>
  <si>
    <t>LCB</t>
  </si>
  <si>
    <t>aft  of mid</t>
  </si>
  <si>
    <t>Aft to LCF(WF)</t>
  </si>
  <si>
    <t>LCF</t>
  </si>
  <si>
    <t>Fwd to LCF(FL)</t>
  </si>
  <si>
    <t>MCTC</t>
  </si>
  <si>
    <t>tonnes-m</t>
  </si>
  <si>
    <t>Change in draught at aft perpendicular,</t>
  </si>
  <si>
    <t>Displacement</t>
  </si>
  <si>
    <t xml:space="preserve"> tonnes</t>
  </si>
  <si>
    <t>m fwd of midship</t>
  </si>
  <si>
    <t>Change in draught at fore perpendicular,</t>
  </si>
  <si>
    <t>Final Draft of Vessel</t>
  </si>
  <si>
    <t>Draft (aft)</t>
  </si>
  <si>
    <t>Draft (forward)</t>
  </si>
  <si>
    <t>Mean Draft (m)</t>
  </si>
  <si>
    <t>Change in Draft (m)</t>
  </si>
  <si>
    <t>Final Draft (m)</t>
  </si>
  <si>
    <t>Comment</t>
  </si>
  <si>
    <t>Trim by 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</si>
</sst>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20"/>
      <color rgb="FF000000"/>
      <name val="Calibri"/>
      <family val="2"/>
      <scheme val="minor"/>
    </font>
    <font>
      <vertAlign val="superscript"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4">
    <xf numFmtId="0" fontId="0" fillId="0" borderId="0" xfId="0"/>
    <xf numFmtId="0" fontId="3" fillId="0" borderId="0" xfId="1" applyFont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10" fillId="5" borderId="0" xfId="1" applyNumberFormat="1" applyFont="1" applyFill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4" fillId="4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10" fillId="5" borderId="0" xfId="1" applyFont="1" applyFill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4" fillId="5" borderId="0" xfId="1" applyFont="1" applyFill="1" applyAlignment="1">
      <alignment horizontal="center" vertical="center" wrapText="1"/>
    </xf>
    <xf numFmtId="0" fontId="10" fillId="4" borderId="0" xfId="1" applyFont="1" applyFill="1" applyAlignment="1">
      <alignment horizontal="center" vertical="center"/>
    </xf>
    <xf numFmtId="0" fontId="10" fillId="4" borderId="0" xfId="1" applyFont="1" applyFill="1" applyAlignment="1">
      <alignment horizontal="center" vertical="center" wrapText="1"/>
    </xf>
    <xf numFmtId="0" fontId="9" fillId="5" borderId="0" xfId="1" applyFont="1" applyFill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2" fontId="3" fillId="0" borderId="1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4" fillId="4" borderId="0" xfId="2" applyFont="1" applyFill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6" fillId="5" borderId="0" xfId="2" applyFont="1" applyFill="1" applyAlignment="1">
      <alignment horizontal="center" vertical="center" wrapText="1"/>
    </xf>
    <xf numFmtId="0" fontId="6" fillId="0" borderId="0" xfId="2" applyFont="1" applyAlignment="1">
      <alignment vertical="center" wrapText="1"/>
    </xf>
    <xf numFmtId="0" fontId="6" fillId="0" borderId="0" xfId="2" applyFont="1" applyAlignment="1">
      <alignment horizontal="center" vertical="center" wrapText="1"/>
    </xf>
    <xf numFmtId="2" fontId="5" fillId="0" borderId="0" xfId="2" applyNumberFormat="1" applyFont="1" applyAlignment="1">
      <alignment horizontal="center" vertical="center" wrapText="1"/>
    </xf>
    <xf numFmtId="2" fontId="6" fillId="0" borderId="0" xfId="2" applyNumberFormat="1" applyFont="1" applyAlignment="1">
      <alignment horizontal="center" vertical="center" wrapText="1"/>
    </xf>
    <xf numFmtId="2" fontId="3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vertical="center" wrapText="1"/>
    </xf>
    <xf numFmtId="2" fontId="5" fillId="0" borderId="0" xfId="2" applyNumberFormat="1" applyFont="1" applyAlignment="1">
      <alignment vertical="center" wrapText="1"/>
    </xf>
    <xf numFmtId="2" fontId="3" fillId="0" borderId="0" xfId="1" applyNumberFormat="1" applyFont="1" applyAlignment="1">
      <alignment vertical="center"/>
    </xf>
    <xf numFmtId="2" fontId="1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166" fontId="4" fillId="0" borderId="2" xfId="1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2" fontId="3" fillId="0" borderId="0" xfId="1" applyNumberFormat="1" applyFont="1" applyAlignment="1">
      <alignment vertical="center" wrapText="1"/>
    </xf>
    <xf numFmtId="0" fontId="3" fillId="4" borderId="0" xfId="1" applyFont="1" applyFill="1" applyAlignment="1">
      <alignment horizontal="center" vertical="center"/>
    </xf>
    <xf numFmtId="2" fontId="3" fillId="4" borderId="0" xfId="1" applyNumberFormat="1" applyFont="1" applyFill="1" applyAlignment="1">
      <alignment horizontal="center" vertical="center"/>
    </xf>
    <xf numFmtId="2" fontId="4" fillId="0" borderId="0" xfId="0" applyNumberFormat="1" applyFont="1"/>
    <xf numFmtId="0" fontId="8" fillId="4" borderId="0" xfId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8" fillId="4" borderId="0" xfId="1" applyNumberFormat="1" applyFont="1" applyFill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 wrapText="1"/>
    </xf>
    <xf numFmtId="164" fontId="11" fillId="4" borderId="0" xfId="1" applyNumberFormat="1" applyFont="1" applyFill="1" applyAlignment="1">
      <alignment horizontal="center" vertical="center"/>
    </xf>
    <xf numFmtId="0" fontId="6" fillId="5" borderId="0" xfId="2" applyFont="1" applyFill="1" applyAlignment="1">
      <alignment horizontal="center" vertical="center" wrapText="1"/>
    </xf>
    <xf numFmtId="2" fontId="6" fillId="0" borderId="0" xfId="2" applyNumberFormat="1" applyFont="1" applyAlignment="1">
      <alignment horizontal="center" vertical="center" wrapText="1"/>
    </xf>
    <xf numFmtId="0" fontId="14" fillId="4" borderId="0" xfId="2" applyFont="1" applyFill="1" applyAlignment="1">
      <alignment horizontal="center" vertical="center" wrapText="1"/>
    </xf>
    <xf numFmtId="0" fontId="11" fillId="4" borderId="0" xfId="1" applyFont="1" applyFill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166" fontId="3" fillId="4" borderId="0" xfId="1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691A4DEA-0144-454D-A877-AA2B59B92212}"/>
    <cellStyle name="Normal 2 2" xfId="2" xr:uid="{8B5EC445-EB04-4903-85F4-C14354643F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1310640</xdr:colOff>
          <xdr:row>17</xdr:row>
          <xdr:rowOff>60960</xdr:rowOff>
        </xdr:from>
        <xdr:to>
          <xdr:col>3</xdr:col>
          <xdr:colOff>1508760</xdr:colOff>
          <xdr:row>20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1173480</xdr:colOff>
          <xdr:row>22</xdr:row>
          <xdr:rowOff>114300</xdr:rowOff>
        </xdr:from>
        <xdr:to>
          <xdr:col>4</xdr:col>
          <xdr:colOff>1089660</xdr:colOff>
          <xdr:row>24</xdr:row>
          <xdr:rowOff>121920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1165860</xdr:colOff>
          <xdr:row>26</xdr:row>
          <xdr:rowOff>129540</xdr:rowOff>
        </xdr:from>
        <xdr:to>
          <xdr:col>4</xdr:col>
          <xdr:colOff>1165860</xdr:colOff>
          <xdr:row>28</xdr:row>
          <xdr:rowOff>129540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6712-8C18-47D8-B61E-433B31568A6E}">
  <dimension ref="B1:N313"/>
  <sheetViews>
    <sheetView topLeftCell="A211" zoomScale="55" zoomScaleNormal="55" workbookViewId="0">
      <selection activeCell="K197" sqref="K197"/>
    </sheetView>
  </sheetViews>
  <sheetFormatPr defaultColWidth="9" defaultRowHeight="18" x14ac:dyDescent="0.3"/>
  <cols>
    <col min="1" max="2" width="9" style="1"/>
    <col min="3" max="3" width="10.33203125" style="1" customWidth="1"/>
    <col min="4" max="4" width="18.6640625" style="1" customWidth="1"/>
    <col min="5" max="5" width="14.6640625" style="1" customWidth="1"/>
    <col min="6" max="6" width="18.33203125" style="1" customWidth="1"/>
    <col min="7" max="7" width="19.33203125" style="1" customWidth="1"/>
    <col min="8" max="8" width="13.88671875" style="1" customWidth="1"/>
    <col min="9" max="9" width="18.44140625" style="1" customWidth="1"/>
    <col min="10" max="10" width="11.6640625" style="1" customWidth="1"/>
    <col min="11" max="11" width="18.109375" style="1" customWidth="1"/>
    <col min="12" max="12" width="9" style="1"/>
    <col min="13" max="13" width="18.44140625" style="1" customWidth="1"/>
    <col min="14" max="14" width="11.6640625" style="1" customWidth="1"/>
    <col min="15" max="15" width="9" style="1"/>
    <col min="16" max="16" width="11.88671875" style="1" customWidth="1"/>
    <col min="17" max="16384" width="9" style="1"/>
  </cols>
  <sheetData>
    <row r="1" spans="2:14" ht="36" customHeight="1" x14ac:dyDescent="0.3"/>
    <row r="2" spans="2:14" ht="44.4" customHeight="1" x14ac:dyDescent="0.3">
      <c r="B2" s="1" t="s">
        <v>0</v>
      </c>
      <c r="C2" s="78" t="s">
        <v>1</v>
      </c>
      <c r="D2" s="78"/>
      <c r="E2" s="78"/>
      <c r="F2" s="78"/>
      <c r="G2" s="78"/>
      <c r="H2" s="78"/>
      <c r="I2" s="78"/>
      <c r="J2" s="78"/>
      <c r="K2" s="78"/>
      <c r="N2" s="1">
        <v>7.87</v>
      </c>
    </row>
    <row r="3" spans="2:14" ht="48" customHeight="1" x14ac:dyDescent="0.3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6" t="s">
        <v>8</v>
      </c>
      <c r="J3" s="2" t="s">
        <v>9</v>
      </c>
      <c r="K3" s="26" t="s">
        <v>10</v>
      </c>
      <c r="N3" s="1">
        <v>1.5</v>
      </c>
    </row>
    <row r="4" spans="2:14" x14ac:dyDescent="0.3">
      <c r="C4" s="1">
        <v>1</v>
      </c>
      <c r="D4" s="3">
        <v>1.1000000000000001E-3</v>
      </c>
      <c r="E4" s="60">
        <v>2.04</v>
      </c>
      <c r="F4" s="1">
        <f>$N$2</f>
        <v>7.87</v>
      </c>
      <c r="G4" s="4">
        <f t="shared" ref="G4:G47" si="0">F4*E4*D4</f>
        <v>1.766028E-2</v>
      </c>
      <c r="H4" s="1">
        <v>32.25</v>
      </c>
      <c r="I4" s="4">
        <f>G4*H4</f>
        <v>0.56954402999999998</v>
      </c>
      <c r="J4" s="1">
        <f t="shared" ref="J4:J47" si="1">E4/2</f>
        <v>1.02</v>
      </c>
      <c r="K4" s="5">
        <f>J4*G4</f>
        <v>1.80134856E-2</v>
      </c>
    </row>
    <row r="5" spans="2:14" x14ac:dyDescent="0.3">
      <c r="C5" s="1">
        <v>2</v>
      </c>
      <c r="D5" s="3">
        <v>1.1000000000000001E-3</v>
      </c>
      <c r="E5" s="60">
        <v>4.32</v>
      </c>
      <c r="F5" s="1">
        <f t="shared" ref="F5:F47" si="2">$N$2</f>
        <v>7.87</v>
      </c>
      <c r="G5" s="4">
        <f t="shared" si="0"/>
        <v>3.7398240000000006E-2</v>
      </c>
      <c r="H5" s="1">
        <f>H4-$N$3</f>
        <v>30.75</v>
      </c>
      <c r="I5" s="4">
        <f>H5*G5</f>
        <v>1.1499958800000001</v>
      </c>
      <c r="J5" s="1">
        <f t="shared" si="1"/>
        <v>2.16</v>
      </c>
      <c r="K5" s="5">
        <f t="shared" ref="K5:K47" si="3">J5*G5</f>
        <v>8.0780198400000017E-2</v>
      </c>
    </row>
    <row r="6" spans="2:14" x14ac:dyDescent="0.3">
      <c r="C6" s="1">
        <v>3</v>
      </c>
      <c r="D6" s="3">
        <v>1.1000000000000001E-3</v>
      </c>
      <c r="E6" s="60">
        <v>4.3999999999999995</v>
      </c>
      <c r="F6" s="1">
        <f t="shared" si="2"/>
        <v>7.87</v>
      </c>
      <c r="G6" s="4">
        <f t="shared" si="0"/>
        <v>3.8090799999999994E-2</v>
      </c>
      <c r="H6" s="1">
        <f t="shared" ref="H6:H46" si="4">H5-$N$3</f>
        <v>29.25</v>
      </c>
      <c r="I6" s="4">
        <f>H6*G6</f>
        <v>1.1141558999999999</v>
      </c>
      <c r="J6" s="1">
        <f t="shared" si="1"/>
        <v>2.1999999999999997</v>
      </c>
      <c r="K6" s="5">
        <f t="shared" si="3"/>
        <v>8.3799759999999973E-2</v>
      </c>
    </row>
    <row r="7" spans="2:14" x14ac:dyDescent="0.3">
      <c r="C7" s="1">
        <v>4</v>
      </c>
      <c r="D7" s="3">
        <v>1.1000000000000001E-3</v>
      </c>
      <c r="E7" s="60">
        <v>4.415</v>
      </c>
      <c r="F7" s="1">
        <f t="shared" si="2"/>
        <v>7.87</v>
      </c>
      <c r="G7" s="4">
        <f t="shared" si="0"/>
        <v>3.8220655000000006E-2</v>
      </c>
      <c r="H7" s="1">
        <f t="shared" si="4"/>
        <v>27.75</v>
      </c>
      <c r="I7" s="4">
        <f>G7*H7</f>
        <v>1.0606231762500002</v>
      </c>
      <c r="J7" s="1">
        <f t="shared" si="1"/>
        <v>2.2075</v>
      </c>
      <c r="K7" s="5">
        <f t="shared" si="3"/>
        <v>8.4372095912500014E-2</v>
      </c>
    </row>
    <row r="8" spans="2:14" x14ac:dyDescent="0.3">
      <c r="C8" s="1">
        <v>5</v>
      </c>
      <c r="D8" s="3">
        <v>1.1000000000000001E-3</v>
      </c>
      <c r="E8" s="60">
        <v>4.43</v>
      </c>
      <c r="F8" s="1">
        <f t="shared" si="2"/>
        <v>7.87</v>
      </c>
      <c r="G8" s="4">
        <f t="shared" si="0"/>
        <v>3.8350510000000004E-2</v>
      </c>
      <c r="H8" s="1">
        <f t="shared" si="4"/>
        <v>26.25</v>
      </c>
      <c r="I8" s="4">
        <f>G8*H8</f>
        <v>1.0067008875000001</v>
      </c>
      <c r="J8" s="1">
        <f t="shared" si="1"/>
        <v>2.2149999999999999</v>
      </c>
      <c r="K8" s="5">
        <f t="shared" si="3"/>
        <v>8.4946379650000001E-2</v>
      </c>
    </row>
    <row r="9" spans="2:14" x14ac:dyDescent="0.3">
      <c r="C9" s="1">
        <v>6</v>
      </c>
      <c r="D9" s="3">
        <v>1.1000000000000001E-3</v>
      </c>
      <c r="E9" s="60">
        <v>4.43</v>
      </c>
      <c r="F9" s="1">
        <f t="shared" si="2"/>
        <v>7.87</v>
      </c>
      <c r="G9" s="4">
        <f t="shared" si="0"/>
        <v>3.8350510000000004E-2</v>
      </c>
      <c r="H9" s="1">
        <f t="shared" si="4"/>
        <v>24.75</v>
      </c>
      <c r="I9" s="4">
        <f>H9*G9</f>
        <v>0.94917512250000013</v>
      </c>
      <c r="J9" s="1">
        <f t="shared" si="1"/>
        <v>2.2149999999999999</v>
      </c>
      <c r="K9" s="5">
        <f t="shared" si="3"/>
        <v>8.4946379650000001E-2</v>
      </c>
    </row>
    <row r="10" spans="2:14" x14ac:dyDescent="0.3">
      <c r="C10" s="1">
        <v>7</v>
      </c>
      <c r="D10" s="3">
        <v>1.1000000000000001E-3</v>
      </c>
      <c r="E10" s="60">
        <v>4.43</v>
      </c>
      <c r="F10" s="1">
        <f t="shared" si="2"/>
        <v>7.87</v>
      </c>
      <c r="G10" s="4">
        <f t="shared" si="0"/>
        <v>3.8350510000000004E-2</v>
      </c>
      <c r="H10" s="1">
        <f t="shared" si="4"/>
        <v>23.25</v>
      </c>
      <c r="I10" s="4">
        <f>H10*G10</f>
        <v>0.89164935750000007</v>
      </c>
      <c r="J10" s="1">
        <f t="shared" si="1"/>
        <v>2.2149999999999999</v>
      </c>
      <c r="K10" s="5">
        <f t="shared" si="3"/>
        <v>8.4946379650000001E-2</v>
      </c>
    </row>
    <row r="11" spans="2:14" x14ac:dyDescent="0.3">
      <c r="C11" s="1">
        <v>8</v>
      </c>
      <c r="D11" s="3">
        <v>1.1000000000000001E-3</v>
      </c>
      <c r="E11" s="60">
        <v>4.43</v>
      </c>
      <c r="F11" s="1">
        <f t="shared" si="2"/>
        <v>7.87</v>
      </c>
      <c r="G11" s="4">
        <f t="shared" si="0"/>
        <v>3.8350510000000004E-2</v>
      </c>
      <c r="H11" s="1">
        <f t="shared" si="4"/>
        <v>21.75</v>
      </c>
      <c r="I11" s="4">
        <f>G11*H11</f>
        <v>0.83412359250000012</v>
      </c>
      <c r="J11" s="1">
        <f t="shared" si="1"/>
        <v>2.2149999999999999</v>
      </c>
      <c r="K11" s="5">
        <f t="shared" si="3"/>
        <v>8.4946379650000001E-2</v>
      </c>
    </row>
    <row r="12" spans="2:14" x14ac:dyDescent="0.3">
      <c r="C12" s="1">
        <v>9</v>
      </c>
      <c r="D12" s="3">
        <v>1.1000000000000001E-3</v>
      </c>
      <c r="E12" s="60">
        <v>4.43</v>
      </c>
      <c r="F12" s="1">
        <f t="shared" si="2"/>
        <v>7.87</v>
      </c>
      <c r="G12" s="4">
        <f t="shared" si="0"/>
        <v>3.8350510000000004E-2</v>
      </c>
      <c r="H12" s="1">
        <f t="shared" si="4"/>
        <v>20.25</v>
      </c>
      <c r="I12" s="4">
        <f>G12*H12</f>
        <v>0.77659782750000006</v>
      </c>
      <c r="J12" s="1">
        <f t="shared" si="1"/>
        <v>2.2149999999999999</v>
      </c>
      <c r="K12" s="5">
        <f t="shared" si="3"/>
        <v>8.4946379650000001E-2</v>
      </c>
    </row>
    <row r="13" spans="2:14" x14ac:dyDescent="0.3">
      <c r="C13" s="1">
        <v>10</v>
      </c>
      <c r="D13" s="3">
        <v>1.1000000000000001E-3</v>
      </c>
      <c r="E13" s="60">
        <v>4.43</v>
      </c>
      <c r="F13" s="1">
        <f t="shared" si="2"/>
        <v>7.87</v>
      </c>
      <c r="G13" s="4">
        <f t="shared" si="0"/>
        <v>3.8350510000000004E-2</v>
      </c>
      <c r="H13" s="1">
        <f t="shared" si="4"/>
        <v>18.75</v>
      </c>
      <c r="I13" s="4">
        <f>H13*G13</f>
        <v>0.71907206250000011</v>
      </c>
      <c r="J13" s="1">
        <f t="shared" si="1"/>
        <v>2.2149999999999999</v>
      </c>
      <c r="K13" s="5">
        <f t="shared" si="3"/>
        <v>8.4946379650000001E-2</v>
      </c>
    </row>
    <row r="14" spans="2:14" x14ac:dyDescent="0.3">
      <c r="C14" s="1">
        <v>11</v>
      </c>
      <c r="D14" s="3">
        <v>1.1000000000000001E-3</v>
      </c>
      <c r="E14" s="60">
        <v>4.43</v>
      </c>
      <c r="F14" s="1">
        <f t="shared" si="2"/>
        <v>7.87</v>
      </c>
      <c r="G14" s="4">
        <f t="shared" si="0"/>
        <v>3.8350510000000004E-2</v>
      </c>
      <c r="H14" s="1">
        <f t="shared" si="4"/>
        <v>17.25</v>
      </c>
      <c r="I14" s="4">
        <f>H14*G14</f>
        <v>0.66154629750000005</v>
      </c>
      <c r="J14" s="1">
        <f t="shared" si="1"/>
        <v>2.2149999999999999</v>
      </c>
      <c r="K14" s="5">
        <f t="shared" si="3"/>
        <v>8.4946379650000001E-2</v>
      </c>
    </row>
    <row r="15" spans="2:14" x14ac:dyDescent="0.3">
      <c r="C15" s="1">
        <v>12</v>
      </c>
      <c r="D15" s="3">
        <v>1.1000000000000001E-3</v>
      </c>
      <c r="E15" s="60">
        <v>4.43</v>
      </c>
      <c r="F15" s="1">
        <f t="shared" si="2"/>
        <v>7.87</v>
      </c>
      <c r="G15" s="4">
        <f t="shared" si="0"/>
        <v>3.8350510000000004E-2</v>
      </c>
      <c r="H15" s="1">
        <f t="shared" si="4"/>
        <v>15.75</v>
      </c>
      <c r="I15" s="4">
        <f>G15*H15</f>
        <v>0.6040205325000001</v>
      </c>
      <c r="J15" s="1">
        <f t="shared" si="1"/>
        <v>2.2149999999999999</v>
      </c>
      <c r="K15" s="5">
        <f t="shared" si="3"/>
        <v>8.4946379650000001E-2</v>
      </c>
    </row>
    <row r="16" spans="2:14" x14ac:dyDescent="0.3">
      <c r="C16" s="1">
        <v>13</v>
      </c>
      <c r="D16" s="3">
        <v>1.1000000000000001E-3</v>
      </c>
      <c r="E16" s="60">
        <v>4.43</v>
      </c>
      <c r="F16" s="1">
        <f t="shared" si="2"/>
        <v>7.87</v>
      </c>
      <c r="G16" s="4">
        <f t="shared" si="0"/>
        <v>3.8350510000000004E-2</v>
      </c>
      <c r="H16" s="1">
        <f t="shared" si="4"/>
        <v>14.25</v>
      </c>
      <c r="I16" s="4">
        <f>G16*H16</f>
        <v>0.54649476750000003</v>
      </c>
      <c r="J16" s="1">
        <f t="shared" si="1"/>
        <v>2.2149999999999999</v>
      </c>
      <c r="K16" s="5">
        <f t="shared" si="3"/>
        <v>8.4946379650000001E-2</v>
      </c>
    </row>
    <row r="17" spans="3:11" x14ac:dyDescent="0.3">
      <c r="C17" s="1">
        <v>14</v>
      </c>
      <c r="D17" s="3">
        <v>1.1000000000000001E-3</v>
      </c>
      <c r="E17" s="60">
        <v>4.43</v>
      </c>
      <c r="F17" s="1">
        <f t="shared" si="2"/>
        <v>7.87</v>
      </c>
      <c r="G17" s="4">
        <f t="shared" si="0"/>
        <v>3.8350510000000004E-2</v>
      </c>
      <c r="H17" s="1">
        <f t="shared" si="4"/>
        <v>12.75</v>
      </c>
      <c r="I17" s="4">
        <f>H17*G17</f>
        <v>0.48896900250000008</v>
      </c>
      <c r="J17" s="1">
        <f t="shared" si="1"/>
        <v>2.2149999999999999</v>
      </c>
      <c r="K17" s="5">
        <f t="shared" si="3"/>
        <v>8.4946379650000001E-2</v>
      </c>
    </row>
    <row r="18" spans="3:11" x14ac:dyDescent="0.3">
      <c r="C18" s="1">
        <v>15</v>
      </c>
      <c r="D18" s="3">
        <v>1.1000000000000001E-3</v>
      </c>
      <c r="E18" s="60">
        <v>4.43</v>
      </c>
      <c r="F18" s="1">
        <f t="shared" si="2"/>
        <v>7.87</v>
      </c>
      <c r="G18" s="4">
        <f t="shared" si="0"/>
        <v>3.8350510000000004E-2</v>
      </c>
      <c r="H18" s="1">
        <f t="shared" si="4"/>
        <v>11.25</v>
      </c>
      <c r="I18" s="4">
        <f>H18*G18</f>
        <v>0.43144323750000002</v>
      </c>
      <c r="J18" s="1">
        <f t="shared" si="1"/>
        <v>2.2149999999999999</v>
      </c>
      <c r="K18" s="5">
        <f t="shared" si="3"/>
        <v>8.4946379650000001E-2</v>
      </c>
    </row>
    <row r="19" spans="3:11" x14ac:dyDescent="0.3">
      <c r="C19" s="1">
        <v>16</v>
      </c>
      <c r="D19" s="3">
        <v>1.1000000000000001E-3</v>
      </c>
      <c r="E19" s="60">
        <v>4.43</v>
      </c>
      <c r="F19" s="1">
        <f t="shared" si="2"/>
        <v>7.87</v>
      </c>
      <c r="G19" s="4">
        <f t="shared" si="0"/>
        <v>3.8350510000000004E-2</v>
      </c>
      <c r="H19" s="1">
        <f t="shared" si="4"/>
        <v>9.75</v>
      </c>
      <c r="I19" s="4">
        <f>G19*H19</f>
        <v>0.37391747250000007</v>
      </c>
      <c r="J19" s="1">
        <f t="shared" si="1"/>
        <v>2.2149999999999999</v>
      </c>
      <c r="K19" s="5">
        <f t="shared" si="3"/>
        <v>8.4946379650000001E-2</v>
      </c>
    </row>
    <row r="20" spans="3:11" x14ac:dyDescent="0.3">
      <c r="C20" s="1">
        <v>17</v>
      </c>
      <c r="D20" s="3">
        <v>1.1000000000000001E-3</v>
      </c>
      <c r="E20" s="60">
        <v>4.43</v>
      </c>
      <c r="F20" s="1">
        <f t="shared" si="2"/>
        <v>7.87</v>
      </c>
      <c r="G20" s="4">
        <f t="shared" si="0"/>
        <v>3.8350510000000004E-2</v>
      </c>
      <c r="H20" s="1">
        <f t="shared" si="4"/>
        <v>8.25</v>
      </c>
      <c r="I20" s="4">
        <f>G20*H20</f>
        <v>0.31639170750000001</v>
      </c>
      <c r="J20" s="1">
        <f t="shared" si="1"/>
        <v>2.2149999999999999</v>
      </c>
      <c r="K20" s="5">
        <f t="shared" si="3"/>
        <v>8.4946379650000001E-2</v>
      </c>
    </row>
    <row r="21" spans="3:11" x14ac:dyDescent="0.3">
      <c r="C21" s="1">
        <v>18</v>
      </c>
      <c r="D21" s="3">
        <v>1.1000000000000001E-3</v>
      </c>
      <c r="E21" s="60">
        <v>4.43</v>
      </c>
      <c r="F21" s="1">
        <f t="shared" si="2"/>
        <v>7.87</v>
      </c>
      <c r="G21" s="4">
        <f t="shared" si="0"/>
        <v>3.8350510000000004E-2</v>
      </c>
      <c r="H21" s="1">
        <f>H20-$N$3</f>
        <v>6.75</v>
      </c>
      <c r="I21" s="4">
        <f>H21*G21</f>
        <v>0.25886594250000006</v>
      </c>
      <c r="J21" s="1">
        <f t="shared" si="1"/>
        <v>2.2149999999999999</v>
      </c>
      <c r="K21" s="5">
        <f t="shared" si="3"/>
        <v>8.4946379650000001E-2</v>
      </c>
    </row>
    <row r="22" spans="3:11" x14ac:dyDescent="0.3">
      <c r="C22" s="1">
        <v>19</v>
      </c>
      <c r="D22" s="3">
        <v>1.1000000000000001E-3</v>
      </c>
      <c r="E22" s="60">
        <v>4.43</v>
      </c>
      <c r="F22" s="1">
        <f t="shared" si="2"/>
        <v>7.87</v>
      </c>
      <c r="G22" s="4">
        <f t="shared" si="0"/>
        <v>3.8350510000000004E-2</v>
      </c>
      <c r="H22" s="1">
        <f t="shared" si="4"/>
        <v>5.25</v>
      </c>
      <c r="I22" s="4">
        <f t="shared" ref="I22:I47" si="5">H22*G22</f>
        <v>0.20134017750000002</v>
      </c>
      <c r="J22" s="1">
        <f t="shared" si="1"/>
        <v>2.2149999999999999</v>
      </c>
      <c r="K22" s="5">
        <f t="shared" si="3"/>
        <v>8.4946379650000001E-2</v>
      </c>
    </row>
    <row r="23" spans="3:11" x14ac:dyDescent="0.3">
      <c r="C23" s="1">
        <v>20</v>
      </c>
      <c r="D23" s="3">
        <v>1.1000000000000001E-3</v>
      </c>
      <c r="E23" s="60">
        <v>4.43</v>
      </c>
      <c r="F23" s="1">
        <f t="shared" si="2"/>
        <v>7.87</v>
      </c>
      <c r="G23" s="4">
        <f t="shared" si="0"/>
        <v>3.8350510000000004E-2</v>
      </c>
      <c r="H23" s="1">
        <f t="shared" si="4"/>
        <v>3.75</v>
      </c>
      <c r="I23" s="4">
        <f t="shared" si="5"/>
        <v>0.14381441250000002</v>
      </c>
      <c r="J23" s="1">
        <f t="shared" si="1"/>
        <v>2.2149999999999999</v>
      </c>
      <c r="K23" s="5">
        <f t="shared" si="3"/>
        <v>8.4946379650000001E-2</v>
      </c>
    </row>
    <row r="24" spans="3:11" x14ac:dyDescent="0.3">
      <c r="C24" s="1">
        <v>21</v>
      </c>
      <c r="D24" s="3">
        <v>1.1000000000000001E-3</v>
      </c>
      <c r="E24" s="60">
        <v>4.43</v>
      </c>
      <c r="F24" s="1">
        <f t="shared" si="2"/>
        <v>7.87</v>
      </c>
      <c r="G24" s="4">
        <f t="shared" si="0"/>
        <v>3.8350510000000004E-2</v>
      </c>
      <c r="H24" s="1">
        <f t="shared" si="4"/>
        <v>2.25</v>
      </c>
      <c r="I24" s="4">
        <f t="shared" si="5"/>
        <v>8.628864750000001E-2</v>
      </c>
      <c r="J24" s="1">
        <f t="shared" si="1"/>
        <v>2.2149999999999999</v>
      </c>
      <c r="K24" s="5">
        <f t="shared" si="3"/>
        <v>8.4946379650000001E-2</v>
      </c>
    </row>
    <row r="25" spans="3:11" x14ac:dyDescent="0.3">
      <c r="C25" s="1">
        <v>22</v>
      </c>
      <c r="D25" s="3">
        <v>1.1000000000000001E-3</v>
      </c>
      <c r="E25" s="60">
        <v>4.43</v>
      </c>
      <c r="F25" s="1">
        <f t="shared" si="2"/>
        <v>7.87</v>
      </c>
      <c r="G25" s="4">
        <f t="shared" si="0"/>
        <v>3.8350510000000004E-2</v>
      </c>
      <c r="H25" s="1">
        <f t="shared" si="4"/>
        <v>0.75</v>
      </c>
      <c r="I25" s="4">
        <f t="shared" si="5"/>
        <v>2.8762882500000003E-2</v>
      </c>
      <c r="J25" s="1">
        <f t="shared" si="1"/>
        <v>2.2149999999999999</v>
      </c>
      <c r="K25" s="5">
        <f t="shared" si="3"/>
        <v>8.4946379650000001E-2</v>
      </c>
    </row>
    <row r="26" spans="3:11" x14ac:dyDescent="0.3">
      <c r="C26" s="1">
        <v>23</v>
      </c>
      <c r="D26" s="3">
        <v>1.1000000000000001E-3</v>
      </c>
      <c r="E26" s="60">
        <v>4.43</v>
      </c>
      <c r="F26" s="1">
        <f t="shared" si="2"/>
        <v>7.87</v>
      </c>
      <c r="G26" s="4">
        <f t="shared" si="0"/>
        <v>3.8350510000000004E-2</v>
      </c>
      <c r="H26" s="1">
        <f t="shared" si="4"/>
        <v>-0.75</v>
      </c>
      <c r="I26" s="4">
        <f t="shared" si="5"/>
        <v>-2.8762882500000003E-2</v>
      </c>
      <c r="J26" s="1">
        <f t="shared" si="1"/>
        <v>2.2149999999999999</v>
      </c>
      <c r="K26" s="5">
        <f t="shared" si="3"/>
        <v>8.4946379650000001E-2</v>
      </c>
    </row>
    <row r="27" spans="3:11" x14ac:dyDescent="0.3">
      <c r="C27" s="1">
        <v>24</v>
      </c>
      <c r="D27" s="3">
        <v>1.1000000000000001E-3</v>
      </c>
      <c r="E27" s="60">
        <v>4.43</v>
      </c>
      <c r="F27" s="1">
        <f t="shared" si="2"/>
        <v>7.87</v>
      </c>
      <c r="G27" s="4">
        <f t="shared" si="0"/>
        <v>3.8350510000000004E-2</v>
      </c>
      <c r="H27" s="1">
        <f>H26-$N$3</f>
        <v>-2.25</v>
      </c>
      <c r="I27" s="4">
        <f t="shared" si="5"/>
        <v>-8.628864750000001E-2</v>
      </c>
      <c r="J27" s="1">
        <f t="shared" si="1"/>
        <v>2.2149999999999999</v>
      </c>
      <c r="K27" s="5">
        <f t="shared" si="3"/>
        <v>8.4946379650000001E-2</v>
      </c>
    </row>
    <row r="28" spans="3:11" x14ac:dyDescent="0.3">
      <c r="C28" s="1">
        <v>25</v>
      </c>
      <c r="D28" s="3">
        <v>1.1000000000000001E-3</v>
      </c>
      <c r="E28" s="60">
        <v>4.43</v>
      </c>
      <c r="F28" s="1">
        <f t="shared" si="2"/>
        <v>7.87</v>
      </c>
      <c r="G28" s="4">
        <f t="shared" si="0"/>
        <v>3.8350510000000004E-2</v>
      </c>
      <c r="H28" s="1">
        <f t="shared" si="4"/>
        <v>-3.75</v>
      </c>
      <c r="I28" s="4">
        <f t="shared" si="5"/>
        <v>-0.14381441250000002</v>
      </c>
      <c r="J28" s="1">
        <f t="shared" si="1"/>
        <v>2.2149999999999999</v>
      </c>
      <c r="K28" s="5">
        <f t="shared" si="3"/>
        <v>8.4946379650000001E-2</v>
      </c>
    </row>
    <row r="29" spans="3:11" x14ac:dyDescent="0.3">
      <c r="C29" s="1">
        <v>26</v>
      </c>
      <c r="D29" s="3">
        <v>1.1000000000000001E-3</v>
      </c>
      <c r="E29" s="60">
        <v>4.43</v>
      </c>
      <c r="F29" s="1">
        <f t="shared" si="2"/>
        <v>7.87</v>
      </c>
      <c r="G29" s="4">
        <f t="shared" si="0"/>
        <v>3.8350510000000004E-2</v>
      </c>
      <c r="H29" s="1">
        <f t="shared" si="4"/>
        <v>-5.25</v>
      </c>
      <c r="I29" s="4">
        <f t="shared" si="5"/>
        <v>-0.20134017750000002</v>
      </c>
      <c r="J29" s="1">
        <f t="shared" si="1"/>
        <v>2.2149999999999999</v>
      </c>
      <c r="K29" s="5">
        <f t="shared" si="3"/>
        <v>8.4946379650000001E-2</v>
      </c>
    </row>
    <row r="30" spans="3:11" x14ac:dyDescent="0.3">
      <c r="C30" s="1">
        <v>27</v>
      </c>
      <c r="D30" s="3">
        <v>1.1000000000000001E-3</v>
      </c>
      <c r="E30" s="60">
        <v>4.43</v>
      </c>
      <c r="F30" s="1">
        <f t="shared" si="2"/>
        <v>7.87</v>
      </c>
      <c r="G30" s="4">
        <f t="shared" si="0"/>
        <v>3.8350510000000004E-2</v>
      </c>
      <c r="H30" s="1">
        <f t="shared" si="4"/>
        <v>-6.75</v>
      </c>
      <c r="I30" s="4">
        <f t="shared" si="5"/>
        <v>-0.25886594250000006</v>
      </c>
      <c r="J30" s="1">
        <f t="shared" si="1"/>
        <v>2.2149999999999999</v>
      </c>
      <c r="K30" s="5">
        <f t="shared" si="3"/>
        <v>8.4946379650000001E-2</v>
      </c>
    </row>
    <row r="31" spans="3:11" x14ac:dyDescent="0.3">
      <c r="C31" s="1">
        <v>28</v>
      </c>
      <c r="D31" s="3">
        <v>1.1000000000000001E-3</v>
      </c>
      <c r="E31" s="60">
        <v>4.43</v>
      </c>
      <c r="F31" s="1">
        <f t="shared" si="2"/>
        <v>7.87</v>
      </c>
      <c r="G31" s="4">
        <f t="shared" si="0"/>
        <v>3.8350510000000004E-2</v>
      </c>
      <c r="H31" s="1">
        <f t="shared" si="4"/>
        <v>-8.25</v>
      </c>
      <c r="I31" s="4">
        <f t="shared" si="5"/>
        <v>-0.31639170750000001</v>
      </c>
      <c r="J31" s="1">
        <f t="shared" si="1"/>
        <v>2.2149999999999999</v>
      </c>
      <c r="K31" s="5">
        <f t="shared" si="3"/>
        <v>8.4946379650000001E-2</v>
      </c>
    </row>
    <row r="32" spans="3:11" x14ac:dyDescent="0.3">
      <c r="C32" s="1">
        <v>29</v>
      </c>
      <c r="D32" s="3">
        <v>1.1000000000000001E-3</v>
      </c>
      <c r="E32" s="60">
        <v>4.43</v>
      </c>
      <c r="F32" s="1">
        <f t="shared" si="2"/>
        <v>7.87</v>
      </c>
      <c r="G32" s="4">
        <f t="shared" si="0"/>
        <v>3.8350510000000004E-2</v>
      </c>
      <c r="H32" s="1">
        <f>H31-$N$3</f>
        <v>-9.75</v>
      </c>
      <c r="I32" s="4">
        <f t="shared" si="5"/>
        <v>-0.37391747250000007</v>
      </c>
      <c r="J32" s="1">
        <f t="shared" si="1"/>
        <v>2.2149999999999999</v>
      </c>
      <c r="K32" s="5">
        <f t="shared" si="3"/>
        <v>8.4946379650000001E-2</v>
      </c>
    </row>
    <row r="33" spans="3:11" x14ac:dyDescent="0.3">
      <c r="C33" s="1">
        <v>30</v>
      </c>
      <c r="D33" s="3">
        <v>1.1000000000000001E-3</v>
      </c>
      <c r="E33" s="60">
        <v>4.43</v>
      </c>
      <c r="F33" s="1">
        <f t="shared" si="2"/>
        <v>7.87</v>
      </c>
      <c r="G33" s="4">
        <f t="shared" si="0"/>
        <v>3.8350510000000004E-2</v>
      </c>
      <c r="H33" s="1">
        <f t="shared" si="4"/>
        <v>-11.25</v>
      </c>
      <c r="I33" s="4">
        <f t="shared" si="5"/>
        <v>-0.43144323750000002</v>
      </c>
      <c r="J33" s="1">
        <f t="shared" si="1"/>
        <v>2.2149999999999999</v>
      </c>
      <c r="K33" s="5">
        <f t="shared" si="3"/>
        <v>8.4946379650000001E-2</v>
      </c>
    </row>
    <row r="34" spans="3:11" x14ac:dyDescent="0.3">
      <c r="C34" s="1">
        <v>31</v>
      </c>
      <c r="D34" s="3">
        <v>1.1000000000000001E-3</v>
      </c>
      <c r="E34" s="60">
        <v>4.43</v>
      </c>
      <c r="F34" s="1">
        <f t="shared" si="2"/>
        <v>7.87</v>
      </c>
      <c r="G34" s="4">
        <f t="shared" si="0"/>
        <v>3.8350510000000004E-2</v>
      </c>
      <c r="H34" s="1">
        <f t="shared" si="4"/>
        <v>-12.75</v>
      </c>
      <c r="I34" s="4">
        <f t="shared" si="5"/>
        <v>-0.48896900250000008</v>
      </c>
      <c r="J34" s="1">
        <f t="shared" si="1"/>
        <v>2.2149999999999999</v>
      </c>
      <c r="K34" s="5">
        <f t="shared" si="3"/>
        <v>8.4946379650000001E-2</v>
      </c>
    </row>
    <row r="35" spans="3:11" x14ac:dyDescent="0.3">
      <c r="C35" s="1">
        <v>32</v>
      </c>
      <c r="D35" s="3">
        <v>1.1000000000000001E-3</v>
      </c>
      <c r="E35" s="60">
        <v>4.43</v>
      </c>
      <c r="F35" s="1">
        <f t="shared" si="2"/>
        <v>7.87</v>
      </c>
      <c r="G35" s="4">
        <f t="shared" si="0"/>
        <v>3.8350510000000004E-2</v>
      </c>
      <c r="H35" s="1">
        <f t="shared" si="4"/>
        <v>-14.25</v>
      </c>
      <c r="I35" s="4">
        <f t="shared" si="5"/>
        <v>-0.54649476750000003</v>
      </c>
      <c r="J35" s="1">
        <f t="shared" si="1"/>
        <v>2.2149999999999999</v>
      </c>
      <c r="K35" s="5">
        <f t="shared" si="3"/>
        <v>8.4946379650000001E-2</v>
      </c>
    </row>
    <row r="36" spans="3:11" x14ac:dyDescent="0.3">
      <c r="C36" s="1">
        <v>33</v>
      </c>
      <c r="D36" s="3">
        <v>1.1000000000000001E-3</v>
      </c>
      <c r="E36" s="60">
        <v>4.43</v>
      </c>
      <c r="F36" s="1">
        <f t="shared" si="2"/>
        <v>7.87</v>
      </c>
      <c r="G36" s="4">
        <f t="shared" si="0"/>
        <v>3.8350510000000004E-2</v>
      </c>
      <c r="H36" s="1">
        <f t="shared" si="4"/>
        <v>-15.75</v>
      </c>
      <c r="I36" s="4">
        <f t="shared" si="5"/>
        <v>-0.6040205325000001</v>
      </c>
      <c r="J36" s="1">
        <f t="shared" si="1"/>
        <v>2.2149999999999999</v>
      </c>
      <c r="K36" s="5">
        <f t="shared" si="3"/>
        <v>8.4946379650000001E-2</v>
      </c>
    </row>
    <row r="37" spans="3:11" x14ac:dyDescent="0.3">
      <c r="C37" s="1">
        <v>34</v>
      </c>
      <c r="D37" s="3">
        <v>1.1000000000000001E-3</v>
      </c>
      <c r="E37" s="60">
        <v>4.43</v>
      </c>
      <c r="F37" s="1">
        <f t="shared" si="2"/>
        <v>7.87</v>
      </c>
      <c r="G37" s="4">
        <f t="shared" si="0"/>
        <v>3.8350510000000004E-2</v>
      </c>
      <c r="H37" s="1">
        <f t="shared" si="4"/>
        <v>-17.25</v>
      </c>
      <c r="I37" s="4">
        <f t="shared" si="5"/>
        <v>-0.66154629750000005</v>
      </c>
      <c r="J37" s="1">
        <f t="shared" si="1"/>
        <v>2.2149999999999999</v>
      </c>
      <c r="K37" s="5">
        <f t="shared" si="3"/>
        <v>8.4946379650000001E-2</v>
      </c>
    </row>
    <row r="38" spans="3:11" x14ac:dyDescent="0.3">
      <c r="C38" s="1">
        <v>35</v>
      </c>
      <c r="D38" s="3">
        <v>1.1000000000000001E-3</v>
      </c>
      <c r="E38" s="60">
        <v>4.43</v>
      </c>
      <c r="F38" s="1">
        <f t="shared" si="2"/>
        <v>7.87</v>
      </c>
      <c r="G38" s="4">
        <f t="shared" si="0"/>
        <v>3.8350510000000004E-2</v>
      </c>
      <c r="H38" s="1">
        <f t="shared" si="4"/>
        <v>-18.75</v>
      </c>
      <c r="I38" s="4">
        <f t="shared" si="5"/>
        <v>-0.71907206250000011</v>
      </c>
      <c r="J38" s="1">
        <f t="shared" si="1"/>
        <v>2.2149999999999999</v>
      </c>
      <c r="K38" s="5">
        <f t="shared" si="3"/>
        <v>8.4946379650000001E-2</v>
      </c>
    </row>
    <row r="39" spans="3:11" x14ac:dyDescent="0.3">
      <c r="C39" s="1">
        <v>36</v>
      </c>
      <c r="D39" s="3">
        <v>1.1000000000000001E-3</v>
      </c>
      <c r="E39" s="60">
        <v>4.43</v>
      </c>
      <c r="F39" s="1">
        <f t="shared" si="2"/>
        <v>7.87</v>
      </c>
      <c r="G39" s="4">
        <f t="shared" si="0"/>
        <v>3.8350510000000004E-2</v>
      </c>
      <c r="H39" s="1">
        <f t="shared" si="4"/>
        <v>-20.25</v>
      </c>
      <c r="I39" s="4">
        <f t="shared" si="5"/>
        <v>-0.77659782750000006</v>
      </c>
      <c r="J39" s="1">
        <f t="shared" si="1"/>
        <v>2.2149999999999999</v>
      </c>
      <c r="K39" s="5">
        <f t="shared" si="3"/>
        <v>8.4946379650000001E-2</v>
      </c>
    </row>
    <row r="40" spans="3:11" x14ac:dyDescent="0.3">
      <c r="C40" s="1">
        <v>37</v>
      </c>
      <c r="D40" s="3">
        <v>1.1000000000000001E-3</v>
      </c>
      <c r="E40" s="60">
        <v>4.43</v>
      </c>
      <c r="F40" s="1">
        <f t="shared" si="2"/>
        <v>7.87</v>
      </c>
      <c r="G40" s="4">
        <f t="shared" si="0"/>
        <v>3.8350510000000004E-2</v>
      </c>
      <c r="H40" s="1">
        <f t="shared" si="4"/>
        <v>-21.75</v>
      </c>
      <c r="I40" s="4">
        <f t="shared" si="5"/>
        <v>-0.83412359250000012</v>
      </c>
      <c r="J40" s="1">
        <f t="shared" si="1"/>
        <v>2.2149999999999999</v>
      </c>
      <c r="K40" s="5">
        <f t="shared" si="3"/>
        <v>8.4946379650000001E-2</v>
      </c>
    </row>
    <row r="41" spans="3:11" x14ac:dyDescent="0.3">
      <c r="C41" s="1">
        <v>38</v>
      </c>
      <c r="D41" s="3">
        <v>1.1000000000000001E-3</v>
      </c>
      <c r="E41" s="60">
        <v>4.335</v>
      </c>
      <c r="F41" s="1">
        <f t="shared" si="2"/>
        <v>7.87</v>
      </c>
      <c r="G41" s="4">
        <f t="shared" si="0"/>
        <v>3.7528095000000004E-2</v>
      </c>
      <c r="H41" s="1">
        <f t="shared" si="4"/>
        <v>-23.25</v>
      </c>
      <c r="I41" s="4">
        <f t="shared" si="5"/>
        <v>-0.87252820875000014</v>
      </c>
      <c r="J41" s="1">
        <f t="shared" si="1"/>
        <v>2.1675</v>
      </c>
      <c r="K41" s="5">
        <f t="shared" si="3"/>
        <v>8.1342145912500011E-2</v>
      </c>
    </row>
    <row r="42" spans="3:11" x14ac:dyDescent="0.3">
      <c r="C42" s="1">
        <v>39</v>
      </c>
      <c r="D42" s="3">
        <v>1.1000000000000001E-3</v>
      </c>
      <c r="E42" s="60">
        <v>4.13</v>
      </c>
      <c r="F42" s="1">
        <f t="shared" si="2"/>
        <v>7.87</v>
      </c>
      <c r="G42" s="4">
        <f t="shared" si="0"/>
        <v>3.5753409999999999E-2</v>
      </c>
      <c r="H42" s="1">
        <f t="shared" si="4"/>
        <v>-24.75</v>
      </c>
      <c r="I42" s="4">
        <f t="shared" si="5"/>
        <v>-0.8848968975</v>
      </c>
      <c r="J42" s="1">
        <f t="shared" si="1"/>
        <v>2.0649999999999999</v>
      </c>
      <c r="K42" s="5">
        <f t="shared" si="3"/>
        <v>7.3830791649999991E-2</v>
      </c>
    </row>
    <row r="43" spans="3:11" x14ac:dyDescent="0.3">
      <c r="C43" s="1">
        <v>40</v>
      </c>
      <c r="D43" s="3">
        <v>1.1000000000000001E-3</v>
      </c>
      <c r="E43" s="60">
        <v>3.7800000000000002</v>
      </c>
      <c r="F43" s="1">
        <f t="shared" si="2"/>
        <v>7.87</v>
      </c>
      <c r="G43" s="4">
        <f t="shared" si="0"/>
        <v>3.2723460000000003E-2</v>
      </c>
      <c r="H43" s="1">
        <f t="shared" si="4"/>
        <v>-26.25</v>
      </c>
      <c r="I43" s="4">
        <f t="shared" si="5"/>
        <v>-0.85899082500000012</v>
      </c>
      <c r="J43" s="1">
        <f t="shared" si="1"/>
        <v>1.8900000000000001</v>
      </c>
      <c r="K43" s="5">
        <f t="shared" si="3"/>
        <v>6.1847339400000007E-2</v>
      </c>
    </row>
    <row r="44" spans="3:11" x14ac:dyDescent="0.3">
      <c r="C44" s="1">
        <v>41</v>
      </c>
      <c r="D44" s="3">
        <v>1.1000000000000001E-3</v>
      </c>
      <c r="E44" s="60">
        <v>3.2469999999999999</v>
      </c>
      <c r="F44" s="1">
        <f t="shared" si="2"/>
        <v>7.87</v>
      </c>
      <c r="G44" s="4">
        <f t="shared" si="0"/>
        <v>2.8109279000000001E-2</v>
      </c>
      <c r="H44" s="1">
        <f t="shared" si="4"/>
        <v>-27.75</v>
      </c>
      <c r="I44" s="4">
        <f t="shared" si="5"/>
        <v>-0.78003249225000004</v>
      </c>
      <c r="J44" s="1">
        <f t="shared" si="1"/>
        <v>1.6234999999999999</v>
      </c>
      <c r="K44" s="5">
        <f t="shared" si="3"/>
        <v>4.5635414456499997E-2</v>
      </c>
    </row>
    <row r="45" spans="3:11" x14ac:dyDescent="0.3">
      <c r="C45" s="1">
        <v>42</v>
      </c>
      <c r="D45" s="3">
        <v>1.1000000000000001E-3</v>
      </c>
      <c r="E45" s="60">
        <v>2.56</v>
      </c>
      <c r="F45" s="1">
        <f t="shared" si="2"/>
        <v>7.87</v>
      </c>
      <c r="G45" s="4">
        <f t="shared" si="0"/>
        <v>2.2161920000000002E-2</v>
      </c>
      <c r="H45" s="1">
        <f t="shared" si="4"/>
        <v>-29.25</v>
      </c>
      <c r="I45" s="4">
        <f t="shared" si="5"/>
        <v>-0.64823616000000006</v>
      </c>
      <c r="J45" s="1">
        <f t="shared" si="1"/>
        <v>1.28</v>
      </c>
      <c r="K45" s="5">
        <f t="shared" si="3"/>
        <v>2.8367257600000001E-2</v>
      </c>
    </row>
    <row r="46" spans="3:11" x14ac:dyDescent="0.3">
      <c r="C46" s="1">
        <v>43</v>
      </c>
      <c r="D46" s="3">
        <v>1.1000000000000001E-3</v>
      </c>
      <c r="E46" s="60">
        <v>1.7399999999999998</v>
      </c>
      <c r="F46" s="1">
        <f t="shared" si="2"/>
        <v>7.87</v>
      </c>
      <c r="G46" s="4">
        <f t="shared" si="0"/>
        <v>1.5063179999999999E-2</v>
      </c>
      <c r="H46" s="1">
        <f t="shared" si="4"/>
        <v>-30.75</v>
      </c>
      <c r="I46" s="4">
        <f t="shared" si="5"/>
        <v>-0.46319278499999994</v>
      </c>
      <c r="J46" s="1">
        <f t="shared" si="1"/>
        <v>0.86999999999999988</v>
      </c>
      <c r="K46" s="5">
        <f t="shared" si="3"/>
        <v>1.3104966599999997E-2</v>
      </c>
    </row>
    <row r="47" spans="3:11" x14ac:dyDescent="0.3">
      <c r="C47" s="1">
        <v>44</v>
      </c>
      <c r="D47" s="3">
        <v>1.1000000000000001E-3</v>
      </c>
      <c r="E47" s="60">
        <v>0.5099999999999999</v>
      </c>
      <c r="F47" s="1">
        <f t="shared" si="2"/>
        <v>7.87</v>
      </c>
      <c r="G47" s="4">
        <f t="shared" si="0"/>
        <v>4.4150699999999992E-3</v>
      </c>
      <c r="H47" s="1">
        <f>H46-$N$3</f>
        <v>-32.25</v>
      </c>
      <c r="I47" s="4">
        <f t="shared" si="5"/>
        <v>-0.14238600749999997</v>
      </c>
      <c r="J47" s="1">
        <f t="shared" si="1"/>
        <v>0.25499999999999995</v>
      </c>
      <c r="K47" s="5">
        <f t="shared" si="3"/>
        <v>1.1258428499999996E-3</v>
      </c>
    </row>
    <row r="48" spans="3:11" s="5" customFormat="1" x14ac:dyDescent="0.3">
      <c r="C48" s="22"/>
      <c r="D48" s="22"/>
      <c r="E48" s="22"/>
      <c r="F48" s="22" t="s">
        <v>11</v>
      </c>
      <c r="G48" s="22">
        <f>SUM(G4:G47)*2</f>
        <v>3.1453824379999991</v>
      </c>
      <c r="H48" s="22"/>
      <c r="I48" s="22">
        <f>SUM(I4:I47)</f>
        <v>2.0915809777500005</v>
      </c>
      <c r="J48" s="22"/>
      <c r="K48" s="22">
        <f>SUM(K4:K47)</f>
        <v>3.3754498268314985</v>
      </c>
    </row>
    <row r="49" spans="3:14" s="5" customFormat="1" x14ac:dyDescent="0.3">
      <c r="C49" s="22"/>
      <c r="D49" s="22"/>
      <c r="E49" s="22"/>
      <c r="F49" s="22"/>
      <c r="G49" s="22" t="s">
        <v>12</v>
      </c>
      <c r="H49" s="22">
        <f>(2*I48)/G48</f>
        <v>1.3299374680046465</v>
      </c>
      <c r="I49" s="22"/>
      <c r="J49" s="22" t="s">
        <v>13</v>
      </c>
      <c r="K49" s="22">
        <f>(2*K48)/G48</f>
        <v>2.1462889765339876</v>
      </c>
    </row>
    <row r="50" spans="3:14" x14ac:dyDescent="0.3">
      <c r="G50" s="5"/>
      <c r="I50" s="5"/>
      <c r="K50" s="5"/>
    </row>
    <row r="51" spans="3:14" x14ac:dyDescent="0.3">
      <c r="G51" s="5"/>
      <c r="I51" s="5"/>
      <c r="K51" s="5"/>
    </row>
    <row r="52" spans="3:14" x14ac:dyDescent="0.3">
      <c r="G52" s="5"/>
      <c r="I52" s="5"/>
      <c r="K52" s="5"/>
    </row>
    <row r="53" spans="3:14" x14ac:dyDescent="0.3">
      <c r="G53" s="5"/>
      <c r="I53" s="5"/>
      <c r="K53" s="5"/>
    </row>
    <row r="54" spans="3:14" ht="15" customHeight="1" x14ac:dyDescent="0.3">
      <c r="G54" s="5"/>
      <c r="I54" s="5"/>
      <c r="K54" s="5"/>
    </row>
    <row r="57" spans="3:14" ht="43.95" customHeight="1" x14ac:dyDescent="0.3">
      <c r="C57" s="78" t="s">
        <v>14</v>
      </c>
      <c r="D57" s="78"/>
      <c r="E57" s="78"/>
      <c r="F57" s="78"/>
      <c r="G57" s="78"/>
      <c r="H57" s="78"/>
      <c r="I57" s="78"/>
      <c r="J57" s="78"/>
      <c r="K57" s="78"/>
    </row>
    <row r="58" spans="3:14" ht="36" x14ac:dyDescent="0.3">
      <c r="C58" s="2" t="s">
        <v>15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I58" s="26" t="s">
        <v>8</v>
      </c>
      <c r="J58" s="2" t="s">
        <v>9</v>
      </c>
      <c r="K58" s="26" t="s">
        <v>10</v>
      </c>
      <c r="N58" s="1">
        <v>0.5</v>
      </c>
    </row>
    <row r="59" spans="3:14" x14ac:dyDescent="0.3">
      <c r="C59" s="1">
        <v>1</v>
      </c>
      <c r="D59" s="1">
        <v>8.0000000000000002E-3</v>
      </c>
      <c r="E59" s="1">
        <v>1.2</v>
      </c>
      <c r="F59" s="1">
        <f t="shared" ref="F59:F122" si="6">$N$2</f>
        <v>7.87</v>
      </c>
      <c r="G59" s="4">
        <f t="shared" ref="G59:G122" si="7">F59*E59*D59</f>
        <v>7.5551999999999994E-2</v>
      </c>
      <c r="H59" s="1">
        <v>32.25</v>
      </c>
      <c r="I59" s="4">
        <f>H59*G59</f>
        <v>2.4365519999999998</v>
      </c>
      <c r="J59" s="1">
        <v>0.31</v>
      </c>
      <c r="K59" s="5">
        <f t="shared" ref="K59:K122" si="8">J59*G59</f>
        <v>2.3421119999999997E-2</v>
      </c>
    </row>
    <row r="60" spans="3:14" x14ac:dyDescent="0.3">
      <c r="C60" s="1">
        <v>2</v>
      </c>
      <c r="D60" s="1">
        <v>8.0000000000000002E-3</v>
      </c>
      <c r="E60" s="1">
        <v>2.3199999999999998</v>
      </c>
      <c r="F60" s="1">
        <f t="shared" si="6"/>
        <v>7.87</v>
      </c>
      <c r="G60" s="4">
        <f t="shared" si="7"/>
        <v>0.14606719999999998</v>
      </c>
      <c r="H60" s="1">
        <f>H59-$N$58</f>
        <v>31.75</v>
      </c>
      <c r="I60" s="4">
        <f>H60*G60</f>
        <v>4.6376335999999991</v>
      </c>
      <c r="J60" s="1">
        <v>0.31</v>
      </c>
      <c r="K60" s="5">
        <f t="shared" si="8"/>
        <v>4.5280831999999993E-2</v>
      </c>
    </row>
    <row r="61" spans="3:14" x14ac:dyDescent="0.3">
      <c r="C61" s="1">
        <v>3</v>
      </c>
      <c r="D61" s="1">
        <v>8.0000000000000002E-3</v>
      </c>
      <c r="E61" s="1">
        <v>3.28</v>
      </c>
      <c r="F61" s="1">
        <f t="shared" si="6"/>
        <v>7.87</v>
      </c>
      <c r="G61" s="4">
        <f t="shared" si="7"/>
        <v>0.20650879999999999</v>
      </c>
      <c r="H61" s="1">
        <f t="shared" ref="H61:H65" si="9">H60-$N$58</f>
        <v>31.25</v>
      </c>
      <c r="I61" s="4">
        <f t="shared" ref="I61:I124" si="10">H61*G61</f>
        <v>6.4533999999999994</v>
      </c>
      <c r="J61" s="1">
        <v>0.31</v>
      </c>
      <c r="K61" s="5">
        <f t="shared" si="8"/>
        <v>6.4017727999999996E-2</v>
      </c>
    </row>
    <row r="62" spans="3:14" x14ac:dyDescent="0.3">
      <c r="C62" s="1">
        <v>4</v>
      </c>
      <c r="D62" s="1">
        <v>8.0000000000000002E-3</v>
      </c>
      <c r="E62" s="1">
        <v>4.08</v>
      </c>
      <c r="F62" s="1">
        <f t="shared" si="6"/>
        <v>7.87</v>
      </c>
      <c r="G62" s="4">
        <f t="shared" si="7"/>
        <v>0.25687680000000002</v>
      </c>
      <c r="H62" s="1">
        <f t="shared" si="9"/>
        <v>30.75</v>
      </c>
      <c r="I62" s="4">
        <f t="shared" si="10"/>
        <v>7.8989616000000007</v>
      </c>
      <c r="J62" s="1">
        <v>0.31</v>
      </c>
      <c r="K62" s="5">
        <f t="shared" si="8"/>
        <v>7.9631807999999998E-2</v>
      </c>
    </row>
    <row r="63" spans="3:14" x14ac:dyDescent="0.3">
      <c r="C63" s="1">
        <v>5</v>
      </c>
      <c r="D63" s="1">
        <v>8.0000000000000002E-3</v>
      </c>
      <c r="E63" s="1">
        <v>4.8</v>
      </c>
      <c r="F63" s="1">
        <f t="shared" si="6"/>
        <v>7.87</v>
      </c>
      <c r="G63" s="4">
        <f t="shared" si="7"/>
        <v>0.30220799999999998</v>
      </c>
      <c r="H63" s="1">
        <f t="shared" si="9"/>
        <v>30.25</v>
      </c>
      <c r="I63" s="4">
        <f t="shared" si="10"/>
        <v>9.1417919999999988</v>
      </c>
      <c r="J63" s="1">
        <v>0.31</v>
      </c>
      <c r="K63" s="5">
        <f t="shared" si="8"/>
        <v>9.3684479999999987E-2</v>
      </c>
    </row>
    <row r="64" spans="3:14" x14ac:dyDescent="0.3">
      <c r="C64" s="1">
        <v>6</v>
      </c>
      <c r="D64" s="1">
        <v>8.0000000000000002E-3</v>
      </c>
      <c r="E64" s="1">
        <v>5.46</v>
      </c>
      <c r="F64" s="1">
        <f t="shared" si="6"/>
        <v>7.87</v>
      </c>
      <c r="G64" s="4">
        <f t="shared" si="7"/>
        <v>0.3437616</v>
      </c>
      <c r="H64" s="1">
        <f t="shared" si="9"/>
        <v>29.75</v>
      </c>
      <c r="I64" s="4">
        <f t="shared" si="10"/>
        <v>10.226907600000001</v>
      </c>
      <c r="J64" s="1">
        <v>0.31</v>
      </c>
      <c r="K64" s="5">
        <f t="shared" si="8"/>
        <v>0.106566096</v>
      </c>
    </row>
    <row r="65" spans="3:11" x14ac:dyDescent="0.3">
      <c r="C65" s="1">
        <v>7</v>
      </c>
      <c r="D65" s="1">
        <v>8.0000000000000002E-3</v>
      </c>
      <c r="E65" s="1">
        <v>6.0060000000000002</v>
      </c>
      <c r="F65" s="1">
        <f t="shared" si="6"/>
        <v>7.87</v>
      </c>
      <c r="G65" s="4">
        <f t="shared" si="7"/>
        <v>0.37813776000000004</v>
      </c>
      <c r="H65" s="1">
        <f t="shared" si="9"/>
        <v>29.25</v>
      </c>
      <c r="I65" s="4">
        <f t="shared" si="10"/>
        <v>11.060529480000001</v>
      </c>
      <c r="J65" s="1">
        <v>0.31</v>
      </c>
      <c r="K65" s="5">
        <f t="shared" si="8"/>
        <v>0.11722270560000002</v>
      </c>
    </row>
    <row r="66" spans="3:11" x14ac:dyDescent="0.3">
      <c r="C66" s="1">
        <v>8</v>
      </c>
      <c r="D66" s="1">
        <v>8.0000000000000002E-3</v>
      </c>
      <c r="E66" s="1">
        <v>7.08</v>
      </c>
      <c r="F66" s="1">
        <f t="shared" si="6"/>
        <v>7.87</v>
      </c>
      <c r="G66" s="4">
        <f t="shared" si="7"/>
        <v>0.44575680000000001</v>
      </c>
      <c r="H66" s="1">
        <f>H65-$N$58-0.5</f>
        <v>28.25</v>
      </c>
      <c r="I66" s="4">
        <f t="shared" si="10"/>
        <v>12.5926296</v>
      </c>
      <c r="J66" s="1">
        <v>0.31</v>
      </c>
      <c r="K66" s="5">
        <f t="shared" si="8"/>
        <v>0.13818460800000001</v>
      </c>
    </row>
    <row r="67" spans="3:11" x14ac:dyDescent="0.3">
      <c r="C67" s="1">
        <v>9</v>
      </c>
      <c r="D67" s="1">
        <v>8.0000000000000002E-3</v>
      </c>
      <c r="E67" s="1">
        <v>7.56</v>
      </c>
      <c r="F67" s="1">
        <f t="shared" si="6"/>
        <v>7.87</v>
      </c>
      <c r="G67" s="4">
        <f t="shared" si="7"/>
        <v>0.4759776</v>
      </c>
      <c r="H67" s="1">
        <f>H66-$N$58</f>
        <v>27.75</v>
      </c>
      <c r="I67" s="4">
        <f t="shared" si="10"/>
        <v>13.208378400000001</v>
      </c>
      <c r="J67" s="1">
        <v>0.31</v>
      </c>
      <c r="K67" s="5">
        <f t="shared" si="8"/>
        <v>0.14755305599999999</v>
      </c>
    </row>
    <row r="68" spans="3:11" x14ac:dyDescent="0.3">
      <c r="C68" s="1">
        <v>10</v>
      </c>
      <c r="D68" s="1">
        <v>8.0000000000000002E-3</v>
      </c>
      <c r="E68" s="1">
        <v>8.02</v>
      </c>
      <c r="F68" s="1">
        <f t="shared" si="6"/>
        <v>7.87</v>
      </c>
      <c r="G68" s="4">
        <f t="shared" si="7"/>
        <v>0.50493920000000003</v>
      </c>
      <c r="H68" s="1">
        <f t="shared" ref="H68:H80" si="11">H67-$N$58</f>
        <v>27.25</v>
      </c>
      <c r="I68" s="4">
        <f t="shared" si="10"/>
        <v>13.759593200000001</v>
      </c>
      <c r="J68" s="1">
        <v>0.31</v>
      </c>
      <c r="K68" s="5">
        <f t="shared" si="8"/>
        <v>0.15653115200000001</v>
      </c>
    </row>
    <row r="69" spans="3:11" x14ac:dyDescent="0.3">
      <c r="C69" s="1">
        <v>11</v>
      </c>
      <c r="D69" s="1">
        <v>8.0000000000000002E-3</v>
      </c>
      <c r="E69" s="1">
        <v>8.4</v>
      </c>
      <c r="F69" s="1">
        <f t="shared" si="6"/>
        <v>7.87</v>
      </c>
      <c r="G69" s="4">
        <f t="shared" si="7"/>
        <v>0.528864</v>
      </c>
      <c r="H69" s="1">
        <f t="shared" si="11"/>
        <v>26.75</v>
      </c>
      <c r="I69" s="4">
        <f t="shared" si="10"/>
        <v>14.147112</v>
      </c>
      <c r="J69" s="1">
        <v>0.31</v>
      </c>
      <c r="K69" s="5">
        <f t="shared" si="8"/>
        <v>0.16394784000000001</v>
      </c>
    </row>
    <row r="70" spans="3:11" x14ac:dyDescent="0.3">
      <c r="C70" s="1">
        <v>12</v>
      </c>
      <c r="D70" s="1">
        <v>8.0000000000000002E-3</v>
      </c>
      <c r="E70" s="1">
        <v>8.8000000000000007</v>
      </c>
      <c r="F70" s="1">
        <f t="shared" si="6"/>
        <v>7.87</v>
      </c>
      <c r="G70" s="4">
        <f t="shared" si="7"/>
        <v>0.55404799999999998</v>
      </c>
      <c r="H70" s="1">
        <f t="shared" si="11"/>
        <v>26.25</v>
      </c>
      <c r="I70" s="4">
        <f t="shared" si="10"/>
        <v>14.543759999999999</v>
      </c>
      <c r="J70" s="1">
        <v>0.31</v>
      </c>
      <c r="K70" s="5">
        <f t="shared" si="8"/>
        <v>0.17175488</v>
      </c>
    </row>
    <row r="71" spans="3:11" x14ac:dyDescent="0.3">
      <c r="C71" s="1">
        <v>13</v>
      </c>
      <c r="D71" s="1">
        <v>8.0000000000000002E-3</v>
      </c>
      <c r="E71" s="1">
        <v>9.16</v>
      </c>
      <c r="F71" s="1">
        <f t="shared" si="6"/>
        <v>7.87</v>
      </c>
      <c r="G71" s="4">
        <f t="shared" si="7"/>
        <v>0.57671360000000005</v>
      </c>
      <c r="H71" s="1">
        <f t="shared" si="11"/>
        <v>25.75</v>
      </c>
      <c r="I71" s="4">
        <f t="shared" si="10"/>
        <v>14.850375200000002</v>
      </c>
      <c r="J71" s="1">
        <v>0.31</v>
      </c>
      <c r="K71" s="5">
        <f t="shared" si="8"/>
        <v>0.17878121600000002</v>
      </c>
    </row>
    <row r="72" spans="3:11" x14ac:dyDescent="0.3">
      <c r="C72" s="1">
        <v>14</v>
      </c>
      <c r="D72" s="1">
        <v>8.0000000000000002E-3</v>
      </c>
      <c r="E72" s="1">
        <v>9.44</v>
      </c>
      <c r="F72" s="1">
        <f t="shared" si="6"/>
        <v>7.87</v>
      </c>
      <c r="G72" s="4">
        <f t="shared" si="7"/>
        <v>0.59434240000000005</v>
      </c>
      <c r="H72" s="1">
        <f t="shared" si="11"/>
        <v>25.25</v>
      </c>
      <c r="I72" s="4">
        <f t="shared" si="10"/>
        <v>15.007145600000001</v>
      </c>
      <c r="J72" s="1">
        <v>0.31</v>
      </c>
      <c r="K72" s="5">
        <f t="shared" si="8"/>
        <v>0.184246144</v>
      </c>
    </row>
    <row r="73" spans="3:11" x14ac:dyDescent="0.3">
      <c r="C73" s="1">
        <v>15</v>
      </c>
      <c r="D73" s="1">
        <v>8.0000000000000002E-3</v>
      </c>
      <c r="E73" s="1">
        <v>9.6999999999999993</v>
      </c>
      <c r="F73" s="1">
        <f t="shared" si="6"/>
        <v>7.87</v>
      </c>
      <c r="G73" s="4">
        <f t="shared" si="7"/>
        <v>0.61071200000000003</v>
      </c>
      <c r="H73" s="1">
        <f t="shared" si="11"/>
        <v>24.75</v>
      </c>
      <c r="I73" s="4">
        <f t="shared" si="10"/>
        <v>15.115122000000001</v>
      </c>
      <c r="J73" s="1">
        <v>0.31</v>
      </c>
      <c r="K73" s="5">
        <f t="shared" si="8"/>
        <v>0.18932072</v>
      </c>
    </row>
    <row r="74" spans="3:11" x14ac:dyDescent="0.3">
      <c r="C74" s="1">
        <v>16</v>
      </c>
      <c r="D74" s="1">
        <v>8.0000000000000002E-3</v>
      </c>
      <c r="E74" s="1">
        <v>9.94</v>
      </c>
      <c r="F74" s="1">
        <f t="shared" si="6"/>
        <v>7.87</v>
      </c>
      <c r="G74" s="4">
        <f t="shared" si="7"/>
        <v>0.6258224</v>
      </c>
      <c r="H74" s="1">
        <f t="shared" si="11"/>
        <v>24.25</v>
      </c>
      <c r="I74" s="4">
        <f t="shared" si="10"/>
        <v>15.1761932</v>
      </c>
      <c r="J74" s="1">
        <v>0.31</v>
      </c>
      <c r="K74" s="5">
        <f t="shared" si="8"/>
        <v>0.19400494400000001</v>
      </c>
    </row>
    <row r="75" spans="3:11" x14ac:dyDescent="0.3">
      <c r="C75" s="1">
        <v>17</v>
      </c>
      <c r="D75" s="1">
        <v>8.0000000000000002E-3</v>
      </c>
      <c r="E75" s="1">
        <v>10.14</v>
      </c>
      <c r="F75" s="1">
        <f t="shared" si="6"/>
        <v>7.87</v>
      </c>
      <c r="G75" s="4">
        <f t="shared" si="7"/>
        <v>0.63841440000000005</v>
      </c>
      <c r="H75" s="1">
        <f t="shared" si="11"/>
        <v>23.75</v>
      </c>
      <c r="I75" s="4">
        <f t="shared" si="10"/>
        <v>15.162342000000001</v>
      </c>
      <c r="J75" s="1">
        <v>0.31</v>
      </c>
      <c r="K75" s="5">
        <f t="shared" si="8"/>
        <v>0.19790846400000001</v>
      </c>
    </row>
    <row r="76" spans="3:11" x14ac:dyDescent="0.3">
      <c r="C76" s="1">
        <v>18</v>
      </c>
      <c r="D76" s="1">
        <v>8.0000000000000002E-3</v>
      </c>
      <c r="E76" s="1">
        <v>10.3</v>
      </c>
      <c r="F76" s="1">
        <f t="shared" si="6"/>
        <v>7.87</v>
      </c>
      <c r="G76" s="4">
        <f t="shared" si="7"/>
        <v>0.64848800000000006</v>
      </c>
      <c r="H76" s="1">
        <f t="shared" si="11"/>
        <v>23.25</v>
      </c>
      <c r="I76" s="4">
        <f t="shared" si="10"/>
        <v>15.077346000000002</v>
      </c>
      <c r="J76" s="1">
        <v>0.31</v>
      </c>
      <c r="K76" s="5">
        <f t="shared" si="8"/>
        <v>0.20103128000000001</v>
      </c>
    </row>
    <row r="77" spans="3:11" x14ac:dyDescent="0.3">
      <c r="C77" s="1">
        <v>19</v>
      </c>
      <c r="D77" s="1">
        <v>8.0000000000000002E-3</v>
      </c>
      <c r="E77" s="1">
        <v>10.44</v>
      </c>
      <c r="F77" s="1">
        <f t="shared" si="6"/>
        <v>7.87</v>
      </c>
      <c r="G77" s="4">
        <f t="shared" si="7"/>
        <v>0.65730240000000006</v>
      </c>
      <c r="H77" s="1">
        <f t="shared" si="11"/>
        <v>22.75</v>
      </c>
      <c r="I77" s="4">
        <f t="shared" si="10"/>
        <v>14.953629600000001</v>
      </c>
      <c r="J77" s="1">
        <v>0.31</v>
      </c>
      <c r="K77" s="5">
        <f t="shared" si="8"/>
        <v>0.20376374400000002</v>
      </c>
    </row>
    <row r="78" spans="3:11" x14ac:dyDescent="0.3">
      <c r="C78" s="1">
        <v>20</v>
      </c>
      <c r="D78" s="1">
        <v>8.0000000000000002E-3</v>
      </c>
      <c r="E78" s="1">
        <v>10.56</v>
      </c>
      <c r="F78" s="1">
        <f t="shared" si="6"/>
        <v>7.87</v>
      </c>
      <c r="G78" s="4">
        <f t="shared" si="7"/>
        <v>0.66485760000000005</v>
      </c>
      <c r="H78" s="1">
        <f t="shared" si="11"/>
        <v>22.25</v>
      </c>
      <c r="I78" s="4">
        <f t="shared" si="10"/>
        <v>14.793081600000001</v>
      </c>
      <c r="J78" s="1">
        <v>0.31</v>
      </c>
      <c r="K78" s="5">
        <f t="shared" si="8"/>
        <v>0.206105856</v>
      </c>
    </row>
    <row r="79" spans="3:11" x14ac:dyDescent="0.3">
      <c r="C79" s="1">
        <v>21</v>
      </c>
      <c r="D79" s="1">
        <v>8.0000000000000002E-3</v>
      </c>
      <c r="E79" s="1">
        <v>10.6</v>
      </c>
      <c r="F79" s="1">
        <f t="shared" si="6"/>
        <v>7.87</v>
      </c>
      <c r="G79" s="4">
        <f t="shared" si="7"/>
        <v>0.66737599999999997</v>
      </c>
      <c r="H79" s="1">
        <f t="shared" si="11"/>
        <v>21.75</v>
      </c>
      <c r="I79" s="4">
        <f t="shared" si="10"/>
        <v>14.515428</v>
      </c>
      <c r="J79" s="1">
        <v>0.31</v>
      </c>
      <c r="K79" s="5">
        <f t="shared" si="8"/>
        <v>0.20688656</v>
      </c>
    </row>
    <row r="80" spans="3:11" x14ac:dyDescent="0.3">
      <c r="C80" s="1">
        <v>22</v>
      </c>
      <c r="D80" s="1">
        <v>8.0000000000000002E-3</v>
      </c>
      <c r="E80" s="1">
        <v>10.68</v>
      </c>
      <c r="F80" s="1">
        <f t="shared" si="6"/>
        <v>7.87</v>
      </c>
      <c r="G80" s="4">
        <f t="shared" si="7"/>
        <v>0.67241279999999992</v>
      </c>
      <c r="H80" s="1">
        <f t="shared" si="11"/>
        <v>21.25</v>
      </c>
      <c r="I80" s="4">
        <f t="shared" si="10"/>
        <v>14.288771999999998</v>
      </c>
      <c r="J80" s="1">
        <v>0.31</v>
      </c>
      <c r="K80" s="5">
        <f t="shared" si="8"/>
        <v>0.20844796799999998</v>
      </c>
    </row>
    <row r="81" spans="3:11" x14ac:dyDescent="0.3">
      <c r="C81" s="1">
        <v>23</v>
      </c>
      <c r="D81" s="1">
        <v>8.0000000000000002E-3</v>
      </c>
      <c r="E81" s="1">
        <v>10.72</v>
      </c>
      <c r="F81" s="1">
        <f t="shared" si="6"/>
        <v>7.87</v>
      </c>
      <c r="G81" s="4">
        <f t="shared" si="7"/>
        <v>0.67493120000000006</v>
      </c>
      <c r="H81" s="1">
        <f>H80-$N$58-0.5</f>
        <v>20.25</v>
      </c>
      <c r="I81" s="4">
        <f t="shared" si="10"/>
        <v>13.667356800000002</v>
      </c>
      <c r="J81" s="1">
        <v>0.31</v>
      </c>
      <c r="K81" s="5">
        <f t="shared" si="8"/>
        <v>0.20922867200000003</v>
      </c>
    </row>
    <row r="82" spans="3:11" x14ac:dyDescent="0.3">
      <c r="C82" s="1">
        <v>24</v>
      </c>
      <c r="D82" s="1">
        <v>8.0000000000000002E-3</v>
      </c>
      <c r="E82" s="1">
        <v>10.75</v>
      </c>
      <c r="F82" s="1">
        <f t="shared" si="6"/>
        <v>7.87</v>
      </c>
      <c r="G82" s="4">
        <f t="shared" si="7"/>
        <v>0.67682000000000009</v>
      </c>
      <c r="H82" s="1">
        <f>H81-$N$58</f>
        <v>19.75</v>
      </c>
      <c r="I82" s="4">
        <f t="shared" si="10"/>
        <v>13.367195000000002</v>
      </c>
      <c r="J82" s="1">
        <v>0.31</v>
      </c>
      <c r="K82" s="5">
        <f t="shared" si="8"/>
        <v>0.20981420000000003</v>
      </c>
    </row>
    <row r="83" spans="3:11" x14ac:dyDescent="0.3">
      <c r="C83" s="1">
        <v>25</v>
      </c>
      <c r="D83" s="1">
        <v>8.0000000000000002E-3</v>
      </c>
      <c r="E83" s="1">
        <v>10.77</v>
      </c>
      <c r="F83" s="1">
        <f t="shared" si="6"/>
        <v>7.87</v>
      </c>
      <c r="G83" s="4">
        <f t="shared" si="7"/>
        <v>0.67807919999999999</v>
      </c>
      <c r="H83" s="1">
        <f t="shared" ref="H83:H113" si="12">H82-$N$58</f>
        <v>19.25</v>
      </c>
      <c r="I83" s="4">
        <f t="shared" si="10"/>
        <v>13.053024600000001</v>
      </c>
      <c r="J83" s="1">
        <v>0.31</v>
      </c>
      <c r="K83" s="5">
        <f t="shared" si="8"/>
        <v>0.21020455199999999</v>
      </c>
    </row>
    <row r="84" spans="3:11" x14ac:dyDescent="0.3">
      <c r="C84" s="1">
        <v>26</v>
      </c>
      <c r="D84" s="1">
        <v>8.0000000000000002E-3</v>
      </c>
      <c r="E84" s="1">
        <v>10.77</v>
      </c>
      <c r="F84" s="1">
        <f t="shared" si="6"/>
        <v>7.87</v>
      </c>
      <c r="G84" s="4">
        <f t="shared" si="7"/>
        <v>0.67807919999999999</v>
      </c>
      <c r="H84" s="1">
        <f t="shared" si="12"/>
        <v>18.75</v>
      </c>
      <c r="I84" s="4">
        <f t="shared" si="10"/>
        <v>12.713984999999999</v>
      </c>
      <c r="J84" s="1">
        <v>0.31</v>
      </c>
      <c r="K84" s="5">
        <f t="shared" si="8"/>
        <v>0.21020455199999999</v>
      </c>
    </row>
    <row r="85" spans="3:11" x14ac:dyDescent="0.3">
      <c r="C85" s="1">
        <v>27</v>
      </c>
      <c r="D85" s="1">
        <v>8.0000000000000002E-3</v>
      </c>
      <c r="E85" s="1">
        <v>10.77</v>
      </c>
      <c r="F85" s="1">
        <f t="shared" si="6"/>
        <v>7.87</v>
      </c>
      <c r="G85" s="4">
        <f t="shared" si="7"/>
        <v>0.67807919999999999</v>
      </c>
      <c r="H85" s="1">
        <f t="shared" si="12"/>
        <v>18.25</v>
      </c>
      <c r="I85" s="4">
        <f t="shared" si="10"/>
        <v>12.3749454</v>
      </c>
      <c r="J85" s="1">
        <v>0.31</v>
      </c>
      <c r="K85" s="5">
        <f t="shared" si="8"/>
        <v>0.21020455199999999</v>
      </c>
    </row>
    <row r="86" spans="3:11" x14ac:dyDescent="0.3">
      <c r="C86" s="1">
        <v>28</v>
      </c>
      <c r="D86" s="1">
        <v>8.0000000000000002E-3</v>
      </c>
      <c r="E86" s="1">
        <v>10.77</v>
      </c>
      <c r="F86" s="1">
        <f t="shared" si="6"/>
        <v>7.87</v>
      </c>
      <c r="G86" s="4">
        <f t="shared" si="7"/>
        <v>0.67807919999999999</v>
      </c>
      <c r="H86" s="1">
        <f t="shared" si="12"/>
        <v>17.75</v>
      </c>
      <c r="I86" s="4">
        <f t="shared" si="10"/>
        <v>12.0359058</v>
      </c>
      <c r="J86" s="1">
        <v>0.31</v>
      </c>
      <c r="K86" s="5">
        <f t="shared" si="8"/>
        <v>0.21020455199999999</v>
      </c>
    </row>
    <row r="87" spans="3:11" x14ac:dyDescent="0.3">
      <c r="C87" s="1">
        <v>29</v>
      </c>
      <c r="D87" s="1">
        <v>8.0000000000000002E-3</v>
      </c>
      <c r="E87" s="1">
        <v>10.77</v>
      </c>
      <c r="F87" s="1">
        <f t="shared" si="6"/>
        <v>7.87</v>
      </c>
      <c r="G87" s="4">
        <f t="shared" si="7"/>
        <v>0.67807919999999999</v>
      </c>
      <c r="H87" s="1">
        <f t="shared" si="12"/>
        <v>17.25</v>
      </c>
      <c r="I87" s="4">
        <f t="shared" si="10"/>
        <v>11.696866200000001</v>
      </c>
      <c r="J87" s="1">
        <v>0.31</v>
      </c>
      <c r="K87" s="5">
        <f t="shared" si="8"/>
        <v>0.21020455199999999</v>
      </c>
    </row>
    <row r="88" spans="3:11" x14ac:dyDescent="0.3">
      <c r="C88" s="1">
        <v>30</v>
      </c>
      <c r="D88" s="1">
        <v>8.0000000000000002E-3</v>
      </c>
      <c r="E88" s="1">
        <v>10.77</v>
      </c>
      <c r="F88" s="1">
        <f t="shared" si="6"/>
        <v>7.87</v>
      </c>
      <c r="G88" s="4">
        <f t="shared" si="7"/>
        <v>0.67807919999999999</v>
      </c>
      <c r="H88" s="1">
        <f t="shared" si="12"/>
        <v>16.75</v>
      </c>
      <c r="I88" s="4">
        <f t="shared" si="10"/>
        <v>11.357826599999999</v>
      </c>
      <c r="J88" s="1">
        <v>0.31</v>
      </c>
      <c r="K88" s="5">
        <f t="shared" si="8"/>
        <v>0.21020455199999999</v>
      </c>
    </row>
    <row r="89" spans="3:11" x14ac:dyDescent="0.3">
      <c r="C89" s="1">
        <v>31</v>
      </c>
      <c r="D89" s="1">
        <v>8.0000000000000002E-3</v>
      </c>
      <c r="E89" s="1">
        <v>10.77</v>
      </c>
      <c r="F89" s="1">
        <f t="shared" si="6"/>
        <v>7.87</v>
      </c>
      <c r="G89" s="4">
        <f t="shared" si="7"/>
        <v>0.67807919999999999</v>
      </c>
      <c r="H89" s="1">
        <f t="shared" si="12"/>
        <v>16.25</v>
      </c>
      <c r="I89" s="4">
        <f t="shared" si="10"/>
        <v>11.018787</v>
      </c>
      <c r="J89" s="1">
        <v>0.31</v>
      </c>
      <c r="K89" s="5">
        <f t="shared" si="8"/>
        <v>0.21020455199999999</v>
      </c>
    </row>
    <row r="90" spans="3:11" x14ac:dyDescent="0.3">
      <c r="C90" s="1">
        <v>32</v>
      </c>
      <c r="D90" s="1">
        <v>8.0000000000000002E-3</v>
      </c>
      <c r="E90" s="1">
        <v>10.77</v>
      </c>
      <c r="F90" s="1">
        <f t="shared" si="6"/>
        <v>7.87</v>
      </c>
      <c r="G90" s="4">
        <f t="shared" si="7"/>
        <v>0.67807919999999999</v>
      </c>
      <c r="H90" s="1">
        <f t="shared" si="12"/>
        <v>15.75</v>
      </c>
      <c r="I90" s="4">
        <f t="shared" si="10"/>
        <v>10.6797474</v>
      </c>
      <c r="J90" s="1">
        <v>0.31</v>
      </c>
      <c r="K90" s="5">
        <f t="shared" si="8"/>
        <v>0.21020455199999999</v>
      </c>
    </row>
    <row r="91" spans="3:11" x14ac:dyDescent="0.3">
      <c r="C91" s="1">
        <v>33</v>
      </c>
      <c r="D91" s="1">
        <v>8.0000000000000002E-3</v>
      </c>
      <c r="E91" s="1">
        <v>10.77</v>
      </c>
      <c r="F91" s="1">
        <f t="shared" si="6"/>
        <v>7.87</v>
      </c>
      <c r="G91" s="4">
        <f t="shared" si="7"/>
        <v>0.67807919999999999</v>
      </c>
      <c r="H91" s="1">
        <f t="shared" si="12"/>
        <v>15.25</v>
      </c>
      <c r="I91" s="4">
        <f t="shared" si="10"/>
        <v>10.340707800000001</v>
      </c>
      <c r="J91" s="1">
        <v>0.31</v>
      </c>
      <c r="K91" s="5">
        <f t="shared" si="8"/>
        <v>0.21020455199999999</v>
      </c>
    </row>
    <row r="92" spans="3:11" x14ac:dyDescent="0.3">
      <c r="C92" s="1">
        <v>34</v>
      </c>
      <c r="D92" s="1">
        <v>8.0000000000000002E-3</v>
      </c>
      <c r="E92" s="1">
        <v>10.77</v>
      </c>
      <c r="F92" s="1">
        <f t="shared" si="6"/>
        <v>7.87</v>
      </c>
      <c r="G92" s="4">
        <f t="shared" si="7"/>
        <v>0.67807919999999999</v>
      </c>
      <c r="H92" s="1">
        <f t="shared" si="12"/>
        <v>14.75</v>
      </c>
      <c r="I92" s="4">
        <f t="shared" si="10"/>
        <v>10.001668199999999</v>
      </c>
      <c r="J92" s="1">
        <v>0.31</v>
      </c>
      <c r="K92" s="5">
        <f t="shared" si="8"/>
        <v>0.21020455199999999</v>
      </c>
    </row>
    <row r="93" spans="3:11" x14ac:dyDescent="0.3">
      <c r="C93" s="1">
        <v>35</v>
      </c>
      <c r="D93" s="1">
        <v>8.0000000000000002E-3</v>
      </c>
      <c r="E93" s="1">
        <v>10.77</v>
      </c>
      <c r="F93" s="1">
        <f t="shared" si="6"/>
        <v>7.87</v>
      </c>
      <c r="G93" s="4">
        <f t="shared" si="7"/>
        <v>0.67807919999999999</v>
      </c>
      <c r="H93" s="1">
        <f t="shared" si="12"/>
        <v>14.25</v>
      </c>
      <c r="I93" s="4">
        <f t="shared" si="10"/>
        <v>9.6626285999999997</v>
      </c>
      <c r="J93" s="1">
        <v>0.31</v>
      </c>
      <c r="K93" s="5">
        <f t="shared" si="8"/>
        <v>0.21020455199999999</v>
      </c>
    </row>
    <row r="94" spans="3:11" x14ac:dyDescent="0.3">
      <c r="C94" s="1">
        <v>36</v>
      </c>
      <c r="D94" s="1">
        <v>8.0000000000000002E-3</v>
      </c>
      <c r="E94" s="1">
        <v>10.77</v>
      </c>
      <c r="F94" s="1">
        <f t="shared" si="6"/>
        <v>7.87</v>
      </c>
      <c r="G94" s="4">
        <f t="shared" si="7"/>
        <v>0.67807919999999999</v>
      </c>
      <c r="H94" s="1">
        <f t="shared" si="12"/>
        <v>13.75</v>
      </c>
      <c r="I94" s="4">
        <f t="shared" si="10"/>
        <v>9.3235890000000001</v>
      </c>
      <c r="J94" s="1">
        <v>0.31</v>
      </c>
      <c r="K94" s="5">
        <f t="shared" si="8"/>
        <v>0.21020455199999999</v>
      </c>
    </row>
    <row r="95" spans="3:11" x14ac:dyDescent="0.3">
      <c r="C95" s="1">
        <v>37</v>
      </c>
      <c r="D95" s="1">
        <v>8.0000000000000002E-3</v>
      </c>
      <c r="E95" s="1">
        <v>10.77</v>
      </c>
      <c r="F95" s="1">
        <f t="shared" si="6"/>
        <v>7.87</v>
      </c>
      <c r="G95" s="4">
        <f t="shared" si="7"/>
        <v>0.67807919999999999</v>
      </c>
      <c r="H95" s="1">
        <f t="shared" si="12"/>
        <v>13.25</v>
      </c>
      <c r="I95" s="4">
        <f t="shared" si="10"/>
        <v>8.9845494000000006</v>
      </c>
      <c r="J95" s="1">
        <v>0.31</v>
      </c>
      <c r="K95" s="5">
        <f t="shared" si="8"/>
        <v>0.21020455199999999</v>
      </c>
    </row>
    <row r="96" spans="3:11" x14ac:dyDescent="0.3">
      <c r="C96" s="1">
        <v>38</v>
      </c>
      <c r="D96" s="1">
        <v>8.0000000000000002E-3</v>
      </c>
      <c r="E96" s="1">
        <v>10.77</v>
      </c>
      <c r="F96" s="1">
        <f t="shared" si="6"/>
        <v>7.87</v>
      </c>
      <c r="G96" s="4">
        <f t="shared" si="7"/>
        <v>0.67807919999999999</v>
      </c>
      <c r="H96" s="1">
        <f t="shared" si="12"/>
        <v>12.75</v>
      </c>
      <c r="I96" s="4">
        <f t="shared" si="10"/>
        <v>8.6455097999999992</v>
      </c>
      <c r="J96" s="1">
        <v>0.31</v>
      </c>
      <c r="K96" s="5">
        <f t="shared" si="8"/>
        <v>0.21020455199999999</v>
      </c>
    </row>
    <row r="97" spans="3:11" x14ac:dyDescent="0.3">
      <c r="C97" s="1">
        <v>39</v>
      </c>
      <c r="D97" s="1">
        <v>8.0000000000000002E-3</v>
      </c>
      <c r="E97" s="1">
        <v>10.77</v>
      </c>
      <c r="F97" s="1">
        <f t="shared" si="6"/>
        <v>7.87</v>
      </c>
      <c r="G97" s="4">
        <f t="shared" si="7"/>
        <v>0.67807919999999999</v>
      </c>
      <c r="H97" s="1">
        <f t="shared" si="12"/>
        <v>12.25</v>
      </c>
      <c r="I97" s="4">
        <f t="shared" si="10"/>
        <v>8.3064701999999997</v>
      </c>
      <c r="J97" s="1">
        <v>0.31</v>
      </c>
      <c r="K97" s="5">
        <f t="shared" si="8"/>
        <v>0.21020455199999999</v>
      </c>
    </row>
    <row r="98" spans="3:11" x14ac:dyDescent="0.3">
      <c r="C98" s="1">
        <v>40</v>
      </c>
      <c r="D98" s="1">
        <v>8.0000000000000002E-3</v>
      </c>
      <c r="E98" s="1">
        <v>10.77</v>
      </c>
      <c r="F98" s="1">
        <f t="shared" si="6"/>
        <v>7.87</v>
      </c>
      <c r="G98" s="4">
        <f t="shared" si="7"/>
        <v>0.67807919999999999</v>
      </c>
      <c r="H98" s="1">
        <f t="shared" si="12"/>
        <v>11.75</v>
      </c>
      <c r="I98" s="4">
        <f t="shared" si="10"/>
        <v>7.9674306000000001</v>
      </c>
      <c r="J98" s="1">
        <v>0.31</v>
      </c>
      <c r="K98" s="5">
        <f t="shared" si="8"/>
        <v>0.21020455199999999</v>
      </c>
    </row>
    <row r="99" spans="3:11" x14ac:dyDescent="0.3">
      <c r="C99" s="1">
        <v>41</v>
      </c>
      <c r="D99" s="1">
        <v>8.0000000000000002E-3</v>
      </c>
      <c r="E99" s="1">
        <v>10.77</v>
      </c>
      <c r="F99" s="1">
        <f t="shared" si="6"/>
        <v>7.87</v>
      </c>
      <c r="G99" s="4">
        <f t="shared" si="7"/>
        <v>0.67807919999999999</v>
      </c>
      <c r="H99" s="1">
        <f t="shared" si="12"/>
        <v>11.25</v>
      </c>
      <c r="I99" s="4">
        <f t="shared" si="10"/>
        <v>7.6283909999999997</v>
      </c>
      <c r="J99" s="1">
        <v>0.31</v>
      </c>
      <c r="K99" s="5">
        <f t="shared" si="8"/>
        <v>0.21020455199999999</v>
      </c>
    </row>
    <row r="100" spans="3:11" x14ac:dyDescent="0.3">
      <c r="C100" s="1">
        <v>42</v>
      </c>
      <c r="D100" s="1">
        <v>8.0000000000000002E-3</v>
      </c>
      <c r="E100" s="1">
        <v>10.77</v>
      </c>
      <c r="F100" s="1">
        <f t="shared" si="6"/>
        <v>7.87</v>
      </c>
      <c r="G100" s="4">
        <f t="shared" si="7"/>
        <v>0.67807919999999999</v>
      </c>
      <c r="H100" s="1">
        <f t="shared" si="12"/>
        <v>10.75</v>
      </c>
      <c r="I100" s="4">
        <f t="shared" si="10"/>
        <v>7.2893514000000001</v>
      </c>
      <c r="J100" s="1">
        <v>0.31</v>
      </c>
      <c r="K100" s="5">
        <f t="shared" si="8"/>
        <v>0.21020455199999999</v>
      </c>
    </row>
    <row r="101" spans="3:11" x14ac:dyDescent="0.3">
      <c r="C101" s="1">
        <v>43</v>
      </c>
      <c r="D101" s="1">
        <v>8.0000000000000002E-3</v>
      </c>
      <c r="E101" s="1">
        <v>10.77</v>
      </c>
      <c r="F101" s="1">
        <f t="shared" si="6"/>
        <v>7.87</v>
      </c>
      <c r="G101" s="4">
        <f t="shared" si="7"/>
        <v>0.67807919999999999</v>
      </c>
      <c r="H101" s="1">
        <f t="shared" si="12"/>
        <v>10.25</v>
      </c>
      <c r="I101" s="4">
        <f t="shared" si="10"/>
        <v>6.9503117999999997</v>
      </c>
      <c r="J101" s="1">
        <v>0.31</v>
      </c>
      <c r="K101" s="5">
        <f t="shared" si="8"/>
        <v>0.21020455199999999</v>
      </c>
    </row>
    <row r="102" spans="3:11" x14ac:dyDescent="0.3">
      <c r="C102" s="1">
        <v>44</v>
      </c>
      <c r="D102" s="1">
        <v>8.0000000000000002E-3</v>
      </c>
      <c r="E102" s="1">
        <v>10.77</v>
      </c>
      <c r="F102" s="1">
        <f t="shared" si="6"/>
        <v>7.87</v>
      </c>
      <c r="G102" s="4">
        <f t="shared" si="7"/>
        <v>0.67807919999999999</v>
      </c>
      <c r="H102" s="1">
        <f t="shared" si="12"/>
        <v>9.75</v>
      </c>
      <c r="I102" s="4">
        <f t="shared" si="10"/>
        <v>6.6112722000000002</v>
      </c>
      <c r="J102" s="1">
        <v>0.31</v>
      </c>
      <c r="K102" s="5">
        <f t="shared" si="8"/>
        <v>0.21020455199999999</v>
      </c>
    </row>
    <row r="103" spans="3:11" x14ac:dyDescent="0.3">
      <c r="C103" s="1">
        <v>45</v>
      </c>
      <c r="D103" s="1">
        <v>8.0000000000000002E-3</v>
      </c>
      <c r="E103" s="1">
        <v>10.77</v>
      </c>
      <c r="F103" s="1">
        <f t="shared" si="6"/>
        <v>7.87</v>
      </c>
      <c r="G103" s="4">
        <f t="shared" si="7"/>
        <v>0.67807919999999999</v>
      </c>
      <c r="H103" s="1">
        <f t="shared" si="12"/>
        <v>9.25</v>
      </c>
      <c r="I103" s="4">
        <f t="shared" si="10"/>
        <v>6.2722325999999997</v>
      </c>
      <c r="J103" s="1">
        <v>0.31</v>
      </c>
      <c r="K103" s="5">
        <f t="shared" si="8"/>
        <v>0.21020455199999999</v>
      </c>
    </row>
    <row r="104" spans="3:11" x14ac:dyDescent="0.3">
      <c r="C104" s="1">
        <v>46</v>
      </c>
      <c r="D104" s="1">
        <v>8.0000000000000002E-3</v>
      </c>
      <c r="E104" s="1">
        <v>10.77</v>
      </c>
      <c r="F104" s="1">
        <f t="shared" si="6"/>
        <v>7.87</v>
      </c>
      <c r="G104" s="4">
        <f t="shared" si="7"/>
        <v>0.67807919999999999</v>
      </c>
      <c r="H104" s="1">
        <f t="shared" si="12"/>
        <v>8.75</v>
      </c>
      <c r="I104" s="4">
        <f t="shared" si="10"/>
        <v>5.9331930000000002</v>
      </c>
      <c r="J104" s="1">
        <v>0.31</v>
      </c>
      <c r="K104" s="5">
        <f t="shared" si="8"/>
        <v>0.21020455199999999</v>
      </c>
    </row>
    <row r="105" spans="3:11" x14ac:dyDescent="0.3">
      <c r="C105" s="1">
        <v>47</v>
      </c>
      <c r="D105" s="1">
        <v>8.0000000000000002E-3</v>
      </c>
      <c r="E105" s="1">
        <v>10.77</v>
      </c>
      <c r="F105" s="1">
        <f t="shared" si="6"/>
        <v>7.87</v>
      </c>
      <c r="G105" s="4">
        <f t="shared" si="7"/>
        <v>0.67807919999999999</v>
      </c>
      <c r="H105" s="1">
        <f t="shared" si="12"/>
        <v>8.25</v>
      </c>
      <c r="I105" s="4">
        <f t="shared" si="10"/>
        <v>5.5941533999999997</v>
      </c>
      <c r="J105" s="1">
        <v>0.31</v>
      </c>
      <c r="K105" s="5">
        <f t="shared" si="8"/>
        <v>0.21020455199999999</v>
      </c>
    </row>
    <row r="106" spans="3:11" x14ac:dyDescent="0.3">
      <c r="C106" s="1">
        <v>48</v>
      </c>
      <c r="D106" s="1">
        <v>8.0000000000000002E-3</v>
      </c>
      <c r="E106" s="1">
        <v>10.77</v>
      </c>
      <c r="F106" s="1">
        <f t="shared" si="6"/>
        <v>7.87</v>
      </c>
      <c r="G106" s="4">
        <f t="shared" si="7"/>
        <v>0.67807919999999999</v>
      </c>
      <c r="H106" s="1">
        <f t="shared" si="12"/>
        <v>7.75</v>
      </c>
      <c r="I106" s="4">
        <f t="shared" si="10"/>
        <v>5.2551138000000002</v>
      </c>
      <c r="J106" s="1">
        <v>0.31</v>
      </c>
      <c r="K106" s="5">
        <f t="shared" si="8"/>
        <v>0.21020455199999999</v>
      </c>
    </row>
    <row r="107" spans="3:11" x14ac:dyDescent="0.3">
      <c r="C107" s="1">
        <v>49</v>
      </c>
      <c r="D107" s="1">
        <v>8.0000000000000002E-3</v>
      </c>
      <c r="E107" s="1">
        <v>10.77</v>
      </c>
      <c r="F107" s="1">
        <f t="shared" si="6"/>
        <v>7.87</v>
      </c>
      <c r="G107" s="4">
        <f t="shared" si="7"/>
        <v>0.67807919999999999</v>
      </c>
      <c r="H107" s="1">
        <f t="shared" si="12"/>
        <v>7.25</v>
      </c>
      <c r="I107" s="4">
        <f t="shared" si="10"/>
        <v>4.9160741999999997</v>
      </c>
      <c r="J107" s="1">
        <v>0.31</v>
      </c>
      <c r="K107" s="5">
        <f t="shared" si="8"/>
        <v>0.21020455199999999</v>
      </c>
    </row>
    <row r="108" spans="3:11" x14ac:dyDescent="0.3">
      <c r="C108" s="1">
        <v>50</v>
      </c>
      <c r="D108" s="1">
        <v>8.0000000000000002E-3</v>
      </c>
      <c r="E108" s="1">
        <v>10.77</v>
      </c>
      <c r="F108" s="1">
        <f t="shared" si="6"/>
        <v>7.87</v>
      </c>
      <c r="G108" s="4">
        <f t="shared" si="7"/>
        <v>0.67807919999999999</v>
      </c>
      <c r="H108" s="1">
        <f t="shared" si="12"/>
        <v>6.75</v>
      </c>
      <c r="I108" s="4">
        <f t="shared" si="10"/>
        <v>4.5770346000000002</v>
      </c>
      <c r="J108" s="1">
        <v>0.31</v>
      </c>
      <c r="K108" s="5">
        <f t="shared" si="8"/>
        <v>0.21020455199999999</v>
      </c>
    </row>
    <row r="109" spans="3:11" x14ac:dyDescent="0.3">
      <c r="C109" s="1">
        <v>51</v>
      </c>
      <c r="D109" s="1">
        <v>8.0000000000000002E-3</v>
      </c>
      <c r="E109" s="1">
        <v>10.77</v>
      </c>
      <c r="F109" s="1">
        <f t="shared" si="6"/>
        <v>7.87</v>
      </c>
      <c r="G109" s="4">
        <f t="shared" si="7"/>
        <v>0.67807919999999999</v>
      </c>
      <c r="H109" s="1">
        <f>H108-$N$58</f>
        <v>6.25</v>
      </c>
      <c r="I109" s="4">
        <f t="shared" si="10"/>
        <v>4.2379949999999997</v>
      </c>
      <c r="J109" s="1">
        <v>0.31</v>
      </c>
      <c r="K109" s="5">
        <f t="shared" si="8"/>
        <v>0.21020455199999999</v>
      </c>
    </row>
    <row r="110" spans="3:11" x14ac:dyDescent="0.3">
      <c r="C110" s="1">
        <v>52</v>
      </c>
      <c r="D110" s="1">
        <v>8.0000000000000002E-3</v>
      </c>
      <c r="E110" s="1">
        <v>10.77</v>
      </c>
      <c r="F110" s="1">
        <f t="shared" si="6"/>
        <v>7.87</v>
      </c>
      <c r="G110" s="4">
        <f t="shared" si="7"/>
        <v>0.67807919999999999</v>
      </c>
      <c r="H110" s="1">
        <f t="shared" si="12"/>
        <v>5.75</v>
      </c>
      <c r="I110" s="4">
        <f t="shared" si="10"/>
        <v>3.8989554000000002</v>
      </c>
      <c r="J110" s="1">
        <v>0.31</v>
      </c>
      <c r="K110" s="5">
        <f t="shared" si="8"/>
        <v>0.21020455199999999</v>
      </c>
    </row>
    <row r="111" spans="3:11" x14ac:dyDescent="0.3">
      <c r="C111" s="1">
        <v>53</v>
      </c>
      <c r="D111" s="1">
        <v>8.0000000000000002E-3</v>
      </c>
      <c r="E111" s="1">
        <v>10.77</v>
      </c>
      <c r="F111" s="1">
        <f t="shared" si="6"/>
        <v>7.87</v>
      </c>
      <c r="G111" s="4">
        <f t="shared" si="7"/>
        <v>0.67807919999999999</v>
      </c>
      <c r="H111" s="1">
        <f t="shared" si="12"/>
        <v>5.25</v>
      </c>
      <c r="I111" s="4">
        <f t="shared" si="10"/>
        <v>3.5599157999999997</v>
      </c>
      <c r="J111" s="1">
        <v>0.31</v>
      </c>
      <c r="K111" s="5">
        <f t="shared" si="8"/>
        <v>0.21020455199999999</v>
      </c>
    </row>
    <row r="112" spans="3:11" x14ac:dyDescent="0.3">
      <c r="C112" s="1">
        <v>54</v>
      </c>
      <c r="D112" s="1">
        <v>8.0000000000000002E-3</v>
      </c>
      <c r="E112" s="1">
        <v>10.77</v>
      </c>
      <c r="F112" s="1">
        <f t="shared" si="6"/>
        <v>7.87</v>
      </c>
      <c r="G112" s="4">
        <f t="shared" si="7"/>
        <v>0.67807919999999999</v>
      </c>
      <c r="H112" s="1">
        <f t="shared" si="12"/>
        <v>4.75</v>
      </c>
      <c r="I112" s="4">
        <f t="shared" si="10"/>
        <v>3.2208762000000002</v>
      </c>
      <c r="J112" s="1">
        <v>0.31</v>
      </c>
      <c r="K112" s="5">
        <f t="shared" si="8"/>
        <v>0.21020455199999999</v>
      </c>
    </row>
    <row r="113" spans="3:11" x14ac:dyDescent="0.3">
      <c r="C113" s="1">
        <v>55</v>
      </c>
      <c r="D113" s="1">
        <v>8.0000000000000002E-3</v>
      </c>
      <c r="E113" s="1">
        <v>10.77</v>
      </c>
      <c r="F113" s="1">
        <f t="shared" si="6"/>
        <v>7.87</v>
      </c>
      <c r="G113" s="4">
        <f t="shared" si="7"/>
        <v>0.67807919999999999</v>
      </c>
      <c r="H113" s="1">
        <f t="shared" si="12"/>
        <v>4.25</v>
      </c>
      <c r="I113" s="4">
        <f t="shared" si="10"/>
        <v>2.8818365999999997</v>
      </c>
      <c r="J113" s="1">
        <v>0.31</v>
      </c>
      <c r="K113" s="5">
        <f t="shared" si="8"/>
        <v>0.21020455199999999</v>
      </c>
    </row>
    <row r="114" spans="3:11" x14ac:dyDescent="0.3">
      <c r="C114" s="1">
        <v>56</v>
      </c>
      <c r="D114" s="1">
        <v>8.0000000000000002E-3</v>
      </c>
      <c r="E114" s="1">
        <v>10.77</v>
      </c>
      <c r="F114" s="1">
        <f t="shared" si="6"/>
        <v>7.87</v>
      </c>
      <c r="G114" s="4">
        <f t="shared" si="7"/>
        <v>0.67807919999999999</v>
      </c>
      <c r="H114" s="1">
        <f>H113-$N$58-0.5</f>
        <v>3.25</v>
      </c>
      <c r="I114" s="4">
        <f t="shared" si="10"/>
        <v>2.2037573999999998</v>
      </c>
      <c r="J114" s="1">
        <v>0.31</v>
      </c>
      <c r="K114" s="5">
        <f t="shared" si="8"/>
        <v>0.21020455199999999</v>
      </c>
    </row>
    <row r="115" spans="3:11" x14ac:dyDescent="0.3">
      <c r="C115" s="1">
        <v>57</v>
      </c>
      <c r="D115" s="1">
        <v>8.0000000000000002E-3</v>
      </c>
      <c r="E115" s="1">
        <v>10.77</v>
      </c>
      <c r="F115" s="1">
        <f t="shared" si="6"/>
        <v>7.87</v>
      </c>
      <c r="G115" s="4">
        <f t="shared" si="7"/>
        <v>0.67807919999999999</v>
      </c>
      <c r="H115" s="1">
        <f>H114-$N$58</f>
        <v>2.75</v>
      </c>
      <c r="I115" s="4">
        <f t="shared" si="10"/>
        <v>1.8647178</v>
      </c>
      <c r="J115" s="1">
        <v>0.31</v>
      </c>
      <c r="K115" s="5">
        <f t="shared" si="8"/>
        <v>0.21020455199999999</v>
      </c>
    </row>
    <row r="116" spans="3:11" x14ac:dyDescent="0.3">
      <c r="C116" s="1">
        <v>58</v>
      </c>
      <c r="D116" s="1">
        <v>8.0000000000000002E-3</v>
      </c>
      <c r="E116" s="1">
        <v>10.77</v>
      </c>
      <c r="F116" s="1">
        <f t="shared" si="6"/>
        <v>7.87</v>
      </c>
      <c r="G116" s="4">
        <f t="shared" si="7"/>
        <v>0.67807919999999999</v>
      </c>
      <c r="H116" s="1">
        <f t="shared" ref="H116:H142" si="13">H115-$N$58</f>
        <v>2.25</v>
      </c>
      <c r="I116" s="4">
        <f t="shared" si="10"/>
        <v>1.5256782</v>
      </c>
      <c r="J116" s="1">
        <v>0.31</v>
      </c>
      <c r="K116" s="5">
        <f t="shared" si="8"/>
        <v>0.21020455199999999</v>
      </c>
    </row>
    <row r="117" spans="3:11" x14ac:dyDescent="0.3">
      <c r="C117" s="1">
        <v>59</v>
      </c>
      <c r="D117" s="1">
        <v>8.0000000000000002E-3</v>
      </c>
      <c r="E117" s="1">
        <v>10.77</v>
      </c>
      <c r="F117" s="1">
        <f t="shared" si="6"/>
        <v>7.87</v>
      </c>
      <c r="G117" s="4">
        <f t="shared" si="7"/>
        <v>0.67807919999999999</v>
      </c>
      <c r="H117" s="1">
        <f t="shared" si="13"/>
        <v>1.75</v>
      </c>
      <c r="I117" s="4">
        <f t="shared" si="10"/>
        <v>1.1866386</v>
      </c>
      <c r="J117" s="1">
        <v>0.31</v>
      </c>
      <c r="K117" s="5">
        <f t="shared" si="8"/>
        <v>0.21020455199999999</v>
      </c>
    </row>
    <row r="118" spans="3:11" x14ac:dyDescent="0.3">
      <c r="C118" s="1">
        <v>60</v>
      </c>
      <c r="D118" s="1">
        <v>8.0000000000000002E-3</v>
      </c>
      <c r="E118" s="1">
        <v>10.77</v>
      </c>
      <c r="F118" s="1">
        <f t="shared" si="6"/>
        <v>7.87</v>
      </c>
      <c r="G118" s="4">
        <f t="shared" si="7"/>
        <v>0.67807919999999999</v>
      </c>
      <c r="H118" s="1">
        <f t="shared" si="13"/>
        <v>1.25</v>
      </c>
      <c r="I118" s="4">
        <f t="shared" si="10"/>
        <v>0.84759899999999999</v>
      </c>
      <c r="J118" s="1">
        <v>0.31</v>
      </c>
      <c r="K118" s="5">
        <f t="shared" si="8"/>
        <v>0.21020455199999999</v>
      </c>
    </row>
    <row r="119" spans="3:11" x14ac:dyDescent="0.3">
      <c r="C119" s="1">
        <v>61</v>
      </c>
      <c r="D119" s="1">
        <v>8.0000000000000002E-3</v>
      </c>
      <c r="E119" s="1">
        <v>10.77</v>
      </c>
      <c r="F119" s="1">
        <f t="shared" si="6"/>
        <v>7.87</v>
      </c>
      <c r="G119" s="4">
        <f t="shared" si="7"/>
        <v>0.67807919999999999</v>
      </c>
      <c r="H119" s="1">
        <f t="shared" si="13"/>
        <v>0.75</v>
      </c>
      <c r="I119" s="4">
        <f t="shared" si="10"/>
        <v>0.50855939999999999</v>
      </c>
      <c r="J119" s="1">
        <v>0.31</v>
      </c>
      <c r="K119" s="5">
        <f t="shared" si="8"/>
        <v>0.21020455199999999</v>
      </c>
    </row>
    <row r="120" spans="3:11" x14ac:dyDescent="0.3">
      <c r="C120" s="1">
        <v>62</v>
      </c>
      <c r="D120" s="1">
        <v>8.0000000000000002E-3</v>
      </c>
      <c r="E120" s="1">
        <v>10.77</v>
      </c>
      <c r="F120" s="1">
        <f t="shared" si="6"/>
        <v>7.87</v>
      </c>
      <c r="G120" s="4">
        <f t="shared" si="7"/>
        <v>0.67807919999999999</v>
      </c>
      <c r="H120" s="1">
        <f t="shared" si="13"/>
        <v>0.25</v>
      </c>
      <c r="I120" s="4">
        <f t="shared" si="10"/>
        <v>0.1695198</v>
      </c>
      <c r="J120" s="1">
        <v>0.31</v>
      </c>
      <c r="K120" s="5">
        <f t="shared" si="8"/>
        <v>0.21020455199999999</v>
      </c>
    </row>
    <row r="121" spans="3:11" x14ac:dyDescent="0.3">
      <c r="C121" s="1">
        <v>63</v>
      </c>
      <c r="D121" s="1">
        <v>8.0000000000000002E-3</v>
      </c>
      <c r="E121" s="1">
        <v>10.77</v>
      </c>
      <c r="F121" s="1">
        <f t="shared" si="6"/>
        <v>7.87</v>
      </c>
      <c r="G121" s="4">
        <f t="shared" si="7"/>
        <v>0.67807919999999999</v>
      </c>
      <c r="H121" s="1">
        <f t="shared" si="13"/>
        <v>-0.25</v>
      </c>
      <c r="I121" s="4">
        <f t="shared" si="10"/>
        <v>-0.1695198</v>
      </c>
      <c r="J121" s="1">
        <v>0.31</v>
      </c>
      <c r="K121" s="5">
        <f t="shared" si="8"/>
        <v>0.21020455199999999</v>
      </c>
    </row>
    <row r="122" spans="3:11" x14ac:dyDescent="0.3">
      <c r="C122" s="1">
        <v>64</v>
      </c>
      <c r="D122" s="1">
        <v>8.0000000000000002E-3</v>
      </c>
      <c r="E122" s="1">
        <v>10.77</v>
      </c>
      <c r="F122" s="1">
        <f t="shared" si="6"/>
        <v>7.87</v>
      </c>
      <c r="G122" s="4">
        <f t="shared" si="7"/>
        <v>0.67807919999999999</v>
      </c>
      <c r="H122" s="1">
        <f t="shared" si="13"/>
        <v>-0.75</v>
      </c>
      <c r="I122" s="4">
        <f t="shared" si="10"/>
        <v>-0.50855939999999999</v>
      </c>
      <c r="J122" s="1">
        <v>0.31</v>
      </c>
      <c r="K122" s="5">
        <f t="shared" si="8"/>
        <v>0.21020455199999999</v>
      </c>
    </row>
    <row r="123" spans="3:11" x14ac:dyDescent="0.3">
      <c r="C123" s="1">
        <v>65</v>
      </c>
      <c r="D123" s="1">
        <v>8.0000000000000002E-3</v>
      </c>
      <c r="E123" s="1">
        <v>10.77</v>
      </c>
      <c r="F123" s="1">
        <f t="shared" ref="F123:F162" si="14">$N$2</f>
        <v>7.87</v>
      </c>
      <c r="G123" s="4">
        <f t="shared" ref="G123:G183" si="15">F123*E123*D123</f>
        <v>0.67807919999999999</v>
      </c>
      <c r="H123" s="1">
        <f t="shared" si="13"/>
        <v>-1.25</v>
      </c>
      <c r="I123" s="4">
        <f t="shared" si="10"/>
        <v>-0.84759899999999999</v>
      </c>
      <c r="J123" s="1">
        <v>0.31</v>
      </c>
      <c r="K123" s="5">
        <f t="shared" ref="K123:K162" si="16">J123*G123</f>
        <v>0.21020455199999999</v>
      </c>
    </row>
    <row r="124" spans="3:11" x14ac:dyDescent="0.3">
      <c r="C124" s="1">
        <v>66</v>
      </c>
      <c r="D124" s="1">
        <v>8.0000000000000002E-3</v>
      </c>
      <c r="E124" s="1">
        <v>10.77</v>
      </c>
      <c r="F124" s="1">
        <f t="shared" si="14"/>
        <v>7.87</v>
      </c>
      <c r="G124" s="4">
        <f t="shared" si="15"/>
        <v>0.67807919999999999</v>
      </c>
      <c r="H124" s="1">
        <f t="shared" si="13"/>
        <v>-1.75</v>
      </c>
      <c r="I124" s="4">
        <f t="shared" si="10"/>
        <v>-1.1866386</v>
      </c>
      <c r="J124" s="1">
        <v>0.31</v>
      </c>
      <c r="K124" s="5">
        <f t="shared" si="16"/>
        <v>0.21020455199999999</v>
      </c>
    </row>
    <row r="125" spans="3:11" x14ac:dyDescent="0.3">
      <c r="C125" s="1">
        <v>67</v>
      </c>
      <c r="D125" s="1">
        <v>8.0000000000000002E-3</v>
      </c>
      <c r="E125" s="1">
        <v>10.77</v>
      </c>
      <c r="F125" s="1">
        <f t="shared" si="14"/>
        <v>7.87</v>
      </c>
      <c r="G125" s="4">
        <f t="shared" si="15"/>
        <v>0.67807919999999999</v>
      </c>
      <c r="H125" s="1">
        <f t="shared" si="13"/>
        <v>-2.25</v>
      </c>
      <c r="I125" s="4">
        <f t="shared" ref="I125:I162" si="17">H125*G125</f>
        <v>-1.5256782</v>
      </c>
      <c r="J125" s="1">
        <v>0.31</v>
      </c>
      <c r="K125" s="5">
        <f t="shared" si="16"/>
        <v>0.21020455199999999</v>
      </c>
    </row>
    <row r="126" spans="3:11" x14ac:dyDescent="0.3">
      <c r="C126" s="1">
        <v>68</v>
      </c>
      <c r="D126" s="1">
        <v>8.0000000000000002E-3</v>
      </c>
      <c r="E126" s="1">
        <v>10.77</v>
      </c>
      <c r="F126" s="1">
        <f t="shared" si="14"/>
        <v>7.87</v>
      </c>
      <c r="G126" s="4">
        <f t="shared" si="15"/>
        <v>0.67807919999999999</v>
      </c>
      <c r="H126" s="1">
        <f t="shared" si="13"/>
        <v>-2.75</v>
      </c>
      <c r="I126" s="4">
        <f t="shared" si="17"/>
        <v>-1.8647178</v>
      </c>
      <c r="J126" s="1">
        <v>0.31</v>
      </c>
      <c r="K126" s="5">
        <f t="shared" si="16"/>
        <v>0.21020455199999999</v>
      </c>
    </row>
    <row r="127" spans="3:11" x14ac:dyDescent="0.3">
      <c r="C127" s="1">
        <v>69</v>
      </c>
      <c r="D127" s="1">
        <v>8.0000000000000002E-3</v>
      </c>
      <c r="E127" s="1">
        <v>10.77</v>
      </c>
      <c r="F127" s="1">
        <f t="shared" si="14"/>
        <v>7.87</v>
      </c>
      <c r="G127" s="4">
        <f t="shared" si="15"/>
        <v>0.67807919999999999</v>
      </c>
      <c r="H127" s="1">
        <f t="shared" si="13"/>
        <v>-3.25</v>
      </c>
      <c r="I127" s="4">
        <f t="shared" si="17"/>
        <v>-2.2037573999999998</v>
      </c>
      <c r="J127" s="1">
        <v>0.31</v>
      </c>
      <c r="K127" s="5">
        <f t="shared" si="16"/>
        <v>0.21020455199999999</v>
      </c>
    </row>
    <row r="128" spans="3:11" x14ac:dyDescent="0.3">
      <c r="C128" s="1">
        <v>70</v>
      </c>
      <c r="D128" s="1">
        <v>8.0000000000000002E-3</v>
      </c>
      <c r="E128" s="1">
        <v>10.77</v>
      </c>
      <c r="F128" s="1">
        <f t="shared" si="14"/>
        <v>7.87</v>
      </c>
      <c r="G128" s="4">
        <f t="shared" si="15"/>
        <v>0.67807919999999999</v>
      </c>
      <c r="H128" s="1">
        <f t="shared" si="13"/>
        <v>-3.75</v>
      </c>
      <c r="I128" s="4">
        <f t="shared" si="17"/>
        <v>-2.5427970000000002</v>
      </c>
      <c r="J128" s="1">
        <v>0.31</v>
      </c>
      <c r="K128" s="5">
        <f t="shared" si="16"/>
        <v>0.21020455199999999</v>
      </c>
    </row>
    <row r="129" spans="3:11" x14ac:dyDescent="0.3">
      <c r="C129" s="1">
        <v>71</v>
      </c>
      <c r="D129" s="1">
        <v>8.0000000000000002E-3</v>
      </c>
      <c r="E129" s="1">
        <v>10.77</v>
      </c>
      <c r="F129" s="1">
        <f t="shared" si="14"/>
        <v>7.87</v>
      </c>
      <c r="G129" s="4">
        <f t="shared" si="15"/>
        <v>0.67807919999999999</v>
      </c>
      <c r="H129" s="1">
        <f t="shared" si="13"/>
        <v>-4.25</v>
      </c>
      <c r="I129" s="4">
        <f t="shared" si="17"/>
        <v>-2.8818365999999997</v>
      </c>
      <c r="J129" s="1">
        <v>0.31</v>
      </c>
      <c r="K129" s="5">
        <f t="shared" si="16"/>
        <v>0.21020455199999999</v>
      </c>
    </row>
    <row r="130" spans="3:11" x14ac:dyDescent="0.3">
      <c r="C130" s="1">
        <v>72</v>
      </c>
      <c r="D130" s="1">
        <v>8.0000000000000002E-3</v>
      </c>
      <c r="E130" s="1">
        <v>10.77</v>
      </c>
      <c r="F130" s="1">
        <f t="shared" si="14"/>
        <v>7.87</v>
      </c>
      <c r="G130" s="4">
        <f t="shared" si="15"/>
        <v>0.67807919999999999</v>
      </c>
      <c r="H130" s="1">
        <f t="shared" si="13"/>
        <v>-4.75</v>
      </c>
      <c r="I130" s="4">
        <f t="shared" si="17"/>
        <v>-3.2208762000000002</v>
      </c>
      <c r="J130" s="1">
        <v>0.31</v>
      </c>
      <c r="K130" s="5">
        <f t="shared" si="16"/>
        <v>0.21020455199999999</v>
      </c>
    </row>
    <row r="131" spans="3:11" x14ac:dyDescent="0.3">
      <c r="C131" s="1">
        <v>73</v>
      </c>
      <c r="D131" s="1">
        <v>8.0000000000000002E-3</v>
      </c>
      <c r="E131" s="1">
        <v>10.77</v>
      </c>
      <c r="F131" s="1">
        <f t="shared" si="14"/>
        <v>7.87</v>
      </c>
      <c r="G131" s="4">
        <f t="shared" si="15"/>
        <v>0.67807919999999999</v>
      </c>
      <c r="H131" s="1">
        <f t="shared" si="13"/>
        <v>-5.25</v>
      </c>
      <c r="I131" s="4">
        <f t="shared" si="17"/>
        <v>-3.5599157999999997</v>
      </c>
      <c r="J131" s="1">
        <v>0.31</v>
      </c>
      <c r="K131" s="5">
        <f t="shared" si="16"/>
        <v>0.21020455199999999</v>
      </c>
    </row>
    <row r="132" spans="3:11" x14ac:dyDescent="0.3">
      <c r="C132" s="1">
        <v>74</v>
      </c>
      <c r="D132" s="1">
        <v>8.0000000000000002E-3</v>
      </c>
      <c r="E132" s="1">
        <v>10.77</v>
      </c>
      <c r="F132" s="1">
        <f t="shared" si="14"/>
        <v>7.87</v>
      </c>
      <c r="G132" s="4">
        <f t="shared" si="15"/>
        <v>0.67807919999999999</v>
      </c>
      <c r="H132" s="1">
        <f t="shared" si="13"/>
        <v>-5.75</v>
      </c>
      <c r="I132" s="4">
        <f t="shared" si="17"/>
        <v>-3.8989554000000002</v>
      </c>
      <c r="J132" s="1">
        <v>0.31</v>
      </c>
      <c r="K132" s="5">
        <f t="shared" si="16"/>
        <v>0.21020455199999999</v>
      </c>
    </row>
    <row r="133" spans="3:11" x14ac:dyDescent="0.3">
      <c r="C133" s="1">
        <v>75</v>
      </c>
      <c r="D133" s="1">
        <v>8.0000000000000002E-3</v>
      </c>
      <c r="E133" s="1">
        <v>10.77</v>
      </c>
      <c r="F133" s="1">
        <f t="shared" si="14"/>
        <v>7.87</v>
      </c>
      <c r="G133" s="4">
        <f t="shared" si="15"/>
        <v>0.67807919999999999</v>
      </c>
      <c r="H133" s="1">
        <f t="shared" si="13"/>
        <v>-6.25</v>
      </c>
      <c r="I133" s="4">
        <f t="shared" si="17"/>
        <v>-4.2379949999999997</v>
      </c>
      <c r="J133" s="1">
        <v>0.31</v>
      </c>
      <c r="K133" s="5">
        <f t="shared" si="16"/>
        <v>0.21020455199999999</v>
      </c>
    </row>
    <row r="134" spans="3:11" x14ac:dyDescent="0.3">
      <c r="C134" s="1">
        <v>76</v>
      </c>
      <c r="D134" s="1">
        <v>8.0000000000000002E-3</v>
      </c>
      <c r="E134" s="1">
        <v>10.77</v>
      </c>
      <c r="F134" s="1">
        <f t="shared" si="14"/>
        <v>7.87</v>
      </c>
      <c r="G134" s="4">
        <f t="shared" si="15"/>
        <v>0.67807919999999999</v>
      </c>
      <c r="H134" s="1">
        <f t="shared" si="13"/>
        <v>-6.75</v>
      </c>
      <c r="I134" s="4">
        <f t="shared" si="17"/>
        <v>-4.5770346000000002</v>
      </c>
      <c r="J134" s="1">
        <v>0.31</v>
      </c>
      <c r="K134" s="5">
        <f t="shared" si="16"/>
        <v>0.21020455199999999</v>
      </c>
    </row>
    <row r="135" spans="3:11" x14ac:dyDescent="0.3">
      <c r="C135" s="1">
        <v>77</v>
      </c>
      <c r="D135" s="1">
        <v>8.0000000000000002E-3</v>
      </c>
      <c r="E135" s="1">
        <v>10.77</v>
      </c>
      <c r="F135" s="1">
        <f t="shared" si="14"/>
        <v>7.87</v>
      </c>
      <c r="G135" s="4">
        <f t="shared" si="15"/>
        <v>0.67807919999999999</v>
      </c>
      <c r="H135" s="1">
        <f t="shared" si="13"/>
        <v>-7.25</v>
      </c>
      <c r="I135" s="4">
        <f t="shared" si="17"/>
        <v>-4.9160741999999997</v>
      </c>
      <c r="J135" s="1">
        <v>0.31</v>
      </c>
      <c r="K135" s="5">
        <f t="shared" si="16"/>
        <v>0.21020455199999999</v>
      </c>
    </row>
    <row r="136" spans="3:11" x14ac:dyDescent="0.3">
      <c r="C136" s="1">
        <v>78</v>
      </c>
      <c r="D136" s="1">
        <v>8.0000000000000002E-3</v>
      </c>
      <c r="E136" s="1">
        <v>10.77</v>
      </c>
      <c r="F136" s="1">
        <f t="shared" si="14"/>
        <v>7.87</v>
      </c>
      <c r="G136" s="4">
        <f t="shared" si="15"/>
        <v>0.67807919999999999</v>
      </c>
      <c r="H136" s="1">
        <f t="shared" si="13"/>
        <v>-7.75</v>
      </c>
      <c r="I136" s="4">
        <f t="shared" si="17"/>
        <v>-5.2551138000000002</v>
      </c>
      <c r="J136" s="1">
        <v>0.31</v>
      </c>
      <c r="K136" s="5">
        <f t="shared" si="16"/>
        <v>0.21020455199999999</v>
      </c>
    </row>
    <row r="137" spans="3:11" x14ac:dyDescent="0.3">
      <c r="C137" s="1">
        <v>79</v>
      </c>
      <c r="D137" s="1">
        <v>8.0000000000000002E-3</v>
      </c>
      <c r="E137" s="1">
        <v>10.77</v>
      </c>
      <c r="F137" s="1">
        <f t="shared" si="14"/>
        <v>7.87</v>
      </c>
      <c r="G137" s="4">
        <f t="shared" si="15"/>
        <v>0.67807919999999999</v>
      </c>
      <c r="H137" s="1">
        <f t="shared" si="13"/>
        <v>-8.25</v>
      </c>
      <c r="I137" s="4">
        <f t="shared" si="17"/>
        <v>-5.5941533999999997</v>
      </c>
      <c r="J137" s="1">
        <v>0.31</v>
      </c>
      <c r="K137" s="5">
        <f t="shared" si="16"/>
        <v>0.21020455199999999</v>
      </c>
    </row>
    <row r="138" spans="3:11" x14ac:dyDescent="0.3">
      <c r="C138" s="1">
        <v>80</v>
      </c>
      <c r="D138" s="1">
        <v>8.0000000000000002E-3</v>
      </c>
      <c r="E138" s="1">
        <v>10.77</v>
      </c>
      <c r="F138" s="1">
        <f t="shared" si="14"/>
        <v>7.87</v>
      </c>
      <c r="G138" s="4">
        <f t="shared" si="15"/>
        <v>0.67807919999999999</v>
      </c>
      <c r="H138" s="1">
        <f t="shared" si="13"/>
        <v>-8.75</v>
      </c>
      <c r="I138" s="4">
        <f t="shared" si="17"/>
        <v>-5.9331930000000002</v>
      </c>
      <c r="J138" s="1">
        <v>0.31</v>
      </c>
      <c r="K138" s="5">
        <f t="shared" si="16"/>
        <v>0.21020455199999999</v>
      </c>
    </row>
    <row r="139" spans="3:11" x14ac:dyDescent="0.3">
      <c r="C139" s="1">
        <v>81</v>
      </c>
      <c r="D139" s="1">
        <v>8.0000000000000002E-3</v>
      </c>
      <c r="E139" s="1">
        <v>10.77</v>
      </c>
      <c r="F139" s="1">
        <f t="shared" si="14"/>
        <v>7.87</v>
      </c>
      <c r="G139" s="4">
        <f t="shared" si="15"/>
        <v>0.67807919999999999</v>
      </c>
      <c r="H139" s="1">
        <f t="shared" si="13"/>
        <v>-9.25</v>
      </c>
      <c r="I139" s="4">
        <f t="shared" si="17"/>
        <v>-6.2722325999999997</v>
      </c>
      <c r="J139" s="1">
        <v>0.31</v>
      </c>
      <c r="K139" s="5">
        <f t="shared" si="16"/>
        <v>0.21020455199999999</v>
      </c>
    </row>
    <row r="140" spans="3:11" x14ac:dyDescent="0.3">
      <c r="C140" s="1">
        <v>82</v>
      </c>
      <c r="D140" s="1">
        <v>8.0000000000000002E-3</v>
      </c>
      <c r="E140" s="1">
        <v>10.77</v>
      </c>
      <c r="F140" s="1">
        <f t="shared" si="14"/>
        <v>7.87</v>
      </c>
      <c r="G140" s="4">
        <f t="shared" si="15"/>
        <v>0.67807919999999999</v>
      </c>
      <c r="H140" s="1">
        <f t="shared" si="13"/>
        <v>-9.75</v>
      </c>
      <c r="I140" s="4">
        <f t="shared" si="17"/>
        <v>-6.6112722000000002</v>
      </c>
      <c r="J140" s="1">
        <v>0.31</v>
      </c>
      <c r="K140" s="5">
        <f t="shared" si="16"/>
        <v>0.21020455199999999</v>
      </c>
    </row>
    <row r="141" spans="3:11" x14ac:dyDescent="0.3">
      <c r="C141" s="1">
        <v>83</v>
      </c>
      <c r="D141" s="1">
        <v>8.0000000000000002E-3</v>
      </c>
      <c r="E141" s="1">
        <v>10.77</v>
      </c>
      <c r="F141" s="1">
        <f t="shared" si="14"/>
        <v>7.87</v>
      </c>
      <c r="G141" s="4">
        <f t="shared" si="15"/>
        <v>0.67807919999999999</v>
      </c>
      <c r="H141" s="1">
        <f t="shared" si="13"/>
        <v>-10.25</v>
      </c>
      <c r="I141" s="4">
        <f t="shared" si="17"/>
        <v>-6.9503117999999997</v>
      </c>
      <c r="J141" s="1">
        <v>0.31</v>
      </c>
      <c r="K141" s="5">
        <f t="shared" si="16"/>
        <v>0.21020455199999999</v>
      </c>
    </row>
    <row r="142" spans="3:11" x14ac:dyDescent="0.3">
      <c r="C142" s="1">
        <v>84</v>
      </c>
      <c r="D142" s="1">
        <v>8.0000000000000002E-3</v>
      </c>
      <c r="E142" s="1">
        <v>10.77</v>
      </c>
      <c r="F142" s="1">
        <f t="shared" si="14"/>
        <v>7.87</v>
      </c>
      <c r="G142" s="4">
        <f t="shared" si="15"/>
        <v>0.67807919999999999</v>
      </c>
      <c r="H142" s="1">
        <f t="shared" si="13"/>
        <v>-10.75</v>
      </c>
      <c r="I142" s="4">
        <f t="shared" si="17"/>
        <v>-7.2893514000000001</v>
      </c>
      <c r="J142" s="1">
        <v>0.31</v>
      </c>
      <c r="K142" s="5">
        <f t="shared" si="16"/>
        <v>0.21020455199999999</v>
      </c>
    </row>
    <row r="143" spans="3:11" x14ac:dyDescent="0.3">
      <c r="C143" s="1">
        <v>85</v>
      </c>
      <c r="D143" s="1">
        <v>8.0000000000000002E-3</v>
      </c>
      <c r="E143" s="1">
        <v>10.77</v>
      </c>
      <c r="F143" s="1">
        <f t="shared" si="14"/>
        <v>7.87</v>
      </c>
      <c r="G143" s="4">
        <f t="shared" si="15"/>
        <v>0.67807919999999999</v>
      </c>
      <c r="H143" s="1">
        <f>H142-$N$58-0.5</f>
        <v>-11.75</v>
      </c>
      <c r="I143" s="4">
        <f t="shared" si="17"/>
        <v>-7.9674306000000001</v>
      </c>
      <c r="J143" s="1">
        <v>0.31</v>
      </c>
      <c r="K143" s="5">
        <f t="shared" si="16"/>
        <v>0.21020455199999999</v>
      </c>
    </row>
    <row r="144" spans="3:11" x14ac:dyDescent="0.3">
      <c r="C144" s="1">
        <v>86</v>
      </c>
      <c r="D144" s="1">
        <v>8.0000000000000002E-3</v>
      </c>
      <c r="E144" s="1">
        <v>10.77</v>
      </c>
      <c r="F144" s="1">
        <f t="shared" si="14"/>
        <v>7.87</v>
      </c>
      <c r="G144" s="4">
        <f t="shared" si="15"/>
        <v>0.67807919999999999</v>
      </c>
      <c r="H144" s="1">
        <f>H143-$N$58-0.5</f>
        <v>-12.75</v>
      </c>
      <c r="I144" s="4">
        <f t="shared" si="17"/>
        <v>-8.6455097999999992</v>
      </c>
      <c r="J144" s="1">
        <v>0.31</v>
      </c>
      <c r="K144" s="5">
        <f t="shared" si="16"/>
        <v>0.21020455199999999</v>
      </c>
    </row>
    <row r="145" spans="3:11" x14ac:dyDescent="0.3">
      <c r="C145" s="1">
        <v>87</v>
      </c>
      <c r="D145" s="1">
        <v>8.0000000000000002E-3</v>
      </c>
      <c r="E145" s="1">
        <v>10.77</v>
      </c>
      <c r="F145" s="1">
        <f t="shared" si="14"/>
        <v>7.87</v>
      </c>
      <c r="G145" s="4">
        <f t="shared" si="15"/>
        <v>0.67807919999999999</v>
      </c>
      <c r="H145" s="1">
        <f>H144-$N$58</f>
        <v>-13.25</v>
      </c>
      <c r="I145" s="4">
        <f t="shared" si="17"/>
        <v>-8.9845494000000006</v>
      </c>
      <c r="J145" s="1">
        <v>0.31</v>
      </c>
      <c r="K145" s="5">
        <f t="shared" si="16"/>
        <v>0.21020455199999999</v>
      </c>
    </row>
    <row r="146" spans="3:11" x14ac:dyDescent="0.3">
      <c r="C146" s="1">
        <v>88</v>
      </c>
      <c r="D146" s="1">
        <v>8.0000000000000002E-3</v>
      </c>
      <c r="E146" s="1">
        <v>10.77</v>
      </c>
      <c r="F146" s="1">
        <f t="shared" si="14"/>
        <v>7.87</v>
      </c>
      <c r="G146" s="4">
        <f t="shared" si="15"/>
        <v>0.67807919999999999</v>
      </c>
      <c r="H146" s="1">
        <f t="shared" ref="H146:H180" si="18">H145-$N$58</f>
        <v>-13.75</v>
      </c>
      <c r="I146" s="4">
        <f t="shared" si="17"/>
        <v>-9.3235890000000001</v>
      </c>
      <c r="J146" s="1">
        <v>0.31</v>
      </c>
      <c r="K146" s="5">
        <f>J146*G146</f>
        <v>0.21020455199999999</v>
      </c>
    </row>
    <row r="147" spans="3:11" x14ac:dyDescent="0.3">
      <c r="C147" s="1">
        <v>89</v>
      </c>
      <c r="D147" s="1">
        <v>8.0000000000000002E-3</v>
      </c>
      <c r="E147" s="1">
        <v>10.77</v>
      </c>
      <c r="F147" s="1">
        <f t="shared" si="14"/>
        <v>7.87</v>
      </c>
      <c r="G147" s="4">
        <f t="shared" si="15"/>
        <v>0.67807919999999999</v>
      </c>
      <c r="H147" s="1">
        <f t="shared" si="18"/>
        <v>-14.25</v>
      </c>
      <c r="I147" s="4">
        <f t="shared" si="17"/>
        <v>-9.6626285999999997</v>
      </c>
      <c r="J147" s="1">
        <v>0.31</v>
      </c>
      <c r="K147" s="5">
        <f t="shared" si="16"/>
        <v>0.21020455199999999</v>
      </c>
    </row>
    <row r="148" spans="3:11" x14ac:dyDescent="0.3">
      <c r="C148" s="1">
        <v>90</v>
      </c>
      <c r="D148" s="1">
        <v>8.0000000000000002E-3</v>
      </c>
      <c r="E148" s="1">
        <v>10.77</v>
      </c>
      <c r="F148" s="1">
        <f t="shared" si="14"/>
        <v>7.87</v>
      </c>
      <c r="G148" s="4">
        <f t="shared" si="15"/>
        <v>0.67807919999999999</v>
      </c>
      <c r="H148" s="1">
        <f t="shared" si="18"/>
        <v>-14.75</v>
      </c>
      <c r="I148" s="4">
        <f t="shared" si="17"/>
        <v>-10.001668199999999</v>
      </c>
      <c r="J148" s="1">
        <v>0.31</v>
      </c>
      <c r="K148" s="5">
        <f t="shared" si="16"/>
        <v>0.21020455199999999</v>
      </c>
    </row>
    <row r="149" spans="3:11" x14ac:dyDescent="0.3">
      <c r="C149" s="1">
        <v>91</v>
      </c>
      <c r="D149" s="1">
        <v>8.0000000000000002E-3</v>
      </c>
      <c r="E149" s="1">
        <v>10.77</v>
      </c>
      <c r="F149" s="1">
        <f t="shared" si="14"/>
        <v>7.87</v>
      </c>
      <c r="G149" s="4">
        <f t="shared" si="15"/>
        <v>0.67807919999999999</v>
      </c>
      <c r="H149" s="1">
        <f t="shared" si="18"/>
        <v>-15.25</v>
      </c>
      <c r="I149" s="4">
        <f t="shared" si="17"/>
        <v>-10.340707800000001</v>
      </c>
      <c r="J149" s="1">
        <v>0.31</v>
      </c>
      <c r="K149" s="5">
        <f t="shared" si="16"/>
        <v>0.21020455199999999</v>
      </c>
    </row>
    <row r="150" spans="3:11" x14ac:dyDescent="0.3">
      <c r="C150" s="1">
        <v>92</v>
      </c>
      <c r="D150" s="1">
        <v>8.0000000000000002E-3</v>
      </c>
      <c r="E150" s="1">
        <v>10.77</v>
      </c>
      <c r="F150" s="1">
        <f t="shared" si="14"/>
        <v>7.87</v>
      </c>
      <c r="G150" s="4">
        <f t="shared" si="15"/>
        <v>0.67807919999999999</v>
      </c>
      <c r="H150" s="1">
        <f t="shared" si="18"/>
        <v>-15.75</v>
      </c>
      <c r="I150" s="4">
        <f t="shared" si="17"/>
        <v>-10.6797474</v>
      </c>
      <c r="J150" s="1">
        <v>0.31</v>
      </c>
      <c r="K150" s="5">
        <f t="shared" si="16"/>
        <v>0.21020455199999999</v>
      </c>
    </row>
    <row r="151" spans="3:11" x14ac:dyDescent="0.3">
      <c r="C151" s="1">
        <v>93</v>
      </c>
      <c r="D151" s="1">
        <v>8.0000000000000002E-3</v>
      </c>
      <c r="E151" s="1">
        <v>10.77</v>
      </c>
      <c r="F151" s="1">
        <f t="shared" si="14"/>
        <v>7.87</v>
      </c>
      <c r="G151" s="4">
        <f t="shared" si="15"/>
        <v>0.67807919999999999</v>
      </c>
      <c r="H151" s="1">
        <f t="shared" si="18"/>
        <v>-16.25</v>
      </c>
      <c r="I151" s="4">
        <f t="shared" si="17"/>
        <v>-11.018787</v>
      </c>
      <c r="J151" s="1">
        <v>0.31</v>
      </c>
      <c r="K151" s="5">
        <f t="shared" si="16"/>
        <v>0.21020455199999999</v>
      </c>
    </row>
    <row r="152" spans="3:11" x14ac:dyDescent="0.3">
      <c r="C152" s="1">
        <v>94</v>
      </c>
      <c r="D152" s="1">
        <v>8.0000000000000002E-3</v>
      </c>
      <c r="E152" s="1">
        <v>10.77</v>
      </c>
      <c r="F152" s="1">
        <f t="shared" si="14"/>
        <v>7.87</v>
      </c>
      <c r="G152" s="4">
        <f t="shared" si="15"/>
        <v>0.67807919999999999</v>
      </c>
      <c r="H152" s="1">
        <f t="shared" si="18"/>
        <v>-16.75</v>
      </c>
      <c r="I152" s="4">
        <f t="shared" si="17"/>
        <v>-11.357826599999999</v>
      </c>
      <c r="J152" s="1">
        <v>0.31</v>
      </c>
      <c r="K152" s="5">
        <f t="shared" si="16"/>
        <v>0.21020455199999999</v>
      </c>
    </row>
    <row r="153" spans="3:11" x14ac:dyDescent="0.3">
      <c r="C153" s="1">
        <v>95</v>
      </c>
      <c r="D153" s="1">
        <v>8.0000000000000002E-3</v>
      </c>
      <c r="E153" s="1">
        <v>10.77</v>
      </c>
      <c r="F153" s="1">
        <f t="shared" si="14"/>
        <v>7.87</v>
      </c>
      <c r="G153" s="4">
        <f t="shared" si="15"/>
        <v>0.67807919999999999</v>
      </c>
      <c r="H153" s="1">
        <f t="shared" si="18"/>
        <v>-17.25</v>
      </c>
      <c r="I153" s="4">
        <f t="shared" si="17"/>
        <v>-11.696866200000001</v>
      </c>
      <c r="J153" s="1">
        <v>0.31</v>
      </c>
      <c r="K153" s="5">
        <f t="shared" si="16"/>
        <v>0.21020455199999999</v>
      </c>
    </row>
    <row r="154" spans="3:11" x14ac:dyDescent="0.3">
      <c r="C154" s="1">
        <v>96</v>
      </c>
      <c r="D154" s="1">
        <v>8.0000000000000002E-3</v>
      </c>
      <c r="E154" s="1">
        <v>10.77</v>
      </c>
      <c r="F154" s="1">
        <f t="shared" si="14"/>
        <v>7.87</v>
      </c>
      <c r="G154" s="4">
        <f t="shared" si="15"/>
        <v>0.67807919999999999</v>
      </c>
      <c r="H154" s="1">
        <f t="shared" si="18"/>
        <v>-17.75</v>
      </c>
      <c r="I154" s="4">
        <f t="shared" si="17"/>
        <v>-12.0359058</v>
      </c>
      <c r="J154" s="1">
        <v>0.31</v>
      </c>
      <c r="K154" s="5">
        <f t="shared" si="16"/>
        <v>0.21020455199999999</v>
      </c>
    </row>
    <row r="155" spans="3:11" x14ac:dyDescent="0.3">
      <c r="C155" s="1">
        <v>97</v>
      </c>
      <c r="D155" s="1">
        <v>8.0000000000000002E-3</v>
      </c>
      <c r="E155" s="1">
        <v>10.77</v>
      </c>
      <c r="F155" s="1">
        <f t="shared" si="14"/>
        <v>7.87</v>
      </c>
      <c r="G155" s="4">
        <f t="shared" si="15"/>
        <v>0.67807919999999999</v>
      </c>
      <c r="H155" s="1">
        <f t="shared" si="18"/>
        <v>-18.25</v>
      </c>
      <c r="I155" s="4">
        <f t="shared" si="17"/>
        <v>-12.3749454</v>
      </c>
      <c r="J155" s="1">
        <v>0.31</v>
      </c>
      <c r="K155" s="5">
        <f t="shared" si="16"/>
        <v>0.21020455199999999</v>
      </c>
    </row>
    <row r="156" spans="3:11" x14ac:dyDescent="0.3">
      <c r="C156" s="1">
        <v>98</v>
      </c>
      <c r="D156" s="1">
        <v>8.0000000000000002E-3</v>
      </c>
      <c r="E156" s="1">
        <v>10.77</v>
      </c>
      <c r="F156" s="1">
        <f t="shared" si="14"/>
        <v>7.87</v>
      </c>
      <c r="G156" s="4">
        <f t="shared" si="15"/>
        <v>0.67807919999999999</v>
      </c>
      <c r="H156" s="1">
        <f t="shared" si="18"/>
        <v>-18.75</v>
      </c>
      <c r="I156" s="4">
        <f t="shared" si="17"/>
        <v>-12.713984999999999</v>
      </c>
      <c r="J156" s="1">
        <v>0.31</v>
      </c>
      <c r="K156" s="5">
        <f t="shared" si="16"/>
        <v>0.21020455199999999</v>
      </c>
    </row>
    <row r="157" spans="3:11" x14ac:dyDescent="0.3">
      <c r="C157" s="1">
        <v>99</v>
      </c>
      <c r="D157" s="1">
        <v>8.0000000000000002E-3</v>
      </c>
      <c r="E157" s="1">
        <v>10.77</v>
      </c>
      <c r="F157" s="1">
        <f t="shared" si="14"/>
        <v>7.87</v>
      </c>
      <c r="G157" s="4">
        <f t="shared" si="15"/>
        <v>0.67807919999999999</v>
      </c>
      <c r="H157" s="1">
        <f t="shared" si="18"/>
        <v>-19.25</v>
      </c>
      <c r="I157" s="4">
        <f t="shared" si="17"/>
        <v>-13.053024600000001</v>
      </c>
      <c r="J157" s="1">
        <v>0.31</v>
      </c>
      <c r="K157" s="5">
        <f t="shared" si="16"/>
        <v>0.21020455199999999</v>
      </c>
    </row>
    <row r="158" spans="3:11" x14ac:dyDescent="0.3">
      <c r="C158" s="1">
        <v>100</v>
      </c>
      <c r="D158" s="1">
        <v>8.0000000000000002E-3</v>
      </c>
      <c r="E158" s="1">
        <v>10.77</v>
      </c>
      <c r="F158" s="1">
        <f t="shared" si="14"/>
        <v>7.87</v>
      </c>
      <c r="G158" s="4">
        <f t="shared" si="15"/>
        <v>0.67807919999999999</v>
      </c>
      <c r="H158" s="1">
        <f t="shared" si="18"/>
        <v>-19.75</v>
      </c>
      <c r="I158" s="4">
        <f t="shared" si="17"/>
        <v>-13.3920642</v>
      </c>
      <c r="J158" s="1">
        <v>0.31</v>
      </c>
      <c r="K158" s="5">
        <f t="shared" si="16"/>
        <v>0.21020455199999999</v>
      </c>
    </row>
    <row r="159" spans="3:11" x14ac:dyDescent="0.3">
      <c r="C159" s="1">
        <v>101</v>
      </c>
      <c r="D159" s="1">
        <v>8.0000000000000002E-3</v>
      </c>
      <c r="E159" s="1">
        <v>10.77</v>
      </c>
      <c r="F159" s="1">
        <f t="shared" si="14"/>
        <v>7.87</v>
      </c>
      <c r="G159" s="4">
        <f t="shared" si="15"/>
        <v>0.67807919999999999</v>
      </c>
      <c r="H159" s="1">
        <f t="shared" si="18"/>
        <v>-20.25</v>
      </c>
      <c r="I159" s="4">
        <f t="shared" si="17"/>
        <v>-13.7311038</v>
      </c>
      <c r="J159" s="1">
        <v>0.31</v>
      </c>
      <c r="K159" s="5">
        <f t="shared" si="16"/>
        <v>0.21020455199999999</v>
      </c>
    </row>
    <row r="160" spans="3:11" x14ac:dyDescent="0.3">
      <c r="C160" s="1">
        <v>102</v>
      </c>
      <c r="D160" s="1">
        <v>8.0000000000000002E-3</v>
      </c>
      <c r="E160" s="1">
        <v>10.77</v>
      </c>
      <c r="F160" s="1">
        <f t="shared" si="14"/>
        <v>7.87</v>
      </c>
      <c r="G160" s="4">
        <f t="shared" si="15"/>
        <v>0.67807919999999999</v>
      </c>
      <c r="H160" s="1">
        <f t="shared" si="18"/>
        <v>-20.75</v>
      </c>
      <c r="I160" s="4">
        <f t="shared" si="17"/>
        <v>-14.070143399999999</v>
      </c>
      <c r="J160" s="1">
        <v>0.31</v>
      </c>
      <c r="K160" s="5">
        <f t="shared" si="16"/>
        <v>0.21020455199999999</v>
      </c>
    </row>
    <row r="161" spans="3:11" x14ac:dyDescent="0.3">
      <c r="C161" s="1">
        <v>103</v>
      </c>
      <c r="D161" s="1">
        <v>8.0000000000000002E-3</v>
      </c>
      <c r="E161" s="1">
        <v>10.77</v>
      </c>
      <c r="F161" s="1">
        <f t="shared" si="14"/>
        <v>7.87</v>
      </c>
      <c r="G161" s="4">
        <f t="shared" si="15"/>
        <v>0.67807919999999999</v>
      </c>
      <c r="H161" s="1">
        <f t="shared" si="18"/>
        <v>-21.25</v>
      </c>
      <c r="I161" s="4">
        <f t="shared" si="17"/>
        <v>-14.409183000000001</v>
      </c>
      <c r="J161" s="1">
        <v>0.31</v>
      </c>
      <c r="K161" s="5">
        <f t="shared" si="16"/>
        <v>0.21020455199999999</v>
      </c>
    </row>
    <row r="162" spans="3:11" x14ac:dyDescent="0.3">
      <c r="C162" s="1">
        <v>104</v>
      </c>
      <c r="D162" s="1">
        <v>8.0000000000000002E-3</v>
      </c>
      <c r="E162" s="1">
        <v>10.77</v>
      </c>
      <c r="F162" s="1">
        <f t="shared" si="14"/>
        <v>7.87</v>
      </c>
      <c r="G162" s="4">
        <f t="shared" si="15"/>
        <v>0.67807919999999999</v>
      </c>
      <c r="H162" s="1">
        <f t="shared" si="18"/>
        <v>-21.75</v>
      </c>
      <c r="I162" s="4">
        <f t="shared" si="17"/>
        <v>-14.7482226</v>
      </c>
      <c r="J162" s="1">
        <v>0.31</v>
      </c>
      <c r="K162" s="5">
        <f t="shared" si="16"/>
        <v>0.21020455199999999</v>
      </c>
    </row>
    <row r="163" spans="3:11" x14ac:dyDescent="0.3">
      <c r="C163" s="1">
        <v>105</v>
      </c>
      <c r="D163" s="1">
        <v>8.0000000000000002E-3</v>
      </c>
      <c r="E163" s="1">
        <v>10.77</v>
      </c>
      <c r="F163" s="1">
        <f>$N$2</f>
        <v>7.87</v>
      </c>
      <c r="G163" s="4">
        <f t="shared" si="15"/>
        <v>0.67807919999999999</v>
      </c>
      <c r="H163" s="1">
        <f t="shared" si="18"/>
        <v>-22.25</v>
      </c>
      <c r="I163" s="4">
        <f>H163*G163</f>
        <v>-15.0872622</v>
      </c>
      <c r="J163" s="1">
        <v>0.31</v>
      </c>
      <c r="K163" s="5">
        <f>J163*G163</f>
        <v>0.21020455199999999</v>
      </c>
    </row>
    <row r="164" spans="3:11" x14ac:dyDescent="0.3">
      <c r="C164" s="1">
        <v>106</v>
      </c>
      <c r="D164" s="1">
        <v>8.0000000000000002E-3</v>
      </c>
      <c r="E164" s="1">
        <v>10.77</v>
      </c>
      <c r="F164" s="1">
        <f t="shared" ref="F164:F183" si="19">$N$2</f>
        <v>7.87</v>
      </c>
      <c r="G164" s="4">
        <f t="shared" si="15"/>
        <v>0.67807919999999999</v>
      </c>
      <c r="H164" s="1">
        <f t="shared" si="18"/>
        <v>-22.75</v>
      </c>
      <c r="I164" s="4">
        <f t="shared" ref="I164:I183" si="20">H164*G164</f>
        <v>-15.426301799999999</v>
      </c>
      <c r="J164" s="1">
        <v>0.31</v>
      </c>
      <c r="K164" s="5">
        <f t="shared" ref="K164:K183" si="21">J164*G164</f>
        <v>0.21020455199999999</v>
      </c>
    </row>
    <row r="165" spans="3:11" x14ac:dyDescent="0.3">
      <c r="C165" s="1">
        <v>107</v>
      </c>
      <c r="D165" s="1">
        <v>8.0000000000000002E-3</v>
      </c>
      <c r="E165" s="1">
        <v>10.77</v>
      </c>
      <c r="F165" s="1">
        <f t="shared" si="19"/>
        <v>7.87</v>
      </c>
      <c r="G165" s="4">
        <f t="shared" si="15"/>
        <v>0.67807919999999999</v>
      </c>
      <c r="H165" s="1">
        <f t="shared" si="18"/>
        <v>-23.25</v>
      </c>
      <c r="I165" s="4">
        <f t="shared" si="20"/>
        <v>-15.765341400000001</v>
      </c>
      <c r="J165" s="1">
        <v>0.31</v>
      </c>
      <c r="K165" s="5">
        <f t="shared" si="21"/>
        <v>0.21020455199999999</v>
      </c>
    </row>
    <row r="166" spans="3:11" x14ac:dyDescent="0.3">
      <c r="C166" s="1">
        <v>108</v>
      </c>
      <c r="D166" s="1">
        <v>8.0000000000000002E-3</v>
      </c>
      <c r="E166" s="1">
        <v>10.77</v>
      </c>
      <c r="F166" s="1">
        <f t="shared" si="19"/>
        <v>7.87</v>
      </c>
      <c r="G166" s="4">
        <f t="shared" si="15"/>
        <v>0.67807919999999999</v>
      </c>
      <c r="H166" s="1">
        <f t="shared" si="18"/>
        <v>-23.75</v>
      </c>
      <c r="I166" s="4">
        <f t="shared" si="20"/>
        <v>-16.104381</v>
      </c>
      <c r="J166" s="1">
        <v>0.31</v>
      </c>
      <c r="K166" s="5">
        <f>J166*G166</f>
        <v>0.21020455199999999</v>
      </c>
    </row>
    <row r="167" spans="3:11" x14ac:dyDescent="0.3">
      <c r="C167" s="1">
        <v>109</v>
      </c>
      <c r="D167" s="1">
        <v>8.0000000000000002E-3</v>
      </c>
      <c r="E167" s="1">
        <v>10.77</v>
      </c>
      <c r="F167" s="1">
        <f t="shared" si="19"/>
        <v>7.87</v>
      </c>
      <c r="G167" s="4">
        <f t="shared" si="15"/>
        <v>0.67807919999999999</v>
      </c>
      <c r="H167" s="1">
        <f t="shared" si="18"/>
        <v>-24.25</v>
      </c>
      <c r="I167" s="4">
        <f t="shared" si="20"/>
        <v>-16.4434206</v>
      </c>
      <c r="J167" s="1">
        <v>0.31</v>
      </c>
      <c r="K167" s="5">
        <f t="shared" si="21"/>
        <v>0.21020455199999999</v>
      </c>
    </row>
    <row r="168" spans="3:11" x14ac:dyDescent="0.3">
      <c r="C168" s="1">
        <v>110</v>
      </c>
      <c r="D168" s="1">
        <v>8.0000000000000002E-3</v>
      </c>
      <c r="E168" s="1">
        <v>10.77</v>
      </c>
      <c r="F168" s="1">
        <f t="shared" si="19"/>
        <v>7.87</v>
      </c>
      <c r="G168" s="4">
        <f t="shared" si="15"/>
        <v>0.67807919999999999</v>
      </c>
      <c r="H168" s="1">
        <f t="shared" si="18"/>
        <v>-24.75</v>
      </c>
      <c r="I168" s="4">
        <f t="shared" si="20"/>
        <v>-16.782460199999999</v>
      </c>
      <c r="J168" s="1">
        <v>0.31</v>
      </c>
      <c r="K168" s="5">
        <f t="shared" si="21"/>
        <v>0.21020455199999999</v>
      </c>
    </row>
    <row r="169" spans="3:11" x14ac:dyDescent="0.3">
      <c r="C169" s="1">
        <v>111</v>
      </c>
      <c r="D169" s="1">
        <v>8.0000000000000002E-3</v>
      </c>
      <c r="E169" s="1">
        <v>10.77</v>
      </c>
      <c r="F169" s="1">
        <f t="shared" si="19"/>
        <v>7.87</v>
      </c>
      <c r="G169" s="4">
        <f t="shared" si="15"/>
        <v>0.67807919999999999</v>
      </c>
      <c r="H169" s="1">
        <f t="shared" si="18"/>
        <v>-25.25</v>
      </c>
      <c r="I169" s="4">
        <f t="shared" si="20"/>
        <v>-17.121499799999999</v>
      </c>
      <c r="J169" s="1">
        <v>0.31</v>
      </c>
      <c r="K169" s="5">
        <f t="shared" si="21"/>
        <v>0.21020455199999999</v>
      </c>
    </row>
    <row r="170" spans="3:11" x14ac:dyDescent="0.3">
      <c r="C170" s="1">
        <v>112</v>
      </c>
      <c r="D170" s="1">
        <v>8.0000000000000002E-3</v>
      </c>
      <c r="E170" s="1">
        <v>10.74</v>
      </c>
      <c r="F170" s="1">
        <f t="shared" si="19"/>
        <v>7.87</v>
      </c>
      <c r="G170" s="4">
        <f t="shared" si="15"/>
        <v>0.67619040000000008</v>
      </c>
      <c r="H170" s="1">
        <f t="shared" si="18"/>
        <v>-25.75</v>
      </c>
      <c r="I170" s="4">
        <f t="shared" si="20"/>
        <v>-17.411902800000004</v>
      </c>
      <c r="J170" s="1">
        <v>0.31</v>
      </c>
      <c r="K170" s="5">
        <f t="shared" si="21"/>
        <v>0.20961902400000001</v>
      </c>
    </row>
    <row r="171" spans="3:11" x14ac:dyDescent="0.3">
      <c r="C171" s="1">
        <v>113</v>
      </c>
      <c r="D171" s="1">
        <v>8.0000000000000002E-3</v>
      </c>
      <c r="E171" s="1">
        <v>10.68</v>
      </c>
      <c r="F171" s="1">
        <f t="shared" si="19"/>
        <v>7.87</v>
      </c>
      <c r="G171" s="4">
        <f t="shared" si="15"/>
        <v>0.67241279999999992</v>
      </c>
      <c r="H171" s="1">
        <f t="shared" si="18"/>
        <v>-26.25</v>
      </c>
      <c r="I171" s="4">
        <f t="shared" si="20"/>
        <v>-17.650835999999998</v>
      </c>
      <c r="J171" s="1">
        <v>0.31</v>
      </c>
      <c r="K171" s="5">
        <f t="shared" si="21"/>
        <v>0.20844796799999998</v>
      </c>
    </row>
    <row r="172" spans="3:11" x14ac:dyDescent="0.3">
      <c r="C172" s="1">
        <v>114</v>
      </c>
      <c r="D172" s="1">
        <v>8.0000000000000002E-3</v>
      </c>
      <c r="E172" s="1">
        <v>10.64</v>
      </c>
      <c r="F172" s="1">
        <f t="shared" si="19"/>
        <v>7.87</v>
      </c>
      <c r="G172" s="4">
        <f t="shared" si="15"/>
        <v>0.6698944</v>
      </c>
      <c r="H172" s="1">
        <f t="shared" si="18"/>
        <v>-26.75</v>
      </c>
      <c r="I172" s="4">
        <f t="shared" si="20"/>
        <v>-17.9196752</v>
      </c>
      <c r="J172" s="1">
        <v>0.31</v>
      </c>
      <c r="K172" s="5">
        <f t="shared" si="21"/>
        <v>0.20766726399999999</v>
      </c>
    </row>
    <row r="173" spans="3:11" x14ac:dyDescent="0.3">
      <c r="C173" s="1">
        <v>115</v>
      </c>
      <c r="D173" s="1">
        <v>8.0000000000000002E-3</v>
      </c>
      <c r="E173" s="1">
        <v>10.54</v>
      </c>
      <c r="F173" s="1">
        <f t="shared" si="19"/>
        <v>7.87</v>
      </c>
      <c r="G173" s="4">
        <f t="shared" si="15"/>
        <v>0.66359840000000003</v>
      </c>
      <c r="H173" s="1">
        <f t="shared" si="18"/>
        <v>-27.25</v>
      </c>
      <c r="I173" s="4">
        <f t="shared" si="20"/>
        <v>-18.0830564</v>
      </c>
      <c r="J173" s="1">
        <v>0.31</v>
      </c>
      <c r="K173" s="5">
        <f t="shared" si="21"/>
        <v>0.20571550400000002</v>
      </c>
    </row>
    <row r="174" spans="3:11" x14ac:dyDescent="0.3">
      <c r="C174" s="1">
        <v>116</v>
      </c>
      <c r="D174" s="1">
        <v>8.0000000000000002E-3</v>
      </c>
      <c r="E174" s="1">
        <v>10.199999999999999</v>
      </c>
      <c r="F174" s="1">
        <f t="shared" si="19"/>
        <v>7.87</v>
      </c>
      <c r="G174" s="4">
        <f t="shared" si="15"/>
        <v>0.64219199999999999</v>
      </c>
      <c r="H174" s="1">
        <f t="shared" si="18"/>
        <v>-27.75</v>
      </c>
      <c r="I174" s="4">
        <f t="shared" si="20"/>
        <v>-17.820827999999999</v>
      </c>
      <c r="J174" s="1">
        <v>0.31</v>
      </c>
      <c r="K174" s="5">
        <f t="shared" si="21"/>
        <v>0.19907951999999998</v>
      </c>
    </row>
    <row r="175" spans="3:11" x14ac:dyDescent="0.3">
      <c r="C175" s="1">
        <v>117</v>
      </c>
      <c r="D175" s="1">
        <v>8.0000000000000002E-3</v>
      </c>
      <c r="E175" s="1">
        <v>9.94</v>
      </c>
      <c r="F175" s="1">
        <f t="shared" si="19"/>
        <v>7.87</v>
      </c>
      <c r="G175" s="4">
        <f t="shared" si="15"/>
        <v>0.6258224</v>
      </c>
      <c r="H175" s="1">
        <f t="shared" si="18"/>
        <v>-28.25</v>
      </c>
      <c r="I175" s="4">
        <f t="shared" si="20"/>
        <v>-17.679482799999999</v>
      </c>
      <c r="J175" s="1">
        <v>0.31</v>
      </c>
      <c r="K175" s="5">
        <f t="shared" si="21"/>
        <v>0.19400494400000001</v>
      </c>
    </row>
    <row r="176" spans="3:11" x14ac:dyDescent="0.3">
      <c r="C176" s="1">
        <v>118</v>
      </c>
      <c r="D176" s="1">
        <v>8.0000000000000002E-3</v>
      </c>
      <c r="E176" s="1">
        <v>9.59</v>
      </c>
      <c r="F176" s="1">
        <f t="shared" si="19"/>
        <v>7.87</v>
      </c>
      <c r="G176" s="4">
        <f t="shared" si="15"/>
        <v>0.60378639999999995</v>
      </c>
      <c r="H176" s="1">
        <f t="shared" si="18"/>
        <v>-28.75</v>
      </c>
      <c r="I176" s="4">
        <f t="shared" si="20"/>
        <v>-17.358858999999999</v>
      </c>
      <c r="J176" s="1">
        <v>0.31</v>
      </c>
      <c r="K176" s="5">
        <f t="shared" si="21"/>
        <v>0.18717378399999998</v>
      </c>
    </row>
    <row r="177" spans="3:11" x14ac:dyDescent="0.3">
      <c r="C177" s="1">
        <v>119</v>
      </c>
      <c r="D177" s="1">
        <v>8.0000000000000002E-3</v>
      </c>
      <c r="E177" s="1">
        <v>9.14</v>
      </c>
      <c r="F177" s="1">
        <f t="shared" si="19"/>
        <v>7.87</v>
      </c>
      <c r="G177" s="4">
        <f t="shared" si="15"/>
        <v>0.57545440000000014</v>
      </c>
      <c r="H177" s="1">
        <f t="shared" si="18"/>
        <v>-29.25</v>
      </c>
      <c r="I177" s="4">
        <f t="shared" si="20"/>
        <v>-16.832041200000003</v>
      </c>
      <c r="J177" s="1">
        <v>0.31</v>
      </c>
      <c r="K177" s="5">
        <f t="shared" si="21"/>
        <v>0.17839086400000004</v>
      </c>
    </row>
    <row r="178" spans="3:11" x14ac:dyDescent="0.3">
      <c r="C178" s="1">
        <v>120</v>
      </c>
      <c r="D178" s="1">
        <v>8.0000000000000002E-3</v>
      </c>
      <c r="E178" s="1">
        <v>8.58</v>
      </c>
      <c r="F178" s="1">
        <f t="shared" si="19"/>
        <v>7.87</v>
      </c>
      <c r="G178" s="4">
        <f t="shared" si="15"/>
        <v>0.54019680000000003</v>
      </c>
      <c r="H178" s="1">
        <f t="shared" si="18"/>
        <v>-29.75</v>
      </c>
      <c r="I178" s="4">
        <f t="shared" si="20"/>
        <v>-16.070854799999999</v>
      </c>
      <c r="J178" s="1">
        <v>0.31</v>
      </c>
      <c r="K178" s="5">
        <f t="shared" si="21"/>
        <v>0.16746100800000002</v>
      </c>
    </row>
    <row r="179" spans="3:11" x14ac:dyDescent="0.3">
      <c r="C179" s="1">
        <v>121</v>
      </c>
      <c r="D179" s="1">
        <v>8.0000000000000002E-3</v>
      </c>
      <c r="E179" s="1">
        <v>7.9119999999999999</v>
      </c>
      <c r="F179" s="1">
        <f t="shared" si="19"/>
        <v>7.87</v>
      </c>
      <c r="G179" s="4">
        <f t="shared" si="15"/>
        <v>0.49813952</v>
      </c>
      <c r="H179" s="1">
        <f t="shared" si="18"/>
        <v>-30.25</v>
      </c>
      <c r="I179" s="4">
        <f t="shared" si="20"/>
        <v>-15.06872048</v>
      </c>
      <c r="J179" s="1">
        <v>0.31</v>
      </c>
      <c r="K179" s="5">
        <f t="shared" si="21"/>
        <v>0.1544232512</v>
      </c>
    </row>
    <row r="180" spans="3:11" x14ac:dyDescent="0.3">
      <c r="C180" s="1">
        <v>122</v>
      </c>
      <c r="D180" s="1">
        <v>8.0000000000000002E-3</v>
      </c>
      <c r="E180" s="1">
        <v>7.1</v>
      </c>
      <c r="F180" s="1">
        <f t="shared" si="19"/>
        <v>7.87</v>
      </c>
      <c r="G180" s="4">
        <f t="shared" si="15"/>
        <v>0.44701599999999997</v>
      </c>
      <c r="H180" s="1">
        <f t="shared" si="18"/>
        <v>-30.75</v>
      </c>
      <c r="I180" s="4">
        <f t="shared" si="20"/>
        <v>-13.745742</v>
      </c>
      <c r="J180" s="1">
        <v>0.31</v>
      </c>
      <c r="K180" s="5">
        <f t="shared" si="21"/>
        <v>0.13857496</v>
      </c>
    </row>
    <row r="181" spans="3:11" x14ac:dyDescent="0.3">
      <c r="C181" s="1">
        <v>123</v>
      </c>
      <c r="D181" s="1">
        <v>8.0000000000000002E-3</v>
      </c>
      <c r="E181" s="1">
        <v>6.1</v>
      </c>
      <c r="F181" s="1">
        <f t="shared" si="19"/>
        <v>7.87</v>
      </c>
      <c r="G181" s="4">
        <f t="shared" si="15"/>
        <v>0.38405600000000001</v>
      </c>
      <c r="H181" s="1">
        <f>H180-$N$58</f>
        <v>-31.25</v>
      </c>
      <c r="I181" s="4">
        <f t="shared" si="20"/>
        <v>-12.001749999999999</v>
      </c>
      <c r="J181" s="1">
        <v>0.31</v>
      </c>
      <c r="K181" s="5">
        <f t="shared" si="21"/>
        <v>0.11905736</v>
      </c>
    </row>
    <row r="182" spans="3:11" x14ac:dyDescent="0.3">
      <c r="C182" s="1">
        <v>124</v>
      </c>
      <c r="D182" s="1">
        <v>8.0000000000000002E-3</v>
      </c>
      <c r="E182" s="1">
        <v>4.8</v>
      </c>
      <c r="F182" s="1">
        <f t="shared" si="19"/>
        <v>7.87</v>
      </c>
      <c r="G182" s="4">
        <f t="shared" si="15"/>
        <v>0.30220799999999998</v>
      </c>
      <c r="H182" s="1">
        <f>H181-$N$58-0.5</f>
        <v>-32.25</v>
      </c>
      <c r="I182" s="4">
        <f t="shared" si="20"/>
        <v>-9.7462079999999993</v>
      </c>
      <c r="J182" s="1">
        <v>0.31</v>
      </c>
      <c r="K182" s="5">
        <f t="shared" si="21"/>
        <v>9.3684479999999987E-2</v>
      </c>
    </row>
    <row r="183" spans="3:11" x14ac:dyDescent="0.3">
      <c r="C183" s="1">
        <v>125</v>
      </c>
      <c r="D183" s="1">
        <v>8.0000000000000002E-3</v>
      </c>
      <c r="E183" s="1">
        <v>2.2879999999999998</v>
      </c>
      <c r="F183" s="1">
        <f t="shared" si="19"/>
        <v>7.87</v>
      </c>
      <c r="G183" s="4">
        <f t="shared" si="15"/>
        <v>0.14405248000000001</v>
      </c>
      <c r="H183" s="1">
        <f>H182-$N$58</f>
        <v>-32.75</v>
      </c>
      <c r="I183" s="4">
        <f t="shared" si="20"/>
        <v>-4.7177187200000006</v>
      </c>
      <c r="J183" s="1">
        <v>0.31</v>
      </c>
      <c r="K183" s="5">
        <f t="shared" si="21"/>
        <v>4.4656268800000003E-2</v>
      </c>
    </row>
    <row r="184" spans="3:11" s="5" customFormat="1" x14ac:dyDescent="0.3">
      <c r="C184" s="22"/>
      <c r="D184" s="22"/>
      <c r="E184" s="22"/>
      <c r="F184" s="22" t="s">
        <v>11</v>
      </c>
      <c r="G184" s="22">
        <f>SUM(G59:G183)</f>
        <v>78.364800959999926</v>
      </c>
      <c r="H184" s="22"/>
      <c r="I184" s="22">
        <f>SUM(I59:I183)</f>
        <v>-85.715758719999997</v>
      </c>
      <c r="J184" s="22"/>
      <c r="K184" s="22">
        <f>SUM(K59:K183)</f>
        <v>24.29308829760004</v>
      </c>
    </row>
    <row r="185" spans="3:11" s="5" customFormat="1" x14ac:dyDescent="0.3">
      <c r="C185" s="22"/>
      <c r="D185" s="22"/>
      <c r="E185" s="22"/>
      <c r="F185" s="22" t="s">
        <v>12</v>
      </c>
      <c r="G185" s="22">
        <f>I184/G184</f>
        <v>-1.0938043314083354</v>
      </c>
      <c r="H185" s="22"/>
      <c r="I185" s="22" t="s">
        <v>13</v>
      </c>
      <c r="J185" s="22">
        <f>(K184)/G184</f>
        <v>0.31000000000000077</v>
      </c>
      <c r="K185" s="22"/>
    </row>
    <row r="186" spans="3:11" x14ac:dyDescent="0.3">
      <c r="J186" s="5"/>
    </row>
    <row r="187" spans="3:11" x14ac:dyDescent="0.3">
      <c r="J187" s="5"/>
    </row>
    <row r="188" spans="3:11" x14ac:dyDescent="0.3">
      <c r="J188" s="5"/>
    </row>
    <row r="189" spans="3:11" x14ac:dyDescent="0.3">
      <c r="C189" s="78" t="s">
        <v>16</v>
      </c>
      <c r="D189" s="78"/>
      <c r="E189" s="78"/>
      <c r="F189" s="78"/>
      <c r="G189" s="78"/>
      <c r="H189" s="78"/>
      <c r="I189" s="78"/>
      <c r="J189" s="78"/>
      <c r="K189" s="78"/>
    </row>
    <row r="190" spans="3:11" x14ac:dyDescent="0.3">
      <c r="C190" s="78"/>
      <c r="D190" s="78"/>
      <c r="E190" s="78"/>
      <c r="F190" s="78"/>
      <c r="G190" s="78"/>
      <c r="H190" s="78"/>
      <c r="I190" s="78"/>
      <c r="J190" s="78"/>
      <c r="K190" s="78"/>
    </row>
    <row r="191" spans="3:11" ht="36" x14ac:dyDescent="0.3">
      <c r="C191" s="2" t="s">
        <v>2</v>
      </c>
      <c r="D191" s="2" t="s">
        <v>3</v>
      </c>
      <c r="E191" s="2" t="s">
        <v>4</v>
      </c>
      <c r="F191" s="2" t="s">
        <v>5</v>
      </c>
      <c r="G191" s="2" t="s">
        <v>6</v>
      </c>
      <c r="H191" s="2" t="s">
        <v>7</v>
      </c>
      <c r="I191" s="26" t="s">
        <v>8</v>
      </c>
      <c r="J191" s="2" t="s">
        <v>9</v>
      </c>
      <c r="K191" s="26" t="s">
        <v>10</v>
      </c>
    </row>
    <row r="192" spans="3:11" x14ac:dyDescent="0.3">
      <c r="C192" s="1">
        <v>6</v>
      </c>
      <c r="D192" s="3">
        <v>1.1000000000000001E-3</v>
      </c>
      <c r="E192" s="1">
        <v>4.75</v>
      </c>
      <c r="F192" s="1">
        <f t="shared" ref="F192:F195" si="22">$N$2</f>
        <v>7.87</v>
      </c>
      <c r="G192" s="4">
        <f t="shared" ref="G192:G194" si="23">F192*E192*D192</f>
        <v>4.1120750000000005E-2</v>
      </c>
      <c r="H192" s="1">
        <f>-H9</f>
        <v>-24.75</v>
      </c>
      <c r="I192" s="4">
        <f>H192*G192</f>
        <v>-1.0177385625000002</v>
      </c>
      <c r="J192" s="1">
        <f>E192/2</f>
        <v>2.375</v>
      </c>
      <c r="K192" s="5">
        <f>J192*G192</f>
        <v>9.766178125000001E-2</v>
      </c>
    </row>
    <row r="193" spans="3:11" x14ac:dyDescent="0.3">
      <c r="C193" s="1">
        <v>7</v>
      </c>
      <c r="D193" s="3">
        <v>1.1000000000000001E-3</v>
      </c>
      <c r="E193" s="1">
        <v>4.9550000000000001</v>
      </c>
      <c r="F193" s="1">
        <f t="shared" si="22"/>
        <v>7.87</v>
      </c>
      <c r="G193" s="4">
        <f t="shared" si="23"/>
        <v>4.289543500000001E-2</v>
      </c>
      <c r="H193" s="1">
        <f>-H10</f>
        <v>-23.25</v>
      </c>
      <c r="I193" s="4">
        <f>H193*G193</f>
        <v>-0.99731886375000023</v>
      </c>
      <c r="J193" s="1">
        <f t="shared" ref="J193:J194" si="24">E193/2</f>
        <v>2.4775</v>
      </c>
      <c r="K193" s="5">
        <f t="shared" ref="K193:K194" si="25">J193*G193</f>
        <v>0.10627344021250003</v>
      </c>
    </row>
    <row r="194" spans="3:11" x14ac:dyDescent="0.3">
      <c r="C194" s="1">
        <v>8</v>
      </c>
      <c r="D194" s="3">
        <v>1.1000000000000001E-3</v>
      </c>
      <c r="E194" s="1">
        <v>5.05</v>
      </c>
      <c r="F194" s="1">
        <f t="shared" si="22"/>
        <v>7.87</v>
      </c>
      <c r="G194" s="4">
        <f t="shared" si="23"/>
        <v>4.3717850000000003E-2</v>
      </c>
      <c r="H194" s="1">
        <f>-H11</f>
        <v>-21.75</v>
      </c>
      <c r="I194" s="4">
        <f>G194*H194</f>
        <v>-0.95086323750000001</v>
      </c>
      <c r="J194" s="1">
        <f t="shared" si="24"/>
        <v>2.5249999999999999</v>
      </c>
      <c r="K194" s="5">
        <f t="shared" si="25"/>
        <v>0.11038757125</v>
      </c>
    </row>
    <row r="195" spans="3:11" x14ac:dyDescent="0.3">
      <c r="C195" s="1">
        <v>9</v>
      </c>
      <c r="D195" s="3">
        <v>1.1000000000000001E-3</v>
      </c>
      <c r="E195" s="1">
        <v>5.05</v>
      </c>
      <c r="F195" s="1">
        <f t="shared" si="22"/>
        <v>7.87</v>
      </c>
      <c r="G195" s="4">
        <f t="shared" ref="G195" si="26">F195*E195*D195</f>
        <v>4.3717850000000003E-2</v>
      </c>
      <c r="H195" s="1">
        <f>-H12</f>
        <v>-20.25</v>
      </c>
      <c r="I195" s="4">
        <f>G195*H195</f>
        <v>-0.88528646250000009</v>
      </c>
      <c r="J195" s="1">
        <f t="shared" ref="J195" si="27">E195/2</f>
        <v>2.5249999999999999</v>
      </c>
      <c r="K195" s="5">
        <f t="shared" ref="K195" si="28">J195*G195</f>
        <v>0.11038757125</v>
      </c>
    </row>
    <row r="196" spans="3:11" s="5" customFormat="1" x14ac:dyDescent="0.3">
      <c r="C196" s="22"/>
      <c r="D196" s="22"/>
      <c r="E196" s="22"/>
      <c r="F196" s="22" t="s">
        <v>11</v>
      </c>
      <c r="G196" s="22">
        <f>SUM(G192:G195)*2</f>
        <v>0.34290377000000005</v>
      </c>
      <c r="H196" s="22"/>
      <c r="I196" s="22">
        <f>SUM(I192:I195)</f>
        <v>-3.8512071262500003</v>
      </c>
      <c r="J196" s="22"/>
      <c r="K196" s="22">
        <f>SUM(K192:K195)</f>
        <v>0.4247103639625</v>
      </c>
    </row>
    <row r="197" spans="3:11" s="5" customFormat="1" x14ac:dyDescent="0.3">
      <c r="C197" s="22"/>
      <c r="D197" s="22"/>
      <c r="E197" s="22"/>
      <c r="F197" s="22" t="s">
        <v>12</v>
      </c>
      <c r="G197" s="22">
        <f>I196/G196</f>
        <v>-11.231160060590758</v>
      </c>
      <c r="H197" s="22"/>
      <c r="I197" s="22" t="s">
        <v>13</v>
      </c>
      <c r="J197" s="22">
        <f>K196/G196</f>
        <v>1.2385701211815197</v>
      </c>
      <c r="K197" s="22"/>
    </row>
    <row r="201" spans="3:11" x14ac:dyDescent="0.3">
      <c r="C201" s="78" t="s">
        <v>17</v>
      </c>
      <c r="D201" s="78"/>
      <c r="E201" s="78"/>
      <c r="F201" s="78"/>
      <c r="G201" s="78"/>
      <c r="H201" s="78"/>
      <c r="I201" s="78"/>
      <c r="J201" s="78"/>
      <c r="K201" s="78"/>
    </row>
    <row r="202" spans="3:11" x14ac:dyDescent="0.3">
      <c r="C202" s="78"/>
      <c r="D202" s="78"/>
      <c r="E202" s="78"/>
      <c r="F202" s="78"/>
      <c r="G202" s="78"/>
      <c r="H202" s="78"/>
      <c r="I202" s="78"/>
      <c r="J202" s="78"/>
      <c r="K202" s="78"/>
    </row>
    <row r="203" spans="3:11" ht="36" x14ac:dyDescent="0.3">
      <c r="C203" s="2" t="s">
        <v>2</v>
      </c>
      <c r="D203" s="2" t="s">
        <v>3</v>
      </c>
      <c r="E203" s="2" t="s">
        <v>4</v>
      </c>
      <c r="F203" s="2" t="s">
        <v>5</v>
      </c>
      <c r="G203" s="2" t="s">
        <v>6</v>
      </c>
      <c r="H203" s="2" t="s">
        <v>7</v>
      </c>
      <c r="I203" s="26" t="s">
        <v>8</v>
      </c>
      <c r="J203" s="2" t="s">
        <v>9</v>
      </c>
      <c r="K203" s="26" t="s">
        <v>10</v>
      </c>
    </row>
    <row r="204" spans="3:11" x14ac:dyDescent="0.3">
      <c r="C204" s="1">
        <v>1</v>
      </c>
      <c r="D204" s="3">
        <v>1.1000000000000001E-3</v>
      </c>
      <c r="E204" s="52">
        <v>1.2799999999999998</v>
      </c>
      <c r="F204" s="1">
        <f>$N$2</f>
        <v>7.87</v>
      </c>
      <c r="G204" s="4">
        <f t="shared" ref="G204:G267" si="29">F204*E204*D204</f>
        <v>1.1080959999999999E-2</v>
      </c>
      <c r="H204" s="1">
        <v>33.25</v>
      </c>
      <c r="I204" s="4">
        <f>G204*H204</f>
        <v>0.36844191999999998</v>
      </c>
      <c r="J204" s="1">
        <v>2.1</v>
      </c>
      <c r="K204" s="5">
        <f>J204*G204</f>
        <v>2.3270015999999998E-2</v>
      </c>
    </row>
    <row r="205" spans="3:11" x14ac:dyDescent="0.3">
      <c r="C205" s="1">
        <v>2</v>
      </c>
      <c r="D205" s="3">
        <v>1.1000000000000001E-3</v>
      </c>
      <c r="E205" s="52">
        <v>2.58</v>
      </c>
      <c r="F205" s="1">
        <f t="shared" ref="F205:F268" si="30">$N$2</f>
        <v>7.87</v>
      </c>
      <c r="G205" s="4">
        <f t="shared" si="29"/>
        <v>2.233506E-2</v>
      </c>
      <c r="H205" s="1">
        <f>H204-0.5</f>
        <v>32.75</v>
      </c>
      <c r="I205" s="4">
        <f>H205*G205</f>
        <v>0.73147321500000007</v>
      </c>
      <c r="J205" s="1">
        <v>2.1</v>
      </c>
      <c r="K205" s="5">
        <f>J205*G205</f>
        <v>4.6903626000000004E-2</v>
      </c>
    </row>
    <row r="206" spans="3:11" x14ac:dyDescent="0.3">
      <c r="C206" s="1">
        <v>3</v>
      </c>
      <c r="D206" s="3">
        <v>1.1000000000000001E-3</v>
      </c>
      <c r="E206" s="52">
        <v>3.41</v>
      </c>
      <c r="F206" s="1">
        <f t="shared" si="30"/>
        <v>7.87</v>
      </c>
      <c r="G206" s="4">
        <f t="shared" si="29"/>
        <v>2.9520370000000001E-2</v>
      </c>
      <c r="H206" s="1">
        <f>H205-0.5-0.5</f>
        <v>31.75</v>
      </c>
      <c r="I206" s="4">
        <f>H206*G206</f>
        <v>0.93727174749999997</v>
      </c>
      <c r="J206" s="1">
        <v>2.1</v>
      </c>
      <c r="K206" s="5">
        <f>J206*G206</f>
        <v>6.1992777000000006E-2</v>
      </c>
    </row>
    <row r="207" spans="3:11" x14ac:dyDescent="0.3">
      <c r="C207" s="1">
        <v>4</v>
      </c>
      <c r="D207" s="3">
        <v>1.1000000000000001E-3</v>
      </c>
      <c r="E207" s="52">
        <v>4.0999999999999996</v>
      </c>
      <c r="F207" s="1">
        <f t="shared" si="30"/>
        <v>7.87</v>
      </c>
      <c r="G207" s="4">
        <f t="shared" si="29"/>
        <v>3.5493699999999996E-2</v>
      </c>
      <c r="H207" s="1">
        <f>H206-0.5</f>
        <v>31.25</v>
      </c>
      <c r="I207" s="4">
        <f>G207*H207</f>
        <v>1.1091781249999999</v>
      </c>
      <c r="J207" s="1">
        <v>2.1</v>
      </c>
      <c r="K207" s="5">
        <f>J207*G207</f>
        <v>7.4536769999999988E-2</v>
      </c>
    </row>
    <row r="208" spans="3:11" x14ac:dyDescent="0.3">
      <c r="C208" s="1">
        <v>5</v>
      </c>
      <c r="D208" s="3">
        <v>1.1000000000000001E-3</v>
      </c>
      <c r="E208" s="52">
        <v>4.3899999999999997</v>
      </c>
      <c r="F208" s="1">
        <f t="shared" si="30"/>
        <v>7.87</v>
      </c>
      <c r="G208" s="4">
        <f t="shared" si="29"/>
        <v>3.800423E-2</v>
      </c>
      <c r="H208" s="1">
        <f>H207-0.5-0.5</f>
        <v>30.25</v>
      </c>
      <c r="I208" s="4">
        <f t="shared" ref="I208" si="31">G208*H208</f>
        <v>1.1496279574999999</v>
      </c>
      <c r="J208" s="1">
        <v>2.1</v>
      </c>
      <c r="K208" s="5">
        <f>J208*G208</f>
        <v>7.9808882999999997E-2</v>
      </c>
    </row>
    <row r="209" spans="3:11" x14ac:dyDescent="0.3">
      <c r="C209" s="1">
        <v>6</v>
      </c>
      <c r="D209" s="3">
        <v>1.1000000000000001E-3</v>
      </c>
      <c r="E209" s="52">
        <v>4.3999999999999995</v>
      </c>
      <c r="F209" s="1">
        <f t="shared" si="30"/>
        <v>7.87</v>
      </c>
      <c r="G209" s="4">
        <f t="shared" si="29"/>
        <v>3.8090799999999994E-2</v>
      </c>
      <c r="H209" s="1">
        <f>H208-0.5</f>
        <v>29.75</v>
      </c>
      <c r="I209" s="4">
        <f t="shared" ref="I209:I210" si="32">H209*G209</f>
        <v>1.1332012999999999</v>
      </c>
      <c r="J209" s="1">
        <v>2.1</v>
      </c>
      <c r="K209" s="5">
        <f t="shared" ref="K209:K272" si="33">J209*G209</f>
        <v>7.9990679999999995E-2</v>
      </c>
    </row>
    <row r="210" spans="3:11" x14ac:dyDescent="0.3">
      <c r="C210" s="1">
        <v>7</v>
      </c>
      <c r="D210" s="3">
        <v>1.1000000000000001E-3</v>
      </c>
      <c r="E210" s="52">
        <v>4.41</v>
      </c>
      <c r="F210" s="1">
        <f t="shared" si="30"/>
        <v>7.87</v>
      </c>
      <c r="G210" s="4">
        <f t="shared" si="29"/>
        <v>3.8177370000000009E-2</v>
      </c>
      <c r="H210" s="1">
        <f>H209-0.5-0.5</f>
        <v>28.75</v>
      </c>
      <c r="I210" s="4">
        <f t="shared" si="32"/>
        <v>1.0975993875000003</v>
      </c>
      <c r="J210" s="1">
        <v>2.1</v>
      </c>
      <c r="K210" s="5">
        <f t="shared" si="33"/>
        <v>8.017247700000002E-2</v>
      </c>
    </row>
    <row r="211" spans="3:11" x14ac:dyDescent="0.3">
      <c r="C211" s="1">
        <v>8</v>
      </c>
      <c r="D211" s="3">
        <v>1.1000000000000001E-3</v>
      </c>
      <c r="E211" s="52">
        <v>4.43</v>
      </c>
      <c r="F211" s="1">
        <f t="shared" si="30"/>
        <v>7.87</v>
      </c>
      <c r="G211" s="4">
        <f t="shared" si="29"/>
        <v>3.8350510000000004E-2</v>
      </c>
      <c r="H211" s="1">
        <f>H210-0.5</f>
        <v>28.25</v>
      </c>
      <c r="I211" s="4">
        <f t="shared" ref="I211:I212" si="34">G211*H211</f>
        <v>1.0834019075000001</v>
      </c>
      <c r="J211" s="1">
        <v>2.1</v>
      </c>
      <c r="K211" s="5">
        <f t="shared" si="33"/>
        <v>8.0536071000000015E-2</v>
      </c>
    </row>
    <row r="212" spans="3:11" x14ac:dyDescent="0.3">
      <c r="C212" s="1">
        <v>9</v>
      </c>
      <c r="D212" s="3">
        <v>1.1000000000000001E-3</v>
      </c>
      <c r="E212" s="52">
        <v>4.43</v>
      </c>
      <c r="F212" s="1">
        <f t="shared" si="30"/>
        <v>7.87</v>
      </c>
      <c r="G212" s="4">
        <f t="shared" si="29"/>
        <v>3.8350510000000004E-2</v>
      </c>
      <c r="H212" s="1">
        <f>H211-0.5-0.5</f>
        <v>27.25</v>
      </c>
      <c r="I212" s="4">
        <f t="shared" si="34"/>
        <v>1.0450513975000002</v>
      </c>
      <c r="J212" s="1">
        <v>2.1</v>
      </c>
      <c r="K212" s="5">
        <f t="shared" si="33"/>
        <v>8.0536071000000015E-2</v>
      </c>
    </row>
    <row r="213" spans="3:11" x14ac:dyDescent="0.3">
      <c r="C213" s="1">
        <v>10</v>
      </c>
      <c r="D213" s="3">
        <v>1.1000000000000001E-3</v>
      </c>
      <c r="E213" s="52">
        <v>4.43</v>
      </c>
      <c r="F213" s="1">
        <f t="shared" si="30"/>
        <v>7.87</v>
      </c>
      <c r="G213" s="4">
        <f t="shared" si="29"/>
        <v>3.8350510000000004E-2</v>
      </c>
      <c r="H213" s="1">
        <f>H212-1.5</f>
        <v>25.75</v>
      </c>
      <c r="I213" s="4">
        <f t="shared" ref="I213:I214" si="35">H213*G213</f>
        <v>0.98752563250000014</v>
      </c>
      <c r="J213" s="1">
        <v>2.1</v>
      </c>
      <c r="K213" s="5">
        <f t="shared" si="33"/>
        <v>8.0536071000000015E-2</v>
      </c>
    </row>
    <row r="214" spans="3:11" x14ac:dyDescent="0.3">
      <c r="C214" s="1">
        <v>11</v>
      </c>
      <c r="D214" s="3">
        <v>1.1000000000000001E-3</v>
      </c>
      <c r="E214" s="52">
        <v>4.43</v>
      </c>
      <c r="F214" s="1">
        <f t="shared" si="30"/>
        <v>7.87</v>
      </c>
      <c r="G214" s="4">
        <f t="shared" si="29"/>
        <v>3.8350510000000004E-2</v>
      </c>
      <c r="H214" s="1">
        <f>H213-0.5</f>
        <v>25.25</v>
      </c>
      <c r="I214" s="4">
        <f t="shared" si="35"/>
        <v>0.96835037750000008</v>
      </c>
      <c r="J214" s="1">
        <v>2.1</v>
      </c>
      <c r="K214" s="5">
        <f t="shared" si="33"/>
        <v>8.0536071000000015E-2</v>
      </c>
    </row>
    <row r="215" spans="3:11" x14ac:dyDescent="0.3">
      <c r="C215" s="1">
        <v>12</v>
      </c>
      <c r="D215" s="3">
        <v>1.1000000000000001E-3</v>
      </c>
      <c r="E215" s="52">
        <v>4.43</v>
      </c>
      <c r="F215" s="1">
        <f t="shared" si="30"/>
        <v>7.87</v>
      </c>
      <c r="G215" s="4">
        <f t="shared" si="29"/>
        <v>3.8350510000000004E-2</v>
      </c>
      <c r="H215" s="1">
        <f>H214-0.5-0.5</f>
        <v>24.25</v>
      </c>
      <c r="I215" s="4">
        <f t="shared" ref="I215:I216" si="36">G215*H215</f>
        <v>0.92999986750000008</v>
      </c>
      <c r="J215" s="1">
        <v>2.1</v>
      </c>
      <c r="K215" s="5">
        <f t="shared" si="33"/>
        <v>8.0536071000000015E-2</v>
      </c>
    </row>
    <row r="216" spans="3:11" x14ac:dyDescent="0.3">
      <c r="C216" s="1">
        <v>13</v>
      </c>
      <c r="D216" s="3">
        <v>1.1000000000000001E-3</v>
      </c>
      <c r="E216" s="52">
        <v>4.43</v>
      </c>
      <c r="F216" s="1">
        <f t="shared" si="30"/>
        <v>7.87</v>
      </c>
      <c r="G216" s="4">
        <f t="shared" si="29"/>
        <v>3.8350510000000004E-2</v>
      </c>
      <c r="H216" s="1">
        <f t="shared" ref="H216:H267" si="37">H215-0.5</f>
        <v>23.75</v>
      </c>
      <c r="I216" s="4">
        <f t="shared" si="36"/>
        <v>0.91082461250000013</v>
      </c>
      <c r="J216" s="1">
        <v>2.1</v>
      </c>
      <c r="K216" s="5">
        <f t="shared" si="33"/>
        <v>8.0536071000000015E-2</v>
      </c>
    </row>
    <row r="217" spans="3:11" x14ac:dyDescent="0.3">
      <c r="C217" s="1">
        <v>14</v>
      </c>
      <c r="D217" s="3">
        <v>1.1000000000000001E-3</v>
      </c>
      <c r="E217" s="52">
        <v>4.43</v>
      </c>
      <c r="F217" s="1">
        <f t="shared" si="30"/>
        <v>7.87</v>
      </c>
      <c r="G217" s="4">
        <f t="shared" si="29"/>
        <v>3.8350510000000004E-2</v>
      </c>
      <c r="H217" s="1">
        <f>H216-0.5-0.5</f>
        <v>22.75</v>
      </c>
      <c r="I217" s="4">
        <f t="shared" ref="I217:I218" si="38">H217*G217</f>
        <v>0.87247410250000013</v>
      </c>
      <c r="J217" s="1">
        <v>2.1</v>
      </c>
      <c r="K217" s="5">
        <f t="shared" si="33"/>
        <v>8.0536071000000015E-2</v>
      </c>
    </row>
    <row r="218" spans="3:11" x14ac:dyDescent="0.3">
      <c r="C218" s="1">
        <v>15</v>
      </c>
      <c r="D218" s="3">
        <v>1.1000000000000001E-3</v>
      </c>
      <c r="E218" s="52">
        <v>4.43</v>
      </c>
      <c r="F218" s="1">
        <f t="shared" si="30"/>
        <v>7.87</v>
      </c>
      <c r="G218" s="4">
        <f t="shared" si="29"/>
        <v>3.8350510000000004E-2</v>
      </c>
      <c r="H218" s="1">
        <f>H217-0.5</f>
        <v>22.25</v>
      </c>
      <c r="I218" s="4">
        <f t="shared" si="38"/>
        <v>0.85329884750000007</v>
      </c>
      <c r="J218" s="1">
        <v>2.1</v>
      </c>
      <c r="K218" s="5">
        <f t="shared" si="33"/>
        <v>8.0536071000000015E-2</v>
      </c>
    </row>
    <row r="219" spans="3:11" x14ac:dyDescent="0.3">
      <c r="C219" s="1">
        <v>16</v>
      </c>
      <c r="D219" s="3">
        <v>1.1000000000000001E-3</v>
      </c>
      <c r="E219" s="52">
        <v>4.43</v>
      </c>
      <c r="F219" s="1">
        <f t="shared" si="30"/>
        <v>7.87</v>
      </c>
      <c r="G219" s="4">
        <f t="shared" si="29"/>
        <v>3.8350510000000004E-2</v>
      </c>
      <c r="H219" s="1">
        <f>H218-0.5-0.5</f>
        <v>21.25</v>
      </c>
      <c r="I219" s="4">
        <f t="shared" ref="I219:I220" si="39">G219*H219</f>
        <v>0.81494833750000006</v>
      </c>
      <c r="J219" s="1">
        <v>2.1</v>
      </c>
      <c r="K219" s="5">
        <f t="shared" si="33"/>
        <v>8.0536071000000015E-2</v>
      </c>
    </row>
    <row r="220" spans="3:11" x14ac:dyDescent="0.3">
      <c r="C220" s="1">
        <v>17</v>
      </c>
      <c r="D220" s="3">
        <v>1.1000000000000001E-3</v>
      </c>
      <c r="E220" s="52">
        <v>4.43</v>
      </c>
      <c r="F220" s="1">
        <f t="shared" si="30"/>
        <v>7.87</v>
      </c>
      <c r="G220" s="4">
        <f t="shared" si="29"/>
        <v>3.8350510000000004E-2</v>
      </c>
      <c r="H220" s="1">
        <f t="shared" si="37"/>
        <v>20.75</v>
      </c>
      <c r="I220" s="4">
        <f t="shared" si="39"/>
        <v>0.79577308250000012</v>
      </c>
      <c r="J220" s="1">
        <v>2.1</v>
      </c>
      <c r="K220" s="5">
        <f t="shared" si="33"/>
        <v>8.0536071000000015E-2</v>
      </c>
    </row>
    <row r="221" spans="3:11" x14ac:dyDescent="0.3">
      <c r="C221" s="1">
        <v>18</v>
      </c>
      <c r="D221" s="3">
        <v>1.1000000000000001E-3</v>
      </c>
      <c r="E221" s="52">
        <v>4.43</v>
      </c>
      <c r="F221" s="1">
        <f t="shared" si="30"/>
        <v>7.87</v>
      </c>
      <c r="G221" s="4">
        <f t="shared" si="29"/>
        <v>3.8350510000000004E-2</v>
      </c>
      <c r="H221" s="1">
        <f>H220-0.5-0.5</f>
        <v>19.75</v>
      </c>
      <c r="I221" s="4">
        <f t="shared" ref="I221:I222" si="40">H221*G221</f>
        <v>0.75742257250000011</v>
      </c>
      <c r="J221" s="1">
        <v>2.1</v>
      </c>
      <c r="K221" s="5">
        <f t="shared" si="33"/>
        <v>8.0536071000000015E-2</v>
      </c>
    </row>
    <row r="222" spans="3:11" x14ac:dyDescent="0.3">
      <c r="C222" s="1">
        <v>19</v>
      </c>
      <c r="D222" s="3">
        <v>1.1000000000000001E-3</v>
      </c>
      <c r="E222" s="52">
        <v>4.43</v>
      </c>
      <c r="F222" s="1">
        <f t="shared" si="30"/>
        <v>7.87</v>
      </c>
      <c r="G222" s="4">
        <f t="shared" si="29"/>
        <v>3.8350510000000004E-2</v>
      </c>
      <c r="H222" s="1">
        <f t="shared" si="37"/>
        <v>19.25</v>
      </c>
      <c r="I222" s="4">
        <f t="shared" si="40"/>
        <v>0.73824731750000006</v>
      </c>
      <c r="J222" s="1">
        <v>2.1</v>
      </c>
      <c r="K222" s="5">
        <f t="shared" si="33"/>
        <v>8.0536071000000015E-2</v>
      </c>
    </row>
    <row r="223" spans="3:11" x14ac:dyDescent="0.3">
      <c r="C223" s="1">
        <v>20</v>
      </c>
      <c r="D223" s="3">
        <v>1.1000000000000001E-3</v>
      </c>
      <c r="E223" s="52">
        <v>4.43</v>
      </c>
      <c r="F223" s="1">
        <f t="shared" si="30"/>
        <v>7.87</v>
      </c>
      <c r="G223" s="4">
        <f t="shared" si="29"/>
        <v>3.8350510000000004E-2</v>
      </c>
      <c r="H223" s="1">
        <f>H222-0.5-0.5</f>
        <v>18.25</v>
      </c>
      <c r="I223" s="4">
        <f t="shared" ref="I223:I224" si="41">G223*H223</f>
        <v>0.69989680750000005</v>
      </c>
      <c r="J223" s="1">
        <v>2.1</v>
      </c>
      <c r="K223" s="5">
        <f t="shared" si="33"/>
        <v>8.0536071000000015E-2</v>
      </c>
    </row>
    <row r="224" spans="3:11" x14ac:dyDescent="0.3">
      <c r="C224" s="1">
        <v>21</v>
      </c>
      <c r="D224" s="3">
        <v>1.1000000000000001E-3</v>
      </c>
      <c r="E224" s="52">
        <v>4.43</v>
      </c>
      <c r="F224" s="1">
        <f t="shared" si="30"/>
        <v>7.87</v>
      </c>
      <c r="G224" s="4">
        <f t="shared" si="29"/>
        <v>3.8350510000000004E-2</v>
      </c>
      <c r="H224" s="1">
        <f>H223-0.5</f>
        <v>17.75</v>
      </c>
      <c r="I224" s="4">
        <f t="shared" si="41"/>
        <v>0.6807215525000001</v>
      </c>
      <c r="J224" s="1">
        <v>2.1</v>
      </c>
      <c r="K224" s="5">
        <f t="shared" si="33"/>
        <v>8.0536071000000015E-2</v>
      </c>
    </row>
    <row r="225" spans="3:11" x14ac:dyDescent="0.3">
      <c r="C225" s="1">
        <v>22</v>
      </c>
      <c r="D225" s="3">
        <v>1.1000000000000001E-3</v>
      </c>
      <c r="E225" s="52">
        <v>4.43</v>
      </c>
      <c r="F225" s="1">
        <f t="shared" si="30"/>
        <v>7.87</v>
      </c>
      <c r="G225" s="4">
        <f t="shared" si="29"/>
        <v>3.8350510000000004E-2</v>
      </c>
      <c r="H225" s="1">
        <f>H224-0.5-0.5</f>
        <v>16.75</v>
      </c>
      <c r="I225" s="4">
        <f t="shared" ref="I225:I226" si="42">H225*G225</f>
        <v>0.6423710425000001</v>
      </c>
      <c r="J225" s="1">
        <v>2.1</v>
      </c>
      <c r="K225" s="5">
        <f t="shared" si="33"/>
        <v>8.0536071000000015E-2</v>
      </c>
    </row>
    <row r="226" spans="3:11" x14ac:dyDescent="0.3">
      <c r="C226" s="1">
        <v>23</v>
      </c>
      <c r="D226" s="3">
        <v>1.1000000000000001E-3</v>
      </c>
      <c r="E226" s="52">
        <v>4.43</v>
      </c>
      <c r="F226" s="1">
        <f t="shared" si="30"/>
        <v>7.87</v>
      </c>
      <c r="G226" s="4">
        <f t="shared" si="29"/>
        <v>3.8350510000000004E-2</v>
      </c>
      <c r="H226" s="1">
        <f>H225-0.5</f>
        <v>16.25</v>
      </c>
      <c r="I226" s="4">
        <f t="shared" si="42"/>
        <v>0.62319578750000004</v>
      </c>
      <c r="J226" s="1">
        <v>2.1</v>
      </c>
      <c r="K226" s="5">
        <f t="shared" si="33"/>
        <v>8.0536071000000015E-2</v>
      </c>
    </row>
    <row r="227" spans="3:11" x14ac:dyDescent="0.3">
      <c r="C227" s="1">
        <v>24</v>
      </c>
      <c r="D227" s="3">
        <v>1.1000000000000001E-3</v>
      </c>
      <c r="E227" s="52">
        <v>4.43</v>
      </c>
      <c r="F227" s="1">
        <f t="shared" si="30"/>
        <v>7.87</v>
      </c>
      <c r="G227" s="4">
        <f t="shared" si="29"/>
        <v>3.8350510000000004E-2</v>
      </c>
      <c r="H227" s="1">
        <f>H226-0.5-0.5</f>
        <v>15.25</v>
      </c>
      <c r="I227" s="4">
        <f t="shared" ref="I227:I228" si="43">G227*H227</f>
        <v>0.58484527750000004</v>
      </c>
      <c r="J227" s="1">
        <v>2.1</v>
      </c>
      <c r="K227" s="5">
        <f t="shared" si="33"/>
        <v>8.0536071000000015E-2</v>
      </c>
    </row>
    <row r="228" spans="3:11" x14ac:dyDescent="0.3">
      <c r="C228" s="1">
        <v>25</v>
      </c>
      <c r="D228" s="3">
        <v>1.1000000000000001E-3</v>
      </c>
      <c r="E228" s="52">
        <v>4.43</v>
      </c>
      <c r="F228" s="1">
        <f t="shared" si="30"/>
        <v>7.87</v>
      </c>
      <c r="G228" s="4">
        <f t="shared" si="29"/>
        <v>3.8350510000000004E-2</v>
      </c>
      <c r="H228" s="1">
        <f>H227-0.5</f>
        <v>14.75</v>
      </c>
      <c r="I228" s="4">
        <f t="shared" si="43"/>
        <v>0.56567002250000009</v>
      </c>
      <c r="J228" s="1">
        <v>2.1</v>
      </c>
      <c r="K228" s="5">
        <f t="shared" si="33"/>
        <v>8.0536071000000015E-2</v>
      </c>
    </row>
    <row r="229" spans="3:11" x14ac:dyDescent="0.3">
      <c r="C229" s="1">
        <v>26</v>
      </c>
      <c r="D229" s="3">
        <v>1.1000000000000001E-3</v>
      </c>
      <c r="E229" s="52">
        <v>4.43</v>
      </c>
      <c r="F229" s="1">
        <f t="shared" si="30"/>
        <v>7.87</v>
      </c>
      <c r="G229" s="4">
        <f t="shared" si="29"/>
        <v>3.8350510000000004E-2</v>
      </c>
      <c r="H229" s="1">
        <f>H228-0.5-0.5</f>
        <v>13.75</v>
      </c>
      <c r="I229" s="4">
        <f t="shared" ref="I229:I230" si="44">H229*G229</f>
        <v>0.52731951250000009</v>
      </c>
      <c r="J229" s="1">
        <v>2.1</v>
      </c>
      <c r="K229" s="5">
        <f t="shared" si="33"/>
        <v>8.0536071000000015E-2</v>
      </c>
    </row>
    <row r="230" spans="3:11" x14ac:dyDescent="0.3">
      <c r="C230" s="1">
        <v>27</v>
      </c>
      <c r="D230" s="3">
        <v>1.1000000000000001E-3</v>
      </c>
      <c r="E230" s="52">
        <v>4.43</v>
      </c>
      <c r="F230" s="1">
        <f t="shared" si="30"/>
        <v>7.87</v>
      </c>
      <c r="G230" s="4">
        <f t="shared" si="29"/>
        <v>3.8350510000000004E-2</v>
      </c>
      <c r="H230" s="1">
        <f>H229-0.5</f>
        <v>13.25</v>
      </c>
      <c r="I230" s="4">
        <f t="shared" si="44"/>
        <v>0.50814425750000003</v>
      </c>
      <c r="J230" s="1">
        <v>2.1</v>
      </c>
      <c r="K230" s="5">
        <f t="shared" si="33"/>
        <v>8.0536071000000015E-2</v>
      </c>
    </row>
    <row r="231" spans="3:11" x14ac:dyDescent="0.3">
      <c r="C231" s="1">
        <v>28</v>
      </c>
      <c r="D231" s="3">
        <v>1.1000000000000001E-3</v>
      </c>
      <c r="E231" s="52">
        <v>4.43</v>
      </c>
      <c r="F231" s="1">
        <f t="shared" si="30"/>
        <v>7.87</v>
      </c>
      <c r="G231" s="4">
        <f t="shared" si="29"/>
        <v>3.8350510000000004E-2</v>
      </c>
      <c r="H231" s="1">
        <f>H230-0.5-0.5</f>
        <v>12.25</v>
      </c>
      <c r="I231" s="4">
        <f t="shared" ref="I231:I232" si="45">G231*H231</f>
        <v>0.46979374750000003</v>
      </c>
      <c r="J231" s="1">
        <v>2.1</v>
      </c>
      <c r="K231" s="5">
        <f t="shared" si="33"/>
        <v>8.0536071000000015E-2</v>
      </c>
    </row>
    <row r="232" spans="3:11" x14ac:dyDescent="0.3">
      <c r="C232" s="1">
        <v>29</v>
      </c>
      <c r="D232" s="3">
        <v>1.1000000000000001E-3</v>
      </c>
      <c r="E232" s="52">
        <v>4.43</v>
      </c>
      <c r="F232" s="1">
        <f t="shared" si="30"/>
        <v>7.87</v>
      </c>
      <c r="G232" s="4">
        <f t="shared" si="29"/>
        <v>3.8350510000000004E-2</v>
      </c>
      <c r="H232" s="1">
        <f t="shared" si="37"/>
        <v>11.75</v>
      </c>
      <c r="I232" s="4">
        <f t="shared" si="45"/>
        <v>0.45061849250000008</v>
      </c>
      <c r="J232" s="1">
        <v>2.1</v>
      </c>
      <c r="K232" s="5">
        <f t="shared" si="33"/>
        <v>8.0536071000000015E-2</v>
      </c>
    </row>
    <row r="233" spans="3:11" x14ac:dyDescent="0.3">
      <c r="C233" s="1">
        <v>30</v>
      </c>
      <c r="D233" s="3">
        <v>1.1000000000000001E-3</v>
      </c>
      <c r="E233" s="52">
        <v>4.43</v>
      </c>
      <c r="F233" s="1">
        <f t="shared" si="30"/>
        <v>7.87</v>
      </c>
      <c r="G233" s="4">
        <f t="shared" si="29"/>
        <v>3.8350510000000004E-2</v>
      </c>
      <c r="H233" s="1">
        <f t="shared" ref="H233" si="46">H232-0.5-0.5</f>
        <v>10.75</v>
      </c>
      <c r="I233" s="4">
        <f t="shared" ref="I233:I234" si="47">H233*G233</f>
        <v>0.41226798250000007</v>
      </c>
      <c r="J233" s="1">
        <v>2.1</v>
      </c>
      <c r="K233" s="5">
        <f t="shared" si="33"/>
        <v>8.0536071000000015E-2</v>
      </c>
    </row>
    <row r="234" spans="3:11" x14ac:dyDescent="0.3">
      <c r="C234" s="1">
        <v>31</v>
      </c>
      <c r="D234" s="3">
        <v>1.1000000000000001E-3</v>
      </c>
      <c r="E234" s="52">
        <v>4.43</v>
      </c>
      <c r="F234" s="1">
        <f t="shared" si="30"/>
        <v>7.87</v>
      </c>
      <c r="G234" s="4">
        <f t="shared" si="29"/>
        <v>3.8350510000000004E-2</v>
      </c>
      <c r="H234" s="1">
        <f>H233-1.5</f>
        <v>9.25</v>
      </c>
      <c r="I234" s="4">
        <f t="shared" si="47"/>
        <v>0.35474221750000001</v>
      </c>
      <c r="J234" s="1">
        <v>2.1</v>
      </c>
      <c r="K234" s="5">
        <f t="shared" si="33"/>
        <v>8.0536071000000015E-2</v>
      </c>
    </row>
    <row r="235" spans="3:11" x14ac:dyDescent="0.3">
      <c r="C235" s="1">
        <v>32</v>
      </c>
      <c r="D235" s="3">
        <v>1.1000000000000001E-3</v>
      </c>
      <c r="E235" s="52">
        <v>4.43</v>
      </c>
      <c r="F235" s="1">
        <f t="shared" si="30"/>
        <v>7.87</v>
      </c>
      <c r="G235" s="4">
        <f t="shared" si="29"/>
        <v>3.8350510000000004E-2</v>
      </c>
      <c r="H235" s="1">
        <f t="shared" si="37"/>
        <v>8.75</v>
      </c>
      <c r="I235" s="4">
        <f t="shared" ref="I235:I236" si="48">G235*H235</f>
        <v>0.33556696250000007</v>
      </c>
      <c r="J235" s="1">
        <v>2.1</v>
      </c>
      <c r="K235" s="5">
        <f t="shared" si="33"/>
        <v>8.0536071000000015E-2</v>
      </c>
    </row>
    <row r="236" spans="3:11" x14ac:dyDescent="0.3">
      <c r="C236" s="1">
        <v>33</v>
      </c>
      <c r="D236" s="3">
        <v>1.1000000000000001E-3</v>
      </c>
      <c r="E236" s="52">
        <v>4.43</v>
      </c>
      <c r="F236" s="1">
        <f t="shared" si="30"/>
        <v>7.87</v>
      </c>
      <c r="G236" s="4">
        <f t="shared" si="29"/>
        <v>3.8350510000000004E-2</v>
      </c>
      <c r="H236" s="1">
        <f t="shared" ref="H236" si="49">H235-0.5-0.5</f>
        <v>7.75</v>
      </c>
      <c r="I236" s="4">
        <f t="shared" si="48"/>
        <v>0.29721645250000006</v>
      </c>
      <c r="J236" s="1">
        <v>2.1</v>
      </c>
      <c r="K236" s="5">
        <f t="shared" si="33"/>
        <v>8.0536071000000015E-2</v>
      </c>
    </row>
    <row r="237" spans="3:11" x14ac:dyDescent="0.3">
      <c r="C237" s="1">
        <v>34</v>
      </c>
      <c r="D237" s="3">
        <v>1.1000000000000001E-3</v>
      </c>
      <c r="E237" s="52">
        <v>4.43</v>
      </c>
      <c r="F237" s="1">
        <f t="shared" si="30"/>
        <v>7.87</v>
      </c>
      <c r="G237" s="4">
        <f t="shared" si="29"/>
        <v>3.8350510000000004E-2</v>
      </c>
      <c r="H237" s="1">
        <f t="shared" si="37"/>
        <v>7.25</v>
      </c>
      <c r="I237" s="4">
        <f t="shared" ref="I237:I238" si="50">H237*G237</f>
        <v>0.2780411975</v>
      </c>
      <c r="J237" s="1">
        <v>2.1</v>
      </c>
      <c r="K237" s="5">
        <f t="shared" si="33"/>
        <v>8.0536071000000015E-2</v>
      </c>
    </row>
    <row r="238" spans="3:11" x14ac:dyDescent="0.3">
      <c r="C238" s="1">
        <v>35</v>
      </c>
      <c r="D238" s="3">
        <v>1.1000000000000001E-3</v>
      </c>
      <c r="E238" s="52">
        <v>4.43</v>
      </c>
      <c r="F238" s="1">
        <f t="shared" si="30"/>
        <v>7.87</v>
      </c>
      <c r="G238" s="4">
        <f t="shared" si="29"/>
        <v>3.8350510000000004E-2</v>
      </c>
      <c r="H238" s="1">
        <f>H237-0.5-0.5</f>
        <v>6.25</v>
      </c>
      <c r="I238" s="4">
        <f t="shared" si="50"/>
        <v>0.23969068750000003</v>
      </c>
      <c r="J238" s="1">
        <v>2.1</v>
      </c>
      <c r="K238" s="5">
        <f t="shared" si="33"/>
        <v>8.0536071000000015E-2</v>
      </c>
    </row>
    <row r="239" spans="3:11" x14ac:dyDescent="0.3">
      <c r="C239" s="1">
        <v>36</v>
      </c>
      <c r="D239" s="3">
        <v>1.1000000000000001E-3</v>
      </c>
      <c r="E239" s="52">
        <v>4.43</v>
      </c>
      <c r="F239" s="1">
        <f t="shared" si="30"/>
        <v>7.87</v>
      </c>
      <c r="G239" s="4">
        <f t="shared" si="29"/>
        <v>3.8350510000000004E-2</v>
      </c>
      <c r="H239" s="1">
        <f>H238-0.5</f>
        <v>5.75</v>
      </c>
      <c r="I239" s="4">
        <f t="shared" ref="I239:I240" si="51">G239*H239</f>
        <v>0.22051543250000002</v>
      </c>
      <c r="J239" s="1">
        <v>2.1</v>
      </c>
      <c r="K239" s="5">
        <f t="shared" si="33"/>
        <v>8.0536071000000015E-2</v>
      </c>
    </row>
    <row r="240" spans="3:11" x14ac:dyDescent="0.3">
      <c r="C240" s="1">
        <v>37</v>
      </c>
      <c r="D240" s="3">
        <v>1.1000000000000001E-3</v>
      </c>
      <c r="E240" s="52">
        <v>4.43</v>
      </c>
      <c r="F240" s="1">
        <f t="shared" si="30"/>
        <v>7.87</v>
      </c>
      <c r="G240" s="4">
        <f t="shared" si="29"/>
        <v>3.8350510000000004E-2</v>
      </c>
      <c r="H240" s="1">
        <f>H239-0.5-0.5</f>
        <v>4.75</v>
      </c>
      <c r="I240" s="4">
        <f t="shared" si="51"/>
        <v>0.18216492250000002</v>
      </c>
      <c r="J240" s="1">
        <v>2.1</v>
      </c>
      <c r="K240" s="5">
        <f t="shared" si="33"/>
        <v>8.0536071000000015E-2</v>
      </c>
    </row>
    <row r="241" spans="3:11" x14ac:dyDescent="0.3">
      <c r="C241" s="1">
        <v>38</v>
      </c>
      <c r="D241" s="3">
        <v>1.1000000000000001E-3</v>
      </c>
      <c r="E241" s="52">
        <v>4.43</v>
      </c>
      <c r="F241" s="1">
        <f t="shared" si="30"/>
        <v>7.87</v>
      </c>
      <c r="G241" s="4">
        <f t="shared" si="29"/>
        <v>3.8350510000000004E-2</v>
      </c>
      <c r="H241" s="1">
        <f>H240-0.5</f>
        <v>4.25</v>
      </c>
      <c r="I241" s="4">
        <f t="shared" ref="I241:I242" si="52">H241*G241</f>
        <v>0.16298966750000002</v>
      </c>
      <c r="J241" s="1">
        <v>2.1</v>
      </c>
      <c r="K241" s="5">
        <f t="shared" si="33"/>
        <v>8.0536071000000015E-2</v>
      </c>
    </row>
    <row r="242" spans="3:11" x14ac:dyDescent="0.3">
      <c r="C242" s="1">
        <v>39</v>
      </c>
      <c r="D242" s="3">
        <v>1.1000000000000001E-3</v>
      </c>
      <c r="E242" s="52">
        <v>4.43</v>
      </c>
      <c r="F242" s="1">
        <f t="shared" si="30"/>
        <v>7.87</v>
      </c>
      <c r="G242" s="4">
        <f t="shared" si="29"/>
        <v>3.8350510000000004E-2</v>
      </c>
      <c r="H242" s="1">
        <f>H241-0.5-0.5</f>
        <v>3.25</v>
      </c>
      <c r="I242" s="4">
        <f t="shared" si="52"/>
        <v>0.12463915750000001</v>
      </c>
      <c r="J242" s="1">
        <v>2.1</v>
      </c>
      <c r="K242" s="5">
        <f t="shared" si="33"/>
        <v>8.0536071000000015E-2</v>
      </c>
    </row>
    <row r="243" spans="3:11" x14ac:dyDescent="0.3">
      <c r="C243" s="1">
        <v>40</v>
      </c>
      <c r="D243" s="3">
        <v>1.1000000000000001E-3</v>
      </c>
      <c r="E243" s="52">
        <v>4.43</v>
      </c>
      <c r="F243" s="1">
        <f t="shared" si="30"/>
        <v>7.87</v>
      </c>
      <c r="G243" s="4">
        <f t="shared" si="29"/>
        <v>3.8350510000000004E-2</v>
      </c>
      <c r="H243" s="1">
        <f>H242-0.5</f>
        <v>2.75</v>
      </c>
      <c r="I243" s="4">
        <f t="shared" ref="I243:I244" si="53">G243*H243</f>
        <v>0.10546390250000001</v>
      </c>
      <c r="J243" s="1">
        <v>2.1</v>
      </c>
      <c r="K243" s="5">
        <f t="shared" si="33"/>
        <v>8.0536071000000015E-2</v>
      </c>
    </row>
    <row r="244" spans="3:11" x14ac:dyDescent="0.3">
      <c r="C244" s="1">
        <v>41</v>
      </c>
      <c r="D244" s="3">
        <v>1.1000000000000001E-3</v>
      </c>
      <c r="E244" s="52">
        <v>4.43</v>
      </c>
      <c r="F244" s="1">
        <f t="shared" si="30"/>
        <v>7.87</v>
      </c>
      <c r="G244" s="4">
        <f t="shared" si="29"/>
        <v>3.8350510000000004E-2</v>
      </c>
      <c r="H244" s="1">
        <f>H243-0.5-0.5</f>
        <v>1.75</v>
      </c>
      <c r="I244" s="4">
        <f t="shared" si="53"/>
        <v>6.7113392500000008E-2</v>
      </c>
      <c r="J244" s="1">
        <v>2.1</v>
      </c>
      <c r="K244" s="5">
        <f t="shared" si="33"/>
        <v>8.0536071000000015E-2</v>
      </c>
    </row>
    <row r="245" spans="3:11" x14ac:dyDescent="0.3">
      <c r="C245" s="1">
        <v>42</v>
      </c>
      <c r="D245" s="3">
        <v>1.1000000000000001E-3</v>
      </c>
      <c r="E245" s="52">
        <v>4.43</v>
      </c>
      <c r="F245" s="1">
        <f t="shared" si="30"/>
        <v>7.87</v>
      </c>
      <c r="G245" s="4">
        <f t="shared" si="29"/>
        <v>3.8350510000000004E-2</v>
      </c>
      <c r="H245" s="1">
        <f>H244-0.5</f>
        <v>1.25</v>
      </c>
      <c r="I245" s="4">
        <f t="shared" ref="I245:I246" si="54">H245*G245</f>
        <v>4.7938137500000005E-2</v>
      </c>
      <c r="J245" s="1">
        <v>2.1</v>
      </c>
      <c r="K245" s="5">
        <f t="shared" si="33"/>
        <v>8.0536071000000015E-2</v>
      </c>
    </row>
    <row r="246" spans="3:11" x14ac:dyDescent="0.3">
      <c r="C246" s="1">
        <v>43</v>
      </c>
      <c r="D246" s="3">
        <v>1.1000000000000001E-3</v>
      </c>
      <c r="E246" s="52">
        <v>4.43</v>
      </c>
      <c r="F246" s="1">
        <f t="shared" si="30"/>
        <v>7.87</v>
      </c>
      <c r="G246" s="4">
        <f t="shared" si="29"/>
        <v>3.8350510000000004E-2</v>
      </c>
      <c r="H246" s="1">
        <f>H245-0.5-0.5</f>
        <v>0.25</v>
      </c>
      <c r="I246" s="4">
        <f t="shared" si="54"/>
        <v>9.5876275000000011E-3</v>
      </c>
      <c r="J246" s="1">
        <v>2.1</v>
      </c>
      <c r="K246" s="5">
        <f t="shared" si="33"/>
        <v>8.0536071000000015E-2</v>
      </c>
    </row>
    <row r="247" spans="3:11" x14ac:dyDescent="0.3">
      <c r="C247" s="1">
        <v>44</v>
      </c>
      <c r="D247" s="3">
        <v>1.1000000000000001E-3</v>
      </c>
      <c r="E247" s="52">
        <v>4.43</v>
      </c>
      <c r="F247" s="1">
        <f t="shared" si="30"/>
        <v>7.87</v>
      </c>
      <c r="G247" s="4">
        <f t="shared" si="29"/>
        <v>3.8350510000000004E-2</v>
      </c>
      <c r="H247" s="1">
        <f>H246-0.5</f>
        <v>-0.25</v>
      </c>
      <c r="I247" s="4">
        <f t="shared" ref="I247:I248" si="55">G247*H247</f>
        <v>-9.5876275000000011E-3</v>
      </c>
      <c r="J247" s="1">
        <v>2.1</v>
      </c>
      <c r="K247" s="5">
        <f t="shared" si="33"/>
        <v>8.0536071000000015E-2</v>
      </c>
    </row>
    <row r="248" spans="3:11" x14ac:dyDescent="0.3">
      <c r="C248" s="1">
        <v>45</v>
      </c>
      <c r="D248" s="3">
        <v>1.1000000000000001E-3</v>
      </c>
      <c r="E248" s="52">
        <v>4.43</v>
      </c>
      <c r="F248" s="1">
        <f t="shared" si="30"/>
        <v>7.87</v>
      </c>
      <c r="G248" s="4">
        <f t="shared" si="29"/>
        <v>3.8350510000000004E-2</v>
      </c>
      <c r="H248" s="1">
        <f t="shared" ref="H248" si="56">H247-0.5-0.5</f>
        <v>-1.25</v>
      </c>
      <c r="I248" s="4">
        <f t="shared" si="55"/>
        <v>-4.7938137500000005E-2</v>
      </c>
      <c r="J248" s="1">
        <v>2.1</v>
      </c>
      <c r="K248" s="5">
        <f t="shared" si="33"/>
        <v>8.0536071000000015E-2</v>
      </c>
    </row>
    <row r="249" spans="3:11" x14ac:dyDescent="0.3">
      <c r="C249" s="1">
        <v>46</v>
      </c>
      <c r="D249" s="3">
        <v>1.1000000000000001E-3</v>
      </c>
      <c r="E249" s="52">
        <v>4.43</v>
      </c>
      <c r="F249" s="1">
        <f t="shared" si="30"/>
        <v>7.87</v>
      </c>
      <c r="G249" s="4">
        <f t="shared" si="29"/>
        <v>3.8350510000000004E-2</v>
      </c>
      <c r="H249" s="1">
        <f t="shared" si="37"/>
        <v>-1.75</v>
      </c>
      <c r="I249" s="4">
        <f t="shared" ref="I249:I250" si="57">H249*G249</f>
        <v>-6.7113392500000008E-2</v>
      </c>
      <c r="J249" s="1">
        <v>2.1</v>
      </c>
      <c r="K249" s="5">
        <f t="shared" si="33"/>
        <v>8.0536071000000015E-2</v>
      </c>
    </row>
    <row r="250" spans="3:11" x14ac:dyDescent="0.3">
      <c r="C250" s="1">
        <v>47</v>
      </c>
      <c r="D250" s="3">
        <v>1.1000000000000001E-3</v>
      </c>
      <c r="E250" s="52">
        <v>4.43</v>
      </c>
      <c r="F250" s="1">
        <f t="shared" si="30"/>
        <v>7.87</v>
      </c>
      <c r="G250" s="4">
        <f t="shared" si="29"/>
        <v>3.8350510000000004E-2</v>
      </c>
      <c r="H250" s="1">
        <f>H249-0.5-0.5</f>
        <v>-2.75</v>
      </c>
      <c r="I250" s="4">
        <f t="shared" si="57"/>
        <v>-0.10546390250000001</v>
      </c>
      <c r="J250" s="1">
        <v>2.1</v>
      </c>
      <c r="K250" s="5">
        <f t="shared" si="33"/>
        <v>8.0536071000000015E-2</v>
      </c>
    </row>
    <row r="251" spans="3:11" x14ac:dyDescent="0.3">
      <c r="C251" s="1">
        <v>48</v>
      </c>
      <c r="D251" s="3">
        <v>1.1000000000000001E-3</v>
      </c>
      <c r="E251" s="52">
        <v>4.43</v>
      </c>
      <c r="F251" s="1">
        <f t="shared" si="30"/>
        <v>7.87</v>
      </c>
      <c r="G251" s="4">
        <f t="shared" si="29"/>
        <v>3.8350510000000004E-2</v>
      </c>
      <c r="H251" s="1">
        <f>H250-0.5</f>
        <v>-3.25</v>
      </c>
      <c r="I251" s="4">
        <f t="shared" ref="I251:I252" si="58">G251*H251</f>
        <v>-0.12463915750000001</v>
      </c>
      <c r="J251" s="1">
        <v>2.1</v>
      </c>
      <c r="K251" s="5">
        <f t="shared" si="33"/>
        <v>8.0536071000000015E-2</v>
      </c>
    </row>
    <row r="252" spans="3:11" x14ac:dyDescent="0.3">
      <c r="C252" s="1">
        <v>49</v>
      </c>
      <c r="D252" s="3">
        <v>1.1000000000000001E-3</v>
      </c>
      <c r="E252" s="52">
        <v>4.43</v>
      </c>
      <c r="F252" s="1">
        <f t="shared" si="30"/>
        <v>7.87</v>
      </c>
      <c r="G252" s="4">
        <f t="shared" si="29"/>
        <v>3.8350510000000004E-2</v>
      </c>
      <c r="H252" s="1">
        <f>H251-0.5-0.5</f>
        <v>-4.25</v>
      </c>
      <c r="I252" s="4">
        <f t="shared" si="58"/>
        <v>-0.16298966750000002</v>
      </c>
      <c r="J252" s="1">
        <v>2.1</v>
      </c>
      <c r="K252" s="5">
        <f t="shared" si="33"/>
        <v>8.0536071000000015E-2</v>
      </c>
    </row>
    <row r="253" spans="3:11" x14ac:dyDescent="0.3">
      <c r="C253" s="1">
        <v>50</v>
      </c>
      <c r="D253" s="3">
        <v>1.1000000000000001E-3</v>
      </c>
      <c r="E253" s="52">
        <v>4.43</v>
      </c>
      <c r="F253" s="1">
        <f t="shared" si="30"/>
        <v>7.87</v>
      </c>
      <c r="G253" s="4">
        <f t="shared" si="29"/>
        <v>3.8350510000000004E-2</v>
      </c>
      <c r="H253" s="1">
        <f>H252-0.5</f>
        <v>-4.75</v>
      </c>
      <c r="I253" s="4">
        <f t="shared" ref="I253:I254" si="59">H253*G253</f>
        <v>-0.18216492250000002</v>
      </c>
      <c r="J253" s="1">
        <v>2.1</v>
      </c>
      <c r="K253" s="5">
        <f t="shared" si="33"/>
        <v>8.0536071000000015E-2</v>
      </c>
    </row>
    <row r="254" spans="3:11" x14ac:dyDescent="0.3">
      <c r="C254" s="1">
        <v>51</v>
      </c>
      <c r="D254" s="3">
        <v>1.1000000000000001E-3</v>
      </c>
      <c r="E254" s="52">
        <v>4.43</v>
      </c>
      <c r="F254" s="1">
        <f t="shared" si="30"/>
        <v>7.87</v>
      </c>
      <c r="G254" s="4">
        <f t="shared" si="29"/>
        <v>3.8350510000000004E-2</v>
      </c>
      <c r="H254" s="1">
        <f>H253-1.5</f>
        <v>-6.25</v>
      </c>
      <c r="I254" s="4">
        <f t="shared" si="59"/>
        <v>-0.23969068750000003</v>
      </c>
      <c r="J254" s="1">
        <v>2.1</v>
      </c>
      <c r="K254" s="5">
        <f t="shared" si="33"/>
        <v>8.0536071000000015E-2</v>
      </c>
    </row>
    <row r="255" spans="3:11" x14ac:dyDescent="0.3">
      <c r="C255" s="1">
        <v>52</v>
      </c>
      <c r="D255" s="3">
        <v>1.1000000000000001E-3</v>
      </c>
      <c r="E255" s="52">
        <v>4.43</v>
      </c>
      <c r="F255" s="1">
        <f t="shared" si="30"/>
        <v>7.87</v>
      </c>
      <c r="G255" s="4">
        <f t="shared" si="29"/>
        <v>3.8350510000000004E-2</v>
      </c>
      <c r="H255" s="1">
        <f t="shared" si="37"/>
        <v>-6.75</v>
      </c>
      <c r="I255" s="4">
        <f t="shared" ref="I255:I256" si="60">G255*H255</f>
        <v>-0.25886594250000006</v>
      </c>
      <c r="J255" s="1">
        <v>2.1</v>
      </c>
      <c r="K255" s="5">
        <f t="shared" si="33"/>
        <v>8.0536071000000015E-2</v>
      </c>
    </row>
    <row r="256" spans="3:11" x14ac:dyDescent="0.3">
      <c r="C256" s="1">
        <v>53</v>
      </c>
      <c r="D256" s="3">
        <v>1.1000000000000001E-3</v>
      </c>
      <c r="E256" s="52">
        <v>4.43</v>
      </c>
      <c r="F256" s="1">
        <f t="shared" si="30"/>
        <v>7.87</v>
      </c>
      <c r="G256" s="4">
        <f t="shared" si="29"/>
        <v>3.8350510000000004E-2</v>
      </c>
      <c r="H256" s="1">
        <f>H255-0.5-0.5</f>
        <v>-7.75</v>
      </c>
      <c r="I256" s="4">
        <f t="shared" si="60"/>
        <v>-0.29721645250000006</v>
      </c>
      <c r="J256" s="1">
        <v>2.1</v>
      </c>
      <c r="K256" s="5">
        <f t="shared" si="33"/>
        <v>8.0536071000000015E-2</v>
      </c>
    </row>
    <row r="257" spans="3:11" x14ac:dyDescent="0.3">
      <c r="C257" s="1">
        <v>54</v>
      </c>
      <c r="D257" s="3">
        <v>1.1000000000000001E-3</v>
      </c>
      <c r="E257" s="52">
        <v>4.43</v>
      </c>
      <c r="F257" s="1">
        <f t="shared" si="30"/>
        <v>7.87</v>
      </c>
      <c r="G257" s="4">
        <f t="shared" si="29"/>
        <v>3.8350510000000004E-2</v>
      </c>
      <c r="H257" s="1">
        <f>H256-0.5</f>
        <v>-8.25</v>
      </c>
      <c r="I257" s="4">
        <f t="shared" ref="I257:I258" si="61">H257*G257</f>
        <v>-0.31639170750000001</v>
      </c>
      <c r="J257" s="1">
        <v>2.1</v>
      </c>
      <c r="K257" s="5">
        <f t="shared" si="33"/>
        <v>8.0536071000000015E-2</v>
      </c>
    </row>
    <row r="258" spans="3:11" x14ac:dyDescent="0.3">
      <c r="C258" s="1">
        <v>55</v>
      </c>
      <c r="D258" s="3">
        <v>1.1000000000000001E-3</v>
      </c>
      <c r="E258" s="52">
        <v>4.43</v>
      </c>
      <c r="F258" s="1">
        <f t="shared" si="30"/>
        <v>7.87</v>
      </c>
      <c r="G258" s="4">
        <f t="shared" si="29"/>
        <v>3.8350510000000004E-2</v>
      </c>
      <c r="H258" s="1">
        <f>H257-0.5-0.5</f>
        <v>-9.25</v>
      </c>
      <c r="I258" s="4">
        <f t="shared" si="61"/>
        <v>-0.35474221750000001</v>
      </c>
      <c r="J258" s="1">
        <v>2.1</v>
      </c>
      <c r="K258" s="5">
        <f t="shared" si="33"/>
        <v>8.0536071000000015E-2</v>
      </c>
    </row>
    <row r="259" spans="3:11" x14ac:dyDescent="0.3">
      <c r="C259" s="1">
        <v>56</v>
      </c>
      <c r="D259" s="3">
        <v>1.1000000000000001E-3</v>
      </c>
      <c r="E259" s="52">
        <v>4.43</v>
      </c>
      <c r="F259" s="1">
        <f t="shared" si="30"/>
        <v>7.87</v>
      </c>
      <c r="G259" s="4">
        <f t="shared" si="29"/>
        <v>3.8350510000000004E-2</v>
      </c>
      <c r="H259" s="1">
        <f t="shared" si="37"/>
        <v>-9.75</v>
      </c>
      <c r="I259" s="4">
        <f t="shared" ref="I259:I260" si="62">G259*H259</f>
        <v>-0.37391747250000007</v>
      </c>
      <c r="J259" s="1">
        <v>2.1</v>
      </c>
      <c r="K259" s="5">
        <f t="shared" si="33"/>
        <v>8.0536071000000015E-2</v>
      </c>
    </row>
    <row r="260" spans="3:11" x14ac:dyDescent="0.3">
      <c r="C260" s="1">
        <v>57</v>
      </c>
      <c r="D260" s="3">
        <v>1.1000000000000001E-3</v>
      </c>
      <c r="E260" s="52">
        <v>4.43</v>
      </c>
      <c r="F260" s="1">
        <f t="shared" si="30"/>
        <v>7.87</v>
      </c>
      <c r="G260" s="4">
        <f t="shared" si="29"/>
        <v>3.8350510000000004E-2</v>
      </c>
      <c r="H260" s="1">
        <f t="shared" ref="H260" si="63">H259-0.5-0.5</f>
        <v>-10.75</v>
      </c>
      <c r="I260" s="4">
        <f t="shared" si="62"/>
        <v>-0.41226798250000007</v>
      </c>
      <c r="J260" s="1">
        <v>2.1</v>
      </c>
      <c r="K260" s="5">
        <f t="shared" si="33"/>
        <v>8.0536071000000015E-2</v>
      </c>
    </row>
    <row r="261" spans="3:11" x14ac:dyDescent="0.3">
      <c r="C261" s="1">
        <v>58</v>
      </c>
      <c r="D261" s="3">
        <v>1.1000000000000001E-3</v>
      </c>
      <c r="E261" s="52">
        <v>4.43</v>
      </c>
      <c r="F261" s="1">
        <f t="shared" si="30"/>
        <v>7.87</v>
      </c>
      <c r="G261" s="4">
        <f t="shared" si="29"/>
        <v>3.8350510000000004E-2</v>
      </c>
      <c r="H261" s="1">
        <f>H260-0.5</f>
        <v>-11.25</v>
      </c>
      <c r="I261" s="4">
        <f t="shared" ref="I261:I262" si="64">H261*G261</f>
        <v>-0.43144323750000002</v>
      </c>
      <c r="J261" s="1">
        <v>2.1</v>
      </c>
      <c r="K261" s="5">
        <f t="shared" si="33"/>
        <v>8.0536071000000015E-2</v>
      </c>
    </row>
    <row r="262" spans="3:11" x14ac:dyDescent="0.3">
      <c r="C262" s="1">
        <v>59</v>
      </c>
      <c r="D262" s="3">
        <v>1.1000000000000001E-3</v>
      </c>
      <c r="E262" s="52">
        <v>4.43</v>
      </c>
      <c r="F262" s="1">
        <f t="shared" si="30"/>
        <v>7.87</v>
      </c>
      <c r="G262" s="4">
        <f t="shared" si="29"/>
        <v>3.8350510000000004E-2</v>
      </c>
      <c r="H262" s="1">
        <f>H261-0.5-0.5</f>
        <v>-12.25</v>
      </c>
      <c r="I262" s="4">
        <f t="shared" si="64"/>
        <v>-0.46979374750000003</v>
      </c>
      <c r="J262" s="1">
        <v>2.1</v>
      </c>
      <c r="K262" s="5">
        <f t="shared" si="33"/>
        <v>8.0536071000000015E-2</v>
      </c>
    </row>
    <row r="263" spans="3:11" x14ac:dyDescent="0.3">
      <c r="C263" s="1">
        <v>60</v>
      </c>
      <c r="D263" s="3">
        <v>1.1000000000000001E-3</v>
      </c>
      <c r="E263" s="52">
        <v>4.43</v>
      </c>
      <c r="F263" s="1">
        <f t="shared" si="30"/>
        <v>7.87</v>
      </c>
      <c r="G263" s="4">
        <f t="shared" si="29"/>
        <v>3.8350510000000004E-2</v>
      </c>
      <c r="H263" s="1">
        <f>H262-0.5</f>
        <v>-12.75</v>
      </c>
      <c r="I263" s="4">
        <f t="shared" ref="I263:I264" si="65">G263*H263</f>
        <v>-0.48896900250000008</v>
      </c>
      <c r="J263" s="1">
        <v>2.1</v>
      </c>
      <c r="K263" s="5">
        <f t="shared" si="33"/>
        <v>8.0536071000000015E-2</v>
      </c>
    </row>
    <row r="264" spans="3:11" x14ac:dyDescent="0.3">
      <c r="C264" s="1">
        <v>61</v>
      </c>
      <c r="D264" s="3">
        <v>1.1000000000000001E-3</v>
      </c>
      <c r="E264" s="52">
        <v>4.43</v>
      </c>
      <c r="F264" s="1">
        <f t="shared" si="30"/>
        <v>7.87</v>
      </c>
      <c r="G264" s="4">
        <f t="shared" si="29"/>
        <v>3.8350510000000004E-2</v>
      </c>
      <c r="H264" s="1">
        <f>H263-0.5-0.5</f>
        <v>-13.75</v>
      </c>
      <c r="I264" s="4">
        <f t="shared" si="65"/>
        <v>-0.52731951250000009</v>
      </c>
      <c r="J264" s="1">
        <v>2.1</v>
      </c>
      <c r="K264" s="5">
        <f t="shared" si="33"/>
        <v>8.0536071000000015E-2</v>
      </c>
    </row>
    <row r="265" spans="3:11" x14ac:dyDescent="0.3">
      <c r="C265" s="1">
        <v>62</v>
      </c>
      <c r="D265" s="3">
        <v>1.1000000000000001E-3</v>
      </c>
      <c r="E265" s="52">
        <v>4.43</v>
      </c>
      <c r="F265" s="1">
        <f t="shared" si="30"/>
        <v>7.87</v>
      </c>
      <c r="G265" s="4">
        <f t="shared" si="29"/>
        <v>3.8350510000000004E-2</v>
      </c>
      <c r="H265" s="1">
        <f t="shared" si="37"/>
        <v>-14.25</v>
      </c>
      <c r="I265" s="4">
        <f t="shared" ref="I265:I266" si="66">H265*G265</f>
        <v>-0.54649476750000003</v>
      </c>
      <c r="J265" s="1">
        <v>2.1</v>
      </c>
      <c r="K265" s="5">
        <f t="shared" si="33"/>
        <v>8.0536071000000015E-2</v>
      </c>
    </row>
    <row r="266" spans="3:11" x14ac:dyDescent="0.3">
      <c r="C266" s="1">
        <v>63</v>
      </c>
      <c r="D266" s="3">
        <v>1.1000000000000001E-3</v>
      </c>
      <c r="E266" s="52">
        <v>4.43</v>
      </c>
      <c r="F266" s="1">
        <f t="shared" si="30"/>
        <v>7.87</v>
      </c>
      <c r="G266" s="4">
        <f t="shared" si="29"/>
        <v>3.8350510000000004E-2</v>
      </c>
      <c r="H266" s="1">
        <f t="shared" ref="H266" si="67">H265-0.5-0.5</f>
        <v>-15.25</v>
      </c>
      <c r="I266" s="4">
        <f t="shared" si="66"/>
        <v>-0.58484527750000004</v>
      </c>
      <c r="J266" s="1">
        <v>2.1</v>
      </c>
      <c r="K266" s="5">
        <f t="shared" si="33"/>
        <v>8.0536071000000015E-2</v>
      </c>
    </row>
    <row r="267" spans="3:11" x14ac:dyDescent="0.3">
      <c r="C267" s="1">
        <v>64</v>
      </c>
      <c r="D267" s="3">
        <v>1.1000000000000001E-3</v>
      </c>
      <c r="E267" s="52">
        <v>4.43</v>
      </c>
      <c r="F267" s="1">
        <f t="shared" si="30"/>
        <v>7.87</v>
      </c>
      <c r="G267" s="4">
        <f t="shared" si="29"/>
        <v>3.8350510000000004E-2</v>
      </c>
      <c r="H267" s="1">
        <f t="shared" si="37"/>
        <v>-15.75</v>
      </c>
      <c r="I267" s="4">
        <f t="shared" ref="I267:I268" si="68">G267*H267</f>
        <v>-0.6040205325000001</v>
      </c>
      <c r="J267" s="1">
        <v>2.1</v>
      </c>
      <c r="K267" s="5">
        <f t="shared" si="33"/>
        <v>8.0536071000000015E-2</v>
      </c>
    </row>
    <row r="268" spans="3:11" x14ac:dyDescent="0.3">
      <c r="C268" s="1">
        <v>65</v>
      </c>
      <c r="D268" s="3">
        <v>1.1000000000000001E-3</v>
      </c>
      <c r="E268" s="52">
        <v>4.43</v>
      </c>
      <c r="F268" s="1">
        <f t="shared" si="30"/>
        <v>7.87</v>
      </c>
      <c r="G268" s="4">
        <f t="shared" ref="G268:G281" si="69">F268*E268*D268</f>
        <v>3.8350510000000004E-2</v>
      </c>
      <c r="H268" s="1">
        <f>H267-0.5-0.5</f>
        <v>-16.75</v>
      </c>
      <c r="I268" s="4">
        <f t="shared" si="68"/>
        <v>-0.6423710425000001</v>
      </c>
      <c r="J268" s="1">
        <v>2.1</v>
      </c>
      <c r="K268" s="5">
        <f t="shared" si="33"/>
        <v>8.0536071000000015E-2</v>
      </c>
    </row>
    <row r="269" spans="3:11" x14ac:dyDescent="0.3">
      <c r="C269" s="1">
        <v>66</v>
      </c>
      <c r="D269" s="3">
        <v>1.1000000000000001E-3</v>
      </c>
      <c r="E269" s="52">
        <v>4.43</v>
      </c>
      <c r="F269" s="1">
        <f t="shared" ref="F269:F292" si="70">$N$2</f>
        <v>7.87</v>
      </c>
      <c r="G269" s="4">
        <f t="shared" si="69"/>
        <v>3.8350510000000004E-2</v>
      </c>
      <c r="H269" s="1">
        <f>H268-0.5</f>
        <v>-17.25</v>
      </c>
      <c r="I269" s="4">
        <f t="shared" ref="I269:I270" si="71">H269*G269</f>
        <v>-0.66154629750000005</v>
      </c>
      <c r="J269" s="1">
        <v>2.1</v>
      </c>
      <c r="K269" s="5">
        <f t="shared" si="33"/>
        <v>8.0536071000000015E-2</v>
      </c>
    </row>
    <row r="270" spans="3:11" x14ac:dyDescent="0.3">
      <c r="C270" s="1">
        <v>67</v>
      </c>
      <c r="D270" s="3">
        <v>1.1000000000000001E-3</v>
      </c>
      <c r="E270" s="52">
        <v>4.43</v>
      </c>
      <c r="F270" s="1">
        <f t="shared" si="70"/>
        <v>7.87</v>
      </c>
      <c r="G270" s="4">
        <f t="shared" si="69"/>
        <v>3.8350510000000004E-2</v>
      </c>
      <c r="H270" s="1">
        <f>H269-0.5-0.5</f>
        <v>-18.25</v>
      </c>
      <c r="I270" s="4">
        <f t="shared" si="71"/>
        <v>-0.69989680750000005</v>
      </c>
      <c r="J270" s="1">
        <v>2.1</v>
      </c>
      <c r="K270" s="5">
        <f t="shared" si="33"/>
        <v>8.0536071000000015E-2</v>
      </c>
    </row>
    <row r="271" spans="3:11" x14ac:dyDescent="0.3">
      <c r="C271" s="1">
        <v>68</v>
      </c>
      <c r="D271" s="3">
        <v>1.1000000000000001E-3</v>
      </c>
      <c r="E271" s="52">
        <v>4.43</v>
      </c>
      <c r="F271" s="1">
        <f t="shared" si="70"/>
        <v>7.87</v>
      </c>
      <c r="G271" s="4">
        <f t="shared" si="69"/>
        <v>3.8350510000000004E-2</v>
      </c>
      <c r="H271" s="1">
        <f>H270-0.5</f>
        <v>-18.75</v>
      </c>
      <c r="I271" s="4">
        <f t="shared" ref="I271:I272" si="72">G271*H271</f>
        <v>-0.71907206250000011</v>
      </c>
      <c r="J271" s="1">
        <v>2.1</v>
      </c>
      <c r="K271" s="5">
        <f t="shared" si="33"/>
        <v>8.0536071000000015E-2</v>
      </c>
    </row>
    <row r="272" spans="3:11" x14ac:dyDescent="0.3">
      <c r="C272" s="1">
        <v>69</v>
      </c>
      <c r="D272" s="3">
        <v>1.1000000000000001E-3</v>
      </c>
      <c r="E272" s="52">
        <v>4.43</v>
      </c>
      <c r="F272" s="1">
        <f t="shared" si="70"/>
        <v>7.87</v>
      </c>
      <c r="G272" s="4">
        <f t="shared" si="69"/>
        <v>3.8350510000000004E-2</v>
      </c>
      <c r="H272" s="1">
        <f t="shared" ref="H272" si="73">H271-0.5-0.5</f>
        <v>-19.75</v>
      </c>
      <c r="I272" s="4">
        <f t="shared" si="72"/>
        <v>-0.75742257250000011</v>
      </c>
      <c r="J272" s="1">
        <v>2.1</v>
      </c>
      <c r="K272" s="5">
        <f t="shared" si="33"/>
        <v>8.0536071000000015E-2</v>
      </c>
    </row>
    <row r="273" spans="3:11" x14ac:dyDescent="0.3">
      <c r="C273" s="1">
        <v>70</v>
      </c>
      <c r="D273" s="3">
        <v>1.1000000000000001E-3</v>
      </c>
      <c r="E273" s="52">
        <v>4.43</v>
      </c>
      <c r="F273" s="1">
        <f t="shared" si="70"/>
        <v>7.87</v>
      </c>
      <c r="G273" s="4">
        <f t="shared" si="69"/>
        <v>3.8350510000000004E-2</v>
      </c>
      <c r="H273" s="1">
        <f>H272-0.5</f>
        <v>-20.25</v>
      </c>
      <c r="I273" s="4">
        <f t="shared" ref="I273:I274" si="74">H273*G273</f>
        <v>-0.77659782750000006</v>
      </c>
      <c r="J273" s="1">
        <v>2.1</v>
      </c>
      <c r="K273" s="5">
        <f t="shared" ref="K273:K281" si="75">J273*G273</f>
        <v>8.0536071000000015E-2</v>
      </c>
    </row>
    <row r="274" spans="3:11" x14ac:dyDescent="0.3">
      <c r="C274" s="1">
        <v>71</v>
      </c>
      <c r="D274" s="3">
        <v>1.1000000000000001E-3</v>
      </c>
      <c r="E274" s="52">
        <v>4.43</v>
      </c>
      <c r="F274" s="1">
        <f t="shared" si="70"/>
        <v>7.87</v>
      </c>
      <c r="G274" s="4">
        <f t="shared" si="69"/>
        <v>3.8350510000000004E-2</v>
      </c>
      <c r="H274" s="1">
        <f>H273-0.5-0.5</f>
        <v>-21.25</v>
      </c>
      <c r="I274" s="4">
        <f t="shared" si="74"/>
        <v>-0.81494833750000006</v>
      </c>
      <c r="J274" s="1">
        <v>2.1</v>
      </c>
      <c r="K274" s="5">
        <f t="shared" si="75"/>
        <v>8.0536071000000015E-2</v>
      </c>
    </row>
    <row r="275" spans="3:11" x14ac:dyDescent="0.3">
      <c r="C275" s="1">
        <v>72</v>
      </c>
      <c r="D275" s="3">
        <v>1.1000000000000001E-3</v>
      </c>
      <c r="E275" s="52">
        <v>4.43</v>
      </c>
      <c r="F275" s="1">
        <f t="shared" si="70"/>
        <v>7.87</v>
      </c>
      <c r="G275" s="4">
        <f t="shared" si="69"/>
        <v>3.8350510000000004E-2</v>
      </c>
      <c r="H275" s="1">
        <f>H274-1.5</f>
        <v>-22.75</v>
      </c>
      <c r="I275" s="4">
        <f t="shared" ref="I275:I276" si="76">G275*H275</f>
        <v>-0.87247410250000013</v>
      </c>
      <c r="J275" s="1">
        <v>2.1</v>
      </c>
      <c r="K275" s="5">
        <f t="shared" si="75"/>
        <v>8.0536071000000015E-2</v>
      </c>
    </row>
    <row r="276" spans="3:11" x14ac:dyDescent="0.3">
      <c r="C276" s="1">
        <v>73</v>
      </c>
      <c r="D276" s="3">
        <v>1.1000000000000001E-3</v>
      </c>
      <c r="E276" s="52">
        <v>4.43</v>
      </c>
      <c r="F276" s="1">
        <f t="shared" si="70"/>
        <v>7.87</v>
      </c>
      <c r="G276" s="4">
        <f t="shared" si="69"/>
        <v>3.8350510000000004E-2</v>
      </c>
      <c r="H276" s="1">
        <f t="shared" ref="H276" si="77">H275-0.5</f>
        <v>-23.25</v>
      </c>
      <c r="I276" s="4">
        <f t="shared" si="76"/>
        <v>-0.89164935750000007</v>
      </c>
      <c r="J276" s="1">
        <v>2.1</v>
      </c>
      <c r="K276" s="5">
        <f t="shared" si="75"/>
        <v>8.0536071000000015E-2</v>
      </c>
    </row>
    <row r="277" spans="3:11" x14ac:dyDescent="0.3">
      <c r="C277" s="1">
        <v>74</v>
      </c>
      <c r="D277" s="3">
        <v>1.1000000000000001E-3</v>
      </c>
      <c r="E277" s="52">
        <v>4.43</v>
      </c>
      <c r="F277" s="1">
        <f t="shared" si="70"/>
        <v>7.87</v>
      </c>
      <c r="G277" s="4">
        <f t="shared" si="69"/>
        <v>3.8350510000000004E-2</v>
      </c>
      <c r="H277" s="1">
        <f>H276-0.5-0.5</f>
        <v>-24.25</v>
      </c>
      <c r="I277" s="4">
        <f t="shared" ref="I277:I278" si="78">H277*G277</f>
        <v>-0.92999986750000008</v>
      </c>
      <c r="J277" s="1">
        <v>2.1</v>
      </c>
      <c r="K277" s="5">
        <f t="shared" si="75"/>
        <v>8.0536071000000015E-2</v>
      </c>
    </row>
    <row r="278" spans="3:11" x14ac:dyDescent="0.3">
      <c r="C278" s="1">
        <v>75</v>
      </c>
      <c r="D278" s="3">
        <v>1.1000000000000001E-3</v>
      </c>
      <c r="E278" s="52">
        <v>4.43</v>
      </c>
      <c r="F278" s="1">
        <f t="shared" si="70"/>
        <v>7.87</v>
      </c>
      <c r="G278" s="4">
        <f t="shared" si="69"/>
        <v>3.8350510000000004E-2</v>
      </c>
      <c r="H278" s="1">
        <f>H277-0.5</f>
        <v>-24.75</v>
      </c>
      <c r="I278" s="4">
        <f t="shared" si="78"/>
        <v>-0.94917512250000013</v>
      </c>
      <c r="J278" s="1">
        <v>2.1</v>
      </c>
      <c r="K278" s="5">
        <f t="shared" si="75"/>
        <v>8.0536071000000015E-2</v>
      </c>
    </row>
    <row r="279" spans="3:11" x14ac:dyDescent="0.3">
      <c r="C279" s="1">
        <v>76</v>
      </c>
      <c r="D279" s="3">
        <v>1.1000000000000001E-3</v>
      </c>
      <c r="E279" s="52">
        <v>4.43</v>
      </c>
      <c r="F279" s="1">
        <f t="shared" si="70"/>
        <v>7.87</v>
      </c>
      <c r="G279" s="4">
        <f t="shared" si="69"/>
        <v>3.8350510000000004E-2</v>
      </c>
      <c r="H279" s="1">
        <f>H278-0.5-0.5</f>
        <v>-25.75</v>
      </c>
      <c r="I279" s="4">
        <f t="shared" ref="I279:I280" si="79">G279*H279</f>
        <v>-0.98752563250000014</v>
      </c>
      <c r="J279" s="1">
        <v>2.1</v>
      </c>
      <c r="K279" s="5">
        <f t="shared" si="75"/>
        <v>8.0536071000000015E-2</v>
      </c>
    </row>
    <row r="280" spans="3:11" x14ac:dyDescent="0.3">
      <c r="C280" s="1">
        <v>77</v>
      </c>
      <c r="D280" s="3">
        <v>1.1000000000000001E-3</v>
      </c>
      <c r="E280" s="52">
        <v>4.3999999999999995</v>
      </c>
      <c r="F280" s="1">
        <f t="shared" si="70"/>
        <v>7.87</v>
      </c>
      <c r="G280" s="4">
        <f t="shared" si="69"/>
        <v>3.8090799999999994E-2</v>
      </c>
      <c r="H280" s="1">
        <f>H279-0.5</f>
        <v>-26.25</v>
      </c>
      <c r="I280" s="4">
        <f t="shared" si="79"/>
        <v>-0.99988349999999981</v>
      </c>
      <c r="J280" s="1">
        <v>2.1</v>
      </c>
      <c r="K280" s="5">
        <f t="shared" si="75"/>
        <v>7.9990679999999995E-2</v>
      </c>
    </row>
    <row r="281" spans="3:11" x14ac:dyDescent="0.3">
      <c r="C281" s="1">
        <v>78</v>
      </c>
      <c r="D281" s="3">
        <v>1.1000000000000001E-3</v>
      </c>
      <c r="E281" s="52">
        <v>4.28</v>
      </c>
      <c r="F281" s="1">
        <f t="shared" si="70"/>
        <v>7.87</v>
      </c>
      <c r="G281" s="4">
        <f t="shared" si="69"/>
        <v>3.7051960000000009E-2</v>
      </c>
      <c r="H281" s="1">
        <f>H280-0.5-0.5</f>
        <v>-27.25</v>
      </c>
      <c r="I281" s="4">
        <f t="shared" ref="I281" si="80">H281*G281</f>
        <v>-1.0096659100000003</v>
      </c>
      <c r="J281" s="1">
        <v>2.1</v>
      </c>
      <c r="K281" s="5">
        <f t="shared" si="75"/>
        <v>7.7809116000000025E-2</v>
      </c>
    </row>
    <row r="282" spans="3:11" x14ac:dyDescent="0.3">
      <c r="C282" s="1">
        <v>79</v>
      </c>
      <c r="D282" s="3">
        <v>1.1000000000000001E-3</v>
      </c>
      <c r="E282" s="52">
        <v>4.2</v>
      </c>
      <c r="F282" s="1">
        <f t="shared" si="70"/>
        <v>7.87</v>
      </c>
      <c r="G282" s="4">
        <f>F282*E282*D282</f>
        <v>3.6359400000000007E-2</v>
      </c>
      <c r="H282" s="1">
        <f>H281-0.5</f>
        <v>-27.75</v>
      </c>
      <c r="I282" s="4">
        <f>H282*G282</f>
        <v>-1.0089733500000002</v>
      </c>
      <c r="J282" s="1">
        <v>2.1</v>
      </c>
      <c r="K282" s="5">
        <f>J282*G282</f>
        <v>7.6354740000000018E-2</v>
      </c>
    </row>
    <row r="283" spans="3:11" x14ac:dyDescent="0.3">
      <c r="C283" s="1">
        <v>80</v>
      </c>
      <c r="D283" s="3">
        <v>1.1000000000000001E-3</v>
      </c>
      <c r="E283" s="52">
        <v>4.01</v>
      </c>
      <c r="F283" s="1">
        <f t="shared" si="70"/>
        <v>7.87</v>
      </c>
      <c r="G283" s="4">
        <f>F283*E283*D283</f>
        <v>3.471457E-2</v>
      </c>
      <c r="H283" s="1">
        <f>H282-0.5-0.5</f>
        <v>-28.75</v>
      </c>
      <c r="I283" s="4">
        <f t="shared" ref="I283:I284" si="81">G283*H283</f>
        <v>-0.99804388749999995</v>
      </c>
      <c r="J283" s="1">
        <v>2.1</v>
      </c>
      <c r="K283" s="5">
        <f>J283*G283</f>
        <v>7.2900596999999998E-2</v>
      </c>
    </row>
    <row r="284" spans="3:11" x14ac:dyDescent="0.3">
      <c r="C284" s="1">
        <v>81</v>
      </c>
      <c r="D284" s="3">
        <v>1.1000000000000001E-3</v>
      </c>
      <c r="E284" s="52">
        <v>3.8999999999999995</v>
      </c>
      <c r="F284" s="1">
        <f t="shared" si="70"/>
        <v>7.87</v>
      </c>
      <c r="G284" s="4">
        <f>F284*E284*D284</f>
        <v>3.3762300000000002E-2</v>
      </c>
      <c r="H284" s="1">
        <f>H283-1.5</f>
        <v>-30.25</v>
      </c>
      <c r="I284" s="4">
        <f t="shared" si="81"/>
        <v>-1.0213095750000001</v>
      </c>
      <c r="J284" s="1">
        <v>2.1</v>
      </c>
      <c r="K284" s="5">
        <f>J284*G284</f>
        <v>7.0900830000000012E-2</v>
      </c>
    </row>
    <row r="285" spans="3:11" x14ac:dyDescent="0.3">
      <c r="C285" s="1">
        <v>82</v>
      </c>
      <c r="D285" s="3">
        <v>1.1000000000000001E-3</v>
      </c>
      <c r="E285" s="52">
        <v>3.63</v>
      </c>
      <c r="F285" s="1">
        <f t="shared" si="70"/>
        <v>7.87</v>
      </c>
      <c r="G285" s="4">
        <f>F285*E285*D285</f>
        <v>3.142491E-2</v>
      </c>
      <c r="H285" s="1">
        <f>H284-0.5</f>
        <v>-30.75</v>
      </c>
      <c r="I285" s="4">
        <f t="shared" ref="I285:I292" si="82">H285*G285</f>
        <v>-0.96631598250000006</v>
      </c>
      <c r="J285" s="1">
        <v>2.1</v>
      </c>
      <c r="K285" s="5">
        <f t="shared" ref="K285:K292" si="83">J285*G285</f>
        <v>6.5992310999999998E-2</v>
      </c>
    </row>
    <row r="286" spans="3:11" x14ac:dyDescent="0.3">
      <c r="C286" s="1">
        <v>83</v>
      </c>
      <c r="D286" s="3">
        <v>1.1000000000000001E-3</v>
      </c>
      <c r="E286" s="52">
        <v>3.46</v>
      </c>
      <c r="F286" s="1">
        <f t="shared" si="70"/>
        <v>7.87</v>
      </c>
      <c r="G286" s="4">
        <f>F286*E286*D286</f>
        <v>2.9953220000000003E-2</v>
      </c>
      <c r="H286" s="1">
        <f>H285-0.5-0.5</f>
        <v>-31.75</v>
      </c>
      <c r="I286" s="4">
        <f t="shared" si="82"/>
        <v>-0.95101473500000011</v>
      </c>
      <c r="J286" s="1">
        <v>2.1</v>
      </c>
      <c r="K286" s="5">
        <f t="shared" si="83"/>
        <v>6.2901762000000014E-2</v>
      </c>
    </row>
    <row r="287" spans="3:11" x14ac:dyDescent="0.3">
      <c r="C287" s="1">
        <v>84</v>
      </c>
      <c r="D287" s="3">
        <v>1.1000000000000001E-3</v>
      </c>
      <c r="E287" s="52">
        <v>3.05</v>
      </c>
      <c r="F287" s="1">
        <f t="shared" si="70"/>
        <v>7.87</v>
      </c>
      <c r="G287" s="4">
        <f t="shared" ref="G287:G292" si="84">F287*E287*D287</f>
        <v>2.640385E-2</v>
      </c>
      <c r="H287" s="1">
        <f t="shared" ref="H287:H291" si="85">H286-0.5</f>
        <v>-32.25</v>
      </c>
      <c r="I287" s="4">
        <f t="shared" si="82"/>
        <v>-0.85152416249999996</v>
      </c>
      <c r="J287" s="1">
        <v>2.1</v>
      </c>
      <c r="K287" s="5">
        <f t="shared" si="83"/>
        <v>5.5448085000000001E-2</v>
      </c>
    </row>
    <row r="288" spans="3:11" x14ac:dyDescent="0.3">
      <c r="C288" s="1">
        <v>85</v>
      </c>
      <c r="D288" s="3">
        <v>1.1000000000000001E-3</v>
      </c>
      <c r="E288" s="52">
        <v>2.31</v>
      </c>
      <c r="F288" s="1">
        <f t="shared" si="70"/>
        <v>7.87</v>
      </c>
      <c r="G288" s="4">
        <f t="shared" si="84"/>
        <v>1.9997670000000002E-2</v>
      </c>
      <c r="H288" s="1">
        <f>H287-0.5-0.5</f>
        <v>-33.25</v>
      </c>
      <c r="I288" s="4">
        <f t="shared" si="82"/>
        <v>-0.66492252750000003</v>
      </c>
      <c r="J288" s="1">
        <v>2.1</v>
      </c>
      <c r="K288" s="5">
        <f t="shared" si="83"/>
        <v>4.1995107000000004E-2</v>
      </c>
    </row>
    <row r="289" spans="3:11" x14ac:dyDescent="0.3">
      <c r="C289" s="1">
        <v>86</v>
      </c>
      <c r="D289" s="3">
        <v>1.1000000000000001E-3</v>
      </c>
      <c r="E289" s="52">
        <v>2.0299999999999998</v>
      </c>
      <c r="F289" s="1">
        <f t="shared" si="70"/>
        <v>7.87</v>
      </c>
      <c r="G289" s="4">
        <f t="shared" si="84"/>
        <v>1.7573709999999999E-2</v>
      </c>
      <c r="H289" s="1">
        <f>H288-0.5</f>
        <v>-33.75</v>
      </c>
      <c r="I289" s="4">
        <f t="shared" si="82"/>
        <v>-0.59311271249999997</v>
      </c>
      <c r="J289" s="1">
        <v>2.1</v>
      </c>
      <c r="K289" s="5">
        <f t="shared" si="83"/>
        <v>3.6904790999999999E-2</v>
      </c>
    </row>
    <row r="290" spans="3:11" x14ac:dyDescent="0.3">
      <c r="C290" s="1">
        <v>87</v>
      </c>
      <c r="D290" s="3">
        <v>1.1000000000000001E-3</v>
      </c>
      <c r="E290" s="52">
        <v>1.4099999999999997</v>
      </c>
      <c r="F290" s="1">
        <f t="shared" si="70"/>
        <v>7.87</v>
      </c>
      <c r="G290" s="4">
        <f t="shared" si="84"/>
        <v>1.2206369999999999E-2</v>
      </c>
      <c r="H290" s="1">
        <f>H289-0.5-0.5</f>
        <v>-34.75</v>
      </c>
      <c r="I290" s="4">
        <f t="shared" si="82"/>
        <v>-0.42417135749999996</v>
      </c>
      <c r="J290" s="1">
        <v>2.1</v>
      </c>
      <c r="K290" s="5">
        <f t="shared" si="83"/>
        <v>2.5633376999999999E-2</v>
      </c>
    </row>
    <row r="291" spans="3:11" x14ac:dyDescent="0.3">
      <c r="C291" s="1">
        <v>88</v>
      </c>
      <c r="D291" s="3">
        <v>1.1000000000000001E-3</v>
      </c>
      <c r="E291" s="52">
        <v>1.1299999999999999</v>
      </c>
      <c r="F291" s="1">
        <f t="shared" si="70"/>
        <v>7.87</v>
      </c>
      <c r="G291" s="4">
        <f t="shared" si="84"/>
        <v>9.7824099999999983E-3</v>
      </c>
      <c r="H291" s="1">
        <f t="shared" si="85"/>
        <v>-35.25</v>
      </c>
      <c r="I291" s="4">
        <f t="shared" si="82"/>
        <v>-0.34482995249999993</v>
      </c>
      <c r="J291" s="1">
        <v>2.1</v>
      </c>
      <c r="K291" s="5">
        <f t="shared" si="83"/>
        <v>2.0543060999999998E-2</v>
      </c>
    </row>
    <row r="292" spans="3:11" x14ac:dyDescent="0.3">
      <c r="C292" s="1">
        <v>89</v>
      </c>
      <c r="D292" s="3">
        <v>1.1000000000000001E-3</v>
      </c>
      <c r="E292" s="52">
        <v>0.24</v>
      </c>
      <c r="F292" s="1">
        <f t="shared" si="70"/>
        <v>7.87</v>
      </c>
      <c r="G292" s="4">
        <f t="shared" si="84"/>
        <v>2.0776800000000002E-3</v>
      </c>
      <c r="H292" s="1">
        <f>H291-0.5</f>
        <v>-35.75</v>
      </c>
      <c r="I292" s="4">
        <f t="shared" si="82"/>
        <v>-7.4277060000000006E-2</v>
      </c>
      <c r="J292" s="1">
        <v>2.1</v>
      </c>
      <c r="K292" s="5">
        <f t="shared" si="83"/>
        <v>4.3631280000000008E-3</v>
      </c>
    </row>
    <row r="293" spans="3:11" s="5" customFormat="1" x14ac:dyDescent="0.3">
      <c r="C293" s="22"/>
      <c r="D293" s="22"/>
      <c r="E293" s="22"/>
      <c r="F293" s="22" t="s">
        <v>11</v>
      </c>
      <c r="G293" s="22">
        <f>SUM(G204:G292)*2</f>
        <v>6.3765730599999904</v>
      </c>
      <c r="H293" s="22"/>
      <c r="I293" s="22">
        <f>SUM(I204:I292)</f>
        <v>-0.34197314250000516</v>
      </c>
      <c r="J293" s="22"/>
      <c r="K293" s="22">
        <f>SUM(K204:K292)</f>
        <v>6.6954017130000025</v>
      </c>
    </row>
    <row r="294" spans="3:11" s="5" customFormat="1" x14ac:dyDescent="0.3">
      <c r="C294" s="22"/>
      <c r="D294" s="22"/>
      <c r="E294" s="22"/>
      <c r="F294" s="22"/>
      <c r="G294" s="22" t="s">
        <v>12</v>
      </c>
      <c r="H294" s="22">
        <f>(2*I293)/G293</f>
        <v>-0.10725922506720426</v>
      </c>
      <c r="I294" s="22"/>
      <c r="J294" s="22" t="s">
        <v>13</v>
      </c>
      <c r="K294" s="22">
        <f>(2*K293)/G293</f>
        <v>2.1000000000000041</v>
      </c>
    </row>
    <row r="295" spans="3:11" x14ac:dyDescent="0.3">
      <c r="D295" s="3"/>
      <c r="G295" s="4"/>
      <c r="I295" s="4"/>
      <c r="K295" s="5"/>
    </row>
    <row r="296" spans="3:11" x14ac:dyDescent="0.3">
      <c r="D296" s="3"/>
      <c r="G296" s="4"/>
      <c r="I296" s="4"/>
      <c r="K296" s="5"/>
    </row>
    <row r="297" spans="3:11" x14ac:dyDescent="0.3">
      <c r="D297" s="3"/>
      <c r="G297" s="4"/>
      <c r="I297" s="4"/>
      <c r="K297" s="5"/>
    </row>
    <row r="298" spans="3:11" x14ac:dyDescent="0.3">
      <c r="D298" s="3"/>
      <c r="G298" s="4"/>
      <c r="I298" s="4"/>
      <c r="K298" s="5"/>
    </row>
    <row r="299" spans="3:11" x14ac:dyDescent="0.3">
      <c r="D299" s="3"/>
      <c r="G299" s="4"/>
      <c r="I299" s="4"/>
      <c r="K299" s="5"/>
    </row>
    <row r="300" spans="3:11" x14ac:dyDescent="0.3">
      <c r="D300" s="3"/>
      <c r="G300" s="4"/>
      <c r="I300" s="4"/>
      <c r="K300" s="5"/>
    </row>
    <row r="301" spans="3:11" x14ac:dyDescent="0.3">
      <c r="D301" s="3"/>
      <c r="G301" s="4"/>
      <c r="I301" s="4"/>
      <c r="K301" s="5"/>
    </row>
    <row r="302" spans="3:11" x14ac:dyDescent="0.3">
      <c r="D302" s="3"/>
      <c r="G302" s="4"/>
      <c r="I302" s="4"/>
      <c r="K302" s="5"/>
    </row>
    <row r="303" spans="3:11" x14ac:dyDescent="0.3">
      <c r="D303" s="3"/>
      <c r="G303" s="4"/>
      <c r="I303" s="4"/>
      <c r="K303" s="5"/>
    </row>
    <row r="304" spans="3:11" x14ac:dyDescent="0.3">
      <c r="D304" s="3"/>
      <c r="G304" s="4"/>
      <c r="I304" s="4"/>
      <c r="K304" s="5"/>
    </row>
    <row r="305" spans="4:11" x14ac:dyDescent="0.3">
      <c r="D305" s="3"/>
      <c r="G305" s="4"/>
      <c r="I305" s="4"/>
      <c r="K305" s="5"/>
    </row>
    <row r="306" spans="4:11" x14ac:dyDescent="0.3">
      <c r="D306" s="3"/>
      <c r="G306" s="4"/>
      <c r="I306" s="4"/>
      <c r="K306" s="5"/>
    </row>
    <row r="307" spans="4:11" x14ac:dyDescent="0.3">
      <c r="D307" s="3"/>
      <c r="G307" s="4"/>
      <c r="I307" s="4"/>
      <c r="K307" s="5"/>
    </row>
    <row r="308" spans="4:11" x14ac:dyDescent="0.3">
      <c r="D308" s="3"/>
      <c r="G308" s="4"/>
      <c r="I308" s="4"/>
      <c r="K308" s="5"/>
    </row>
    <row r="309" spans="4:11" x14ac:dyDescent="0.3">
      <c r="D309" s="3"/>
      <c r="G309" s="4"/>
      <c r="I309" s="4"/>
      <c r="K309" s="5"/>
    </row>
    <row r="310" spans="4:11" x14ac:dyDescent="0.3">
      <c r="D310" s="3"/>
      <c r="G310" s="4"/>
      <c r="I310" s="4"/>
      <c r="K310" s="5"/>
    </row>
    <row r="311" spans="4:11" x14ac:dyDescent="0.3">
      <c r="D311" s="3"/>
      <c r="G311" s="4"/>
      <c r="I311" s="4"/>
      <c r="K311" s="5"/>
    </row>
    <row r="312" spans="4:11" x14ac:dyDescent="0.3">
      <c r="D312" s="3"/>
      <c r="G312" s="4"/>
      <c r="I312" s="4"/>
      <c r="K312" s="5"/>
    </row>
    <row r="313" spans="4:11" x14ac:dyDescent="0.3">
      <c r="D313" s="3"/>
      <c r="G313" s="4"/>
      <c r="I313" s="4"/>
      <c r="K313" s="5"/>
    </row>
  </sheetData>
  <mergeCells count="4">
    <mergeCell ref="C201:K202"/>
    <mergeCell ref="C2:K2"/>
    <mergeCell ref="C57:K57"/>
    <mergeCell ref="C189:K19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103D-F204-4513-8E8F-DD5392605CCD}">
  <dimension ref="A1:U345"/>
  <sheetViews>
    <sheetView topLeftCell="A58" zoomScale="55" zoomScaleNormal="55" workbookViewId="0">
      <selection activeCell="K87" sqref="K87"/>
    </sheetView>
  </sheetViews>
  <sheetFormatPr defaultColWidth="9.109375" defaultRowHeight="25.2" customHeight="1" x14ac:dyDescent="0.3"/>
  <cols>
    <col min="1" max="2" width="9.109375" style="3"/>
    <col min="3" max="3" width="9.33203125" style="51" bestFit="1" customWidth="1"/>
    <col min="4" max="4" width="33.6640625" style="50" customWidth="1"/>
    <col min="5" max="5" width="20" style="3" customWidth="1"/>
    <col min="6" max="6" width="8.88671875" style="3" customWidth="1"/>
    <col min="7" max="7" width="17.109375" style="3" customWidth="1"/>
    <col min="8" max="8" width="22.44140625" style="3" customWidth="1"/>
    <col min="9" max="9" width="20.88671875" style="3" customWidth="1"/>
    <col min="10" max="10" width="17.33203125" style="1" customWidth="1"/>
    <col min="11" max="11" width="17.33203125" style="3" customWidth="1"/>
    <col min="12" max="12" width="13.44140625" style="3" customWidth="1"/>
    <col min="13" max="13" width="10.33203125" style="10" customWidth="1"/>
    <col min="14" max="14" width="16.6640625" style="3" customWidth="1"/>
    <col min="15" max="15" width="9.33203125" style="1" bestFit="1" customWidth="1"/>
    <col min="16" max="16" width="15" style="3" customWidth="1"/>
    <col min="17" max="16384" width="9.109375" style="3"/>
  </cols>
  <sheetData>
    <row r="1" spans="2:16" ht="25.2" customHeight="1" x14ac:dyDescent="0.3">
      <c r="M1" s="1"/>
    </row>
    <row r="2" spans="2:16" s="50" customFormat="1" ht="67.95" customHeight="1" x14ac:dyDescent="0.3">
      <c r="B2" s="50" t="s">
        <v>0</v>
      </c>
      <c r="C2" s="7" t="s">
        <v>2</v>
      </c>
      <c r="D2" s="8" t="s">
        <v>18</v>
      </c>
      <c r="E2" s="8" t="s">
        <v>19</v>
      </c>
      <c r="F2" s="8" t="s">
        <v>20</v>
      </c>
      <c r="G2" s="8" t="s">
        <v>21</v>
      </c>
      <c r="H2" s="9" t="s">
        <v>22</v>
      </c>
      <c r="I2" s="8" t="s">
        <v>23</v>
      </c>
      <c r="J2" s="7" t="s">
        <v>24</v>
      </c>
      <c r="K2" s="8" t="s">
        <v>25</v>
      </c>
      <c r="L2" s="9" t="s">
        <v>26</v>
      </c>
      <c r="M2" s="7" t="s">
        <v>27</v>
      </c>
      <c r="N2" s="9" t="s">
        <v>28</v>
      </c>
      <c r="O2" s="7" t="s">
        <v>29</v>
      </c>
      <c r="P2" s="9" t="s">
        <v>30</v>
      </c>
    </row>
    <row r="3" spans="2:16" ht="25.2" customHeight="1" x14ac:dyDescent="0.3">
      <c r="C3" s="2">
        <v>1</v>
      </c>
      <c r="D3" s="6" t="s">
        <v>31</v>
      </c>
      <c r="G3" s="5">
        <v>98.2</v>
      </c>
      <c r="H3" s="3">
        <v>8.0000000000000002E-3</v>
      </c>
      <c r="I3" s="3">
        <f t="shared" ref="I3:I11" si="0">H3*G3</f>
        <v>0.78560000000000008</v>
      </c>
      <c r="J3" s="1">
        <v>7.87</v>
      </c>
      <c r="K3" s="3">
        <f>J3*I3</f>
        <v>6.1826720000000011</v>
      </c>
      <c r="L3" s="3">
        <f>K3</f>
        <v>6.1826720000000011</v>
      </c>
      <c r="M3" s="1">
        <v>0.84</v>
      </c>
      <c r="N3" s="3">
        <f>L3*M3</f>
        <v>5.193444480000001</v>
      </c>
      <c r="O3" s="1">
        <v>4.0000000000000001E-3</v>
      </c>
      <c r="P3" s="3">
        <f>L3*O3</f>
        <v>2.4730688000000004E-2</v>
      </c>
    </row>
    <row r="4" spans="2:16" ht="25.2" customHeight="1" x14ac:dyDescent="0.3">
      <c r="C4" s="80">
        <v>2</v>
      </c>
      <c r="D4" s="6" t="s">
        <v>32</v>
      </c>
      <c r="G4" s="5">
        <v>107.94</v>
      </c>
      <c r="H4" s="3">
        <v>8.0000000000000002E-3</v>
      </c>
      <c r="I4" s="3">
        <f t="shared" si="0"/>
        <v>0.86351999999999995</v>
      </c>
      <c r="J4" s="1">
        <v>7.87</v>
      </c>
      <c r="K4" s="3">
        <f t="shared" ref="K4:K17" si="1">J4*I4</f>
        <v>6.7959024000000001</v>
      </c>
      <c r="L4" s="79">
        <f>(K4+K5+K6)*2</f>
        <v>49.541964800000002</v>
      </c>
      <c r="M4" s="81">
        <v>3.8559999999999999</v>
      </c>
      <c r="N4" s="79">
        <f>L4*M4</f>
        <v>191.0338162688</v>
      </c>
      <c r="O4" s="81">
        <v>2.5000000000000001E-2</v>
      </c>
      <c r="P4" s="79">
        <f>O4*L4</f>
        <v>1.2385491200000001</v>
      </c>
    </row>
    <row r="5" spans="2:16" ht="25.2" customHeight="1" x14ac:dyDescent="0.3">
      <c r="C5" s="80"/>
      <c r="D5" s="6" t="s">
        <v>33</v>
      </c>
      <c r="G5" s="5">
        <v>148.69999999999999</v>
      </c>
      <c r="H5" s="3">
        <v>8.0000000000000002E-3</v>
      </c>
      <c r="I5" s="3">
        <f t="shared" si="0"/>
        <v>1.1896</v>
      </c>
      <c r="J5" s="1">
        <v>7.87</v>
      </c>
      <c r="K5" s="3">
        <f t="shared" si="1"/>
        <v>9.362152</v>
      </c>
      <c r="L5" s="79"/>
      <c r="M5" s="81"/>
      <c r="N5" s="79"/>
      <c r="O5" s="81"/>
      <c r="P5" s="79"/>
    </row>
    <row r="6" spans="2:16" ht="25.2" customHeight="1" x14ac:dyDescent="0.3">
      <c r="C6" s="80"/>
      <c r="D6" s="6" t="s">
        <v>34</v>
      </c>
      <c r="G6" s="5">
        <v>136.80000000000001</v>
      </c>
      <c r="H6" s="3">
        <v>8.0000000000000002E-3</v>
      </c>
      <c r="I6" s="3">
        <f>H6*G6</f>
        <v>1.0944</v>
      </c>
      <c r="J6" s="1">
        <v>7.87</v>
      </c>
      <c r="K6" s="3">
        <f>J6*I6</f>
        <v>8.6129280000000001</v>
      </c>
      <c r="L6" s="79"/>
      <c r="M6" s="81"/>
      <c r="N6" s="79"/>
      <c r="O6" s="81"/>
      <c r="P6" s="79"/>
    </row>
    <row r="7" spans="2:16" ht="25.2" customHeight="1" x14ac:dyDescent="0.3">
      <c r="C7" s="2">
        <v>3</v>
      </c>
      <c r="D7" s="6" t="s">
        <v>35</v>
      </c>
      <c r="G7" s="5">
        <v>204.5</v>
      </c>
      <c r="H7" s="3">
        <v>8.0000000000000002E-3</v>
      </c>
      <c r="I7" s="3">
        <f t="shared" si="0"/>
        <v>1.6360000000000001</v>
      </c>
      <c r="J7" s="1">
        <v>7.87</v>
      </c>
      <c r="K7" s="3">
        <f t="shared" si="1"/>
        <v>12.87532</v>
      </c>
      <c r="L7" s="3">
        <f>K7*2</f>
        <v>25.750640000000001</v>
      </c>
      <c r="M7" s="1">
        <v>-1.425</v>
      </c>
      <c r="N7" s="3">
        <f>M7*L7</f>
        <v>-36.694662000000001</v>
      </c>
      <c r="O7" s="1">
        <v>0.69</v>
      </c>
      <c r="P7" s="3">
        <f>O7*L7</f>
        <v>17.7679416</v>
      </c>
    </row>
    <row r="8" spans="2:16" ht="25.2" customHeight="1" x14ac:dyDescent="0.3">
      <c r="C8" s="80">
        <v>4</v>
      </c>
      <c r="D8" s="6" t="s">
        <v>36</v>
      </c>
      <c r="G8" s="5">
        <v>182.2</v>
      </c>
      <c r="H8" s="3">
        <v>8.0000000000000002E-3</v>
      </c>
      <c r="I8" s="3">
        <f t="shared" si="0"/>
        <v>1.4576</v>
      </c>
      <c r="J8" s="1">
        <v>7.87</v>
      </c>
      <c r="K8" s="3">
        <f t="shared" si="1"/>
        <v>11.471312000000001</v>
      </c>
      <c r="L8" s="79">
        <f>(K8+K9)*2</f>
        <v>46.565215999999999</v>
      </c>
      <c r="M8" s="81">
        <v>2.1</v>
      </c>
      <c r="N8" s="79">
        <f>M8*L8</f>
        <v>97.786953600000004</v>
      </c>
      <c r="O8" s="81">
        <v>2.48</v>
      </c>
      <c r="P8" s="79">
        <f>O8*L8</f>
        <v>115.48173568</v>
      </c>
    </row>
    <row r="9" spans="2:16" ht="25.2" customHeight="1" x14ac:dyDescent="0.3">
      <c r="C9" s="80"/>
      <c r="D9" s="6" t="s">
        <v>37</v>
      </c>
      <c r="G9" s="5">
        <v>187.6</v>
      </c>
      <c r="H9" s="3">
        <v>8.0000000000000002E-3</v>
      </c>
      <c r="I9" s="3">
        <f t="shared" si="0"/>
        <v>1.5007999999999999</v>
      </c>
      <c r="J9" s="1">
        <v>7.87</v>
      </c>
      <c r="K9" s="3">
        <f t="shared" si="1"/>
        <v>11.811295999999999</v>
      </c>
      <c r="L9" s="79"/>
      <c r="M9" s="81"/>
      <c r="N9" s="79"/>
      <c r="O9" s="81"/>
      <c r="P9" s="79"/>
    </row>
    <row r="10" spans="2:16" ht="25.2" customHeight="1" x14ac:dyDescent="0.3">
      <c r="C10" s="2">
        <v>5</v>
      </c>
      <c r="D10" s="6" t="s">
        <v>38</v>
      </c>
      <c r="G10" s="5">
        <v>193.4</v>
      </c>
      <c r="H10" s="3">
        <v>8.0000000000000002E-3</v>
      </c>
      <c r="I10" s="3">
        <f t="shared" si="0"/>
        <v>1.5472000000000001</v>
      </c>
      <c r="J10" s="1">
        <v>7.87</v>
      </c>
      <c r="K10" s="3">
        <f t="shared" si="1"/>
        <v>12.176464000000001</v>
      </c>
      <c r="L10" s="3">
        <f>K10*2</f>
        <v>24.352928000000002</v>
      </c>
      <c r="M10" s="1">
        <v>4.2</v>
      </c>
      <c r="N10" s="3">
        <f>L10*M10</f>
        <v>102.28229760000001</v>
      </c>
      <c r="O10" s="1">
        <v>3.58</v>
      </c>
      <c r="P10" s="3">
        <f>L10*O10</f>
        <v>87.183482240000004</v>
      </c>
    </row>
    <row r="11" spans="2:16" ht="25.2" customHeight="1" x14ac:dyDescent="0.3">
      <c r="C11" s="2">
        <v>6</v>
      </c>
      <c r="D11" s="6" t="s">
        <v>39</v>
      </c>
      <c r="G11" s="5">
        <v>418.6</v>
      </c>
      <c r="H11" s="3">
        <v>6.0000000000000001E-3</v>
      </c>
      <c r="I11" s="3">
        <f t="shared" si="0"/>
        <v>2.5116000000000001</v>
      </c>
      <c r="J11" s="1">
        <v>7.87</v>
      </c>
      <c r="K11" s="3">
        <f t="shared" si="1"/>
        <v>19.766292</v>
      </c>
      <c r="L11" s="3">
        <f>K11</f>
        <v>19.766292</v>
      </c>
      <c r="M11" s="1">
        <v>1.9850000000000001</v>
      </c>
      <c r="N11" s="3">
        <f t="shared" ref="N11:N21" si="2">L11*M11</f>
        <v>39.236089620000001</v>
      </c>
      <c r="O11" s="1">
        <v>5.0199999999999996</v>
      </c>
      <c r="P11" s="3">
        <f t="shared" ref="P11:P21" si="3">L11*O11</f>
        <v>99.226785839999991</v>
      </c>
    </row>
    <row r="12" spans="2:16" ht="25.2" customHeight="1" x14ac:dyDescent="0.3">
      <c r="C12" s="2">
        <v>7</v>
      </c>
      <c r="D12" s="6" t="s">
        <v>40</v>
      </c>
      <c r="G12" s="5">
        <v>130.26</v>
      </c>
      <c r="H12" s="3">
        <v>6.0000000000000001E-3</v>
      </c>
      <c r="I12" s="3">
        <f>G12*H12</f>
        <v>0.78155999999999992</v>
      </c>
      <c r="J12" s="1">
        <v>7.87</v>
      </c>
      <c r="K12" s="3">
        <f t="shared" si="1"/>
        <v>6.1508771999999992</v>
      </c>
      <c r="L12" s="3">
        <f>K12</f>
        <v>6.1508771999999992</v>
      </c>
      <c r="M12" s="1">
        <v>-28.5</v>
      </c>
      <c r="N12" s="3">
        <f t="shared" si="2"/>
        <v>-175.30000019999997</v>
      </c>
      <c r="O12" s="1">
        <v>6.3</v>
      </c>
      <c r="P12" s="3">
        <f t="shared" si="3"/>
        <v>38.750526359999995</v>
      </c>
    </row>
    <row r="13" spans="2:16" ht="25.2" customHeight="1" x14ac:dyDescent="0.3">
      <c r="C13" s="2">
        <v>8</v>
      </c>
      <c r="D13" s="6" t="s">
        <v>41</v>
      </c>
      <c r="G13" s="5">
        <v>40.4</v>
      </c>
      <c r="H13" s="3">
        <v>6.0000000000000001E-3</v>
      </c>
      <c r="I13" s="3">
        <f>H13*G13</f>
        <v>0.2424</v>
      </c>
      <c r="J13" s="1">
        <v>7.87</v>
      </c>
      <c r="K13" s="3">
        <f>J13*I13</f>
        <v>1.9076880000000001</v>
      </c>
      <c r="L13" s="3">
        <f>K13</f>
        <v>1.9076880000000001</v>
      </c>
      <c r="M13" s="1">
        <v>28.6</v>
      </c>
      <c r="N13" s="3">
        <f t="shared" si="2"/>
        <v>54.559876800000005</v>
      </c>
      <c r="O13" s="1">
        <v>7.42</v>
      </c>
      <c r="P13" s="3">
        <f t="shared" si="3"/>
        <v>14.15504496</v>
      </c>
    </row>
    <row r="14" spans="2:16" ht="25.2" customHeight="1" x14ac:dyDescent="0.3">
      <c r="C14" s="2">
        <v>10</v>
      </c>
      <c r="D14" s="6" t="s">
        <v>42</v>
      </c>
      <c r="E14" s="3" t="s">
        <v>43</v>
      </c>
      <c r="J14" s="1">
        <v>7.87</v>
      </c>
      <c r="K14" s="3">
        <f>Frames!G293</f>
        <v>6.3765730599999904</v>
      </c>
      <c r="L14" s="3">
        <f t="shared" ref="L14" si="4">K14</f>
        <v>6.3765730599999904</v>
      </c>
      <c r="M14" s="1">
        <v>1.99</v>
      </c>
      <c r="N14" s="3">
        <f t="shared" si="2"/>
        <v>12.689380389399981</v>
      </c>
      <c r="O14" s="1">
        <v>2.5249999999999999</v>
      </c>
      <c r="P14" s="3">
        <f t="shared" si="3"/>
        <v>16.100846976499977</v>
      </c>
    </row>
    <row r="15" spans="2:16" ht="25.2" customHeight="1" x14ac:dyDescent="0.3">
      <c r="C15" s="2">
        <v>11</v>
      </c>
      <c r="D15" s="6" t="s">
        <v>1</v>
      </c>
      <c r="E15" s="3" t="s">
        <v>44</v>
      </c>
      <c r="J15" s="1">
        <v>7.87</v>
      </c>
      <c r="K15" s="3">
        <f>Frames!G48</f>
        <v>3.1453824379999991</v>
      </c>
      <c r="L15" s="3">
        <f>K15</f>
        <v>3.1453824379999991</v>
      </c>
      <c r="M15" s="1">
        <v>0.72499999999999998</v>
      </c>
      <c r="N15" s="3">
        <f t="shared" si="2"/>
        <v>2.2804022675499991</v>
      </c>
      <c r="O15" s="1">
        <v>2.34</v>
      </c>
      <c r="P15" s="3">
        <f t="shared" si="3"/>
        <v>7.3601949049199975</v>
      </c>
    </row>
    <row r="16" spans="2:16" ht="25.2" customHeight="1" x14ac:dyDescent="0.3">
      <c r="C16" s="80">
        <v>12</v>
      </c>
      <c r="D16" s="6" t="s">
        <v>45</v>
      </c>
      <c r="E16" s="3" t="s">
        <v>44</v>
      </c>
      <c r="F16" s="69">
        <v>2</v>
      </c>
      <c r="G16" s="3">
        <v>1.1000000000000001E-3</v>
      </c>
      <c r="H16" s="5">
        <v>64.55</v>
      </c>
      <c r="I16" s="3">
        <f>H16*G16*F16</f>
        <v>0.14201</v>
      </c>
      <c r="J16" s="1">
        <v>7.87</v>
      </c>
      <c r="K16" s="3">
        <f t="shared" ref="K16" si="5">J16*I16</f>
        <v>1.1176187</v>
      </c>
      <c r="L16" s="3">
        <f>K16*2</f>
        <v>2.2352373999999999</v>
      </c>
      <c r="M16" s="1">
        <v>-0.875</v>
      </c>
      <c r="N16" s="3">
        <f t="shared" si="2"/>
        <v>-1.955832725</v>
      </c>
      <c r="O16" s="1">
        <v>2.6</v>
      </c>
      <c r="P16" s="3">
        <f t="shared" si="3"/>
        <v>5.8116172400000004</v>
      </c>
    </row>
    <row r="17" spans="3:16" ht="25.2" customHeight="1" x14ac:dyDescent="0.3">
      <c r="C17" s="80"/>
      <c r="D17" s="6" t="s">
        <v>45</v>
      </c>
      <c r="E17" s="3" t="s">
        <v>44</v>
      </c>
      <c r="F17" s="69">
        <v>2</v>
      </c>
      <c r="G17" s="3">
        <v>1.1000000000000001E-3</v>
      </c>
      <c r="H17" s="5">
        <v>64.55</v>
      </c>
      <c r="I17" s="3">
        <f>H17*G17*F17</f>
        <v>0.14201</v>
      </c>
      <c r="J17" s="1">
        <v>7.87</v>
      </c>
      <c r="K17" s="3">
        <f t="shared" si="1"/>
        <v>1.1176187</v>
      </c>
      <c r="L17" s="3">
        <f>K17*2</f>
        <v>2.2352373999999999</v>
      </c>
      <c r="M17" s="1">
        <v>0.125</v>
      </c>
      <c r="N17" s="3">
        <f t="shared" si="2"/>
        <v>0.27940467499999999</v>
      </c>
      <c r="O17" s="1">
        <v>3.82</v>
      </c>
      <c r="P17" s="3">
        <f t="shared" si="3"/>
        <v>8.5386068679999987</v>
      </c>
    </row>
    <row r="18" spans="3:16" ht="25.2" customHeight="1" x14ac:dyDescent="0.3">
      <c r="C18" s="2">
        <v>13</v>
      </c>
      <c r="D18" s="6" t="s">
        <v>46</v>
      </c>
      <c r="E18" s="3" t="s">
        <v>47</v>
      </c>
      <c r="F18" s="69">
        <v>1</v>
      </c>
      <c r="G18" s="3">
        <v>8.0999999999999996E-3</v>
      </c>
      <c r="H18" s="5">
        <v>64.55</v>
      </c>
      <c r="I18" s="3">
        <f>G18*H18*F18</f>
        <v>0.52285499999999996</v>
      </c>
      <c r="J18" s="1">
        <v>7.87</v>
      </c>
      <c r="K18" s="3">
        <f>I18*J18</f>
        <v>4.1148688499999997</v>
      </c>
      <c r="L18" s="3">
        <f>K18</f>
        <v>4.1148688499999997</v>
      </c>
      <c r="M18" s="1">
        <v>0.11</v>
      </c>
      <c r="N18" s="3">
        <f t="shared" si="2"/>
        <v>0.45263557349999994</v>
      </c>
      <c r="O18" s="1">
        <v>0.31</v>
      </c>
      <c r="P18" s="3">
        <f t="shared" si="3"/>
        <v>1.2756093435</v>
      </c>
    </row>
    <row r="19" spans="3:16" ht="25.2" customHeight="1" x14ac:dyDescent="0.3">
      <c r="C19" s="80">
        <v>14</v>
      </c>
      <c r="D19" s="6" t="s">
        <v>48</v>
      </c>
      <c r="E19" s="3" t="s">
        <v>49</v>
      </c>
      <c r="F19" s="69">
        <v>2</v>
      </c>
      <c r="G19" s="3">
        <v>6.1000000000000004E-3</v>
      </c>
      <c r="H19" s="5">
        <v>64.55</v>
      </c>
      <c r="I19" s="3">
        <f>G19*H19*F19</f>
        <v>0.78751000000000004</v>
      </c>
      <c r="J19" s="1">
        <v>7.87</v>
      </c>
      <c r="K19" s="3">
        <f>I19*J19</f>
        <v>6.1977037000000008</v>
      </c>
      <c r="L19" s="3">
        <f>K19*2</f>
        <v>12.395407400000002</v>
      </c>
      <c r="M19" s="1">
        <v>-0.97399999999999998</v>
      </c>
      <c r="N19" s="3">
        <f t="shared" si="2"/>
        <v>-12.073126807600001</v>
      </c>
      <c r="O19" s="1">
        <v>0.31</v>
      </c>
      <c r="P19" s="3">
        <f t="shared" si="3"/>
        <v>3.8425762940000006</v>
      </c>
    </row>
    <row r="20" spans="3:16" ht="25.2" customHeight="1" x14ac:dyDescent="0.3">
      <c r="C20" s="80"/>
      <c r="D20" s="6" t="s">
        <v>50</v>
      </c>
      <c r="E20" s="3" t="s">
        <v>49</v>
      </c>
      <c r="F20" s="69">
        <v>2</v>
      </c>
      <c r="G20" s="3">
        <v>6.1000000000000004E-3</v>
      </c>
      <c r="H20" s="5">
        <v>64.55</v>
      </c>
      <c r="I20" s="3">
        <f>G20*H20*F20</f>
        <v>0.78751000000000004</v>
      </c>
      <c r="J20" s="1">
        <v>7.87</v>
      </c>
      <c r="K20" s="3">
        <f t="shared" ref="K20:K29" si="6">I20*J20</f>
        <v>6.1977037000000008</v>
      </c>
      <c r="L20" s="3">
        <f>K20*2</f>
        <v>12.395407400000002</v>
      </c>
      <c r="M20" s="1">
        <v>-3.1</v>
      </c>
      <c r="N20" s="3">
        <f t="shared" si="2"/>
        <v>-38.425762940000006</v>
      </c>
      <c r="O20" s="1">
        <v>0.31</v>
      </c>
      <c r="P20" s="3">
        <f t="shared" si="3"/>
        <v>3.8425762940000006</v>
      </c>
    </row>
    <row r="21" spans="3:16" ht="25.2" customHeight="1" x14ac:dyDescent="0.3">
      <c r="C21" s="2">
        <v>16</v>
      </c>
      <c r="D21" s="6" t="s">
        <v>51</v>
      </c>
      <c r="E21" s="3" t="s">
        <v>52</v>
      </c>
      <c r="F21" s="69">
        <v>1</v>
      </c>
      <c r="G21" s="3">
        <v>1.1999999999999999E-3</v>
      </c>
      <c r="H21" s="5">
        <v>64.55</v>
      </c>
      <c r="I21" s="3">
        <f>F21*G21*H21</f>
        <v>7.7459999999999987E-2</v>
      </c>
      <c r="J21" s="1">
        <v>7.87</v>
      </c>
      <c r="K21" s="3">
        <f t="shared" si="6"/>
        <v>0.60961019999999988</v>
      </c>
      <c r="L21" s="3">
        <f>K21</f>
        <v>0.60961019999999988</v>
      </c>
      <c r="M21" s="1">
        <v>1.9850000000000001</v>
      </c>
      <c r="N21" s="3">
        <f t="shared" si="2"/>
        <v>1.2100762469999997</v>
      </c>
      <c r="O21" s="1">
        <v>4.99</v>
      </c>
      <c r="P21" s="3">
        <f t="shared" si="3"/>
        <v>3.0419548979999997</v>
      </c>
    </row>
    <row r="22" spans="3:16" ht="25.2" customHeight="1" x14ac:dyDescent="0.3">
      <c r="C22" s="80">
        <v>17</v>
      </c>
      <c r="D22" s="6" t="s">
        <v>53</v>
      </c>
      <c r="E22" s="3" t="s">
        <v>52</v>
      </c>
      <c r="F22" s="69">
        <v>3</v>
      </c>
      <c r="G22" s="3">
        <v>1.1999999999999999E-3</v>
      </c>
      <c r="H22" s="5">
        <v>64.55</v>
      </c>
      <c r="I22" s="3">
        <f>F22*G22*H22</f>
        <v>0.23237999999999998</v>
      </c>
      <c r="J22" s="1">
        <v>7.87</v>
      </c>
      <c r="K22" s="3">
        <f t="shared" si="6"/>
        <v>1.8288305999999999</v>
      </c>
      <c r="L22" s="79">
        <f>(K22+K23)*3</f>
        <v>10.972983599999999</v>
      </c>
      <c r="M22" s="81">
        <v>1.9850000000000001</v>
      </c>
      <c r="N22" s="79">
        <f>L22*M22</f>
        <v>21.781372445999999</v>
      </c>
      <c r="O22" s="81">
        <v>4.99</v>
      </c>
      <c r="P22" s="79">
        <f>O22*L22</f>
        <v>54.755188163999996</v>
      </c>
    </row>
    <row r="23" spans="3:16" ht="25.2" customHeight="1" x14ac:dyDescent="0.3">
      <c r="C23" s="80"/>
      <c r="D23" s="6" t="s">
        <v>53</v>
      </c>
      <c r="E23" s="3" t="s">
        <v>52</v>
      </c>
      <c r="F23" s="69">
        <v>3</v>
      </c>
      <c r="G23" s="3">
        <v>1.1999999999999999E-3</v>
      </c>
      <c r="H23" s="5">
        <v>64.55</v>
      </c>
      <c r="I23" s="3">
        <f>F23*G23*H23</f>
        <v>0.23237999999999998</v>
      </c>
      <c r="J23" s="1">
        <v>7.87</v>
      </c>
      <c r="K23" s="3">
        <f t="shared" si="6"/>
        <v>1.8288305999999999</v>
      </c>
      <c r="L23" s="79"/>
      <c r="M23" s="81"/>
      <c r="N23" s="79"/>
      <c r="O23" s="81"/>
      <c r="P23" s="79"/>
    </row>
    <row r="24" spans="3:16" ht="25.2" customHeight="1" x14ac:dyDescent="0.3">
      <c r="C24" s="2">
        <v>18</v>
      </c>
      <c r="D24" s="6" t="s">
        <v>54</v>
      </c>
      <c r="E24" s="3" t="s">
        <v>55</v>
      </c>
      <c r="F24" s="69"/>
      <c r="J24" s="1">
        <v>7.87</v>
      </c>
      <c r="K24" s="3">
        <f>Frames!G184</f>
        <v>78.364800959999926</v>
      </c>
      <c r="L24" s="3">
        <f>K24</f>
        <v>78.364800959999926</v>
      </c>
      <c r="M24" s="1">
        <v>-0.52</v>
      </c>
      <c r="N24" s="3">
        <f>L24*M24</f>
        <v>-40.749696499199963</v>
      </c>
      <c r="O24" s="1">
        <v>0.31</v>
      </c>
      <c r="P24" s="3">
        <f>O24*L24</f>
        <v>24.293088297599976</v>
      </c>
    </row>
    <row r="25" spans="3:16" ht="25.2" customHeight="1" x14ac:dyDescent="0.3">
      <c r="C25" s="80">
        <v>19</v>
      </c>
      <c r="D25" s="6" t="s">
        <v>56</v>
      </c>
      <c r="F25" s="69">
        <v>2</v>
      </c>
      <c r="G25" s="3">
        <v>88.4</v>
      </c>
      <c r="H25" s="3">
        <v>8.0000000000000002E-3</v>
      </c>
      <c r="I25" s="3">
        <f>F25*G25*H25</f>
        <v>1.4144000000000001</v>
      </c>
      <c r="J25" s="1">
        <v>7.87</v>
      </c>
      <c r="K25" s="3">
        <f t="shared" si="6"/>
        <v>11.131328000000002</v>
      </c>
      <c r="L25" s="3">
        <f t="shared" ref="L25:L29" si="7">K25</f>
        <v>11.131328000000002</v>
      </c>
      <c r="M25" s="81">
        <v>-24.75</v>
      </c>
      <c r="N25" s="3">
        <f>L25*M25</f>
        <v>-275.50036800000004</v>
      </c>
      <c r="O25" s="81">
        <v>9.0850000000000009</v>
      </c>
      <c r="P25" s="3">
        <f>L25*O25</f>
        <v>101.12811488000003</v>
      </c>
    </row>
    <row r="26" spans="3:16" ht="25.2" customHeight="1" x14ac:dyDescent="0.3">
      <c r="C26" s="80"/>
      <c r="D26" s="6" t="s">
        <v>56</v>
      </c>
      <c r="F26" s="69">
        <v>2</v>
      </c>
      <c r="G26" s="3">
        <v>66.099999999999994</v>
      </c>
      <c r="H26" s="3">
        <v>8.0000000000000002E-3</v>
      </c>
      <c r="I26" s="3">
        <f>F26*G26*H26</f>
        <v>1.0575999999999999</v>
      </c>
      <c r="J26" s="1">
        <v>7.87</v>
      </c>
      <c r="K26" s="3">
        <f t="shared" si="6"/>
        <v>8.3233119999999996</v>
      </c>
      <c r="L26" s="3">
        <f t="shared" si="7"/>
        <v>8.3233119999999996</v>
      </c>
      <c r="M26" s="81"/>
      <c r="N26" s="3">
        <f>L26*M25</f>
        <v>-206.00197199999999</v>
      </c>
      <c r="O26" s="81"/>
      <c r="P26" s="3">
        <f>L26*O25</f>
        <v>75.61728952</v>
      </c>
    </row>
    <row r="27" spans="3:16" ht="25.2" customHeight="1" x14ac:dyDescent="0.3">
      <c r="C27" s="2">
        <v>20</v>
      </c>
      <c r="D27" s="6" t="s">
        <v>57</v>
      </c>
      <c r="E27" s="3" t="s">
        <v>58</v>
      </c>
      <c r="F27" s="69"/>
      <c r="G27" s="3">
        <v>1E-3</v>
      </c>
      <c r="H27" s="3">
        <v>30.13</v>
      </c>
      <c r="I27" s="3">
        <f>G27*H27</f>
        <v>3.0130000000000001E-2</v>
      </c>
      <c r="J27" s="1">
        <v>7.87</v>
      </c>
      <c r="K27" s="3">
        <f t="shared" si="6"/>
        <v>0.2371231</v>
      </c>
      <c r="L27" s="3">
        <f t="shared" si="7"/>
        <v>0.2371231</v>
      </c>
      <c r="M27" s="1">
        <v>-24.75</v>
      </c>
      <c r="N27" s="3">
        <f>L27*M27</f>
        <v>-5.8687967250000002</v>
      </c>
      <c r="O27" s="1">
        <v>9.0779999999999994</v>
      </c>
      <c r="P27" s="3">
        <f>L27*O27</f>
        <v>2.1526035017999998</v>
      </c>
    </row>
    <row r="28" spans="3:16" ht="25.2" customHeight="1" x14ac:dyDescent="0.3">
      <c r="C28" s="2">
        <v>21</v>
      </c>
      <c r="D28" s="6" t="s">
        <v>59</v>
      </c>
      <c r="E28" s="3" t="s">
        <v>58</v>
      </c>
      <c r="F28" s="69"/>
      <c r="G28" s="3">
        <v>1E-3</v>
      </c>
      <c r="H28" s="3">
        <v>252.52</v>
      </c>
      <c r="I28" s="3">
        <f>G28*H28</f>
        <v>0.25252000000000002</v>
      </c>
      <c r="J28" s="1">
        <v>7.87</v>
      </c>
      <c r="K28" s="3">
        <f t="shared" si="6"/>
        <v>1.9873324000000001</v>
      </c>
      <c r="L28" s="3">
        <f t="shared" si="7"/>
        <v>1.9873324000000001</v>
      </c>
      <c r="M28" s="1">
        <v>5.2</v>
      </c>
      <c r="N28" s="3">
        <f>L28*M28</f>
        <v>10.33412848</v>
      </c>
      <c r="O28" s="11">
        <v>5.1025</v>
      </c>
      <c r="P28" s="3">
        <f>L28*O28</f>
        <v>10.140363571</v>
      </c>
    </row>
    <row r="29" spans="3:16" ht="25.2" customHeight="1" x14ac:dyDescent="0.3">
      <c r="C29" s="2">
        <v>23</v>
      </c>
      <c r="D29" s="6" t="s">
        <v>60</v>
      </c>
      <c r="E29" s="3" t="s">
        <v>52</v>
      </c>
      <c r="F29" s="69"/>
      <c r="G29" s="3">
        <v>1.1999999999999999E-3</v>
      </c>
      <c r="H29" s="3">
        <v>121.432</v>
      </c>
      <c r="I29" s="3">
        <f>G29*H29</f>
        <v>0.1457184</v>
      </c>
      <c r="J29" s="1">
        <v>7.87</v>
      </c>
      <c r="K29" s="3">
        <f t="shared" si="6"/>
        <v>1.146803808</v>
      </c>
      <c r="L29" s="3">
        <f t="shared" si="7"/>
        <v>1.146803808</v>
      </c>
      <c r="M29" s="1">
        <v>4.8</v>
      </c>
      <c r="N29" s="3">
        <f>L29*M29</f>
        <v>5.5046582784</v>
      </c>
      <c r="O29" s="1">
        <v>4.99</v>
      </c>
      <c r="P29" s="3">
        <f>L29*O29</f>
        <v>5.7225510019200003</v>
      </c>
    </row>
    <row r="30" spans="3:16" ht="25.2" customHeight="1" x14ac:dyDescent="0.3">
      <c r="M30" s="1"/>
    </row>
    <row r="31" spans="3:16" ht="25.2" customHeight="1" x14ac:dyDescent="0.3">
      <c r="M31" s="1"/>
    </row>
    <row r="32" spans="3:16" ht="25.2" customHeight="1" x14ac:dyDescent="0.3">
      <c r="C32" s="82" t="s">
        <v>61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3:16" ht="25.2" customHeight="1" x14ac:dyDescent="0.3"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3:16" ht="25.2" customHeight="1" x14ac:dyDescent="0.3"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3:16" ht="25.2" customHeight="1" x14ac:dyDescent="0.3">
      <c r="C35" s="80">
        <v>40</v>
      </c>
      <c r="D35" s="6" t="s">
        <v>62</v>
      </c>
      <c r="M35" s="1"/>
    </row>
    <row r="36" spans="3:16" ht="25.2" customHeight="1" x14ac:dyDescent="0.3">
      <c r="C36" s="80"/>
      <c r="D36" s="6" t="s">
        <v>63</v>
      </c>
      <c r="G36" s="3">
        <v>35.65</v>
      </c>
      <c r="H36" s="3">
        <v>8.0000000000000002E-3</v>
      </c>
      <c r="I36" s="3">
        <f>G36*H36</f>
        <v>0.28520000000000001</v>
      </c>
      <c r="J36" s="1">
        <v>7.87</v>
      </c>
      <c r="K36" s="3">
        <f>I36*J36</f>
        <v>2.2445240000000002</v>
      </c>
      <c r="L36" s="3">
        <f>K36</f>
        <v>2.2445240000000002</v>
      </c>
      <c r="M36" s="1">
        <v>-28.8</v>
      </c>
      <c r="N36" s="3">
        <f>L36*M36</f>
        <v>-64.642291200000003</v>
      </c>
      <c r="O36" s="1">
        <v>2.5249999999999999</v>
      </c>
      <c r="P36" s="3">
        <f>O36*L36</f>
        <v>5.6674231000000006</v>
      </c>
    </row>
    <row r="37" spans="3:16" ht="25.2" customHeight="1" x14ac:dyDescent="0.3">
      <c r="C37" s="80"/>
      <c r="D37" s="6" t="s">
        <v>64</v>
      </c>
      <c r="E37" s="3" t="s">
        <v>65</v>
      </c>
      <c r="G37" s="3">
        <v>1.7730000000000001E-3</v>
      </c>
      <c r="H37" s="12">
        <v>3.4279999999999999</v>
      </c>
      <c r="I37" s="3">
        <f>G37*H37</f>
        <v>6.0778439999999998E-3</v>
      </c>
      <c r="J37" s="1">
        <v>7.87</v>
      </c>
      <c r="K37" s="3">
        <f>I37*J37</f>
        <v>4.7832632280000002E-2</v>
      </c>
      <c r="L37" s="3">
        <f>K37</f>
        <v>4.7832632280000002E-2</v>
      </c>
      <c r="M37" s="1">
        <v>-28.8</v>
      </c>
      <c r="N37" s="3">
        <f>L37*M37</f>
        <v>-1.3775798096640002</v>
      </c>
      <c r="O37" s="1">
        <v>2.5249999999999999</v>
      </c>
      <c r="P37" s="3">
        <f>O37*L37</f>
        <v>0.12077739650700001</v>
      </c>
    </row>
    <row r="38" spans="3:16" ht="25.2" customHeight="1" x14ac:dyDescent="0.3">
      <c r="C38" s="80"/>
      <c r="D38" s="6" t="s">
        <v>66</v>
      </c>
      <c r="E38" s="3" t="s">
        <v>65</v>
      </c>
      <c r="G38" s="3">
        <v>1.7730000000000001E-3</v>
      </c>
      <c r="H38" s="12">
        <v>10.4</v>
      </c>
      <c r="I38" s="3">
        <f t="shared" ref="I38" si="8">G38*H38</f>
        <v>1.8439200000000003E-2</v>
      </c>
      <c r="J38" s="1">
        <v>7.87</v>
      </c>
      <c r="K38" s="3">
        <f t="shared" ref="K38" si="9">I38*J38</f>
        <v>0.14511650400000004</v>
      </c>
      <c r="L38" s="3">
        <f t="shared" ref="L38" si="10">K38</f>
        <v>0.14511650400000004</v>
      </c>
      <c r="M38" s="1">
        <v>-28.8</v>
      </c>
      <c r="N38" s="3">
        <f t="shared" ref="N38" si="11">L38*M38</f>
        <v>-4.1793553152000014</v>
      </c>
      <c r="O38" s="1">
        <v>2.5249999999999999</v>
      </c>
      <c r="P38" s="3">
        <f t="shared" ref="P38" si="12">O38*L38</f>
        <v>0.36641917260000006</v>
      </c>
    </row>
    <row r="39" spans="3:16" ht="25.2" customHeight="1" x14ac:dyDescent="0.3">
      <c r="C39" s="80"/>
      <c r="D39" s="6"/>
      <c r="M39" s="1"/>
    </row>
    <row r="40" spans="3:16" ht="25.2" customHeight="1" x14ac:dyDescent="0.3">
      <c r="C40" s="80"/>
      <c r="D40" s="6" t="s">
        <v>67</v>
      </c>
      <c r="M40" s="1"/>
    </row>
    <row r="41" spans="3:16" ht="25.2" customHeight="1" x14ac:dyDescent="0.3">
      <c r="C41" s="80"/>
      <c r="D41" s="6" t="s">
        <v>63</v>
      </c>
      <c r="G41" s="3">
        <v>54.4</v>
      </c>
      <c r="H41" s="3">
        <v>8.0000000000000002E-3</v>
      </c>
      <c r="I41" s="3">
        <f>G41*H41</f>
        <v>0.43519999999999998</v>
      </c>
      <c r="J41" s="1">
        <v>7.87</v>
      </c>
      <c r="K41" s="3">
        <f>I41*J41</f>
        <v>3.4250240000000001</v>
      </c>
      <c r="L41" s="3">
        <f>K41</f>
        <v>3.4250240000000001</v>
      </c>
      <c r="M41" s="1">
        <v>-21.25</v>
      </c>
      <c r="N41" s="3">
        <f>L41*M41</f>
        <v>-72.781760000000006</v>
      </c>
      <c r="O41" s="1">
        <v>2.5249999999999999</v>
      </c>
      <c r="P41" s="3">
        <f>O41*L41</f>
        <v>8.6481855999999997</v>
      </c>
    </row>
    <row r="42" spans="3:16" ht="25.2" customHeight="1" x14ac:dyDescent="0.3">
      <c r="C42" s="80"/>
      <c r="D42" s="6" t="s">
        <v>64</v>
      </c>
      <c r="E42" s="3" t="s">
        <v>65</v>
      </c>
      <c r="G42" s="3">
        <v>1.7730000000000001E-3</v>
      </c>
      <c r="H42" s="3">
        <v>5.05</v>
      </c>
      <c r="I42" s="3">
        <f t="shared" ref="I42:I58" si="13">G42*H42</f>
        <v>8.9536500000000005E-3</v>
      </c>
      <c r="J42" s="1">
        <v>7.87</v>
      </c>
      <c r="K42" s="3">
        <f t="shared" ref="K42:K58" si="14">I42*J42</f>
        <v>7.0465225500000006E-2</v>
      </c>
      <c r="L42" s="3">
        <f t="shared" ref="L42:L58" si="15">K42</f>
        <v>7.0465225500000006E-2</v>
      </c>
      <c r="M42" s="1">
        <v>-21.25</v>
      </c>
      <c r="N42" s="3">
        <f t="shared" ref="N42:N58" si="16">L42*M42</f>
        <v>-1.497386041875</v>
      </c>
      <c r="O42" s="1">
        <v>2.5249999999999999</v>
      </c>
      <c r="P42" s="3">
        <f t="shared" ref="P42:P58" si="17">O42*L42</f>
        <v>0.1779246943875</v>
      </c>
    </row>
    <row r="43" spans="3:16" ht="25.2" customHeight="1" x14ac:dyDescent="0.3">
      <c r="C43" s="80"/>
      <c r="D43" s="6" t="s">
        <v>66</v>
      </c>
      <c r="E43" s="3" t="s">
        <v>65</v>
      </c>
      <c r="G43" s="3">
        <v>1.7730000000000001E-3</v>
      </c>
      <c r="H43" s="3">
        <v>10.77</v>
      </c>
      <c r="I43" s="3">
        <f t="shared" si="13"/>
        <v>1.9095210000000001E-2</v>
      </c>
      <c r="J43" s="1">
        <v>7.87</v>
      </c>
      <c r="K43" s="3">
        <f t="shared" si="14"/>
        <v>0.15027930270000001</v>
      </c>
      <c r="L43" s="3">
        <f t="shared" si="15"/>
        <v>0.15027930270000001</v>
      </c>
      <c r="M43" s="1">
        <v>-21.25</v>
      </c>
      <c r="N43" s="3">
        <f t="shared" si="16"/>
        <v>-3.193435182375</v>
      </c>
      <c r="O43" s="1">
        <v>2.5249999999999999</v>
      </c>
      <c r="P43" s="3">
        <f t="shared" si="17"/>
        <v>0.37945523931750003</v>
      </c>
    </row>
    <row r="44" spans="3:16" ht="25.2" customHeight="1" x14ac:dyDescent="0.3">
      <c r="C44" s="80"/>
      <c r="D44" s="6"/>
      <c r="M44" s="1"/>
    </row>
    <row r="45" spans="3:16" ht="25.2" customHeight="1" x14ac:dyDescent="0.3">
      <c r="C45" s="80"/>
      <c r="D45" s="6" t="s">
        <v>68</v>
      </c>
      <c r="M45" s="1"/>
    </row>
    <row r="46" spans="3:16" ht="25.2" customHeight="1" x14ac:dyDescent="0.3">
      <c r="C46" s="80"/>
      <c r="D46" s="6" t="s">
        <v>63</v>
      </c>
      <c r="G46" s="3">
        <v>54.4</v>
      </c>
      <c r="H46" s="3">
        <v>8.0000000000000002E-3</v>
      </c>
      <c r="I46" s="3">
        <f t="shared" si="13"/>
        <v>0.43519999999999998</v>
      </c>
      <c r="J46" s="1">
        <v>7.87</v>
      </c>
      <c r="K46" s="3">
        <f t="shared" si="14"/>
        <v>3.4250240000000001</v>
      </c>
      <c r="L46" s="3">
        <f t="shared" si="15"/>
        <v>3.4250240000000001</v>
      </c>
      <c r="M46" s="1">
        <v>-4.75</v>
      </c>
      <c r="N46" s="3">
        <f t="shared" si="16"/>
        <v>-16.268864000000001</v>
      </c>
      <c r="O46" s="1">
        <v>2.5249999999999999</v>
      </c>
      <c r="P46" s="3">
        <f t="shared" si="17"/>
        <v>8.6481855999999997</v>
      </c>
    </row>
    <row r="47" spans="3:16" ht="25.2" customHeight="1" x14ac:dyDescent="0.3">
      <c r="C47" s="80"/>
      <c r="D47" s="6" t="s">
        <v>64</v>
      </c>
      <c r="E47" s="3" t="s">
        <v>65</v>
      </c>
      <c r="G47" s="3">
        <v>1.7730000000000001E-3</v>
      </c>
      <c r="H47" s="3">
        <v>5.05</v>
      </c>
      <c r="I47" s="3">
        <f t="shared" si="13"/>
        <v>8.9536500000000005E-3</v>
      </c>
      <c r="J47" s="1">
        <v>7.87</v>
      </c>
      <c r="K47" s="3">
        <f t="shared" si="14"/>
        <v>7.0465225500000006E-2</v>
      </c>
      <c r="L47" s="3">
        <f t="shared" si="15"/>
        <v>7.0465225500000006E-2</v>
      </c>
      <c r="M47" s="1">
        <v>-4.75</v>
      </c>
      <c r="N47" s="3">
        <f t="shared" si="16"/>
        <v>-0.33470982112500003</v>
      </c>
      <c r="O47" s="1">
        <v>2.5249999999999999</v>
      </c>
      <c r="P47" s="3">
        <f t="shared" si="17"/>
        <v>0.1779246943875</v>
      </c>
    </row>
    <row r="48" spans="3:16" ht="25.2" customHeight="1" x14ac:dyDescent="0.3">
      <c r="C48" s="80"/>
      <c r="D48" s="6" t="s">
        <v>66</v>
      </c>
      <c r="E48" s="3" t="s">
        <v>65</v>
      </c>
      <c r="G48" s="3">
        <v>1.7730000000000001E-3</v>
      </c>
      <c r="H48" s="3">
        <v>10.77</v>
      </c>
      <c r="I48" s="3">
        <f t="shared" si="13"/>
        <v>1.9095210000000001E-2</v>
      </c>
      <c r="J48" s="1">
        <v>7.87</v>
      </c>
      <c r="K48" s="3">
        <f t="shared" si="14"/>
        <v>0.15027930270000001</v>
      </c>
      <c r="L48" s="3">
        <f t="shared" si="15"/>
        <v>0.15027930270000001</v>
      </c>
      <c r="M48" s="1">
        <v>-4.75</v>
      </c>
      <c r="N48" s="3">
        <f t="shared" si="16"/>
        <v>-0.71382668782500003</v>
      </c>
      <c r="O48" s="1">
        <v>2.5249999999999999</v>
      </c>
      <c r="P48" s="3">
        <f t="shared" si="17"/>
        <v>0.37945523931750003</v>
      </c>
    </row>
    <row r="49" spans="3:16" ht="25.2" customHeight="1" x14ac:dyDescent="0.3">
      <c r="C49" s="80"/>
      <c r="D49" s="6"/>
      <c r="M49" s="1"/>
    </row>
    <row r="50" spans="3:16" ht="25.2" customHeight="1" x14ac:dyDescent="0.3">
      <c r="C50" s="80"/>
      <c r="D50" s="6" t="s">
        <v>69</v>
      </c>
      <c r="M50" s="1"/>
    </row>
    <row r="51" spans="3:16" ht="25.2" customHeight="1" x14ac:dyDescent="0.3">
      <c r="C51" s="80"/>
      <c r="D51" s="6" t="s">
        <v>63</v>
      </c>
      <c r="G51" s="3">
        <v>54.4</v>
      </c>
      <c r="H51" s="3">
        <v>8.0000000000000002E-3</v>
      </c>
      <c r="I51" s="3">
        <f t="shared" si="13"/>
        <v>0.43519999999999998</v>
      </c>
      <c r="J51" s="1">
        <v>7.87</v>
      </c>
      <c r="K51" s="3">
        <f t="shared" si="14"/>
        <v>3.4250240000000001</v>
      </c>
      <c r="L51" s="3">
        <f t="shared" si="15"/>
        <v>3.4250240000000001</v>
      </c>
      <c r="M51" s="1">
        <v>10.25</v>
      </c>
      <c r="N51" s="3">
        <f t="shared" si="16"/>
        <v>35.106496</v>
      </c>
      <c r="O51" s="1">
        <v>2.5249999999999999</v>
      </c>
      <c r="P51" s="3">
        <f t="shared" si="17"/>
        <v>8.6481855999999997</v>
      </c>
    </row>
    <row r="52" spans="3:16" ht="25.2" customHeight="1" x14ac:dyDescent="0.3">
      <c r="C52" s="80"/>
      <c r="D52" s="6" t="s">
        <v>64</v>
      </c>
      <c r="E52" s="3" t="s">
        <v>65</v>
      </c>
      <c r="G52" s="3">
        <v>1.7730000000000001E-3</v>
      </c>
      <c r="H52" s="3">
        <v>5.05</v>
      </c>
      <c r="I52" s="3">
        <f t="shared" si="13"/>
        <v>8.9536500000000005E-3</v>
      </c>
      <c r="J52" s="1">
        <v>7.87</v>
      </c>
      <c r="K52" s="3">
        <f t="shared" si="14"/>
        <v>7.0465225500000006E-2</v>
      </c>
      <c r="L52" s="3">
        <f t="shared" si="15"/>
        <v>7.0465225500000006E-2</v>
      </c>
      <c r="M52" s="1">
        <v>10.25</v>
      </c>
      <c r="N52" s="3">
        <f t="shared" si="16"/>
        <v>0.72226856137500006</v>
      </c>
      <c r="O52" s="1">
        <v>2.5249999999999999</v>
      </c>
      <c r="P52" s="3">
        <f t="shared" si="17"/>
        <v>0.1779246943875</v>
      </c>
    </row>
    <row r="53" spans="3:16" ht="25.2" customHeight="1" x14ac:dyDescent="0.3">
      <c r="C53" s="80"/>
      <c r="D53" s="6" t="s">
        <v>66</v>
      </c>
      <c r="E53" s="3" t="s">
        <v>65</v>
      </c>
      <c r="G53" s="3">
        <v>1.7730000000000001E-3</v>
      </c>
      <c r="H53" s="3">
        <v>10.77</v>
      </c>
      <c r="I53" s="3">
        <f t="shared" si="13"/>
        <v>1.9095210000000001E-2</v>
      </c>
      <c r="J53" s="1">
        <v>7.87</v>
      </c>
      <c r="K53" s="3">
        <f t="shared" si="14"/>
        <v>0.15027930270000001</v>
      </c>
      <c r="L53" s="3">
        <f t="shared" si="15"/>
        <v>0.15027930270000001</v>
      </c>
      <c r="M53" s="1">
        <v>10.25</v>
      </c>
      <c r="N53" s="3">
        <f t="shared" si="16"/>
        <v>1.5403628526749999</v>
      </c>
      <c r="O53" s="1">
        <v>2.5249999999999999</v>
      </c>
      <c r="P53" s="3">
        <f t="shared" si="17"/>
        <v>0.37945523931750003</v>
      </c>
    </row>
    <row r="54" spans="3:16" ht="25.2" customHeight="1" x14ac:dyDescent="0.3">
      <c r="C54" s="80"/>
      <c r="D54" s="6"/>
      <c r="M54" s="1"/>
    </row>
    <row r="55" spans="3:16" ht="25.2" customHeight="1" x14ac:dyDescent="0.3">
      <c r="C55" s="80"/>
      <c r="D55" s="6" t="s">
        <v>70</v>
      </c>
      <c r="M55" s="1"/>
    </row>
    <row r="56" spans="3:16" ht="25.2" customHeight="1" x14ac:dyDescent="0.3">
      <c r="C56" s="80"/>
      <c r="D56" s="6" t="s">
        <v>63</v>
      </c>
      <c r="G56" s="3">
        <v>39.5</v>
      </c>
      <c r="H56" s="3">
        <v>8.0000000000000002E-3</v>
      </c>
      <c r="I56" s="3">
        <f t="shared" si="13"/>
        <v>0.316</v>
      </c>
      <c r="J56" s="1">
        <v>7.87</v>
      </c>
      <c r="K56" s="3">
        <f t="shared" si="14"/>
        <v>2.48692</v>
      </c>
      <c r="L56" s="3">
        <f t="shared" si="15"/>
        <v>2.48692</v>
      </c>
      <c r="M56" s="1">
        <v>26.75</v>
      </c>
      <c r="N56" s="3">
        <f t="shared" si="16"/>
        <v>66.525109999999998</v>
      </c>
      <c r="O56" s="1">
        <v>2.5249999999999999</v>
      </c>
      <c r="P56" s="3">
        <f t="shared" si="17"/>
        <v>6.2794729999999994</v>
      </c>
    </row>
    <row r="57" spans="3:16" ht="25.2" customHeight="1" x14ac:dyDescent="0.3">
      <c r="C57" s="80"/>
      <c r="D57" s="6" t="s">
        <v>64</v>
      </c>
      <c r="E57" s="3" t="s">
        <v>65</v>
      </c>
      <c r="G57" s="3">
        <v>1.7730000000000001E-3</v>
      </c>
      <c r="H57" s="3">
        <v>5.0430000000000001</v>
      </c>
      <c r="I57" s="3">
        <f t="shared" si="13"/>
        <v>8.9412390000000001E-3</v>
      </c>
      <c r="J57" s="1">
        <v>7.87</v>
      </c>
      <c r="K57" s="3">
        <f t="shared" si="14"/>
        <v>7.0367550930000008E-2</v>
      </c>
      <c r="L57" s="3">
        <f t="shared" si="15"/>
        <v>7.0367550930000008E-2</v>
      </c>
      <c r="M57" s="1">
        <v>26.75</v>
      </c>
      <c r="N57" s="3">
        <f t="shared" si="16"/>
        <v>1.8823319873775002</v>
      </c>
      <c r="O57" s="1">
        <v>2.5249999999999999</v>
      </c>
      <c r="P57" s="3">
        <f t="shared" si="17"/>
        <v>0.17767806609825001</v>
      </c>
    </row>
    <row r="58" spans="3:16" ht="25.2" customHeight="1" x14ac:dyDescent="0.3">
      <c r="C58" s="80"/>
      <c r="D58" s="6" t="s">
        <v>66</v>
      </c>
      <c r="E58" s="3" t="s">
        <v>65</v>
      </c>
      <c r="G58" s="3">
        <v>1.7730000000000001E-3</v>
      </c>
      <c r="H58" s="3">
        <v>7.8259999999999996</v>
      </c>
      <c r="I58" s="3">
        <f t="shared" si="13"/>
        <v>1.3875498E-2</v>
      </c>
      <c r="J58" s="1">
        <v>7.87</v>
      </c>
      <c r="K58" s="3">
        <f t="shared" si="14"/>
        <v>0.10920016926000001</v>
      </c>
      <c r="L58" s="3">
        <f t="shared" si="15"/>
        <v>0.10920016926000001</v>
      </c>
      <c r="M58" s="1">
        <v>26.75</v>
      </c>
      <c r="N58" s="3">
        <f t="shared" si="16"/>
        <v>2.9211045277050003</v>
      </c>
      <c r="O58" s="1">
        <v>2.5249999999999999</v>
      </c>
      <c r="P58" s="3">
        <f t="shared" si="17"/>
        <v>0.2757304273815</v>
      </c>
    </row>
    <row r="59" spans="3:16" ht="25.2" customHeight="1" x14ac:dyDescent="0.3">
      <c r="M59" s="1"/>
    </row>
    <row r="60" spans="3:16" ht="25.2" customHeight="1" x14ac:dyDescent="0.3">
      <c r="C60" s="82" t="s">
        <v>71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3:16" ht="25.2" customHeight="1" x14ac:dyDescent="0.3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3:16" ht="25.2" customHeight="1" x14ac:dyDescent="0.3">
      <c r="C62" s="2">
        <v>41</v>
      </c>
      <c r="D62" s="6" t="s">
        <v>63</v>
      </c>
      <c r="G62" s="3">
        <v>150.9</v>
      </c>
      <c r="H62" s="3">
        <v>6.0000000000000001E-3</v>
      </c>
      <c r="I62" s="3">
        <f>G62*H62</f>
        <v>0.90540000000000009</v>
      </c>
      <c r="J62" s="1">
        <v>7.87</v>
      </c>
      <c r="K62" s="3">
        <f>I62*J62</f>
        <v>7.1254980000000012</v>
      </c>
      <c r="L62" s="3">
        <f>K62</f>
        <v>7.1254980000000012</v>
      </c>
      <c r="M62" s="1">
        <v>-27.5</v>
      </c>
      <c r="N62" s="3">
        <f>L62*M62</f>
        <v>-195.95119500000004</v>
      </c>
      <c r="O62" s="1">
        <v>7.78</v>
      </c>
      <c r="P62" s="3">
        <f>O62*L62</f>
        <v>55.436374440000009</v>
      </c>
    </row>
    <row r="63" spans="3:16" ht="25.2" customHeight="1" x14ac:dyDescent="0.3">
      <c r="C63" s="2">
        <v>42</v>
      </c>
      <c r="D63" s="6" t="s">
        <v>72</v>
      </c>
      <c r="E63" s="3" t="s">
        <v>52</v>
      </c>
      <c r="G63" s="3">
        <v>1.1999999999999999E-3</v>
      </c>
      <c r="H63" s="3">
        <v>13.92</v>
      </c>
      <c r="I63" s="3">
        <f t="shared" ref="I63:I74" si="18">G63*H63</f>
        <v>1.6704E-2</v>
      </c>
      <c r="J63" s="1">
        <v>7.87</v>
      </c>
      <c r="K63" s="3">
        <f t="shared" ref="K63:K73" si="19">I63*J63</f>
        <v>0.13146047999999999</v>
      </c>
      <c r="L63" s="3">
        <f t="shared" ref="L63:L74" si="20">K63</f>
        <v>0.13146047999999999</v>
      </c>
      <c r="M63" s="1">
        <v>-27.5</v>
      </c>
      <c r="N63" s="3">
        <f t="shared" ref="N63:N87" si="21">L63*M63</f>
        <v>-3.6151631999999996</v>
      </c>
      <c r="O63" s="1">
        <v>7.78</v>
      </c>
      <c r="P63" s="3">
        <f t="shared" ref="P63:P87" si="22">O63*L63</f>
        <v>1.0227625344</v>
      </c>
    </row>
    <row r="64" spans="3:16" ht="25.2" customHeight="1" x14ac:dyDescent="0.3">
      <c r="C64" s="2">
        <v>43</v>
      </c>
      <c r="D64" s="6" t="s">
        <v>73</v>
      </c>
      <c r="E64" s="3" t="s">
        <v>58</v>
      </c>
      <c r="G64" s="3">
        <v>8.0000000000000004E-4</v>
      </c>
      <c r="H64" s="3">
        <v>96.287999999999997</v>
      </c>
      <c r="I64" s="3">
        <f>G64*H64</f>
        <v>7.7030399999999999E-2</v>
      </c>
      <c r="J64" s="1">
        <v>7.87</v>
      </c>
      <c r="K64" s="3">
        <f t="shared" si="19"/>
        <v>0.606229248</v>
      </c>
      <c r="L64" s="3">
        <f t="shared" si="20"/>
        <v>0.606229248</v>
      </c>
      <c r="M64" s="1">
        <v>-27.5</v>
      </c>
      <c r="N64" s="3">
        <f t="shared" si="21"/>
        <v>-16.671304320000001</v>
      </c>
      <c r="O64" s="1">
        <v>7.78</v>
      </c>
      <c r="P64" s="3">
        <f t="shared" si="22"/>
        <v>4.7164635494400002</v>
      </c>
    </row>
    <row r="65" spans="3:16" ht="25.2" customHeight="1" x14ac:dyDescent="0.3">
      <c r="C65" s="80">
        <v>44</v>
      </c>
      <c r="D65" s="6" t="s">
        <v>74</v>
      </c>
      <c r="E65" s="3" t="s">
        <v>52</v>
      </c>
      <c r="G65" s="3">
        <v>1.1999999999999999E-3</v>
      </c>
      <c r="H65" s="3">
        <v>15.148</v>
      </c>
      <c r="I65" s="3">
        <f t="shared" si="18"/>
        <v>1.8177599999999999E-2</v>
      </c>
      <c r="J65" s="1">
        <v>7.87</v>
      </c>
      <c r="K65" s="3">
        <f t="shared" si="19"/>
        <v>0.143057712</v>
      </c>
      <c r="L65" s="3">
        <f t="shared" si="20"/>
        <v>0.143057712</v>
      </c>
      <c r="M65" s="1">
        <v>-27.5</v>
      </c>
      <c r="N65" s="3">
        <f t="shared" si="21"/>
        <v>-3.9340870800000003</v>
      </c>
      <c r="O65" s="1">
        <v>7.78</v>
      </c>
      <c r="P65" s="3">
        <f t="shared" si="22"/>
        <v>1.11298899936</v>
      </c>
    </row>
    <row r="66" spans="3:16" ht="25.2" customHeight="1" x14ac:dyDescent="0.3">
      <c r="C66" s="80"/>
      <c r="D66" s="6" t="s">
        <v>74</v>
      </c>
      <c r="E66" s="3" t="s">
        <v>52</v>
      </c>
      <c r="G66" s="3">
        <v>1.1999999999999999E-3</v>
      </c>
      <c r="H66" s="3">
        <v>15.148</v>
      </c>
      <c r="I66" s="3">
        <f t="shared" si="18"/>
        <v>1.8177599999999999E-2</v>
      </c>
      <c r="J66" s="1">
        <v>7.87</v>
      </c>
      <c r="K66" s="3">
        <f t="shared" si="19"/>
        <v>0.143057712</v>
      </c>
      <c r="L66" s="3">
        <f t="shared" si="20"/>
        <v>0.143057712</v>
      </c>
      <c r="M66" s="1">
        <v>-27.5</v>
      </c>
      <c r="N66" s="3">
        <f t="shared" si="21"/>
        <v>-3.9340870800000003</v>
      </c>
      <c r="O66" s="1">
        <v>7.78</v>
      </c>
      <c r="P66" s="3">
        <f t="shared" si="22"/>
        <v>1.11298899936</v>
      </c>
    </row>
    <row r="67" spans="3:16" ht="25.2" customHeight="1" x14ac:dyDescent="0.3">
      <c r="C67" s="80"/>
      <c r="D67" s="6" t="s">
        <v>74</v>
      </c>
      <c r="E67" s="3" t="s">
        <v>52</v>
      </c>
      <c r="G67" s="3">
        <v>1.1999999999999999E-3</v>
      </c>
      <c r="H67" s="3">
        <v>15.148</v>
      </c>
      <c r="I67" s="3">
        <f t="shared" si="18"/>
        <v>1.8177599999999999E-2</v>
      </c>
      <c r="J67" s="1">
        <v>7.87</v>
      </c>
      <c r="K67" s="3">
        <f t="shared" si="19"/>
        <v>0.143057712</v>
      </c>
      <c r="L67" s="3">
        <f t="shared" si="20"/>
        <v>0.143057712</v>
      </c>
      <c r="M67" s="1">
        <v>-27.5</v>
      </c>
      <c r="N67" s="3">
        <f t="shared" si="21"/>
        <v>-3.9340870800000003</v>
      </c>
      <c r="O67" s="1">
        <v>7.78</v>
      </c>
      <c r="P67" s="3">
        <f t="shared" si="22"/>
        <v>1.11298899936</v>
      </c>
    </row>
    <row r="68" spans="3:16" ht="25.2" customHeight="1" x14ac:dyDescent="0.3">
      <c r="M68" s="1"/>
    </row>
    <row r="69" spans="3:16" ht="25.2" customHeight="1" x14ac:dyDescent="0.3">
      <c r="C69" s="82" t="s">
        <v>75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3:16" ht="25.2" customHeight="1" x14ac:dyDescent="0.3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3:16" ht="25.2" customHeight="1" x14ac:dyDescent="0.3">
      <c r="C71" s="2">
        <v>46</v>
      </c>
      <c r="D71" s="6" t="s">
        <v>63</v>
      </c>
      <c r="G71" s="3">
        <v>71.95</v>
      </c>
      <c r="H71" s="3">
        <v>6.0000000000000001E-3</v>
      </c>
      <c r="I71" s="3">
        <f>G71*H71</f>
        <v>0.43170000000000003</v>
      </c>
      <c r="J71" s="1">
        <v>7.87</v>
      </c>
      <c r="K71" s="3">
        <f>I71*J71</f>
        <v>3.3974790000000001</v>
      </c>
      <c r="L71" s="3">
        <f>K71</f>
        <v>3.3974790000000001</v>
      </c>
      <c r="M71" s="1">
        <v>-23.6</v>
      </c>
      <c r="N71" s="3">
        <f t="shared" si="21"/>
        <v>-80.180504400000004</v>
      </c>
      <c r="O71" s="1">
        <v>13.1</v>
      </c>
      <c r="P71" s="3">
        <f t="shared" si="22"/>
        <v>44.506974900000003</v>
      </c>
    </row>
    <row r="72" spans="3:16" ht="25.2" customHeight="1" x14ac:dyDescent="0.3">
      <c r="C72" s="2">
        <v>47</v>
      </c>
      <c r="D72" s="6" t="s">
        <v>72</v>
      </c>
      <c r="E72" s="3" t="s">
        <v>52</v>
      </c>
      <c r="G72" s="3">
        <v>1.1999999999999999E-3</v>
      </c>
      <c r="H72" s="3">
        <v>6</v>
      </c>
      <c r="I72" s="3">
        <f t="shared" si="18"/>
        <v>7.1999999999999998E-3</v>
      </c>
      <c r="J72" s="1">
        <v>7.87</v>
      </c>
      <c r="K72" s="3">
        <f t="shared" si="19"/>
        <v>5.6663999999999999E-2</v>
      </c>
      <c r="L72" s="3">
        <f t="shared" si="20"/>
        <v>5.6663999999999999E-2</v>
      </c>
      <c r="M72" s="1">
        <v>-23.6</v>
      </c>
      <c r="N72" s="3">
        <f t="shared" si="21"/>
        <v>-1.3372704</v>
      </c>
      <c r="O72" s="1">
        <v>13.1</v>
      </c>
      <c r="P72" s="3">
        <f t="shared" si="22"/>
        <v>0.74229839999999991</v>
      </c>
    </row>
    <row r="73" spans="3:16" ht="25.2" customHeight="1" x14ac:dyDescent="0.3">
      <c r="C73" s="2">
        <v>48</v>
      </c>
      <c r="D73" s="6" t="s">
        <v>74</v>
      </c>
      <c r="E73" s="3" t="s">
        <v>52</v>
      </c>
      <c r="G73" s="3">
        <v>1.1999999999999999E-3</v>
      </c>
      <c r="H73" s="3">
        <v>6.68</v>
      </c>
      <c r="I73" s="3">
        <f t="shared" si="18"/>
        <v>8.0159999999999988E-3</v>
      </c>
      <c r="J73" s="1">
        <v>7.87</v>
      </c>
      <c r="K73" s="3">
        <f t="shared" si="19"/>
        <v>6.308591999999999E-2</v>
      </c>
      <c r="L73" s="3">
        <f t="shared" si="20"/>
        <v>6.308591999999999E-2</v>
      </c>
      <c r="M73" s="1">
        <v>-23.6</v>
      </c>
      <c r="N73" s="3">
        <f t="shared" si="21"/>
        <v>-1.4888277119999997</v>
      </c>
      <c r="O73" s="1">
        <v>13.1</v>
      </c>
      <c r="P73" s="3">
        <f t="shared" si="22"/>
        <v>0.8264255519999999</v>
      </c>
    </row>
    <row r="74" spans="3:16" ht="25.2" customHeight="1" x14ac:dyDescent="0.3">
      <c r="C74" s="2">
        <v>49</v>
      </c>
      <c r="D74" s="6" t="s">
        <v>76</v>
      </c>
      <c r="E74" s="3" t="s">
        <v>58</v>
      </c>
      <c r="G74" s="3">
        <v>8.0000000000000004E-4</v>
      </c>
      <c r="H74" s="3">
        <v>6.68</v>
      </c>
      <c r="I74" s="3">
        <f t="shared" si="18"/>
        <v>5.3439999999999998E-3</v>
      </c>
      <c r="J74" s="1">
        <v>7.87</v>
      </c>
      <c r="K74" s="3">
        <f>I74*J74</f>
        <v>4.2057279999999996E-2</v>
      </c>
      <c r="L74" s="3">
        <f t="shared" si="20"/>
        <v>4.2057279999999996E-2</v>
      </c>
      <c r="M74" s="1">
        <v>-23.6</v>
      </c>
      <c r="N74" s="3">
        <f t="shared" si="21"/>
        <v>-0.99255180799999998</v>
      </c>
      <c r="O74" s="1">
        <v>13.1</v>
      </c>
      <c r="P74" s="3">
        <f t="shared" si="22"/>
        <v>0.55095036799999997</v>
      </c>
    </row>
    <row r="75" spans="3:16" ht="25.2" customHeight="1" x14ac:dyDescent="0.3">
      <c r="C75" s="2">
        <v>50</v>
      </c>
      <c r="D75" s="6" t="s">
        <v>77</v>
      </c>
      <c r="K75" s="3">
        <v>2</v>
      </c>
      <c r="L75" s="3">
        <v>2</v>
      </c>
      <c r="M75" s="1">
        <v>-23.6</v>
      </c>
      <c r="N75" s="3">
        <f t="shared" si="21"/>
        <v>-47.2</v>
      </c>
      <c r="O75" s="1">
        <v>6.5</v>
      </c>
      <c r="P75" s="3">
        <f t="shared" si="22"/>
        <v>13</v>
      </c>
    </row>
    <row r="76" spans="3:16" ht="25.2" customHeight="1" x14ac:dyDescent="0.3">
      <c r="C76" s="2">
        <v>51</v>
      </c>
      <c r="D76" s="6" t="s">
        <v>78</v>
      </c>
      <c r="K76" s="3">
        <v>15</v>
      </c>
      <c r="L76" s="3">
        <v>15</v>
      </c>
      <c r="M76" s="1">
        <v>1.5</v>
      </c>
      <c r="N76" s="3">
        <f>L76*M76</f>
        <v>22.5</v>
      </c>
      <c r="O76" s="1">
        <v>4.3</v>
      </c>
      <c r="P76" s="3">
        <f>O76*L76</f>
        <v>64.5</v>
      </c>
    </row>
    <row r="77" spans="3:16" ht="25.2" customHeight="1" x14ac:dyDescent="0.3">
      <c r="C77" s="2">
        <v>52</v>
      </c>
      <c r="D77" s="14" t="s">
        <v>79</v>
      </c>
      <c r="K77" s="3">
        <v>1.5</v>
      </c>
      <c r="L77" s="3">
        <v>1.5</v>
      </c>
      <c r="M77" s="1">
        <v>-28.2</v>
      </c>
      <c r="N77" s="3">
        <f>L77*M77</f>
        <v>-42.3</v>
      </c>
      <c r="O77" s="1">
        <v>5.95</v>
      </c>
      <c r="P77" s="3">
        <f>O77*L77</f>
        <v>8.9250000000000007</v>
      </c>
    </row>
    <row r="78" spans="3:16" ht="25.2" customHeight="1" x14ac:dyDescent="0.3">
      <c r="C78" s="2">
        <v>53</v>
      </c>
      <c r="D78" s="14" t="s">
        <v>80</v>
      </c>
      <c r="K78" s="3">
        <v>2.75</v>
      </c>
      <c r="L78" s="3">
        <v>2.75</v>
      </c>
      <c r="M78" s="1">
        <v>2.2450000000000001</v>
      </c>
      <c r="N78" s="3">
        <f t="shared" si="21"/>
        <v>6.1737500000000001</v>
      </c>
      <c r="O78" s="1">
        <v>5.4</v>
      </c>
      <c r="P78" s="3">
        <f t="shared" si="22"/>
        <v>14.850000000000001</v>
      </c>
    </row>
    <row r="79" spans="3:16" ht="25.2" customHeight="1" x14ac:dyDescent="0.3">
      <c r="D79" s="15"/>
      <c r="M79" s="1"/>
    </row>
    <row r="80" spans="3:16" ht="25.2" customHeight="1" x14ac:dyDescent="0.3">
      <c r="C80" s="85" t="s">
        <v>81</v>
      </c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</row>
    <row r="81" spans="1:21" ht="25.2" customHeight="1" x14ac:dyDescent="0.3"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</row>
    <row r="82" spans="1:21" ht="25.2" customHeight="1" x14ac:dyDescent="0.3">
      <c r="C82" s="80">
        <v>54</v>
      </c>
      <c r="D82" s="14" t="s">
        <v>82</v>
      </c>
      <c r="G82" s="3">
        <v>81.5</v>
      </c>
      <c r="H82" s="3">
        <v>7.0000000000000001E-3</v>
      </c>
      <c r="I82" s="3">
        <f>G82*H82</f>
        <v>0.57050000000000001</v>
      </c>
      <c r="J82" s="1">
        <v>7.87</v>
      </c>
      <c r="K82" s="3">
        <f>I82*J82</f>
        <v>4.4898350000000002</v>
      </c>
      <c r="L82" s="3">
        <f>K82</f>
        <v>4.4898350000000002</v>
      </c>
      <c r="M82" s="1">
        <v>-12.4</v>
      </c>
      <c r="N82" s="3">
        <f t="shared" si="21"/>
        <v>-55.673954000000002</v>
      </c>
      <c r="O82" s="1">
        <v>5.5</v>
      </c>
      <c r="P82" s="3">
        <f t="shared" si="22"/>
        <v>24.6940925</v>
      </c>
    </row>
    <row r="83" spans="1:21" ht="24.6" customHeight="1" x14ac:dyDescent="0.3">
      <c r="C83" s="80"/>
      <c r="D83" s="6" t="s">
        <v>83</v>
      </c>
      <c r="G83" s="3">
        <v>81.5</v>
      </c>
      <c r="H83" s="3">
        <v>7.0000000000000001E-3</v>
      </c>
      <c r="I83" s="3">
        <f t="shared" ref="I83:I84" si="23">G83*H83</f>
        <v>0.57050000000000001</v>
      </c>
      <c r="J83" s="1">
        <v>7.87</v>
      </c>
      <c r="K83" s="3">
        <f t="shared" ref="K83:K84" si="24">I83*J83</f>
        <v>4.4898350000000002</v>
      </c>
      <c r="L83" s="3">
        <f>K83</f>
        <v>4.4898350000000002</v>
      </c>
      <c r="M83" s="1">
        <v>3.2</v>
      </c>
      <c r="N83" s="3">
        <f t="shared" si="21"/>
        <v>14.367472000000001</v>
      </c>
      <c r="O83" s="1">
        <v>5.5</v>
      </c>
      <c r="P83" s="3">
        <f t="shared" si="22"/>
        <v>24.6940925</v>
      </c>
    </row>
    <row r="84" spans="1:21" ht="25.2" customHeight="1" x14ac:dyDescent="0.3">
      <c r="C84" s="80"/>
      <c r="D84" s="6" t="s">
        <v>84</v>
      </c>
      <c r="G84" s="3">
        <v>81.5</v>
      </c>
      <c r="H84" s="3">
        <v>7.0000000000000001E-3</v>
      </c>
      <c r="I84" s="3">
        <f t="shared" si="23"/>
        <v>0.57050000000000001</v>
      </c>
      <c r="J84" s="1">
        <v>7.87</v>
      </c>
      <c r="K84" s="3">
        <f t="shared" si="24"/>
        <v>4.4898350000000002</v>
      </c>
      <c r="L84" s="3">
        <f>K84</f>
        <v>4.4898350000000002</v>
      </c>
      <c r="M84" s="1">
        <v>16.5</v>
      </c>
      <c r="N84" s="3">
        <f t="shared" si="21"/>
        <v>74.082277500000004</v>
      </c>
      <c r="O84" s="1">
        <v>5.5</v>
      </c>
      <c r="P84" s="3">
        <f t="shared" si="22"/>
        <v>24.6940925</v>
      </c>
    </row>
    <row r="85" spans="1:21" ht="25.2" customHeight="1" x14ac:dyDescent="0.3">
      <c r="C85" s="80"/>
      <c r="D85" s="14" t="s">
        <v>85</v>
      </c>
      <c r="I85" s="3">
        <v>4.96</v>
      </c>
      <c r="J85" s="1">
        <v>7.87</v>
      </c>
      <c r="K85" s="3">
        <f>I85*J85</f>
        <v>39.035200000000003</v>
      </c>
      <c r="L85" s="3">
        <f>K85</f>
        <v>39.035200000000003</v>
      </c>
      <c r="M85" s="1">
        <v>9.6999999999999993</v>
      </c>
      <c r="N85" s="3">
        <f t="shared" si="21"/>
        <v>378.64143999999999</v>
      </c>
      <c r="O85" s="1">
        <v>5.2</v>
      </c>
      <c r="P85" s="3">
        <f t="shared" si="22"/>
        <v>202.98304000000002</v>
      </c>
    </row>
    <row r="86" spans="1:21" ht="25.2" customHeight="1" x14ac:dyDescent="0.3">
      <c r="M86" s="1"/>
    </row>
    <row r="87" spans="1:21" ht="25.2" customHeight="1" x14ac:dyDescent="0.3">
      <c r="C87" s="2">
        <v>55</v>
      </c>
      <c r="D87" s="6" t="s">
        <v>86</v>
      </c>
      <c r="K87" s="5">
        <v>20</v>
      </c>
      <c r="L87" s="5">
        <f>K87</f>
        <v>20</v>
      </c>
      <c r="M87" s="1">
        <v>-25</v>
      </c>
      <c r="N87" s="5">
        <f t="shared" si="21"/>
        <v>-500</v>
      </c>
      <c r="O87" s="1">
        <v>3.5</v>
      </c>
      <c r="P87" s="5">
        <f t="shared" si="22"/>
        <v>70</v>
      </c>
    </row>
    <row r="88" spans="1:21" ht="25.2" customHeight="1" x14ac:dyDescent="0.3">
      <c r="M88" s="1"/>
    </row>
    <row r="89" spans="1:21" ht="25.2" customHeight="1" x14ac:dyDescent="0.3">
      <c r="M89" s="1"/>
    </row>
    <row r="90" spans="1:21" ht="25.2" customHeight="1" x14ac:dyDescent="0.3">
      <c r="A90" s="5"/>
      <c r="B90" s="5"/>
      <c r="C90" s="22"/>
      <c r="D90" s="22"/>
      <c r="E90" s="5"/>
      <c r="F90" s="5"/>
      <c r="G90" s="5"/>
      <c r="H90" s="5"/>
      <c r="I90" s="5"/>
      <c r="J90" s="22" t="s">
        <v>11</v>
      </c>
      <c r="K90" s="5"/>
      <c r="L90" s="22">
        <f>SUM(L3:L89)</f>
        <v>457.53730452107004</v>
      </c>
      <c r="M90" s="5"/>
      <c r="N90" s="22">
        <f>SUM(N3:N89)</f>
        <v>-765.6853078800815</v>
      </c>
      <c r="O90" s="22"/>
      <c r="P90" s="22">
        <f>SUM(P3:P89)</f>
        <v>1297.4377102488618</v>
      </c>
      <c r="Q90" s="5"/>
      <c r="R90" s="5"/>
      <c r="S90" s="5"/>
      <c r="T90" s="5"/>
      <c r="U90" s="5"/>
    </row>
    <row r="91" spans="1:21" ht="25.2" customHeight="1" x14ac:dyDescent="0.3">
      <c r="A91" s="5"/>
      <c r="B91" s="5"/>
      <c r="C91" s="22"/>
      <c r="D91" s="22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25.2" customHeight="1" x14ac:dyDescent="0.3">
      <c r="A92" s="5"/>
      <c r="B92" s="5"/>
      <c r="C92" s="22"/>
      <c r="D92" s="22"/>
      <c r="E92" s="5"/>
      <c r="F92" s="5"/>
      <c r="G92" s="5"/>
      <c r="H92" s="83" t="s">
        <v>87</v>
      </c>
      <c r="I92" s="83"/>
      <c r="J92" s="22"/>
      <c r="K92" s="83">
        <f>L90*1.1</f>
        <v>503.29103497317709</v>
      </c>
      <c r="L92" s="83" t="s">
        <v>88</v>
      </c>
      <c r="M92" s="83" t="s">
        <v>89</v>
      </c>
      <c r="N92" s="83"/>
      <c r="O92" s="5"/>
      <c r="P92" s="5"/>
      <c r="Q92" s="5"/>
      <c r="R92" s="5"/>
      <c r="S92" s="5"/>
      <c r="T92" s="5"/>
      <c r="U92" s="5"/>
    </row>
    <row r="93" spans="1:21" ht="25.2" customHeight="1" x14ac:dyDescent="0.3">
      <c r="A93" s="5"/>
      <c r="B93" s="5"/>
      <c r="C93" s="22"/>
      <c r="D93" s="22"/>
      <c r="E93" s="5"/>
      <c r="F93" s="5"/>
      <c r="G93" s="5"/>
      <c r="H93" s="83"/>
      <c r="I93" s="83"/>
      <c r="J93" s="22"/>
      <c r="K93" s="83"/>
      <c r="L93" s="83"/>
      <c r="M93" s="83"/>
      <c r="N93" s="83"/>
      <c r="O93" s="5"/>
      <c r="P93" s="5"/>
      <c r="Q93" s="5"/>
      <c r="R93" s="5"/>
      <c r="S93" s="5"/>
      <c r="T93" s="5"/>
      <c r="U93" s="5"/>
    </row>
    <row r="94" spans="1:21" ht="25.2" customHeight="1" x14ac:dyDescent="0.3">
      <c r="A94" s="5"/>
      <c r="B94" s="5"/>
      <c r="C94" s="22"/>
      <c r="D94" s="22"/>
      <c r="E94" s="5"/>
      <c r="F94" s="5"/>
      <c r="G94" s="5"/>
      <c r="H94" s="84" t="s">
        <v>90</v>
      </c>
      <c r="I94" s="84"/>
      <c r="J94" s="22"/>
      <c r="K94" s="83">
        <f>N90/K92</f>
        <v>-1.5213569379810008</v>
      </c>
      <c r="L94" s="83" t="s">
        <v>91</v>
      </c>
      <c r="M94" s="22"/>
      <c r="N94" s="22"/>
      <c r="O94" s="5"/>
      <c r="P94" s="5"/>
      <c r="Q94" s="5"/>
      <c r="R94" s="5"/>
      <c r="S94" s="5"/>
      <c r="T94" s="5"/>
      <c r="U94" s="5"/>
    </row>
    <row r="95" spans="1:21" ht="25.2" customHeight="1" x14ac:dyDescent="0.3">
      <c r="A95" s="5"/>
      <c r="B95" s="5"/>
      <c r="C95" s="22"/>
      <c r="D95" s="22"/>
      <c r="E95" s="5"/>
      <c r="F95" s="5"/>
      <c r="G95" s="5"/>
      <c r="H95" s="84"/>
      <c r="I95" s="84"/>
      <c r="J95" s="22"/>
      <c r="K95" s="83"/>
      <c r="L95" s="83"/>
      <c r="M95" s="22"/>
      <c r="N95" s="22"/>
      <c r="O95" s="5"/>
      <c r="P95" s="5"/>
      <c r="Q95" s="5"/>
      <c r="R95" s="5"/>
      <c r="S95" s="5"/>
      <c r="T95" s="5"/>
      <c r="U95" s="5"/>
    </row>
    <row r="96" spans="1:21" ht="25.2" customHeight="1" x14ac:dyDescent="0.3">
      <c r="A96" s="5"/>
      <c r="B96" s="5"/>
      <c r="C96" s="22"/>
      <c r="D96" s="22"/>
      <c r="E96" s="5"/>
      <c r="F96" s="5"/>
      <c r="G96" s="5"/>
      <c r="H96" s="83" t="s">
        <v>92</v>
      </c>
      <c r="I96" s="83"/>
      <c r="J96" s="22"/>
      <c r="K96" s="83">
        <f>P90/K92</f>
        <v>2.5779074533247126</v>
      </c>
      <c r="L96" s="83" t="s">
        <v>91</v>
      </c>
      <c r="M96" s="22"/>
      <c r="N96" s="22"/>
      <c r="O96" s="5"/>
      <c r="P96" s="5"/>
      <c r="Q96" s="5"/>
      <c r="R96" s="5"/>
      <c r="S96" s="5"/>
      <c r="T96" s="5"/>
      <c r="U96" s="5"/>
    </row>
    <row r="97" spans="1:21" ht="25.2" customHeight="1" x14ac:dyDescent="0.3">
      <c r="A97" s="5"/>
      <c r="B97" s="5"/>
      <c r="C97" s="22"/>
      <c r="D97" s="22"/>
      <c r="E97" s="5"/>
      <c r="F97" s="5"/>
      <c r="G97" s="5"/>
      <c r="H97" s="83"/>
      <c r="I97" s="83"/>
      <c r="J97" s="22"/>
      <c r="K97" s="83"/>
      <c r="L97" s="83"/>
      <c r="M97" s="22"/>
      <c r="N97" s="22"/>
      <c r="O97" s="5"/>
      <c r="P97" s="5"/>
      <c r="Q97" s="5"/>
      <c r="R97" s="5"/>
      <c r="S97" s="5"/>
      <c r="T97" s="5"/>
      <c r="U97" s="5"/>
    </row>
    <row r="98" spans="1:21" ht="25.2" customHeight="1" x14ac:dyDescent="0.3">
      <c r="M98" s="1"/>
    </row>
    <row r="99" spans="1:21" ht="25.2" customHeight="1" x14ac:dyDescent="0.3">
      <c r="M99" s="1"/>
    </row>
    <row r="100" spans="1:21" ht="25.2" customHeight="1" x14ac:dyDescent="0.3">
      <c r="M100" s="1"/>
    </row>
    <row r="101" spans="1:21" ht="25.2" customHeight="1" x14ac:dyDescent="0.3">
      <c r="M101" s="1"/>
    </row>
    <row r="102" spans="1:21" ht="25.2" customHeight="1" x14ac:dyDescent="0.3">
      <c r="M102" s="1"/>
    </row>
    <row r="103" spans="1:21" ht="25.2" customHeight="1" x14ac:dyDescent="0.3">
      <c r="M103" s="1"/>
    </row>
    <row r="104" spans="1:21" ht="25.2" customHeight="1" x14ac:dyDescent="0.3">
      <c r="M104" s="1"/>
    </row>
    <row r="105" spans="1:21" ht="25.2" customHeight="1" x14ac:dyDescent="0.3">
      <c r="M105" s="1"/>
    </row>
    <row r="106" spans="1:21" ht="25.2" customHeight="1" x14ac:dyDescent="0.3">
      <c r="M106" s="1"/>
    </row>
    <row r="107" spans="1:21" ht="25.2" customHeight="1" x14ac:dyDescent="0.3">
      <c r="M107" s="1"/>
    </row>
    <row r="108" spans="1:21" ht="25.2" customHeight="1" x14ac:dyDescent="0.3">
      <c r="M108" s="1"/>
    </row>
    <row r="109" spans="1:21" ht="25.2" customHeight="1" x14ac:dyDescent="0.3">
      <c r="M109" s="1"/>
    </row>
    <row r="110" spans="1:21" ht="25.2" customHeight="1" x14ac:dyDescent="0.3">
      <c r="M110" s="1"/>
    </row>
    <row r="111" spans="1:21" ht="25.2" customHeight="1" x14ac:dyDescent="0.3">
      <c r="M111" s="1"/>
    </row>
    <row r="112" spans="1:21" ht="25.2" customHeight="1" x14ac:dyDescent="0.3">
      <c r="M112" s="1"/>
    </row>
    <row r="113" spans="13:13" ht="25.2" customHeight="1" x14ac:dyDescent="0.3">
      <c r="M113" s="1"/>
    </row>
    <row r="114" spans="13:13" ht="25.2" customHeight="1" x14ac:dyDescent="0.3">
      <c r="M114" s="1"/>
    </row>
    <row r="115" spans="13:13" ht="25.2" customHeight="1" x14ac:dyDescent="0.3">
      <c r="M115" s="1"/>
    </row>
    <row r="116" spans="13:13" ht="25.2" customHeight="1" x14ac:dyDescent="0.3">
      <c r="M116" s="1"/>
    </row>
    <row r="117" spans="13:13" ht="25.2" customHeight="1" x14ac:dyDescent="0.3">
      <c r="M117" s="1"/>
    </row>
    <row r="118" spans="13:13" ht="25.2" customHeight="1" x14ac:dyDescent="0.3">
      <c r="M118" s="1"/>
    </row>
    <row r="119" spans="13:13" ht="25.2" customHeight="1" x14ac:dyDescent="0.3">
      <c r="M119" s="1"/>
    </row>
    <row r="120" spans="13:13" ht="25.2" customHeight="1" x14ac:dyDescent="0.3">
      <c r="M120" s="1"/>
    </row>
    <row r="121" spans="13:13" ht="25.2" customHeight="1" x14ac:dyDescent="0.3">
      <c r="M121" s="1"/>
    </row>
    <row r="122" spans="13:13" ht="25.2" customHeight="1" x14ac:dyDescent="0.3">
      <c r="M122" s="1"/>
    </row>
    <row r="123" spans="13:13" ht="25.2" customHeight="1" x14ac:dyDescent="0.3">
      <c r="M123" s="1"/>
    </row>
    <row r="124" spans="13:13" ht="25.2" customHeight="1" x14ac:dyDescent="0.3">
      <c r="M124" s="1"/>
    </row>
    <row r="125" spans="13:13" ht="25.2" customHeight="1" x14ac:dyDescent="0.3">
      <c r="M125" s="1"/>
    </row>
    <row r="126" spans="13:13" ht="25.2" customHeight="1" x14ac:dyDescent="0.3">
      <c r="M126" s="1"/>
    </row>
    <row r="127" spans="13:13" ht="25.2" customHeight="1" x14ac:dyDescent="0.3">
      <c r="M127" s="1"/>
    </row>
    <row r="128" spans="13:13" ht="25.2" customHeight="1" x14ac:dyDescent="0.3">
      <c r="M128" s="1"/>
    </row>
    <row r="129" spans="13:13" ht="25.2" customHeight="1" x14ac:dyDescent="0.3">
      <c r="M129" s="1"/>
    </row>
    <row r="130" spans="13:13" ht="25.2" customHeight="1" x14ac:dyDescent="0.3">
      <c r="M130" s="1"/>
    </row>
    <row r="131" spans="13:13" ht="25.2" customHeight="1" x14ac:dyDescent="0.3">
      <c r="M131" s="1"/>
    </row>
    <row r="132" spans="13:13" ht="25.2" customHeight="1" x14ac:dyDescent="0.3">
      <c r="M132" s="1"/>
    </row>
    <row r="133" spans="13:13" ht="25.2" customHeight="1" x14ac:dyDescent="0.3">
      <c r="M133" s="1"/>
    </row>
    <row r="134" spans="13:13" ht="25.2" customHeight="1" x14ac:dyDescent="0.3">
      <c r="M134" s="1"/>
    </row>
    <row r="135" spans="13:13" ht="25.2" customHeight="1" x14ac:dyDescent="0.3">
      <c r="M135" s="1"/>
    </row>
    <row r="136" spans="13:13" ht="25.2" customHeight="1" x14ac:dyDescent="0.3">
      <c r="M136" s="1"/>
    </row>
    <row r="137" spans="13:13" ht="25.2" customHeight="1" x14ac:dyDescent="0.3">
      <c r="M137" s="1"/>
    </row>
    <row r="138" spans="13:13" ht="25.2" customHeight="1" x14ac:dyDescent="0.3">
      <c r="M138" s="1"/>
    </row>
    <row r="139" spans="13:13" ht="25.2" customHeight="1" x14ac:dyDescent="0.3">
      <c r="M139" s="1"/>
    </row>
    <row r="140" spans="13:13" ht="25.2" customHeight="1" x14ac:dyDescent="0.3">
      <c r="M140" s="1"/>
    </row>
    <row r="141" spans="13:13" ht="25.2" customHeight="1" x14ac:dyDescent="0.3">
      <c r="M141" s="1"/>
    </row>
    <row r="142" spans="13:13" ht="25.2" customHeight="1" x14ac:dyDescent="0.3">
      <c r="M142" s="1"/>
    </row>
    <row r="143" spans="13:13" ht="25.2" customHeight="1" x14ac:dyDescent="0.3">
      <c r="M143" s="1"/>
    </row>
    <row r="144" spans="13:13" ht="25.2" customHeight="1" x14ac:dyDescent="0.3">
      <c r="M144" s="1"/>
    </row>
    <row r="145" spans="13:13" ht="25.2" customHeight="1" x14ac:dyDescent="0.3">
      <c r="M145" s="1"/>
    </row>
    <row r="146" spans="13:13" ht="25.2" customHeight="1" x14ac:dyDescent="0.3">
      <c r="M146" s="1"/>
    </row>
    <row r="147" spans="13:13" ht="25.2" customHeight="1" x14ac:dyDescent="0.3">
      <c r="M147" s="1"/>
    </row>
    <row r="148" spans="13:13" ht="25.2" customHeight="1" x14ac:dyDescent="0.3">
      <c r="M148" s="1"/>
    </row>
    <row r="149" spans="13:13" ht="25.2" customHeight="1" x14ac:dyDescent="0.3">
      <c r="M149" s="1"/>
    </row>
    <row r="150" spans="13:13" ht="25.2" customHeight="1" x14ac:dyDescent="0.3">
      <c r="M150" s="1"/>
    </row>
    <row r="151" spans="13:13" ht="25.2" customHeight="1" x14ac:dyDescent="0.3">
      <c r="M151" s="1"/>
    </row>
    <row r="152" spans="13:13" ht="25.2" customHeight="1" x14ac:dyDescent="0.3">
      <c r="M152" s="1"/>
    </row>
    <row r="153" spans="13:13" ht="25.2" customHeight="1" x14ac:dyDescent="0.3">
      <c r="M153" s="1"/>
    </row>
    <row r="154" spans="13:13" ht="25.2" customHeight="1" x14ac:dyDescent="0.3">
      <c r="M154" s="1"/>
    </row>
    <row r="155" spans="13:13" ht="25.2" customHeight="1" x14ac:dyDescent="0.3">
      <c r="M155" s="1"/>
    </row>
    <row r="156" spans="13:13" ht="25.2" customHeight="1" x14ac:dyDescent="0.3">
      <c r="M156" s="1"/>
    </row>
    <row r="157" spans="13:13" ht="25.2" customHeight="1" x14ac:dyDescent="0.3">
      <c r="M157" s="1"/>
    </row>
    <row r="158" spans="13:13" ht="25.2" customHeight="1" x14ac:dyDescent="0.3">
      <c r="M158" s="1"/>
    </row>
    <row r="159" spans="13:13" ht="25.2" customHeight="1" x14ac:dyDescent="0.3">
      <c r="M159" s="1"/>
    </row>
    <row r="160" spans="13:13" ht="25.2" customHeight="1" x14ac:dyDescent="0.3">
      <c r="M160" s="1"/>
    </row>
    <row r="161" spans="13:16" ht="25.2" customHeight="1" x14ac:dyDescent="0.3">
      <c r="M161" s="1"/>
    </row>
    <row r="162" spans="13:16" ht="25.2" customHeight="1" x14ac:dyDescent="0.3">
      <c r="M162" s="1"/>
    </row>
    <row r="163" spans="13:16" ht="25.2" customHeight="1" x14ac:dyDescent="0.3">
      <c r="M163" s="1"/>
    </row>
    <row r="164" spans="13:16" ht="25.2" customHeight="1" x14ac:dyDescent="0.3">
      <c r="M164" s="1"/>
    </row>
    <row r="165" spans="13:16" ht="25.2" customHeight="1" x14ac:dyDescent="0.3">
      <c r="M165" s="1"/>
    </row>
    <row r="166" spans="13:16" ht="25.2" customHeight="1" x14ac:dyDescent="0.3">
      <c r="M166" s="1"/>
    </row>
    <row r="167" spans="13:16" ht="25.2" customHeight="1" x14ac:dyDescent="0.3">
      <c r="M167" s="1"/>
    </row>
    <row r="168" spans="13:16" ht="25.2" customHeight="1" x14ac:dyDescent="0.3">
      <c r="M168" s="1"/>
    </row>
    <row r="169" spans="13:16" ht="25.2" customHeight="1" x14ac:dyDescent="0.3">
      <c r="M169" s="1"/>
    </row>
    <row r="170" spans="13:16" ht="25.2" customHeight="1" x14ac:dyDescent="0.3">
      <c r="M170" s="1"/>
    </row>
    <row r="171" spans="13:16" ht="25.2" customHeight="1" x14ac:dyDescent="0.3">
      <c r="M171" s="49"/>
      <c r="N171" s="13"/>
      <c r="O171" s="49"/>
      <c r="P171" s="13"/>
    </row>
    <row r="172" spans="13:16" ht="25.2" customHeight="1" x14ac:dyDescent="0.3">
      <c r="M172" s="49"/>
      <c r="N172" s="13"/>
      <c r="O172" s="49"/>
      <c r="P172" s="13"/>
    </row>
    <row r="173" spans="13:16" ht="25.2" customHeight="1" x14ac:dyDescent="0.3">
      <c r="M173" s="49"/>
      <c r="N173" s="13"/>
      <c r="O173" s="49"/>
      <c r="P173" s="13"/>
    </row>
    <row r="174" spans="13:16" ht="25.2" customHeight="1" x14ac:dyDescent="0.3">
      <c r="M174" s="49"/>
      <c r="N174" s="13"/>
      <c r="O174" s="49"/>
      <c r="P174" s="13"/>
    </row>
    <row r="175" spans="13:16" ht="25.2" customHeight="1" x14ac:dyDescent="0.3">
      <c r="M175" s="49"/>
      <c r="N175" s="13"/>
      <c r="O175" s="49"/>
      <c r="P175" s="13"/>
    </row>
    <row r="176" spans="13:16" ht="25.2" customHeight="1" x14ac:dyDescent="0.3">
      <c r="M176" s="49"/>
      <c r="N176" s="13"/>
      <c r="O176" s="49"/>
      <c r="P176" s="13"/>
    </row>
    <row r="177" spans="13:16" ht="25.2" customHeight="1" x14ac:dyDescent="0.3">
      <c r="M177" s="49"/>
      <c r="N177" s="13"/>
      <c r="O177" s="49"/>
      <c r="P177" s="13"/>
    </row>
    <row r="178" spans="13:16" ht="25.2" customHeight="1" x14ac:dyDescent="0.3">
      <c r="M178" s="49"/>
      <c r="N178" s="13"/>
      <c r="O178" s="49"/>
      <c r="P178" s="13"/>
    </row>
    <row r="179" spans="13:16" ht="25.2" customHeight="1" x14ac:dyDescent="0.3">
      <c r="M179" s="49"/>
      <c r="N179" s="13"/>
      <c r="O179" s="49"/>
      <c r="P179" s="13"/>
    </row>
    <row r="180" spans="13:16" ht="25.2" customHeight="1" x14ac:dyDescent="0.3">
      <c r="M180" s="49"/>
      <c r="N180" s="13"/>
      <c r="O180" s="49"/>
      <c r="P180" s="13"/>
    </row>
    <row r="181" spans="13:16" ht="25.2" customHeight="1" x14ac:dyDescent="0.3">
      <c r="M181" s="49"/>
      <c r="N181" s="13"/>
      <c r="O181" s="49"/>
      <c r="P181" s="13"/>
    </row>
    <row r="182" spans="13:16" ht="25.2" customHeight="1" x14ac:dyDescent="0.3">
      <c r="M182" s="49"/>
      <c r="N182" s="13"/>
      <c r="O182" s="49"/>
      <c r="P182" s="13"/>
    </row>
    <row r="183" spans="13:16" ht="25.2" customHeight="1" x14ac:dyDescent="0.3">
      <c r="M183" s="49"/>
      <c r="N183" s="13"/>
      <c r="O183" s="49"/>
      <c r="P183" s="13"/>
    </row>
    <row r="184" spans="13:16" ht="25.2" customHeight="1" x14ac:dyDescent="0.3">
      <c r="M184" s="49"/>
      <c r="N184" s="13"/>
      <c r="O184" s="49"/>
      <c r="P184" s="13"/>
    </row>
    <row r="185" spans="13:16" ht="25.2" customHeight="1" x14ac:dyDescent="0.3">
      <c r="M185" s="49"/>
      <c r="N185" s="13"/>
      <c r="O185" s="49"/>
      <c r="P185" s="13"/>
    </row>
    <row r="186" spans="13:16" ht="25.2" customHeight="1" x14ac:dyDescent="0.3">
      <c r="M186" s="49"/>
      <c r="N186" s="13"/>
      <c r="O186" s="49"/>
      <c r="P186" s="13"/>
    </row>
    <row r="187" spans="13:16" ht="25.2" customHeight="1" x14ac:dyDescent="0.3">
      <c r="M187" s="49"/>
      <c r="N187" s="13"/>
      <c r="O187" s="49"/>
      <c r="P187" s="13"/>
    </row>
    <row r="188" spans="13:16" ht="25.2" customHeight="1" x14ac:dyDescent="0.3">
      <c r="M188" s="49"/>
      <c r="N188" s="13"/>
      <c r="O188" s="49"/>
      <c r="P188" s="13"/>
    </row>
    <row r="189" spans="13:16" ht="25.2" customHeight="1" x14ac:dyDescent="0.3">
      <c r="M189" s="49"/>
      <c r="N189" s="13"/>
      <c r="O189" s="49"/>
      <c r="P189" s="13"/>
    </row>
    <row r="190" spans="13:16" ht="25.2" customHeight="1" x14ac:dyDescent="0.3">
      <c r="M190" s="49"/>
      <c r="N190" s="13"/>
      <c r="O190" s="49"/>
      <c r="P190" s="13"/>
    </row>
    <row r="191" spans="13:16" ht="25.2" customHeight="1" x14ac:dyDescent="0.3">
      <c r="M191" s="49"/>
      <c r="N191" s="13"/>
      <c r="O191" s="49"/>
      <c r="P191" s="13"/>
    </row>
    <row r="192" spans="13:16" ht="25.2" customHeight="1" x14ac:dyDescent="0.3">
      <c r="M192" s="49"/>
      <c r="N192" s="13"/>
      <c r="O192" s="49"/>
      <c r="P192" s="13"/>
    </row>
    <row r="193" spans="13:16" ht="25.2" customHeight="1" x14ac:dyDescent="0.3">
      <c r="M193" s="49"/>
      <c r="N193" s="13"/>
      <c r="O193" s="49"/>
      <c r="P193" s="13"/>
    </row>
    <row r="194" spans="13:16" ht="25.2" customHeight="1" x14ac:dyDescent="0.3">
      <c r="M194" s="49"/>
      <c r="N194" s="13"/>
      <c r="O194" s="49"/>
      <c r="P194" s="13"/>
    </row>
    <row r="195" spans="13:16" ht="25.2" customHeight="1" x14ac:dyDescent="0.3">
      <c r="M195" s="49"/>
      <c r="N195" s="13"/>
      <c r="O195" s="49"/>
      <c r="P195" s="13"/>
    </row>
    <row r="196" spans="13:16" ht="25.2" customHeight="1" x14ac:dyDescent="0.3">
      <c r="M196" s="49"/>
      <c r="N196" s="13"/>
      <c r="O196" s="49"/>
      <c r="P196" s="13"/>
    </row>
    <row r="197" spans="13:16" ht="25.2" customHeight="1" x14ac:dyDescent="0.3">
      <c r="M197" s="49"/>
      <c r="N197" s="13"/>
      <c r="O197" s="49"/>
      <c r="P197" s="13"/>
    </row>
    <row r="198" spans="13:16" ht="25.2" customHeight="1" x14ac:dyDescent="0.3">
      <c r="M198" s="49"/>
      <c r="N198" s="13"/>
      <c r="O198" s="49"/>
      <c r="P198" s="13"/>
    </row>
    <row r="199" spans="13:16" ht="25.2" customHeight="1" x14ac:dyDescent="0.3">
      <c r="M199" s="49"/>
      <c r="N199" s="13"/>
      <c r="O199" s="49"/>
      <c r="P199" s="13"/>
    </row>
    <row r="200" spans="13:16" ht="25.2" customHeight="1" x14ac:dyDescent="0.3">
      <c r="M200" s="49"/>
      <c r="N200" s="13"/>
      <c r="O200" s="49"/>
      <c r="P200" s="13"/>
    </row>
    <row r="201" spans="13:16" ht="25.2" customHeight="1" x14ac:dyDescent="0.3">
      <c r="M201" s="49"/>
      <c r="N201" s="13"/>
      <c r="O201" s="49"/>
      <c r="P201" s="13"/>
    </row>
    <row r="202" spans="13:16" ht="25.2" customHeight="1" x14ac:dyDescent="0.3">
      <c r="M202" s="49"/>
      <c r="N202" s="13"/>
      <c r="O202" s="49"/>
      <c r="P202" s="13"/>
    </row>
    <row r="203" spans="13:16" ht="25.2" customHeight="1" x14ac:dyDescent="0.3">
      <c r="M203" s="49"/>
      <c r="N203" s="13"/>
      <c r="O203" s="49"/>
      <c r="P203" s="13"/>
    </row>
    <row r="204" spans="13:16" ht="25.2" customHeight="1" x14ac:dyDescent="0.3">
      <c r="M204" s="49"/>
      <c r="N204" s="13"/>
      <c r="O204" s="49"/>
      <c r="P204" s="13"/>
    </row>
    <row r="205" spans="13:16" ht="25.2" customHeight="1" x14ac:dyDescent="0.3">
      <c r="M205" s="49"/>
      <c r="N205" s="13"/>
      <c r="O205" s="49"/>
      <c r="P205" s="13"/>
    </row>
    <row r="206" spans="13:16" ht="25.2" customHeight="1" x14ac:dyDescent="0.3">
      <c r="M206" s="49"/>
      <c r="N206" s="13"/>
      <c r="O206" s="49"/>
      <c r="P206" s="13"/>
    </row>
    <row r="207" spans="13:16" ht="25.2" customHeight="1" x14ac:dyDescent="0.3">
      <c r="M207" s="49"/>
      <c r="N207" s="13"/>
      <c r="O207" s="49"/>
      <c r="P207" s="13"/>
    </row>
    <row r="208" spans="13:16" ht="25.2" customHeight="1" x14ac:dyDescent="0.3">
      <c r="M208" s="49"/>
      <c r="N208" s="13"/>
      <c r="O208" s="49"/>
      <c r="P208" s="13"/>
    </row>
    <row r="209" spans="13:16" ht="25.2" customHeight="1" x14ac:dyDescent="0.3">
      <c r="M209" s="49"/>
      <c r="N209" s="13"/>
      <c r="O209" s="49"/>
      <c r="P209" s="13"/>
    </row>
    <row r="210" spans="13:16" ht="25.2" customHeight="1" x14ac:dyDescent="0.3">
      <c r="M210" s="49"/>
      <c r="N210" s="13"/>
      <c r="O210" s="49"/>
      <c r="P210" s="13"/>
    </row>
    <row r="211" spans="13:16" ht="25.2" customHeight="1" x14ac:dyDescent="0.3">
      <c r="M211" s="49"/>
      <c r="N211" s="13"/>
      <c r="O211" s="49"/>
      <c r="P211" s="13"/>
    </row>
    <row r="212" spans="13:16" ht="25.2" customHeight="1" x14ac:dyDescent="0.3">
      <c r="M212" s="49"/>
      <c r="N212" s="13"/>
      <c r="O212" s="49"/>
      <c r="P212" s="13"/>
    </row>
    <row r="213" spans="13:16" ht="25.2" customHeight="1" x14ac:dyDescent="0.3">
      <c r="M213" s="49"/>
      <c r="N213" s="13"/>
      <c r="O213" s="49"/>
      <c r="P213" s="13"/>
    </row>
    <row r="214" spans="13:16" ht="25.2" customHeight="1" x14ac:dyDescent="0.3">
      <c r="M214" s="49"/>
      <c r="N214" s="13"/>
      <c r="O214" s="49"/>
      <c r="P214" s="13"/>
    </row>
    <row r="215" spans="13:16" ht="25.2" customHeight="1" x14ac:dyDescent="0.3">
      <c r="M215" s="49"/>
      <c r="N215" s="13"/>
      <c r="O215" s="49"/>
      <c r="P215" s="13"/>
    </row>
    <row r="216" spans="13:16" ht="25.2" customHeight="1" x14ac:dyDescent="0.3">
      <c r="M216" s="49"/>
      <c r="N216" s="13"/>
      <c r="O216" s="49"/>
      <c r="P216" s="13"/>
    </row>
    <row r="217" spans="13:16" ht="25.2" customHeight="1" x14ac:dyDescent="0.3">
      <c r="M217" s="49"/>
      <c r="N217" s="13"/>
      <c r="O217" s="49"/>
      <c r="P217" s="13"/>
    </row>
    <row r="218" spans="13:16" ht="25.2" customHeight="1" x14ac:dyDescent="0.3">
      <c r="M218" s="49"/>
      <c r="N218" s="13"/>
      <c r="O218" s="49"/>
      <c r="P218" s="13"/>
    </row>
    <row r="219" spans="13:16" ht="25.2" customHeight="1" x14ac:dyDescent="0.3">
      <c r="M219" s="49"/>
      <c r="N219" s="13"/>
      <c r="O219" s="49"/>
      <c r="P219" s="13"/>
    </row>
    <row r="220" spans="13:16" ht="25.2" customHeight="1" x14ac:dyDescent="0.3">
      <c r="M220" s="49"/>
      <c r="N220" s="13"/>
      <c r="O220" s="49"/>
      <c r="P220" s="13"/>
    </row>
    <row r="221" spans="13:16" ht="25.2" customHeight="1" x14ac:dyDescent="0.3">
      <c r="M221" s="49"/>
      <c r="N221" s="13"/>
      <c r="O221" s="49"/>
      <c r="P221" s="13"/>
    </row>
    <row r="222" spans="13:16" ht="25.2" customHeight="1" x14ac:dyDescent="0.3">
      <c r="M222" s="49"/>
      <c r="N222" s="13"/>
      <c r="O222" s="49"/>
      <c r="P222" s="13"/>
    </row>
    <row r="223" spans="13:16" ht="25.2" customHeight="1" x14ac:dyDescent="0.3">
      <c r="M223" s="49"/>
      <c r="N223" s="13"/>
      <c r="O223" s="49"/>
      <c r="P223" s="13"/>
    </row>
    <row r="224" spans="13:16" ht="25.2" customHeight="1" x14ac:dyDescent="0.3">
      <c r="M224" s="49"/>
      <c r="N224" s="13"/>
      <c r="O224" s="49"/>
      <c r="P224" s="13"/>
    </row>
    <row r="225" spans="13:16" ht="25.2" customHeight="1" x14ac:dyDescent="0.3">
      <c r="M225" s="49"/>
      <c r="N225" s="13"/>
      <c r="O225" s="49"/>
      <c r="P225" s="13"/>
    </row>
    <row r="226" spans="13:16" ht="25.2" customHeight="1" x14ac:dyDescent="0.3">
      <c r="M226" s="49"/>
      <c r="N226" s="13"/>
      <c r="O226" s="49"/>
      <c r="P226" s="13"/>
    </row>
    <row r="227" spans="13:16" ht="25.2" customHeight="1" x14ac:dyDescent="0.3">
      <c r="M227" s="49"/>
      <c r="N227" s="13"/>
      <c r="O227" s="49"/>
      <c r="P227" s="13"/>
    </row>
    <row r="228" spans="13:16" ht="25.2" customHeight="1" x14ac:dyDescent="0.3">
      <c r="M228" s="49"/>
      <c r="N228" s="13"/>
      <c r="O228" s="49"/>
      <c r="P228" s="13"/>
    </row>
    <row r="229" spans="13:16" ht="25.2" customHeight="1" x14ac:dyDescent="0.3">
      <c r="M229" s="49"/>
      <c r="N229" s="13"/>
      <c r="O229" s="49"/>
      <c r="P229" s="13"/>
    </row>
    <row r="230" spans="13:16" ht="25.2" customHeight="1" x14ac:dyDescent="0.3">
      <c r="M230" s="49"/>
      <c r="N230" s="13"/>
      <c r="O230" s="49"/>
      <c r="P230" s="13"/>
    </row>
    <row r="231" spans="13:16" ht="25.2" customHeight="1" x14ac:dyDescent="0.3">
      <c r="M231" s="49"/>
      <c r="N231" s="13"/>
      <c r="O231" s="49"/>
      <c r="P231" s="13"/>
    </row>
    <row r="232" spans="13:16" ht="25.2" customHeight="1" x14ac:dyDescent="0.3">
      <c r="M232" s="49"/>
      <c r="N232" s="13"/>
      <c r="O232" s="49"/>
      <c r="P232" s="13"/>
    </row>
    <row r="233" spans="13:16" ht="25.2" customHeight="1" x14ac:dyDescent="0.3">
      <c r="M233" s="49"/>
      <c r="N233" s="13"/>
      <c r="O233" s="49"/>
      <c r="P233" s="13"/>
    </row>
    <row r="234" spans="13:16" ht="25.2" customHeight="1" x14ac:dyDescent="0.3">
      <c r="M234" s="49"/>
      <c r="N234" s="13"/>
      <c r="O234" s="49"/>
      <c r="P234" s="13"/>
    </row>
    <row r="235" spans="13:16" ht="25.2" customHeight="1" x14ac:dyDescent="0.3">
      <c r="M235" s="49"/>
      <c r="N235" s="13"/>
      <c r="O235" s="49"/>
      <c r="P235" s="13"/>
    </row>
    <row r="236" spans="13:16" ht="25.2" customHeight="1" x14ac:dyDescent="0.3">
      <c r="M236" s="49"/>
      <c r="N236" s="13"/>
      <c r="O236" s="49"/>
      <c r="P236" s="13"/>
    </row>
    <row r="237" spans="13:16" ht="25.2" customHeight="1" x14ac:dyDescent="0.3">
      <c r="M237" s="49"/>
      <c r="N237" s="13"/>
      <c r="O237" s="49"/>
      <c r="P237" s="13"/>
    </row>
    <row r="238" spans="13:16" ht="25.2" customHeight="1" x14ac:dyDescent="0.3">
      <c r="M238" s="49"/>
      <c r="N238" s="13"/>
      <c r="O238" s="49"/>
      <c r="P238" s="13"/>
    </row>
    <row r="239" spans="13:16" ht="25.2" customHeight="1" x14ac:dyDescent="0.3">
      <c r="M239" s="49"/>
      <c r="N239" s="13"/>
      <c r="O239" s="49"/>
      <c r="P239" s="13"/>
    </row>
    <row r="240" spans="13:16" ht="25.2" customHeight="1" x14ac:dyDescent="0.3">
      <c r="M240" s="49"/>
      <c r="N240" s="13"/>
      <c r="O240" s="49"/>
      <c r="P240" s="13"/>
    </row>
    <row r="241" spans="13:16" ht="25.2" customHeight="1" x14ac:dyDescent="0.3">
      <c r="M241" s="49"/>
      <c r="N241" s="13"/>
      <c r="O241" s="49"/>
      <c r="P241" s="13"/>
    </row>
    <row r="242" spans="13:16" ht="25.2" customHeight="1" x14ac:dyDescent="0.3">
      <c r="M242" s="49"/>
      <c r="N242" s="13"/>
      <c r="O242" s="49"/>
      <c r="P242" s="13"/>
    </row>
    <row r="243" spans="13:16" ht="25.2" customHeight="1" x14ac:dyDescent="0.3">
      <c r="M243" s="49"/>
      <c r="N243" s="13"/>
      <c r="O243" s="49"/>
      <c r="P243" s="13"/>
    </row>
    <row r="244" spans="13:16" ht="25.2" customHeight="1" x14ac:dyDescent="0.3">
      <c r="M244" s="49"/>
      <c r="N244" s="13"/>
      <c r="O244" s="49"/>
      <c r="P244" s="13"/>
    </row>
    <row r="245" spans="13:16" ht="25.2" customHeight="1" x14ac:dyDescent="0.3">
      <c r="M245" s="49"/>
      <c r="N245" s="13"/>
      <c r="O245" s="49"/>
      <c r="P245" s="13"/>
    </row>
    <row r="246" spans="13:16" ht="25.2" customHeight="1" x14ac:dyDescent="0.3">
      <c r="M246" s="49"/>
      <c r="N246" s="13"/>
      <c r="O246" s="49"/>
      <c r="P246" s="13"/>
    </row>
    <row r="247" spans="13:16" ht="25.2" customHeight="1" x14ac:dyDescent="0.3">
      <c r="M247" s="49"/>
      <c r="N247" s="13"/>
      <c r="O247" s="49"/>
      <c r="P247" s="13"/>
    </row>
    <row r="248" spans="13:16" ht="25.2" customHeight="1" x14ac:dyDescent="0.3">
      <c r="M248" s="49"/>
      <c r="N248" s="13"/>
      <c r="O248" s="49"/>
      <c r="P248" s="13"/>
    </row>
    <row r="249" spans="13:16" ht="25.2" customHeight="1" x14ac:dyDescent="0.3">
      <c r="M249" s="49"/>
      <c r="N249" s="13"/>
      <c r="O249" s="49"/>
      <c r="P249" s="13"/>
    </row>
    <row r="250" spans="13:16" ht="25.2" customHeight="1" x14ac:dyDescent="0.3">
      <c r="M250" s="49"/>
      <c r="N250" s="13"/>
      <c r="O250" s="49"/>
      <c r="P250" s="13"/>
    </row>
    <row r="251" spans="13:16" ht="25.2" customHeight="1" x14ac:dyDescent="0.3">
      <c r="M251" s="49"/>
      <c r="N251" s="13"/>
      <c r="O251" s="49"/>
      <c r="P251" s="13"/>
    </row>
    <row r="252" spans="13:16" ht="25.2" customHeight="1" x14ac:dyDescent="0.3">
      <c r="M252" s="49"/>
      <c r="N252" s="13"/>
      <c r="O252" s="49"/>
      <c r="P252" s="13"/>
    </row>
    <row r="253" spans="13:16" ht="25.2" customHeight="1" x14ac:dyDescent="0.3">
      <c r="M253" s="49"/>
      <c r="N253" s="13"/>
      <c r="O253" s="49"/>
      <c r="P253" s="13"/>
    </row>
    <row r="254" spans="13:16" ht="25.2" customHeight="1" x14ac:dyDescent="0.3">
      <c r="M254" s="49"/>
      <c r="N254" s="13"/>
      <c r="O254" s="49"/>
      <c r="P254" s="13"/>
    </row>
    <row r="255" spans="13:16" ht="25.2" customHeight="1" x14ac:dyDescent="0.3">
      <c r="M255" s="49"/>
      <c r="N255" s="13"/>
      <c r="O255" s="49"/>
      <c r="P255" s="13"/>
    </row>
    <row r="256" spans="13:16" ht="25.2" customHeight="1" x14ac:dyDescent="0.3">
      <c r="M256" s="49"/>
      <c r="N256" s="13"/>
      <c r="O256" s="49"/>
      <c r="P256" s="13"/>
    </row>
    <row r="257" spans="13:16" ht="25.2" customHeight="1" x14ac:dyDescent="0.3">
      <c r="M257" s="49"/>
      <c r="N257" s="13"/>
      <c r="O257" s="49"/>
      <c r="P257" s="13"/>
    </row>
    <row r="258" spans="13:16" ht="25.2" customHeight="1" x14ac:dyDescent="0.3">
      <c r="M258" s="49"/>
      <c r="N258" s="13"/>
      <c r="O258" s="49"/>
      <c r="P258" s="13"/>
    </row>
    <row r="259" spans="13:16" ht="25.2" customHeight="1" x14ac:dyDescent="0.3">
      <c r="M259" s="49"/>
      <c r="N259" s="13"/>
      <c r="O259" s="49"/>
      <c r="P259" s="13"/>
    </row>
    <row r="260" spans="13:16" ht="25.2" customHeight="1" x14ac:dyDescent="0.3">
      <c r="M260" s="49"/>
      <c r="N260" s="13"/>
      <c r="O260" s="49"/>
      <c r="P260" s="13"/>
    </row>
    <row r="261" spans="13:16" ht="25.2" customHeight="1" x14ac:dyDescent="0.3">
      <c r="M261" s="49"/>
      <c r="N261" s="13"/>
      <c r="O261" s="49"/>
      <c r="P261" s="13"/>
    </row>
    <row r="262" spans="13:16" ht="25.2" customHeight="1" x14ac:dyDescent="0.3">
      <c r="M262" s="49"/>
      <c r="N262" s="13"/>
      <c r="O262" s="49"/>
      <c r="P262" s="13"/>
    </row>
    <row r="263" spans="13:16" ht="25.2" customHeight="1" x14ac:dyDescent="0.3">
      <c r="M263" s="49"/>
      <c r="N263" s="13"/>
      <c r="O263" s="49"/>
      <c r="P263" s="13"/>
    </row>
    <row r="264" spans="13:16" ht="25.2" customHeight="1" x14ac:dyDescent="0.3">
      <c r="M264" s="49"/>
      <c r="N264" s="13"/>
      <c r="O264" s="49"/>
      <c r="P264" s="13"/>
    </row>
    <row r="265" spans="13:16" ht="25.2" customHeight="1" x14ac:dyDescent="0.3">
      <c r="M265" s="49"/>
      <c r="N265" s="13"/>
      <c r="O265" s="49"/>
      <c r="P265" s="13"/>
    </row>
    <row r="266" spans="13:16" ht="25.2" customHeight="1" x14ac:dyDescent="0.3">
      <c r="M266" s="49"/>
      <c r="N266" s="13"/>
      <c r="O266" s="49"/>
      <c r="P266" s="13"/>
    </row>
    <row r="267" spans="13:16" ht="25.2" customHeight="1" x14ac:dyDescent="0.3">
      <c r="M267" s="49"/>
      <c r="N267" s="13"/>
      <c r="O267" s="49"/>
      <c r="P267" s="13"/>
    </row>
    <row r="268" spans="13:16" ht="25.2" customHeight="1" x14ac:dyDescent="0.3">
      <c r="M268" s="49"/>
      <c r="N268" s="13"/>
      <c r="O268" s="49"/>
      <c r="P268" s="13"/>
    </row>
    <row r="269" spans="13:16" ht="25.2" customHeight="1" x14ac:dyDescent="0.3">
      <c r="M269" s="49"/>
      <c r="N269" s="13"/>
      <c r="O269" s="49"/>
      <c r="P269" s="13"/>
    </row>
    <row r="270" spans="13:16" ht="25.2" customHeight="1" x14ac:dyDescent="0.3">
      <c r="M270" s="49"/>
      <c r="N270" s="13"/>
      <c r="O270" s="49"/>
      <c r="P270" s="13"/>
    </row>
    <row r="271" spans="13:16" ht="25.2" customHeight="1" x14ac:dyDescent="0.3">
      <c r="M271" s="49"/>
      <c r="N271" s="13"/>
      <c r="O271" s="49"/>
      <c r="P271" s="13"/>
    </row>
    <row r="272" spans="13:16" ht="25.2" customHeight="1" x14ac:dyDescent="0.3">
      <c r="M272" s="49"/>
      <c r="N272" s="13"/>
      <c r="O272" s="49"/>
      <c r="P272" s="13"/>
    </row>
    <row r="273" spans="13:16" ht="25.2" customHeight="1" x14ac:dyDescent="0.3">
      <c r="M273" s="49"/>
      <c r="N273" s="13"/>
      <c r="O273" s="49"/>
      <c r="P273" s="13"/>
    </row>
    <row r="274" spans="13:16" ht="25.2" customHeight="1" x14ac:dyDescent="0.3">
      <c r="M274" s="49"/>
      <c r="N274" s="13"/>
      <c r="O274" s="49"/>
      <c r="P274" s="13"/>
    </row>
    <row r="275" spans="13:16" ht="25.2" customHeight="1" x14ac:dyDescent="0.3">
      <c r="M275" s="49"/>
      <c r="N275" s="13"/>
      <c r="O275" s="49"/>
      <c r="P275" s="13"/>
    </row>
    <row r="276" spans="13:16" ht="25.2" customHeight="1" x14ac:dyDescent="0.3">
      <c r="M276" s="49"/>
      <c r="N276" s="13"/>
      <c r="O276" s="49"/>
      <c r="P276" s="13"/>
    </row>
    <row r="277" spans="13:16" ht="25.2" customHeight="1" x14ac:dyDescent="0.3">
      <c r="M277" s="49"/>
      <c r="N277" s="13"/>
      <c r="O277" s="49"/>
      <c r="P277" s="13"/>
    </row>
    <row r="278" spans="13:16" ht="25.2" customHeight="1" x14ac:dyDescent="0.3">
      <c r="M278" s="49"/>
      <c r="N278" s="13"/>
      <c r="O278" s="49"/>
      <c r="P278" s="13"/>
    </row>
    <row r="279" spans="13:16" ht="25.2" customHeight="1" x14ac:dyDescent="0.3">
      <c r="M279" s="49"/>
      <c r="N279" s="13"/>
      <c r="O279" s="49"/>
      <c r="P279" s="13"/>
    </row>
    <row r="280" spans="13:16" ht="25.2" customHeight="1" x14ac:dyDescent="0.3">
      <c r="M280" s="49"/>
      <c r="N280" s="13"/>
      <c r="O280" s="49"/>
      <c r="P280" s="13"/>
    </row>
    <row r="281" spans="13:16" ht="25.2" customHeight="1" x14ac:dyDescent="0.3">
      <c r="M281" s="49"/>
      <c r="N281" s="13"/>
      <c r="O281" s="49"/>
      <c r="P281" s="13"/>
    </row>
    <row r="282" spans="13:16" ht="25.2" customHeight="1" x14ac:dyDescent="0.3">
      <c r="M282" s="49"/>
      <c r="N282" s="13"/>
      <c r="O282" s="49"/>
      <c r="P282" s="13"/>
    </row>
    <row r="283" spans="13:16" ht="25.2" customHeight="1" x14ac:dyDescent="0.3">
      <c r="M283" s="49"/>
      <c r="N283" s="13"/>
      <c r="O283" s="49"/>
      <c r="P283" s="13"/>
    </row>
    <row r="284" spans="13:16" ht="25.2" customHeight="1" x14ac:dyDescent="0.3">
      <c r="M284" s="49"/>
      <c r="N284" s="13"/>
      <c r="O284" s="49"/>
      <c r="P284" s="13"/>
    </row>
    <row r="285" spans="13:16" ht="25.2" customHeight="1" x14ac:dyDescent="0.3">
      <c r="M285" s="49"/>
      <c r="N285" s="13"/>
      <c r="O285" s="49"/>
      <c r="P285" s="13"/>
    </row>
    <row r="286" spans="13:16" ht="25.2" customHeight="1" x14ac:dyDescent="0.3">
      <c r="M286" s="49"/>
      <c r="N286" s="13"/>
      <c r="O286" s="49"/>
      <c r="P286" s="13"/>
    </row>
    <row r="287" spans="13:16" ht="25.2" customHeight="1" x14ac:dyDescent="0.3">
      <c r="M287" s="49"/>
      <c r="N287" s="13"/>
      <c r="O287" s="49"/>
      <c r="P287" s="13"/>
    </row>
    <row r="288" spans="13:16" ht="25.2" customHeight="1" x14ac:dyDescent="0.3">
      <c r="M288" s="49"/>
      <c r="N288" s="13"/>
      <c r="O288" s="49"/>
      <c r="P288" s="13"/>
    </row>
    <row r="289" spans="13:16" ht="25.2" customHeight="1" x14ac:dyDescent="0.3">
      <c r="M289" s="49"/>
      <c r="N289" s="13"/>
      <c r="O289" s="49"/>
      <c r="P289" s="13"/>
    </row>
    <row r="290" spans="13:16" ht="25.2" customHeight="1" x14ac:dyDescent="0.3">
      <c r="M290" s="49"/>
      <c r="N290" s="13"/>
      <c r="O290" s="49"/>
      <c r="P290" s="13"/>
    </row>
    <row r="291" spans="13:16" ht="25.2" customHeight="1" x14ac:dyDescent="0.3">
      <c r="M291" s="49"/>
      <c r="N291" s="13"/>
      <c r="O291" s="49"/>
      <c r="P291" s="13"/>
    </row>
    <row r="292" spans="13:16" ht="25.2" customHeight="1" x14ac:dyDescent="0.3">
      <c r="M292" s="49"/>
      <c r="N292" s="13"/>
      <c r="O292" s="49"/>
      <c r="P292" s="13"/>
    </row>
    <row r="293" spans="13:16" ht="25.2" customHeight="1" x14ac:dyDescent="0.3">
      <c r="M293" s="49"/>
      <c r="N293" s="13"/>
      <c r="O293" s="49"/>
      <c r="P293" s="13"/>
    </row>
    <row r="294" spans="13:16" ht="25.2" customHeight="1" x14ac:dyDescent="0.3">
      <c r="M294" s="49"/>
      <c r="N294" s="13"/>
      <c r="O294" s="49"/>
      <c r="P294" s="13"/>
    </row>
    <row r="295" spans="13:16" ht="25.2" customHeight="1" x14ac:dyDescent="0.3">
      <c r="M295" s="49"/>
      <c r="N295" s="13"/>
      <c r="O295" s="49"/>
      <c r="P295" s="13"/>
    </row>
    <row r="296" spans="13:16" ht="25.2" customHeight="1" x14ac:dyDescent="0.3">
      <c r="M296" s="49"/>
      <c r="N296" s="13"/>
      <c r="O296" s="49"/>
      <c r="P296" s="13"/>
    </row>
    <row r="297" spans="13:16" ht="25.2" customHeight="1" x14ac:dyDescent="0.3">
      <c r="M297" s="49"/>
      <c r="N297" s="13"/>
      <c r="O297" s="49"/>
      <c r="P297" s="13"/>
    </row>
    <row r="298" spans="13:16" ht="25.2" customHeight="1" x14ac:dyDescent="0.3">
      <c r="M298" s="49"/>
      <c r="N298" s="13"/>
      <c r="O298" s="49"/>
      <c r="P298" s="13"/>
    </row>
    <row r="299" spans="13:16" ht="25.2" customHeight="1" x14ac:dyDescent="0.3">
      <c r="M299" s="49"/>
      <c r="N299" s="13"/>
      <c r="O299" s="49"/>
      <c r="P299" s="13"/>
    </row>
    <row r="300" spans="13:16" ht="25.2" customHeight="1" x14ac:dyDescent="0.3">
      <c r="M300" s="49"/>
      <c r="N300" s="13"/>
      <c r="O300" s="49"/>
      <c r="P300" s="13"/>
    </row>
    <row r="301" spans="13:16" ht="25.2" customHeight="1" x14ac:dyDescent="0.3">
      <c r="M301" s="49"/>
      <c r="N301" s="13"/>
      <c r="O301" s="49"/>
      <c r="P301" s="13"/>
    </row>
    <row r="302" spans="13:16" ht="25.2" customHeight="1" x14ac:dyDescent="0.3">
      <c r="M302" s="49"/>
      <c r="N302" s="13"/>
      <c r="O302" s="49"/>
      <c r="P302" s="13"/>
    </row>
    <row r="303" spans="13:16" ht="25.2" customHeight="1" x14ac:dyDescent="0.3">
      <c r="M303" s="49"/>
      <c r="N303" s="13"/>
      <c r="O303" s="49"/>
      <c r="P303" s="13"/>
    </row>
    <row r="304" spans="13:16" ht="25.2" customHeight="1" x14ac:dyDescent="0.3">
      <c r="M304" s="49"/>
      <c r="N304" s="13"/>
      <c r="O304" s="49"/>
      <c r="P304" s="13"/>
    </row>
    <row r="305" spans="13:16" ht="25.2" customHeight="1" x14ac:dyDescent="0.3">
      <c r="M305" s="49"/>
      <c r="N305" s="13"/>
      <c r="O305" s="49"/>
      <c r="P305" s="13"/>
    </row>
    <row r="306" spans="13:16" ht="25.2" customHeight="1" x14ac:dyDescent="0.3">
      <c r="M306" s="49"/>
      <c r="N306" s="13"/>
      <c r="O306" s="49"/>
      <c r="P306" s="13"/>
    </row>
    <row r="307" spans="13:16" ht="25.2" customHeight="1" x14ac:dyDescent="0.3">
      <c r="M307" s="49"/>
      <c r="N307" s="13"/>
      <c r="O307" s="49"/>
      <c r="P307" s="13"/>
    </row>
    <row r="308" spans="13:16" ht="25.2" customHeight="1" x14ac:dyDescent="0.3">
      <c r="M308" s="49"/>
      <c r="N308" s="13"/>
      <c r="O308" s="49"/>
      <c r="P308" s="13"/>
    </row>
    <row r="309" spans="13:16" ht="25.2" customHeight="1" x14ac:dyDescent="0.3">
      <c r="M309" s="49"/>
      <c r="N309" s="13"/>
      <c r="O309" s="49"/>
      <c r="P309" s="13"/>
    </row>
    <row r="310" spans="13:16" ht="25.2" customHeight="1" x14ac:dyDescent="0.3">
      <c r="M310" s="49"/>
      <c r="N310" s="13"/>
      <c r="O310" s="49"/>
      <c r="P310" s="13"/>
    </row>
    <row r="311" spans="13:16" ht="25.2" customHeight="1" x14ac:dyDescent="0.3">
      <c r="M311" s="49"/>
      <c r="N311" s="13"/>
      <c r="O311" s="49"/>
      <c r="P311" s="13"/>
    </row>
    <row r="312" spans="13:16" ht="25.2" customHeight="1" x14ac:dyDescent="0.3">
      <c r="M312" s="49"/>
      <c r="N312" s="13"/>
      <c r="O312" s="49"/>
      <c r="P312" s="13"/>
    </row>
    <row r="313" spans="13:16" ht="25.2" customHeight="1" x14ac:dyDescent="0.3">
      <c r="M313" s="49"/>
      <c r="N313" s="13"/>
      <c r="O313" s="49"/>
      <c r="P313" s="13"/>
    </row>
    <row r="314" spans="13:16" ht="25.2" customHeight="1" x14ac:dyDescent="0.3">
      <c r="M314" s="49"/>
      <c r="N314" s="13"/>
      <c r="O314" s="49"/>
      <c r="P314" s="13"/>
    </row>
    <row r="315" spans="13:16" ht="25.2" customHeight="1" x14ac:dyDescent="0.3">
      <c r="M315" s="49"/>
      <c r="N315" s="13"/>
      <c r="O315" s="49"/>
      <c r="P315" s="13"/>
    </row>
    <row r="316" spans="13:16" ht="25.2" customHeight="1" x14ac:dyDescent="0.3">
      <c r="M316" s="49"/>
      <c r="N316" s="13"/>
      <c r="O316" s="49"/>
      <c r="P316" s="13"/>
    </row>
    <row r="317" spans="13:16" ht="25.2" customHeight="1" x14ac:dyDescent="0.3">
      <c r="M317" s="49"/>
      <c r="N317" s="13"/>
      <c r="O317" s="49"/>
      <c r="P317" s="13"/>
    </row>
    <row r="318" spans="13:16" ht="25.2" customHeight="1" x14ac:dyDescent="0.3">
      <c r="M318" s="49"/>
      <c r="N318" s="13"/>
      <c r="O318" s="49"/>
      <c r="P318" s="13"/>
    </row>
    <row r="319" spans="13:16" ht="25.2" customHeight="1" x14ac:dyDescent="0.3">
      <c r="M319" s="49"/>
      <c r="N319" s="13"/>
      <c r="O319" s="49"/>
      <c r="P319" s="13"/>
    </row>
    <row r="320" spans="13:16" ht="25.2" customHeight="1" x14ac:dyDescent="0.3">
      <c r="M320" s="49"/>
      <c r="N320" s="13"/>
      <c r="O320" s="49"/>
      <c r="P320" s="13"/>
    </row>
    <row r="321" spans="13:16" ht="25.2" customHeight="1" x14ac:dyDescent="0.3">
      <c r="M321" s="49"/>
      <c r="N321" s="13"/>
      <c r="O321" s="49"/>
      <c r="P321" s="13"/>
    </row>
    <row r="322" spans="13:16" ht="25.2" customHeight="1" x14ac:dyDescent="0.3">
      <c r="M322" s="49"/>
      <c r="N322" s="13"/>
      <c r="O322" s="49"/>
      <c r="P322" s="13"/>
    </row>
    <row r="323" spans="13:16" ht="25.2" customHeight="1" x14ac:dyDescent="0.3">
      <c r="M323" s="49"/>
      <c r="N323" s="13"/>
      <c r="O323" s="49"/>
      <c r="P323" s="13"/>
    </row>
    <row r="324" spans="13:16" ht="25.2" customHeight="1" x14ac:dyDescent="0.3">
      <c r="M324" s="49"/>
      <c r="N324" s="13"/>
      <c r="O324" s="49"/>
      <c r="P324" s="13"/>
    </row>
    <row r="325" spans="13:16" ht="25.2" customHeight="1" x14ac:dyDescent="0.3">
      <c r="M325" s="49"/>
      <c r="N325" s="13"/>
      <c r="O325" s="49"/>
      <c r="P325" s="13"/>
    </row>
    <row r="326" spans="13:16" ht="25.2" customHeight="1" x14ac:dyDescent="0.3">
      <c r="M326" s="49"/>
      <c r="N326" s="13"/>
      <c r="O326" s="49"/>
      <c r="P326" s="13"/>
    </row>
    <row r="327" spans="13:16" ht="25.2" customHeight="1" x14ac:dyDescent="0.3">
      <c r="M327" s="49"/>
      <c r="N327" s="13"/>
      <c r="O327" s="49"/>
      <c r="P327" s="13"/>
    </row>
    <row r="328" spans="13:16" ht="25.2" customHeight="1" x14ac:dyDescent="0.3">
      <c r="M328" s="49"/>
      <c r="N328" s="13"/>
      <c r="O328" s="49"/>
      <c r="P328" s="13"/>
    </row>
    <row r="329" spans="13:16" ht="25.2" customHeight="1" x14ac:dyDescent="0.3">
      <c r="M329" s="49"/>
      <c r="N329" s="13"/>
      <c r="O329" s="49"/>
      <c r="P329" s="13"/>
    </row>
    <row r="330" spans="13:16" ht="25.2" customHeight="1" x14ac:dyDescent="0.3">
      <c r="M330" s="49"/>
      <c r="N330" s="13"/>
      <c r="O330" s="49"/>
      <c r="P330" s="13"/>
    </row>
    <row r="331" spans="13:16" ht="25.2" customHeight="1" x14ac:dyDescent="0.3">
      <c r="M331" s="49"/>
      <c r="N331" s="13"/>
      <c r="O331" s="49"/>
      <c r="P331" s="13"/>
    </row>
    <row r="332" spans="13:16" ht="25.2" customHeight="1" x14ac:dyDescent="0.3">
      <c r="M332" s="49"/>
      <c r="N332" s="13"/>
      <c r="O332" s="49"/>
      <c r="P332" s="13"/>
    </row>
    <row r="333" spans="13:16" ht="25.2" customHeight="1" x14ac:dyDescent="0.3">
      <c r="M333" s="49"/>
      <c r="N333" s="13"/>
      <c r="O333" s="49"/>
      <c r="P333" s="13"/>
    </row>
    <row r="334" spans="13:16" ht="25.2" customHeight="1" x14ac:dyDescent="0.3">
      <c r="M334" s="49"/>
      <c r="N334" s="13"/>
      <c r="O334" s="49"/>
      <c r="P334" s="13"/>
    </row>
    <row r="335" spans="13:16" ht="25.2" customHeight="1" x14ac:dyDescent="0.3">
      <c r="M335" s="49"/>
      <c r="N335" s="13"/>
      <c r="O335" s="49"/>
      <c r="P335" s="13"/>
    </row>
    <row r="336" spans="13:16" ht="25.2" customHeight="1" x14ac:dyDescent="0.3">
      <c r="M336" s="49"/>
      <c r="N336" s="13"/>
      <c r="O336" s="49"/>
      <c r="P336" s="13"/>
    </row>
    <row r="337" spans="13:16" ht="25.2" customHeight="1" x14ac:dyDescent="0.3">
      <c r="M337" s="49"/>
      <c r="N337" s="13"/>
      <c r="O337" s="49"/>
      <c r="P337" s="13"/>
    </row>
    <row r="338" spans="13:16" ht="25.2" customHeight="1" x14ac:dyDescent="0.3">
      <c r="M338" s="49"/>
      <c r="N338" s="13"/>
      <c r="O338" s="49"/>
      <c r="P338" s="13"/>
    </row>
    <row r="339" spans="13:16" ht="25.2" customHeight="1" x14ac:dyDescent="0.3">
      <c r="M339" s="49"/>
      <c r="N339" s="13"/>
      <c r="O339" s="49"/>
      <c r="P339" s="13"/>
    </row>
    <row r="340" spans="13:16" ht="25.2" customHeight="1" x14ac:dyDescent="0.3">
      <c r="M340" s="49"/>
      <c r="N340" s="13"/>
      <c r="O340" s="49"/>
      <c r="P340" s="13"/>
    </row>
    <row r="341" spans="13:16" ht="25.2" customHeight="1" x14ac:dyDescent="0.3">
      <c r="M341" s="49"/>
      <c r="N341" s="13"/>
      <c r="O341" s="49"/>
      <c r="P341" s="13"/>
    </row>
    <row r="342" spans="13:16" ht="25.2" customHeight="1" x14ac:dyDescent="0.3">
      <c r="M342" s="49"/>
      <c r="N342" s="13"/>
      <c r="O342" s="49"/>
      <c r="P342" s="13"/>
    </row>
    <row r="343" spans="13:16" ht="25.2" customHeight="1" x14ac:dyDescent="0.3">
      <c r="M343" s="49"/>
      <c r="N343" s="13"/>
      <c r="O343" s="49"/>
      <c r="P343" s="13"/>
    </row>
    <row r="344" spans="13:16" ht="25.2" customHeight="1" x14ac:dyDescent="0.3">
      <c r="M344" s="49"/>
      <c r="N344" s="13"/>
      <c r="O344" s="49"/>
      <c r="P344" s="13"/>
    </row>
    <row r="345" spans="13:16" ht="25.2" customHeight="1" x14ac:dyDescent="0.3">
      <c r="M345" s="49"/>
      <c r="N345" s="13"/>
      <c r="O345" s="49"/>
      <c r="P345" s="13"/>
    </row>
  </sheetData>
  <mergeCells count="40">
    <mergeCell ref="H96:I97"/>
    <mergeCell ref="K96:K97"/>
    <mergeCell ref="L96:L97"/>
    <mergeCell ref="H92:I93"/>
    <mergeCell ref="K92:K93"/>
    <mergeCell ref="L92:L93"/>
    <mergeCell ref="M92:N93"/>
    <mergeCell ref="H94:I95"/>
    <mergeCell ref="K94:K95"/>
    <mergeCell ref="L94:L95"/>
    <mergeCell ref="C35:C58"/>
    <mergeCell ref="C65:C67"/>
    <mergeCell ref="C60:P61"/>
    <mergeCell ref="C69:P70"/>
    <mergeCell ref="C82:C85"/>
    <mergeCell ref="C80:P81"/>
    <mergeCell ref="C16:C17"/>
    <mergeCell ref="C19:C20"/>
    <mergeCell ref="C22:C23"/>
    <mergeCell ref="L22:L23"/>
    <mergeCell ref="C32:P34"/>
    <mergeCell ref="O22:O23"/>
    <mergeCell ref="P22:P23"/>
    <mergeCell ref="C25:C26"/>
    <mergeCell ref="M25:M26"/>
    <mergeCell ref="O25:O26"/>
    <mergeCell ref="M22:M23"/>
    <mergeCell ref="N22:N23"/>
    <mergeCell ref="P8:P9"/>
    <mergeCell ref="C4:C6"/>
    <mergeCell ref="L4:L6"/>
    <mergeCell ref="M4:M6"/>
    <mergeCell ref="N4:N6"/>
    <mergeCell ref="O4:O6"/>
    <mergeCell ref="P4:P6"/>
    <mergeCell ref="C8:C9"/>
    <mergeCell ref="L8:L9"/>
    <mergeCell ref="M8:M9"/>
    <mergeCell ref="N8:N9"/>
    <mergeCell ref="O8:O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26E0-7F42-4732-A4EF-3E32F67E357D}">
  <dimension ref="C1:M26"/>
  <sheetViews>
    <sheetView zoomScale="70" zoomScaleNormal="70" workbookViewId="0">
      <selection activeCell="F15" sqref="F15"/>
    </sheetView>
  </sheetViews>
  <sheetFormatPr defaultColWidth="9" defaultRowHeight="18" x14ac:dyDescent="0.3"/>
  <cols>
    <col min="1" max="2" width="9" style="1"/>
    <col min="3" max="3" width="12.109375" style="1" customWidth="1"/>
    <col min="4" max="4" width="36.88671875" style="1" customWidth="1"/>
    <col min="5" max="5" width="24.44140625" style="1" customWidth="1"/>
    <col min="6" max="6" width="19.88671875" style="1" customWidth="1"/>
    <col min="7" max="7" width="16.33203125" style="1" customWidth="1"/>
    <col min="8" max="8" width="18.109375" style="1" customWidth="1"/>
    <col min="9" max="9" width="15.6640625" style="1" customWidth="1"/>
    <col min="10" max="10" width="18.6640625" style="1" customWidth="1"/>
    <col min="11" max="11" width="20.44140625" style="1" customWidth="1"/>
    <col min="12" max="16384" width="9" style="1"/>
  </cols>
  <sheetData>
    <row r="1" spans="3:13" ht="16.2" customHeight="1" x14ac:dyDescent="0.3"/>
    <row r="2" spans="3:13" ht="54" x14ac:dyDescent="0.3">
      <c r="C2" s="7" t="s">
        <v>2</v>
      </c>
      <c r="D2" s="7" t="s">
        <v>93</v>
      </c>
      <c r="E2" s="16" t="s">
        <v>94</v>
      </c>
      <c r="F2" s="16" t="s">
        <v>95</v>
      </c>
      <c r="G2" s="16" t="s">
        <v>96</v>
      </c>
      <c r="H2" s="16" t="s">
        <v>27</v>
      </c>
      <c r="I2" s="16" t="s">
        <v>8</v>
      </c>
      <c r="J2" s="16" t="s">
        <v>29</v>
      </c>
      <c r="K2" s="16" t="s">
        <v>10</v>
      </c>
      <c r="L2" s="17"/>
      <c r="M2" s="18"/>
    </row>
    <row r="3" spans="3:13" x14ac:dyDescent="0.3">
      <c r="C3" s="2">
        <v>1</v>
      </c>
      <c r="D3" s="2" t="s">
        <v>97</v>
      </c>
      <c r="E3" s="1">
        <v>2</v>
      </c>
      <c r="F3" s="11">
        <v>1.5</v>
      </c>
      <c r="G3" s="11">
        <f>F3*E3</f>
        <v>3</v>
      </c>
      <c r="H3" s="1">
        <v>-23.5</v>
      </c>
      <c r="I3" s="1">
        <f>G3*H3</f>
        <v>-70.5</v>
      </c>
      <c r="J3" s="1">
        <v>2.2999999999999998</v>
      </c>
      <c r="K3" s="1">
        <f>J3*G3</f>
        <v>6.8999999999999995</v>
      </c>
      <c r="M3" s="19"/>
    </row>
    <row r="4" spans="3:13" x14ac:dyDescent="0.3">
      <c r="C4" s="2">
        <v>2</v>
      </c>
      <c r="D4" s="2" t="s">
        <v>98</v>
      </c>
      <c r="E4" s="1">
        <v>2</v>
      </c>
      <c r="F4" s="1">
        <v>0.5</v>
      </c>
      <c r="G4" s="1">
        <f>E4*F4</f>
        <v>1</v>
      </c>
      <c r="H4" s="1">
        <v>-25</v>
      </c>
      <c r="I4" s="1">
        <f t="shared" ref="I4:I17" si="0">G4*H4</f>
        <v>-25</v>
      </c>
      <c r="J4" s="1">
        <v>2.1</v>
      </c>
      <c r="K4" s="1">
        <f t="shared" ref="K4:K17" si="1">J4*G4</f>
        <v>2.1</v>
      </c>
      <c r="M4" s="19"/>
    </row>
    <row r="5" spans="3:13" ht="16.2" customHeight="1" x14ac:dyDescent="0.3">
      <c r="C5" s="2">
        <v>3</v>
      </c>
      <c r="D5" s="2" t="s">
        <v>99</v>
      </c>
      <c r="E5" s="1">
        <v>2</v>
      </c>
      <c r="F5" s="1">
        <v>2</v>
      </c>
      <c r="G5" s="1">
        <f t="shared" ref="G5:G12" si="2">E5*F5</f>
        <v>4</v>
      </c>
      <c r="H5" s="1">
        <v>-21.5</v>
      </c>
      <c r="I5" s="1">
        <f t="shared" si="0"/>
        <v>-86</v>
      </c>
      <c r="J5" s="1">
        <v>2.2000000000000002</v>
      </c>
      <c r="K5" s="1">
        <f t="shared" si="1"/>
        <v>8.8000000000000007</v>
      </c>
      <c r="M5" s="19"/>
    </row>
    <row r="6" spans="3:13" x14ac:dyDescent="0.3">
      <c r="C6" s="2">
        <v>4</v>
      </c>
      <c r="D6" s="2" t="s">
        <v>100</v>
      </c>
      <c r="E6" s="1">
        <v>8</v>
      </c>
      <c r="F6" s="69">
        <v>2</v>
      </c>
      <c r="G6" s="1">
        <f>E6*F6</f>
        <v>16</v>
      </c>
      <c r="H6" s="1">
        <v>-25</v>
      </c>
      <c r="I6" s="1">
        <f t="shared" si="0"/>
        <v>-400</v>
      </c>
      <c r="J6" s="1">
        <v>2.9</v>
      </c>
      <c r="K6" s="1">
        <f t="shared" si="1"/>
        <v>46.4</v>
      </c>
      <c r="M6" s="19"/>
    </row>
    <row r="7" spans="3:13" ht="15" customHeight="1" x14ac:dyDescent="0.3">
      <c r="C7" s="2">
        <v>5</v>
      </c>
      <c r="D7" s="2" t="s">
        <v>101</v>
      </c>
      <c r="E7" s="1">
        <v>5</v>
      </c>
      <c r="F7" s="1">
        <v>2</v>
      </c>
      <c r="G7" s="1">
        <f>E7*F7</f>
        <v>10</v>
      </c>
      <c r="H7" s="1">
        <v>-22.5</v>
      </c>
      <c r="I7" s="1">
        <f t="shared" si="0"/>
        <v>-225</v>
      </c>
      <c r="J7" s="1">
        <v>2.6</v>
      </c>
      <c r="K7" s="1">
        <f t="shared" si="1"/>
        <v>26</v>
      </c>
      <c r="M7" s="19"/>
    </row>
    <row r="8" spans="3:13" ht="15" customHeight="1" x14ac:dyDescent="0.3">
      <c r="C8" s="2">
        <v>6</v>
      </c>
      <c r="D8" s="2" t="s">
        <v>102</v>
      </c>
      <c r="E8" s="1">
        <v>1</v>
      </c>
      <c r="F8" s="1">
        <v>2</v>
      </c>
      <c r="G8" s="1">
        <f t="shared" si="2"/>
        <v>2</v>
      </c>
      <c r="H8" s="1">
        <v>-22.5</v>
      </c>
      <c r="I8" s="1">
        <f t="shared" si="0"/>
        <v>-45</v>
      </c>
      <c r="J8" s="1">
        <v>3.3</v>
      </c>
      <c r="K8" s="1">
        <f t="shared" si="1"/>
        <v>6.6</v>
      </c>
      <c r="M8" s="19"/>
    </row>
    <row r="9" spans="3:13" ht="15" customHeight="1" x14ac:dyDescent="0.3">
      <c r="C9" s="2">
        <v>7</v>
      </c>
      <c r="D9" s="2" t="s">
        <v>103</v>
      </c>
      <c r="E9" s="1">
        <v>2</v>
      </c>
      <c r="F9" s="1">
        <v>2</v>
      </c>
      <c r="G9" s="1">
        <f t="shared" si="2"/>
        <v>4</v>
      </c>
      <c r="H9" s="1">
        <v>-23</v>
      </c>
      <c r="I9" s="1">
        <f t="shared" si="0"/>
        <v>-92</v>
      </c>
      <c r="J9" s="1">
        <v>3.3</v>
      </c>
      <c r="K9" s="1">
        <f t="shared" si="1"/>
        <v>13.2</v>
      </c>
      <c r="M9" s="19"/>
    </row>
    <row r="10" spans="3:13" x14ac:dyDescent="0.3">
      <c r="C10" s="2">
        <v>8</v>
      </c>
      <c r="D10" s="2" t="s">
        <v>104</v>
      </c>
      <c r="E10" s="1">
        <v>1</v>
      </c>
      <c r="F10" s="1">
        <v>2</v>
      </c>
      <c r="G10" s="1">
        <f t="shared" si="2"/>
        <v>2</v>
      </c>
      <c r="H10" s="1">
        <v>-23.5</v>
      </c>
      <c r="I10" s="1">
        <f t="shared" si="0"/>
        <v>-47</v>
      </c>
      <c r="J10" s="1">
        <v>5.09</v>
      </c>
      <c r="K10" s="1">
        <f t="shared" si="1"/>
        <v>10.18</v>
      </c>
      <c r="M10" s="19"/>
    </row>
    <row r="11" spans="3:13" x14ac:dyDescent="0.3">
      <c r="C11" s="2">
        <v>9</v>
      </c>
      <c r="D11" s="2" t="s">
        <v>105</v>
      </c>
      <c r="E11" s="1">
        <v>1</v>
      </c>
      <c r="F11" s="1">
        <v>3</v>
      </c>
      <c r="G11" s="1">
        <f>E11*F11</f>
        <v>3</v>
      </c>
      <c r="H11" s="1">
        <v>-23.5</v>
      </c>
      <c r="I11" s="1">
        <f t="shared" si="0"/>
        <v>-70.5</v>
      </c>
      <c r="J11" s="1">
        <v>7.8</v>
      </c>
      <c r="K11" s="1">
        <f t="shared" si="1"/>
        <v>23.4</v>
      </c>
      <c r="M11" s="19"/>
    </row>
    <row r="12" spans="3:13" x14ac:dyDescent="0.3">
      <c r="C12" s="2">
        <v>10</v>
      </c>
      <c r="D12" s="2" t="s">
        <v>106</v>
      </c>
      <c r="E12" s="1">
        <v>1</v>
      </c>
      <c r="F12" s="1">
        <v>2</v>
      </c>
      <c r="G12" s="1">
        <f t="shared" si="2"/>
        <v>2</v>
      </c>
      <c r="H12" s="1">
        <v>-24</v>
      </c>
      <c r="I12" s="1">
        <f t="shared" si="0"/>
        <v>-48</v>
      </c>
      <c r="J12" s="1">
        <v>5.0999999999999996</v>
      </c>
      <c r="K12" s="1">
        <f t="shared" si="1"/>
        <v>10.199999999999999</v>
      </c>
    </row>
    <row r="13" spans="3:13" x14ac:dyDescent="0.3">
      <c r="C13" s="2">
        <v>11</v>
      </c>
      <c r="D13" s="20" t="s">
        <v>107</v>
      </c>
      <c r="E13" s="1">
        <v>2</v>
      </c>
      <c r="F13" s="1">
        <v>2</v>
      </c>
      <c r="G13" s="1">
        <f>F13*E13</f>
        <v>4</v>
      </c>
      <c r="H13" s="1">
        <v>-25.5</v>
      </c>
      <c r="I13" s="1">
        <f t="shared" si="0"/>
        <v>-102</v>
      </c>
      <c r="J13" s="1">
        <v>1.6</v>
      </c>
      <c r="K13" s="1">
        <f t="shared" si="1"/>
        <v>6.4</v>
      </c>
    </row>
    <row r="14" spans="3:13" ht="36" x14ac:dyDescent="0.3">
      <c r="C14" s="2">
        <v>12</v>
      </c>
      <c r="D14" s="21" t="s">
        <v>108</v>
      </c>
      <c r="F14" s="1">
        <v>3</v>
      </c>
      <c r="G14" s="1">
        <f t="shared" ref="G14:G16" si="3">F14</f>
        <v>3</v>
      </c>
      <c r="H14" s="1">
        <v>31.5</v>
      </c>
      <c r="I14" s="1">
        <f t="shared" si="0"/>
        <v>94.5</v>
      </c>
      <c r="J14" s="1">
        <v>5.0999999999999996</v>
      </c>
      <c r="K14" s="1">
        <f t="shared" si="1"/>
        <v>15.299999999999999</v>
      </c>
    </row>
    <row r="15" spans="3:13" x14ac:dyDescent="0.3">
      <c r="C15" s="2">
        <v>13</v>
      </c>
      <c r="D15" s="21" t="s">
        <v>109</v>
      </c>
      <c r="E15" s="1">
        <v>2</v>
      </c>
      <c r="F15" s="1">
        <v>1.5</v>
      </c>
      <c r="G15" s="1">
        <f>E15*F15</f>
        <v>3</v>
      </c>
      <c r="H15" s="1">
        <v>-26</v>
      </c>
      <c r="I15" s="1">
        <f t="shared" si="0"/>
        <v>-78</v>
      </c>
      <c r="J15" s="1">
        <v>1</v>
      </c>
      <c r="K15" s="1">
        <f t="shared" si="1"/>
        <v>3</v>
      </c>
    </row>
    <row r="16" spans="3:13" x14ac:dyDescent="0.3">
      <c r="C16" s="2">
        <v>15</v>
      </c>
      <c r="D16" s="21" t="s">
        <v>110</v>
      </c>
      <c r="F16" s="1">
        <v>1</v>
      </c>
      <c r="G16" s="1">
        <f t="shared" si="3"/>
        <v>1</v>
      </c>
      <c r="H16" s="1">
        <v>-19</v>
      </c>
      <c r="I16" s="1">
        <f t="shared" si="0"/>
        <v>-19</v>
      </c>
      <c r="J16" s="1">
        <v>5.0999999999999996</v>
      </c>
      <c r="K16" s="1">
        <f t="shared" si="1"/>
        <v>5.0999999999999996</v>
      </c>
    </row>
    <row r="17" spans="3:13" x14ac:dyDescent="0.3">
      <c r="C17" s="2">
        <v>16</v>
      </c>
      <c r="D17" s="20" t="s">
        <v>111</v>
      </c>
      <c r="F17" s="1">
        <v>2.5</v>
      </c>
      <c r="G17" s="1">
        <f>F17</f>
        <v>2.5</v>
      </c>
      <c r="H17" s="1">
        <v>0.3</v>
      </c>
      <c r="I17" s="1">
        <f t="shared" si="0"/>
        <v>0.75</v>
      </c>
      <c r="J17" s="1">
        <v>5.0999999999999996</v>
      </c>
      <c r="K17" s="1">
        <f t="shared" si="1"/>
        <v>12.75</v>
      </c>
    </row>
    <row r="18" spans="3:13" x14ac:dyDescent="0.3">
      <c r="E18" s="5"/>
      <c r="F18" s="22"/>
      <c r="G18" s="22">
        <f>SUM(G3:G17)</f>
        <v>60.5</v>
      </c>
      <c r="H18" s="22"/>
      <c r="I18" s="22">
        <f>SUM(I3:I17)</f>
        <v>-1212.75</v>
      </c>
      <c r="J18" s="22"/>
      <c r="K18" s="22">
        <f>SUM(K3:K17)</f>
        <v>196.33</v>
      </c>
    </row>
    <row r="19" spans="3:13" x14ac:dyDescent="0.3">
      <c r="E19" s="5"/>
      <c r="F19" s="5"/>
      <c r="G19" s="5"/>
      <c r="H19" s="5"/>
      <c r="I19" s="5"/>
      <c r="J19" s="5"/>
      <c r="K19" s="5"/>
    </row>
    <row r="20" spans="3:13" ht="15" customHeight="1" x14ac:dyDescent="0.3">
      <c r="E20" s="5"/>
      <c r="F20" s="83" t="s">
        <v>112</v>
      </c>
      <c r="G20" s="83"/>
      <c r="H20" s="83"/>
      <c r="I20" s="5"/>
      <c r="J20" s="83">
        <f>G18*1.1</f>
        <v>66.550000000000011</v>
      </c>
      <c r="K20" s="83" t="s">
        <v>88</v>
      </c>
      <c r="L20" s="63"/>
      <c r="M20" s="63"/>
    </row>
    <row r="21" spans="3:13" ht="15" customHeight="1" x14ac:dyDescent="0.3">
      <c r="E21" s="5"/>
      <c r="F21" s="83"/>
      <c r="G21" s="83"/>
      <c r="H21" s="83"/>
      <c r="I21" s="5"/>
      <c r="J21" s="83"/>
      <c r="K21" s="83"/>
      <c r="L21" s="63"/>
      <c r="M21" s="63"/>
    </row>
    <row r="22" spans="3:13" ht="15" customHeight="1" x14ac:dyDescent="0.3">
      <c r="E22" s="5"/>
      <c r="F22" s="84" t="s">
        <v>90</v>
      </c>
      <c r="G22" s="84"/>
      <c r="H22" s="84"/>
      <c r="I22" s="5"/>
      <c r="J22" s="83">
        <f>I18/J20</f>
        <v>-18.223140495867767</v>
      </c>
      <c r="K22" s="83" t="s">
        <v>91</v>
      </c>
      <c r="L22" s="5"/>
      <c r="M22" s="5"/>
    </row>
    <row r="23" spans="3:13" ht="15" customHeight="1" x14ac:dyDescent="0.3">
      <c r="E23" s="5"/>
      <c r="F23" s="84"/>
      <c r="G23" s="84"/>
      <c r="H23" s="84"/>
      <c r="I23" s="5"/>
      <c r="J23" s="83"/>
      <c r="K23" s="83"/>
      <c r="L23" s="5"/>
      <c r="M23" s="5"/>
    </row>
    <row r="24" spans="3:13" ht="15" customHeight="1" x14ac:dyDescent="0.3">
      <c r="E24" s="5"/>
      <c r="F24" s="83" t="s">
        <v>92</v>
      </c>
      <c r="G24" s="83"/>
      <c r="H24" s="83"/>
      <c r="I24" s="5"/>
      <c r="J24" s="83">
        <f>K18/J20</f>
        <v>2.9501126972201348</v>
      </c>
      <c r="K24" s="83" t="s">
        <v>91</v>
      </c>
      <c r="L24" s="5"/>
      <c r="M24" s="5"/>
    </row>
    <row r="25" spans="3:13" ht="15" customHeight="1" x14ac:dyDescent="0.3">
      <c r="E25" s="5"/>
      <c r="F25" s="83"/>
      <c r="G25" s="83"/>
      <c r="H25" s="83"/>
      <c r="I25" s="5"/>
      <c r="J25" s="83"/>
      <c r="K25" s="83"/>
      <c r="L25" s="5"/>
      <c r="M25" s="5"/>
    </row>
    <row r="26" spans="3:13" x14ac:dyDescent="0.3">
      <c r="E26" s="5"/>
      <c r="F26" s="5"/>
      <c r="G26" s="5"/>
      <c r="H26" s="5"/>
      <c r="I26" s="5"/>
      <c r="J26" s="5"/>
      <c r="K26" s="5"/>
    </row>
  </sheetData>
  <mergeCells count="9">
    <mergeCell ref="F24:H25"/>
    <mergeCell ref="J24:J25"/>
    <mergeCell ref="K24:K25"/>
    <mergeCell ref="F20:H21"/>
    <mergeCell ref="J20:J21"/>
    <mergeCell ref="K20:K21"/>
    <mergeCell ref="F22:H23"/>
    <mergeCell ref="J22:J23"/>
    <mergeCell ref="K22:K2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2698-98C0-4AFB-9ABB-CDD08AF145CF}">
  <dimension ref="C2:L130"/>
  <sheetViews>
    <sheetView zoomScale="55" zoomScaleNormal="55" zoomScaleSheetLayoutView="100" workbookViewId="0">
      <selection activeCell="A2" sqref="A2"/>
    </sheetView>
  </sheetViews>
  <sheetFormatPr defaultColWidth="30.33203125" defaultRowHeight="18" x14ac:dyDescent="0.3"/>
  <cols>
    <col min="1" max="2" width="14.44140625" style="52" customWidth="1"/>
    <col min="3" max="8" width="30.33203125" style="52"/>
    <col min="9" max="9" width="32.6640625" style="52" customWidth="1"/>
    <col min="10" max="16384" width="30.33203125" style="52"/>
  </cols>
  <sheetData>
    <row r="2" spans="3:12" ht="51.6" x14ac:dyDescent="0.3">
      <c r="C2" s="88" t="s">
        <v>113</v>
      </c>
      <c r="D2" s="88"/>
      <c r="E2" s="53" t="s">
        <v>114</v>
      </c>
      <c r="F2" s="53" t="s">
        <v>115</v>
      </c>
      <c r="G2" s="53" t="s">
        <v>26</v>
      </c>
      <c r="H2" s="53" t="s">
        <v>27</v>
      </c>
      <c r="I2" s="53" t="s">
        <v>8</v>
      </c>
      <c r="J2" s="53" t="s">
        <v>29</v>
      </c>
      <c r="K2" s="53" t="s">
        <v>10</v>
      </c>
      <c r="L2" s="54"/>
    </row>
    <row r="3" spans="3:12" ht="22.2" customHeight="1" x14ac:dyDescent="0.3">
      <c r="C3" s="86" t="s">
        <v>116</v>
      </c>
      <c r="D3" s="86"/>
      <c r="E3" s="54">
        <v>1</v>
      </c>
      <c r="F3" s="54">
        <v>480</v>
      </c>
      <c r="G3" s="54">
        <f>F3/1000</f>
        <v>0.48</v>
      </c>
      <c r="H3" s="54">
        <v>-21.94</v>
      </c>
      <c r="I3" s="54">
        <f>G3*H3</f>
        <v>-10.5312</v>
      </c>
      <c r="J3" s="54">
        <v>7.9</v>
      </c>
      <c r="K3" s="54">
        <f>G3*J3</f>
        <v>3.7919999999999998</v>
      </c>
      <c r="L3" s="54"/>
    </row>
    <row r="4" spans="3:12" x14ac:dyDescent="0.3">
      <c r="C4" s="86" t="s">
        <v>117</v>
      </c>
      <c r="D4" s="86"/>
      <c r="E4" s="54">
        <v>1</v>
      </c>
      <c r="F4" s="54">
        <v>30</v>
      </c>
      <c r="G4" s="54">
        <f t="shared" ref="G4:G67" si="0">F4/1000</f>
        <v>0.03</v>
      </c>
      <c r="H4" s="54">
        <v>-22.1</v>
      </c>
      <c r="I4" s="54">
        <f t="shared" ref="I4:I15" si="1">G4*H4</f>
        <v>-0.66300000000000003</v>
      </c>
      <c r="J4" s="54">
        <v>8</v>
      </c>
      <c r="K4" s="54">
        <f t="shared" ref="K4:K70" si="2">G4*J4</f>
        <v>0.24</v>
      </c>
      <c r="L4" s="54"/>
    </row>
    <row r="5" spans="3:12" x14ac:dyDescent="0.3">
      <c r="C5" s="86" t="s">
        <v>118</v>
      </c>
      <c r="D5" s="86"/>
      <c r="E5" s="54">
        <v>1</v>
      </c>
      <c r="F5" s="54">
        <v>30</v>
      </c>
      <c r="G5" s="54">
        <f t="shared" si="0"/>
        <v>0.03</v>
      </c>
      <c r="H5" s="54">
        <v>-22.1</v>
      </c>
      <c r="I5" s="54">
        <f t="shared" si="1"/>
        <v>-0.66300000000000003</v>
      </c>
      <c r="J5" s="54">
        <v>8</v>
      </c>
      <c r="K5" s="54">
        <f t="shared" si="2"/>
        <v>0.24</v>
      </c>
      <c r="L5" s="54"/>
    </row>
    <row r="6" spans="3:12" x14ac:dyDescent="0.3">
      <c r="C6" s="86" t="s">
        <v>119</v>
      </c>
      <c r="D6" s="86"/>
      <c r="E6" s="54">
        <v>3</v>
      </c>
      <c r="F6" s="54">
        <v>60</v>
      </c>
      <c r="G6" s="54">
        <f t="shared" si="0"/>
        <v>0.06</v>
      </c>
      <c r="H6" s="54">
        <v>-20.45</v>
      </c>
      <c r="I6" s="54">
        <f t="shared" si="1"/>
        <v>-1.2269999999999999</v>
      </c>
      <c r="J6" s="54">
        <v>8.3000000000000007</v>
      </c>
      <c r="K6" s="54">
        <f t="shared" si="2"/>
        <v>0.498</v>
      </c>
      <c r="L6" s="54"/>
    </row>
    <row r="7" spans="3:12" x14ac:dyDescent="0.3">
      <c r="C7" s="86" t="s">
        <v>120</v>
      </c>
      <c r="D7" s="86"/>
      <c r="E7" s="54">
        <v>1</v>
      </c>
      <c r="F7" s="54">
        <v>15</v>
      </c>
      <c r="G7" s="54">
        <f t="shared" si="0"/>
        <v>1.4999999999999999E-2</v>
      </c>
      <c r="H7" s="54">
        <v>-22.15</v>
      </c>
      <c r="I7" s="54">
        <f t="shared" si="1"/>
        <v>-0.33224999999999999</v>
      </c>
      <c r="J7" s="54">
        <v>8</v>
      </c>
      <c r="K7" s="54">
        <f t="shared" si="2"/>
        <v>0.12</v>
      </c>
      <c r="L7" s="54"/>
    </row>
    <row r="8" spans="3:12" x14ac:dyDescent="0.3">
      <c r="C8" s="86" t="s">
        <v>121</v>
      </c>
      <c r="D8" s="86"/>
      <c r="E8" s="54">
        <v>1</v>
      </c>
      <c r="F8" s="54">
        <v>10</v>
      </c>
      <c r="G8" s="54">
        <f t="shared" si="0"/>
        <v>0.01</v>
      </c>
      <c r="H8" s="54">
        <v>-22.28</v>
      </c>
      <c r="I8" s="54">
        <f t="shared" si="1"/>
        <v>-0.22280000000000003</v>
      </c>
      <c r="J8" s="54">
        <v>8.1</v>
      </c>
      <c r="K8" s="54">
        <f t="shared" si="2"/>
        <v>8.1000000000000003E-2</v>
      </c>
      <c r="L8" s="54"/>
    </row>
    <row r="9" spans="3:12" x14ac:dyDescent="0.3">
      <c r="C9" s="86" t="s">
        <v>122</v>
      </c>
      <c r="D9" s="86"/>
      <c r="E9" s="54">
        <v>1</v>
      </c>
      <c r="F9" s="54">
        <v>20</v>
      </c>
      <c r="G9" s="54">
        <f t="shared" si="0"/>
        <v>0.02</v>
      </c>
      <c r="H9" s="54">
        <v>-22.1</v>
      </c>
      <c r="I9" s="54">
        <f t="shared" si="1"/>
        <v>-0.44200000000000006</v>
      </c>
      <c r="J9" s="54">
        <v>8.1</v>
      </c>
      <c r="K9" s="54">
        <f t="shared" si="2"/>
        <v>0.16200000000000001</v>
      </c>
      <c r="L9" s="54"/>
    </row>
    <row r="10" spans="3:12" x14ac:dyDescent="0.3">
      <c r="C10" s="86" t="s">
        <v>123</v>
      </c>
      <c r="D10" s="86"/>
      <c r="E10" s="54">
        <v>3</v>
      </c>
      <c r="F10" s="54">
        <v>45</v>
      </c>
      <c r="G10" s="54">
        <f t="shared" si="0"/>
        <v>4.4999999999999998E-2</v>
      </c>
      <c r="H10" s="54">
        <v>-22.1</v>
      </c>
      <c r="I10" s="54">
        <f t="shared" si="1"/>
        <v>-0.99450000000000005</v>
      </c>
      <c r="J10" s="54">
        <v>8</v>
      </c>
      <c r="K10" s="54">
        <f t="shared" si="2"/>
        <v>0.36</v>
      </c>
      <c r="L10" s="54"/>
    </row>
    <row r="11" spans="3:12" x14ac:dyDescent="0.3">
      <c r="C11" s="86" t="s">
        <v>124</v>
      </c>
      <c r="D11" s="86"/>
      <c r="E11" s="54">
        <v>2</v>
      </c>
      <c r="F11" s="54">
        <v>30</v>
      </c>
      <c r="G11" s="54">
        <f t="shared" si="0"/>
        <v>0.03</v>
      </c>
      <c r="H11" s="54">
        <v>-23.5</v>
      </c>
      <c r="I11" s="54">
        <f t="shared" si="1"/>
        <v>-0.70499999999999996</v>
      </c>
      <c r="J11" s="54">
        <v>8</v>
      </c>
      <c r="K11" s="54">
        <f t="shared" si="2"/>
        <v>0.24</v>
      </c>
      <c r="L11" s="54"/>
    </row>
    <row r="12" spans="3:12" x14ac:dyDescent="0.3">
      <c r="C12" s="86" t="s">
        <v>125</v>
      </c>
      <c r="D12" s="86"/>
      <c r="E12" s="54">
        <v>1</v>
      </c>
      <c r="F12" s="54">
        <v>60</v>
      </c>
      <c r="G12" s="54">
        <f t="shared" si="0"/>
        <v>0.06</v>
      </c>
      <c r="H12" s="54">
        <v>-23.5</v>
      </c>
      <c r="I12" s="54">
        <f t="shared" si="1"/>
        <v>-1.41</v>
      </c>
      <c r="J12" s="54">
        <v>8.1</v>
      </c>
      <c r="K12" s="54">
        <f t="shared" si="2"/>
        <v>0.48599999999999999</v>
      </c>
      <c r="L12" s="54"/>
    </row>
    <row r="13" spans="3:12" x14ac:dyDescent="0.3">
      <c r="C13" s="86" t="s">
        <v>126</v>
      </c>
      <c r="D13" s="86"/>
      <c r="E13" s="54">
        <v>1</v>
      </c>
      <c r="F13" s="54">
        <v>20</v>
      </c>
      <c r="G13" s="54">
        <f t="shared" si="0"/>
        <v>0.02</v>
      </c>
      <c r="H13" s="54">
        <v>-23.5</v>
      </c>
      <c r="I13" s="54">
        <f t="shared" si="1"/>
        <v>-0.47000000000000003</v>
      </c>
      <c r="J13" s="54">
        <v>8</v>
      </c>
      <c r="K13" s="54">
        <f t="shared" si="2"/>
        <v>0.16</v>
      </c>
      <c r="L13" s="54"/>
    </row>
    <row r="14" spans="3:12" x14ac:dyDescent="0.3">
      <c r="C14" s="86" t="s">
        <v>127</v>
      </c>
      <c r="D14" s="86"/>
      <c r="E14" s="54">
        <v>3</v>
      </c>
      <c r="F14" s="54">
        <v>120</v>
      </c>
      <c r="G14" s="54">
        <f t="shared" si="0"/>
        <v>0.12</v>
      </c>
      <c r="H14" s="54">
        <v>-24.3</v>
      </c>
      <c r="I14" s="54">
        <f t="shared" si="1"/>
        <v>-2.9159999999999999</v>
      </c>
      <c r="J14" s="54">
        <v>7.9</v>
      </c>
      <c r="K14" s="54">
        <f t="shared" si="2"/>
        <v>0.94799999999999995</v>
      </c>
      <c r="L14" s="54"/>
    </row>
    <row r="15" spans="3:12" x14ac:dyDescent="0.3">
      <c r="C15" s="86" t="s">
        <v>128</v>
      </c>
      <c r="D15" s="86"/>
      <c r="E15" s="54">
        <v>3</v>
      </c>
      <c r="F15" s="54">
        <v>50</v>
      </c>
      <c r="G15" s="54">
        <f t="shared" si="0"/>
        <v>0.05</v>
      </c>
      <c r="H15" s="54">
        <v>-25.7</v>
      </c>
      <c r="I15" s="54">
        <f t="shared" si="1"/>
        <v>-1.2850000000000001</v>
      </c>
      <c r="J15" s="54">
        <v>7.1</v>
      </c>
      <c r="K15" s="54">
        <f t="shared" si="2"/>
        <v>0.35499999999999998</v>
      </c>
      <c r="L15" s="54"/>
    </row>
    <row r="16" spans="3:12" x14ac:dyDescent="0.3">
      <c r="C16" s="54"/>
      <c r="D16" s="54"/>
      <c r="E16" s="54"/>
      <c r="F16" s="54"/>
      <c r="G16" s="54"/>
      <c r="H16" s="54"/>
      <c r="I16" s="54"/>
      <c r="J16" s="54"/>
      <c r="K16" s="54"/>
      <c r="L16" s="54"/>
    </row>
    <row r="17" spans="3:12" x14ac:dyDescent="0.3"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spans="3:12" x14ac:dyDescent="0.3"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spans="3:12" x14ac:dyDescent="0.3"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3:12" x14ac:dyDescent="0.3">
      <c r="C20" s="86" t="s">
        <v>129</v>
      </c>
      <c r="D20" s="55" t="s">
        <v>130</v>
      </c>
      <c r="E20" s="54">
        <v>4</v>
      </c>
      <c r="F20" s="54">
        <v>120</v>
      </c>
      <c r="G20" s="54">
        <f t="shared" si="0"/>
        <v>0.12</v>
      </c>
      <c r="H20" s="54">
        <v>-30.26</v>
      </c>
      <c r="I20" s="54">
        <f t="shared" ref="I20:I22" si="3">G20*H20</f>
        <v>-3.6312000000000002</v>
      </c>
      <c r="J20" s="54">
        <v>6.5</v>
      </c>
      <c r="K20" s="54">
        <f t="shared" si="2"/>
        <v>0.78</v>
      </c>
      <c r="L20" s="54"/>
    </row>
    <row r="21" spans="3:12" x14ac:dyDescent="0.3">
      <c r="C21" s="86"/>
      <c r="D21" s="55" t="s">
        <v>131</v>
      </c>
      <c r="E21" s="54">
        <v>1</v>
      </c>
      <c r="F21" s="54">
        <v>50</v>
      </c>
      <c r="G21" s="54">
        <f t="shared" si="0"/>
        <v>0.05</v>
      </c>
      <c r="H21" s="54">
        <v>-28.2</v>
      </c>
      <c r="I21" s="54">
        <f t="shared" si="3"/>
        <v>-1.4100000000000001</v>
      </c>
      <c r="J21" s="54">
        <v>6.5</v>
      </c>
      <c r="K21" s="54">
        <f t="shared" si="2"/>
        <v>0.32500000000000001</v>
      </c>
      <c r="L21" s="54"/>
    </row>
    <row r="22" spans="3:12" x14ac:dyDescent="0.3">
      <c r="C22" s="86"/>
      <c r="D22" s="55" t="s">
        <v>132</v>
      </c>
      <c r="E22" s="54">
        <v>4</v>
      </c>
      <c r="F22" s="54">
        <v>40</v>
      </c>
      <c r="G22" s="54">
        <f t="shared" si="0"/>
        <v>0.04</v>
      </c>
      <c r="H22" s="54">
        <v>-28.67</v>
      </c>
      <c r="I22" s="54">
        <f t="shared" si="3"/>
        <v>-1.1468</v>
      </c>
      <c r="J22" s="54">
        <v>6.5</v>
      </c>
      <c r="K22" s="54">
        <f t="shared" si="2"/>
        <v>0.26</v>
      </c>
      <c r="L22" s="54"/>
    </row>
    <row r="23" spans="3:12" x14ac:dyDescent="0.3">
      <c r="C23" s="56"/>
      <c r="D23" s="57"/>
      <c r="E23" s="54"/>
      <c r="F23" s="54"/>
      <c r="G23" s="54"/>
      <c r="H23" s="54"/>
      <c r="I23" s="54"/>
      <c r="J23" s="54"/>
      <c r="K23" s="54"/>
      <c r="L23" s="54"/>
    </row>
    <row r="24" spans="3:12" x14ac:dyDescent="0.3">
      <c r="C24" s="86" t="s">
        <v>133</v>
      </c>
      <c r="D24" s="55" t="s">
        <v>134</v>
      </c>
      <c r="E24" s="54">
        <v>1</v>
      </c>
      <c r="F24" s="54">
        <v>42</v>
      </c>
      <c r="G24" s="54">
        <f t="shared" si="0"/>
        <v>4.2000000000000003E-2</v>
      </c>
      <c r="H24" s="54">
        <v>-21.37</v>
      </c>
      <c r="I24" s="54">
        <f>G24*H24</f>
        <v>-0.89754000000000012</v>
      </c>
      <c r="J24" s="54">
        <v>6.5</v>
      </c>
      <c r="K24" s="54">
        <f t="shared" si="2"/>
        <v>0.27300000000000002</v>
      </c>
      <c r="L24" s="54"/>
    </row>
    <row r="25" spans="3:12" x14ac:dyDescent="0.3">
      <c r="C25" s="86"/>
      <c r="D25" s="55" t="s">
        <v>135</v>
      </c>
      <c r="E25" s="54">
        <v>1</v>
      </c>
      <c r="F25" s="54">
        <v>55</v>
      </c>
      <c r="G25" s="54">
        <f t="shared" si="0"/>
        <v>5.5E-2</v>
      </c>
      <c r="H25" s="54">
        <v>-22.61</v>
      </c>
      <c r="I25" s="54">
        <f>G25*H25</f>
        <v>-1.2435499999999999</v>
      </c>
      <c r="J25" s="54">
        <v>6.5</v>
      </c>
      <c r="K25" s="54">
        <f t="shared" si="2"/>
        <v>0.35749999999999998</v>
      </c>
      <c r="L25" s="54"/>
    </row>
    <row r="26" spans="3:12" x14ac:dyDescent="0.3">
      <c r="C26" s="86"/>
      <c r="D26" s="55" t="s">
        <v>136</v>
      </c>
      <c r="E26" s="54">
        <v>1</v>
      </c>
      <c r="F26" s="54">
        <v>15</v>
      </c>
      <c r="G26" s="54">
        <f t="shared" si="0"/>
        <v>1.4999999999999999E-2</v>
      </c>
      <c r="H26" s="54">
        <v>-22.23</v>
      </c>
      <c r="I26" s="54">
        <f t="shared" ref="I26" si="4">G26*H26</f>
        <v>-0.33344999999999997</v>
      </c>
      <c r="J26" s="54">
        <v>6.5</v>
      </c>
      <c r="K26" s="54">
        <f t="shared" si="2"/>
        <v>9.7500000000000003E-2</v>
      </c>
      <c r="L26" s="54"/>
    </row>
    <row r="27" spans="3:12" x14ac:dyDescent="0.3">
      <c r="C27" s="57"/>
      <c r="D27" s="57"/>
      <c r="E27" s="54"/>
      <c r="F27" s="54"/>
      <c r="G27" s="54"/>
      <c r="H27" s="54"/>
      <c r="I27" s="54"/>
      <c r="J27" s="54"/>
      <c r="K27" s="54"/>
      <c r="L27" s="54"/>
    </row>
    <row r="28" spans="3:12" x14ac:dyDescent="0.3">
      <c r="C28" s="86" t="s">
        <v>137</v>
      </c>
      <c r="D28" s="55" t="s">
        <v>134</v>
      </c>
      <c r="E28" s="54">
        <v>1</v>
      </c>
      <c r="F28" s="54">
        <v>42</v>
      </c>
      <c r="G28" s="54">
        <f t="shared" si="0"/>
        <v>4.2000000000000003E-2</v>
      </c>
      <c r="H28" s="54">
        <v>-24.14</v>
      </c>
      <c r="I28" s="54">
        <f t="shared" ref="I28:I33" si="5">G28*H28</f>
        <v>-1.0138800000000001</v>
      </c>
      <c r="J28" s="54">
        <v>6.5</v>
      </c>
      <c r="K28" s="54">
        <f t="shared" si="2"/>
        <v>0.27300000000000002</v>
      </c>
      <c r="L28" s="54"/>
    </row>
    <row r="29" spans="3:12" x14ac:dyDescent="0.3">
      <c r="C29" s="86"/>
      <c r="D29" s="55" t="s">
        <v>138</v>
      </c>
      <c r="E29" s="54">
        <v>1</v>
      </c>
      <c r="F29" s="54">
        <v>55</v>
      </c>
      <c r="G29" s="54">
        <f t="shared" si="0"/>
        <v>5.5E-2</v>
      </c>
      <c r="H29" s="54">
        <v>-25.79</v>
      </c>
      <c r="I29" s="54">
        <f t="shared" si="5"/>
        <v>-1.41845</v>
      </c>
      <c r="J29" s="54">
        <v>6.5</v>
      </c>
      <c r="K29" s="54">
        <f t="shared" si="2"/>
        <v>0.35749999999999998</v>
      </c>
      <c r="L29" s="54"/>
    </row>
    <row r="30" spans="3:12" x14ac:dyDescent="0.3">
      <c r="C30" s="86"/>
      <c r="D30" s="55" t="s">
        <v>136</v>
      </c>
      <c r="E30" s="54">
        <v>1</v>
      </c>
      <c r="F30" s="54">
        <v>15</v>
      </c>
      <c r="G30" s="54">
        <f t="shared" si="0"/>
        <v>1.4999999999999999E-2</v>
      </c>
      <c r="H30" s="54">
        <v>-25.06</v>
      </c>
      <c r="I30" s="54">
        <f t="shared" si="5"/>
        <v>-0.37589999999999996</v>
      </c>
      <c r="J30" s="54">
        <v>6.5</v>
      </c>
      <c r="K30" s="54">
        <f t="shared" si="2"/>
        <v>9.7500000000000003E-2</v>
      </c>
      <c r="L30" s="54"/>
    </row>
    <row r="31" spans="3:12" x14ac:dyDescent="0.3">
      <c r="C31" s="57"/>
      <c r="D31" s="57"/>
      <c r="E31" s="54"/>
      <c r="F31" s="54"/>
      <c r="G31" s="54"/>
      <c r="H31" s="54"/>
      <c r="I31" s="54"/>
      <c r="J31" s="54"/>
      <c r="K31" s="54"/>
      <c r="L31" s="54"/>
    </row>
    <row r="32" spans="3:12" x14ac:dyDescent="0.3">
      <c r="C32" s="86" t="s">
        <v>139</v>
      </c>
      <c r="D32" s="55" t="s">
        <v>134</v>
      </c>
      <c r="E32" s="54">
        <v>1</v>
      </c>
      <c r="F32" s="54">
        <v>42</v>
      </c>
      <c r="G32" s="54">
        <f t="shared" si="0"/>
        <v>4.2000000000000003E-2</v>
      </c>
      <c r="H32" s="54">
        <v>-22.9</v>
      </c>
      <c r="I32" s="54">
        <f t="shared" si="5"/>
        <v>-0.96179999999999999</v>
      </c>
      <c r="J32" s="54">
        <v>8.3000000000000007</v>
      </c>
      <c r="K32" s="54">
        <f t="shared" si="2"/>
        <v>0.34860000000000008</v>
      </c>
      <c r="L32" s="54"/>
    </row>
    <row r="33" spans="3:12" x14ac:dyDescent="0.3">
      <c r="C33" s="86"/>
      <c r="D33" s="55" t="s">
        <v>119</v>
      </c>
      <c r="E33" s="54">
        <v>1</v>
      </c>
      <c r="F33" s="54">
        <v>20</v>
      </c>
      <c r="G33" s="54">
        <f t="shared" si="0"/>
        <v>0.02</v>
      </c>
      <c r="H33" s="54">
        <v>-20.9</v>
      </c>
      <c r="I33" s="54">
        <f t="shared" si="5"/>
        <v>-0.41799999999999998</v>
      </c>
      <c r="J33" s="54">
        <v>8.4</v>
      </c>
      <c r="K33" s="54">
        <f t="shared" si="2"/>
        <v>0.16800000000000001</v>
      </c>
      <c r="L33" s="54"/>
    </row>
    <row r="34" spans="3:12" x14ac:dyDescent="0.3">
      <c r="C34" s="86"/>
      <c r="D34" s="55" t="s">
        <v>140</v>
      </c>
      <c r="E34" s="54">
        <v>1</v>
      </c>
      <c r="F34" s="54">
        <v>20</v>
      </c>
      <c r="G34" s="54">
        <f t="shared" si="0"/>
        <v>0.02</v>
      </c>
      <c r="H34" s="54">
        <v>-21.59</v>
      </c>
      <c r="I34" s="54">
        <f>G34*H34</f>
        <v>-0.43180000000000002</v>
      </c>
      <c r="J34" s="54">
        <v>8.3000000000000007</v>
      </c>
      <c r="K34" s="54">
        <f t="shared" si="2"/>
        <v>0.16600000000000001</v>
      </c>
      <c r="L34" s="54"/>
    </row>
    <row r="35" spans="3:12" x14ac:dyDescent="0.3">
      <c r="C35" s="86"/>
      <c r="D35" s="55" t="s">
        <v>136</v>
      </c>
      <c r="E35" s="54">
        <v>1</v>
      </c>
      <c r="F35" s="54">
        <v>15</v>
      </c>
      <c r="G35" s="54">
        <f t="shared" si="0"/>
        <v>1.4999999999999999E-2</v>
      </c>
      <c r="H35" s="54">
        <v>-21.05</v>
      </c>
      <c r="I35" s="54">
        <f t="shared" ref="I35:I98" si="6">G35*H35</f>
        <v>-0.31574999999999998</v>
      </c>
      <c r="J35" s="54">
        <v>8.4</v>
      </c>
      <c r="K35" s="54">
        <f t="shared" si="2"/>
        <v>0.126</v>
      </c>
      <c r="L35" s="54"/>
    </row>
    <row r="36" spans="3:12" x14ac:dyDescent="0.3">
      <c r="C36" s="86"/>
      <c r="D36" s="55" t="s">
        <v>127</v>
      </c>
      <c r="E36" s="54">
        <v>2</v>
      </c>
      <c r="F36" s="54">
        <v>80</v>
      </c>
      <c r="G36" s="54">
        <f t="shared" si="0"/>
        <v>0.08</v>
      </c>
      <c r="H36" s="54">
        <v>-21.3</v>
      </c>
      <c r="I36" s="54">
        <f t="shared" si="6"/>
        <v>-1.7040000000000002</v>
      </c>
      <c r="J36" s="54">
        <v>8.3000000000000007</v>
      </c>
      <c r="K36" s="54">
        <f t="shared" si="2"/>
        <v>0.66400000000000003</v>
      </c>
      <c r="L36" s="54"/>
    </row>
    <row r="37" spans="3:12" x14ac:dyDescent="0.3">
      <c r="C37" s="86"/>
      <c r="D37" s="55" t="s">
        <v>135</v>
      </c>
      <c r="E37" s="54">
        <v>1</v>
      </c>
      <c r="F37" s="54">
        <v>55</v>
      </c>
      <c r="G37" s="54">
        <f t="shared" si="0"/>
        <v>5.5E-2</v>
      </c>
      <c r="H37" s="54">
        <v>-22.96</v>
      </c>
      <c r="I37" s="54">
        <f t="shared" si="6"/>
        <v>-1.2628000000000001</v>
      </c>
      <c r="J37" s="54">
        <v>8.4</v>
      </c>
      <c r="K37" s="54">
        <f t="shared" si="2"/>
        <v>0.46200000000000002</v>
      </c>
      <c r="L37" s="54"/>
    </row>
    <row r="38" spans="3:12" x14ac:dyDescent="0.3">
      <c r="C38" s="86"/>
      <c r="D38" s="55" t="s">
        <v>141</v>
      </c>
      <c r="E38" s="54">
        <v>3</v>
      </c>
      <c r="F38" s="54">
        <v>65</v>
      </c>
      <c r="G38" s="54">
        <f t="shared" si="0"/>
        <v>6.5000000000000002E-2</v>
      </c>
      <c r="H38" s="54">
        <v>-22.7</v>
      </c>
      <c r="I38" s="54">
        <f t="shared" si="6"/>
        <v>-1.4755</v>
      </c>
      <c r="J38" s="54">
        <v>8.5</v>
      </c>
      <c r="K38" s="54">
        <f t="shared" si="2"/>
        <v>0.55249999999999999</v>
      </c>
      <c r="L38" s="54"/>
    </row>
    <row r="39" spans="3:12" x14ac:dyDescent="0.3">
      <c r="C39" s="57"/>
      <c r="D39" s="57"/>
      <c r="E39" s="54"/>
      <c r="F39" s="54"/>
      <c r="G39" s="54"/>
      <c r="H39" s="54"/>
      <c r="I39" s="54"/>
      <c r="J39" s="54"/>
      <c r="K39" s="54"/>
      <c r="L39" s="54"/>
    </row>
    <row r="40" spans="3:12" x14ac:dyDescent="0.3">
      <c r="C40" s="86" t="s">
        <v>142</v>
      </c>
      <c r="D40" s="55" t="s">
        <v>134</v>
      </c>
      <c r="E40" s="54">
        <v>1</v>
      </c>
      <c r="F40" s="54">
        <v>42</v>
      </c>
      <c r="G40" s="54">
        <f t="shared" si="0"/>
        <v>4.2000000000000003E-2</v>
      </c>
      <c r="H40" s="54">
        <v>-27.4</v>
      </c>
      <c r="I40" s="54">
        <f t="shared" si="6"/>
        <v>-1.1508</v>
      </c>
      <c r="J40" s="54">
        <v>8.3000000000000007</v>
      </c>
      <c r="K40" s="54">
        <f t="shared" si="2"/>
        <v>0.34860000000000008</v>
      </c>
      <c r="L40" s="54"/>
    </row>
    <row r="41" spans="3:12" x14ac:dyDescent="0.3">
      <c r="C41" s="86"/>
      <c r="D41" s="55" t="s">
        <v>119</v>
      </c>
      <c r="E41" s="54">
        <v>1</v>
      </c>
      <c r="F41" s="54">
        <v>20</v>
      </c>
      <c r="G41" s="54">
        <f t="shared" si="0"/>
        <v>0.02</v>
      </c>
      <c r="H41" s="54">
        <v>-28.46</v>
      </c>
      <c r="I41" s="54">
        <f t="shared" si="6"/>
        <v>-0.56920000000000004</v>
      </c>
      <c r="J41" s="54">
        <v>8.4</v>
      </c>
      <c r="K41" s="54">
        <f t="shared" si="2"/>
        <v>0.16800000000000001</v>
      </c>
      <c r="L41" s="54"/>
    </row>
    <row r="42" spans="3:12" x14ac:dyDescent="0.3">
      <c r="C42" s="86"/>
      <c r="D42" s="55" t="s">
        <v>140</v>
      </c>
      <c r="E42" s="54">
        <v>1</v>
      </c>
      <c r="F42" s="54">
        <v>20</v>
      </c>
      <c r="G42" s="54">
        <f t="shared" si="0"/>
        <v>0.02</v>
      </c>
      <c r="H42" s="54">
        <v>-28.2</v>
      </c>
      <c r="I42" s="54">
        <f t="shared" si="6"/>
        <v>-0.56399999999999995</v>
      </c>
      <c r="J42" s="54">
        <v>8.3000000000000007</v>
      </c>
      <c r="K42" s="54">
        <f t="shared" si="2"/>
        <v>0.16600000000000001</v>
      </c>
      <c r="L42" s="54"/>
    </row>
    <row r="43" spans="3:12" x14ac:dyDescent="0.3">
      <c r="C43" s="86"/>
      <c r="D43" s="55" t="s">
        <v>136</v>
      </c>
      <c r="E43" s="54">
        <v>1</v>
      </c>
      <c r="F43" s="54">
        <v>15</v>
      </c>
      <c r="G43" s="54">
        <f t="shared" si="0"/>
        <v>1.4999999999999999E-2</v>
      </c>
      <c r="H43" s="54">
        <v>-28.2</v>
      </c>
      <c r="I43" s="54">
        <f t="shared" si="6"/>
        <v>-0.42299999999999999</v>
      </c>
      <c r="J43" s="54">
        <v>8.4</v>
      </c>
      <c r="K43" s="54">
        <f t="shared" si="2"/>
        <v>0.126</v>
      </c>
      <c r="L43" s="54"/>
    </row>
    <row r="44" spans="3:12" x14ac:dyDescent="0.3">
      <c r="C44" s="86"/>
      <c r="D44" s="55" t="s">
        <v>127</v>
      </c>
      <c r="E44" s="54">
        <v>2</v>
      </c>
      <c r="F44" s="54">
        <v>80</v>
      </c>
      <c r="G44" s="54">
        <f t="shared" si="0"/>
        <v>0.08</v>
      </c>
      <c r="H44" s="54">
        <v>-28.5</v>
      </c>
      <c r="I44" s="54">
        <f t="shared" si="6"/>
        <v>-2.2800000000000002</v>
      </c>
      <c r="J44" s="54">
        <v>8.3000000000000007</v>
      </c>
      <c r="K44" s="54">
        <f t="shared" si="2"/>
        <v>0.66400000000000003</v>
      </c>
      <c r="L44" s="54"/>
    </row>
    <row r="45" spans="3:12" x14ac:dyDescent="0.3">
      <c r="C45" s="86"/>
      <c r="D45" s="55" t="s">
        <v>135</v>
      </c>
      <c r="E45" s="54">
        <v>1</v>
      </c>
      <c r="F45" s="54">
        <v>55</v>
      </c>
      <c r="G45" s="54">
        <f t="shared" si="0"/>
        <v>5.5E-2</v>
      </c>
      <c r="H45" s="54">
        <v>-27.04</v>
      </c>
      <c r="I45" s="54">
        <f t="shared" si="6"/>
        <v>-1.4871999999999999</v>
      </c>
      <c r="J45" s="54">
        <v>8.4</v>
      </c>
      <c r="K45" s="54">
        <f t="shared" si="2"/>
        <v>0.46200000000000002</v>
      </c>
      <c r="L45" s="54"/>
    </row>
    <row r="46" spans="3:12" x14ac:dyDescent="0.3">
      <c r="C46" s="86"/>
      <c r="D46" s="55" t="s">
        <v>141</v>
      </c>
      <c r="E46" s="54">
        <v>3</v>
      </c>
      <c r="F46" s="54">
        <v>50</v>
      </c>
      <c r="G46" s="54">
        <f t="shared" si="0"/>
        <v>0.05</v>
      </c>
      <c r="H46" s="54">
        <v>-27.5</v>
      </c>
      <c r="I46" s="54">
        <f t="shared" si="6"/>
        <v>-1.375</v>
      </c>
      <c r="J46" s="54">
        <v>8.5</v>
      </c>
      <c r="K46" s="54">
        <f t="shared" si="2"/>
        <v>0.42500000000000004</v>
      </c>
      <c r="L46" s="54"/>
    </row>
    <row r="47" spans="3:12" x14ac:dyDescent="0.3">
      <c r="C47" s="57"/>
      <c r="D47" s="57"/>
      <c r="E47" s="54"/>
      <c r="F47" s="54"/>
      <c r="G47" s="54"/>
      <c r="H47" s="54"/>
      <c r="I47" s="54"/>
      <c r="J47" s="54"/>
      <c r="K47" s="54"/>
      <c r="L47" s="54"/>
    </row>
    <row r="48" spans="3:12" x14ac:dyDescent="0.3">
      <c r="C48" s="86" t="s">
        <v>143</v>
      </c>
      <c r="D48" s="55" t="s">
        <v>134</v>
      </c>
      <c r="E48" s="54">
        <v>1</v>
      </c>
      <c r="F48" s="54">
        <v>51</v>
      </c>
      <c r="G48" s="54">
        <f t="shared" si="0"/>
        <v>5.0999999999999997E-2</v>
      </c>
      <c r="H48" s="54">
        <v>-26.58</v>
      </c>
      <c r="I48" s="54">
        <f t="shared" si="6"/>
        <v>-1.3555799999999998</v>
      </c>
      <c r="J48" s="54">
        <v>8.3000000000000007</v>
      </c>
      <c r="K48" s="54">
        <f t="shared" si="2"/>
        <v>0.42330000000000001</v>
      </c>
      <c r="L48" s="54"/>
    </row>
    <row r="49" spans="3:12" x14ac:dyDescent="0.3">
      <c r="C49" s="86"/>
      <c r="D49" s="55" t="s">
        <v>119</v>
      </c>
      <c r="E49" s="54">
        <v>1</v>
      </c>
      <c r="F49" s="54">
        <v>20</v>
      </c>
      <c r="G49" s="54">
        <f t="shared" si="0"/>
        <v>0.02</v>
      </c>
      <c r="H49" s="54">
        <v>-24.5</v>
      </c>
      <c r="I49" s="54">
        <f t="shared" si="6"/>
        <v>-0.49</v>
      </c>
      <c r="J49" s="54">
        <v>8.4</v>
      </c>
      <c r="K49" s="54">
        <f t="shared" si="2"/>
        <v>0.16800000000000001</v>
      </c>
      <c r="L49" s="54"/>
    </row>
    <row r="50" spans="3:12" x14ac:dyDescent="0.3">
      <c r="C50" s="86"/>
      <c r="D50" s="55" t="s">
        <v>140</v>
      </c>
      <c r="E50" s="54">
        <v>1</v>
      </c>
      <c r="F50" s="54">
        <v>20</v>
      </c>
      <c r="G50" s="54">
        <f t="shared" si="0"/>
        <v>0.02</v>
      </c>
      <c r="H50" s="54">
        <v>-24.9</v>
      </c>
      <c r="I50" s="54">
        <f t="shared" si="6"/>
        <v>-0.498</v>
      </c>
      <c r="J50" s="54">
        <v>8.3000000000000007</v>
      </c>
      <c r="K50" s="54">
        <f t="shared" si="2"/>
        <v>0.16600000000000001</v>
      </c>
      <c r="L50" s="54"/>
    </row>
    <row r="51" spans="3:12" x14ac:dyDescent="0.3">
      <c r="C51" s="86"/>
      <c r="D51" s="55" t="s">
        <v>136</v>
      </c>
      <c r="E51" s="54">
        <v>1</v>
      </c>
      <c r="F51" s="54">
        <v>15</v>
      </c>
      <c r="G51" s="54">
        <f t="shared" si="0"/>
        <v>1.4999999999999999E-2</v>
      </c>
      <c r="H51" s="54">
        <v>-24.9</v>
      </c>
      <c r="I51" s="54">
        <f t="shared" si="6"/>
        <v>-0.37349999999999994</v>
      </c>
      <c r="J51" s="54">
        <v>8.3000000000000007</v>
      </c>
      <c r="K51" s="54">
        <f t="shared" si="2"/>
        <v>0.1245</v>
      </c>
      <c r="L51" s="54"/>
    </row>
    <row r="52" spans="3:12" x14ac:dyDescent="0.3">
      <c r="C52" s="86"/>
      <c r="D52" s="55" t="s">
        <v>127</v>
      </c>
      <c r="E52" s="54">
        <v>2</v>
      </c>
      <c r="F52" s="54">
        <v>80</v>
      </c>
      <c r="G52" s="54">
        <f t="shared" si="0"/>
        <v>0.08</v>
      </c>
      <c r="H52" s="54">
        <v>-25.2</v>
      </c>
      <c r="I52" s="54">
        <f t="shared" si="6"/>
        <v>-2.016</v>
      </c>
      <c r="J52" s="54">
        <v>8.3000000000000007</v>
      </c>
      <c r="K52" s="54">
        <f t="shared" si="2"/>
        <v>0.66400000000000003</v>
      </c>
      <c r="L52" s="54"/>
    </row>
    <row r="53" spans="3:12" x14ac:dyDescent="0.3">
      <c r="C53" s="86"/>
      <c r="D53" s="55" t="s">
        <v>135</v>
      </c>
      <c r="E53" s="54">
        <v>1</v>
      </c>
      <c r="F53" s="54">
        <v>55</v>
      </c>
      <c r="G53" s="54">
        <f t="shared" si="0"/>
        <v>5.5E-2</v>
      </c>
      <c r="H53" s="54">
        <v>-24.34</v>
      </c>
      <c r="I53" s="54">
        <f t="shared" si="6"/>
        <v>-1.3387</v>
      </c>
      <c r="J53" s="54">
        <v>8.4</v>
      </c>
      <c r="K53" s="54">
        <f t="shared" si="2"/>
        <v>0.46200000000000002</v>
      </c>
      <c r="L53" s="54"/>
    </row>
    <row r="54" spans="3:12" x14ac:dyDescent="0.3">
      <c r="C54" s="86"/>
      <c r="D54" s="55" t="s">
        <v>141</v>
      </c>
      <c r="E54" s="54">
        <v>3</v>
      </c>
      <c r="F54" s="54">
        <v>50</v>
      </c>
      <c r="G54" s="54">
        <f t="shared" si="0"/>
        <v>0.05</v>
      </c>
      <c r="H54" s="54">
        <v>-26.4</v>
      </c>
      <c r="I54" s="54">
        <f t="shared" si="6"/>
        <v>-1.32</v>
      </c>
      <c r="J54" s="54">
        <v>8.5</v>
      </c>
      <c r="K54" s="54">
        <f t="shared" si="2"/>
        <v>0.42500000000000004</v>
      </c>
      <c r="L54" s="54"/>
    </row>
    <row r="55" spans="3:12" x14ac:dyDescent="0.3">
      <c r="C55" s="86"/>
      <c r="D55" s="55" t="s">
        <v>144</v>
      </c>
      <c r="E55" s="54">
        <v>1</v>
      </c>
      <c r="F55" s="54">
        <v>30</v>
      </c>
      <c r="G55" s="54">
        <f t="shared" si="0"/>
        <v>0.03</v>
      </c>
      <c r="H55" s="54">
        <v>-26.2</v>
      </c>
      <c r="I55" s="54">
        <f t="shared" si="6"/>
        <v>-0.78599999999999992</v>
      </c>
      <c r="J55" s="54">
        <v>8.51</v>
      </c>
      <c r="K55" s="54">
        <f t="shared" si="2"/>
        <v>0.25529999999999997</v>
      </c>
      <c r="L55" s="54"/>
    </row>
    <row r="56" spans="3:12" x14ac:dyDescent="0.3">
      <c r="C56" s="86"/>
      <c r="D56" s="55" t="s">
        <v>145</v>
      </c>
      <c r="E56" s="54">
        <v>1</v>
      </c>
      <c r="F56" s="54">
        <v>45</v>
      </c>
      <c r="G56" s="54">
        <f t="shared" si="0"/>
        <v>4.4999999999999998E-2</v>
      </c>
      <c r="H56" s="54">
        <v>-25.1</v>
      </c>
      <c r="I56" s="54">
        <f t="shared" si="6"/>
        <v>-1.1294999999999999</v>
      </c>
      <c r="J56" s="54">
        <v>8.5</v>
      </c>
      <c r="K56" s="54">
        <f t="shared" si="2"/>
        <v>0.38250000000000001</v>
      </c>
      <c r="L56" s="54"/>
    </row>
    <row r="57" spans="3:12" x14ac:dyDescent="0.3">
      <c r="C57" s="57"/>
      <c r="D57" s="57"/>
      <c r="E57" s="54"/>
      <c r="F57" s="54"/>
      <c r="G57" s="54"/>
      <c r="H57" s="54"/>
      <c r="I57" s="54"/>
      <c r="J57" s="54"/>
      <c r="K57" s="54"/>
      <c r="L57" s="54"/>
    </row>
    <row r="58" spans="3:12" x14ac:dyDescent="0.3">
      <c r="C58" s="86" t="s">
        <v>146</v>
      </c>
      <c r="D58" s="55" t="s">
        <v>147</v>
      </c>
      <c r="E58" s="54">
        <v>1</v>
      </c>
      <c r="F58" s="54">
        <v>65</v>
      </c>
      <c r="G58" s="54">
        <f t="shared" si="0"/>
        <v>6.5000000000000002E-2</v>
      </c>
      <c r="H58" s="54">
        <v>-20.751000000000001</v>
      </c>
      <c r="I58" s="54">
        <f t="shared" si="6"/>
        <v>-1.3488150000000001</v>
      </c>
      <c r="J58" s="54">
        <v>5.86</v>
      </c>
      <c r="K58" s="54">
        <f t="shared" si="2"/>
        <v>0.38090000000000002</v>
      </c>
      <c r="L58" s="54"/>
    </row>
    <row r="59" spans="3:12" x14ac:dyDescent="0.3">
      <c r="C59" s="86"/>
      <c r="D59" s="55" t="s">
        <v>138</v>
      </c>
      <c r="E59" s="54">
        <v>1</v>
      </c>
      <c r="F59" s="54">
        <v>55</v>
      </c>
      <c r="G59" s="54">
        <f t="shared" si="0"/>
        <v>5.5E-2</v>
      </c>
      <c r="H59" s="54">
        <v>-21.021999999999998</v>
      </c>
      <c r="I59" s="54">
        <f t="shared" si="6"/>
        <v>-1.15621</v>
      </c>
      <c r="J59" s="54">
        <v>5.93</v>
      </c>
      <c r="K59" s="54">
        <f t="shared" si="2"/>
        <v>0.32615</v>
      </c>
      <c r="L59" s="54"/>
    </row>
    <row r="60" spans="3:12" x14ac:dyDescent="0.3">
      <c r="C60" s="86"/>
      <c r="D60" s="55" t="s">
        <v>136</v>
      </c>
      <c r="E60" s="54">
        <v>1</v>
      </c>
      <c r="F60" s="54">
        <v>15</v>
      </c>
      <c r="G60" s="54">
        <f t="shared" si="0"/>
        <v>1.4999999999999999E-2</v>
      </c>
      <c r="H60" s="54">
        <v>-22.62</v>
      </c>
      <c r="I60" s="54">
        <f t="shared" si="6"/>
        <v>-0.33929999999999999</v>
      </c>
      <c r="J60" s="54">
        <v>5.93</v>
      </c>
      <c r="K60" s="54">
        <f t="shared" si="2"/>
        <v>8.8949999999999987E-2</v>
      </c>
      <c r="L60" s="54"/>
    </row>
    <row r="61" spans="3:12" x14ac:dyDescent="0.3">
      <c r="C61" s="57"/>
      <c r="D61" s="57"/>
      <c r="E61" s="54"/>
      <c r="F61" s="54"/>
      <c r="G61" s="54"/>
      <c r="H61" s="54"/>
      <c r="I61" s="54"/>
      <c r="J61" s="54"/>
      <c r="K61" s="54"/>
      <c r="L61" s="54"/>
    </row>
    <row r="62" spans="3:12" x14ac:dyDescent="0.3">
      <c r="C62" s="86" t="s">
        <v>148</v>
      </c>
      <c r="D62" s="55" t="s">
        <v>147</v>
      </c>
      <c r="E62" s="54">
        <v>1</v>
      </c>
      <c r="F62" s="54">
        <v>65</v>
      </c>
      <c r="G62" s="54">
        <f t="shared" si="0"/>
        <v>6.5000000000000002E-2</v>
      </c>
      <c r="H62" s="54">
        <v>-23.5</v>
      </c>
      <c r="I62" s="54">
        <f t="shared" si="6"/>
        <v>-1.5275000000000001</v>
      </c>
      <c r="J62" s="54">
        <v>5.86</v>
      </c>
      <c r="K62" s="54">
        <f t="shared" si="2"/>
        <v>0.38090000000000002</v>
      </c>
      <c r="L62" s="54"/>
    </row>
    <row r="63" spans="3:12" x14ac:dyDescent="0.3">
      <c r="C63" s="86"/>
      <c r="D63" s="55" t="s">
        <v>138</v>
      </c>
      <c r="E63" s="54">
        <v>1</v>
      </c>
      <c r="F63" s="54">
        <v>55</v>
      </c>
      <c r="G63" s="54">
        <f t="shared" si="0"/>
        <v>5.5E-2</v>
      </c>
      <c r="H63" s="54">
        <v>-25.01</v>
      </c>
      <c r="I63" s="54">
        <f t="shared" si="6"/>
        <v>-1.3755500000000001</v>
      </c>
      <c r="J63" s="54">
        <v>5.93</v>
      </c>
      <c r="K63" s="54">
        <f t="shared" si="2"/>
        <v>0.32615</v>
      </c>
      <c r="L63" s="54"/>
    </row>
    <row r="64" spans="3:12" x14ac:dyDescent="0.3">
      <c r="C64" s="86"/>
      <c r="D64" s="55" t="s">
        <v>136</v>
      </c>
      <c r="E64" s="54">
        <v>1</v>
      </c>
      <c r="F64" s="54">
        <v>15</v>
      </c>
      <c r="G64" s="54">
        <f t="shared" si="0"/>
        <v>1.4999999999999999E-2</v>
      </c>
      <c r="H64" s="54">
        <v>-24.9</v>
      </c>
      <c r="I64" s="54">
        <f t="shared" si="6"/>
        <v>-0.37349999999999994</v>
      </c>
      <c r="J64" s="54">
        <v>5.93</v>
      </c>
      <c r="K64" s="54">
        <f t="shared" si="2"/>
        <v>8.8949999999999987E-2</v>
      </c>
      <c r="L64" s="54"/>
    </row>
    <row r="65" spans="3:12" x14ac:dyDescent="0.3">
      <c r="C65" s="57"/>
      <c r="D65" s="57"/>
      <c r="E65" s="54"/>
      <c r="F65" s="54"/>
      <c r="G65" s="54"/>
      <c r="H65" s="54"/>
      <c r="I65" s="54"/>
      <c r="J65" s="54"/>
      <c r="K65" s="54"/>
      <c r="L65" s="54"/>
    </row>
    <row r="66" spans="3:12" x14ac:dyDescent="0.3">
      <c r="C66" s="86" t="s">
        <v>149</v>
      </c>
      <c r="D66" s="55" t="s">
        <v>147</v>
      </c>
      <c r="E66" s="54">
        <v>1</v>
      </c>
      <c r="F66" s="54">
        <v>65</v>
      </c>
      <c r="G66" s="54">
        <f t="shared" si="0"/>
        <v>6.5000000000000002E-2</v>
      </c>
      <c r="H66" s="54">
        <v>-26.4</v>
      </c>
      <c r="I66" s="54">
        <f t="shared" si="6"/>
        <v>-1.716</v>
      </c>
      <c r="J66" s="54">
        <v>5.86</v>
      </c>
      <c r="K66" s="54">
        <f t="shared" si="2"/>
        <v>0.38090000000000002</v>
      </c>
      <c r="L66" s="54"/>
    </row>
    <row r="67" spans="3:12" x14ac:dyDescent="0.3">
      <c r="C67" s="86"/>
      <c r="D67" s="55" t="s">
        <v>138</v>
      </c>
      <c r="E67" s="54">
        <v>1</v>
      </c>
      <c r="F67" s="54">
        <v>55</v>
      </c>
      <c r="G67" s="54">
        <f t="shared" si="0"/>
        <v>5.5E-2</v>
      </c>
      <c r="H67" s="54">
        <v>-27.9</v>
      </c>
      <c r="I67" s="54">
        <f t="shared" si="6"/>
        <v>-1.5345</v>
      </c>
      <c r="J67" s="54">
        <v>5.93</v>
      </c>
      <c r="K67" s="54">
        <f t="shared" si="2"/>
        <v>0.32615</v>
      </c>
      <c r="L67" s="54"/>
    </row>
    <row r="68" spans="3:12" x14ac:dyDescent="0.3">
      <c r="C68" s="86"/>
      <c r="D68" s="55" t="s">
        <v>136</v>
      </c>
      <c r="E68" s="54">
        <v>1</v>
      </c>
      <c r="F68" s="54">
        <v>15</v>
      </c>
      <c r="G68" s="54">
        <f t="shared" ref="G68:G120" si="7">F68/1000</f>
        <v>1.4999999999999999E-2</v>
      </c>
      <c r="H68" s="54">
        <v>-27.7</v>
      </c>
      <c r="I68" s="54">
        <f t="shared" si="6"/>
        <v>-0.41549999999999998</v>
      </c>
      <c r="J68" s="54">
        <v>5.93</v>
      </c>
      <c r="K68" s="54">
        <f t="shared" si="2"/>
        <v>8.8949999999999987E-2</v>
      </c>
      <c r="L68" s="54"/>
    </row>
    <row r="69" spans="3:12" x14ac:dyDescent="0.3">
      <c r="C69" s="57"/>
      <c r="D69" s="57"/>
      <c r="E69" s="54"/>
      <c r="F69" s="54"/>
      <c r="G69" s="54"/>
      <c r="H69" s="54"/>
      <c r="I69" s="54"/>
      <c r="J69" s="54"/>
      <c r="K69" s="54"/>
      <c r="L69" s="54"/>
    </row>
    <row r="70" spans="3:12" x14ac:dyDescent="0.3">
      <c r="C70" s="86" t="s">
        <v>150</v>
      </c>
      <c r="D70" s="55" t="s">
        <v>147</v>
      </c>
      <c r="E70" s="54">
        <v>1</v>
      </c>
      <c r="F70" s="54">
        <v>65</v>
      </c>
      <c r="G70" s="54">
        <f t="shared" si="7"/>
        <v>6.5000000000000002E-2</v>
      </c>
      <c r="H70" s="54">
        <v>-22.22</v>
      </c>
      <c r="I70" s="54">
        <f t="shared" si="6"/>
        <v>-1.4442999999999999</v>
      </c>
      <c r="J70" s="54">
        <v>5.86</v>
      </c>
      <c r="K70" s="54">
        <f t="shared" si="2"/>
        <v>0.38090000000000002</v>
      </c>
      <c r="L70" s="54"/>
    </row>
    <row r="71" spans="3:12" x14ac:dyDescent="0.3">
      <c r="C71" s="86"/>
      <c r="D71" s="55" t="s">
        <v>135</v>
      </c>
      <c r="E71" s="54">
        <v>1</v>
      </c>
      <c r="F71" s="54">
        <v>55</v>
      </c>
      <c r="G71" s="54">
        <f t="shared" si="7"/>
        <v>5.5E-2</v>
      </c>
      <c r="H71" s="54">
        <v>-22.22</v>
      </c>
      <c r="I71" s="54">
        <f t="shared" si="6"/>
        <v>-1.2221</v>
      </c>
      <c r="J71" s="54">
        <v>5.93</v>
      </c>
      <c r="K71" s="54">
        <f t="shared" ref="K71:K122" si="8">G71*J71</f>
        <v>0.32615</v>
      </c>
      <c r="L71" s="54"/>
    </row>
    <row r="72" spans="3:12" x14ac:dyDescent="0.3">
      <c r="C72" s="86"/>
      <c r="D72" s="55" t="s">
        <v>136</v>
      </c>
      <c r="E72" s="54">
        <v>1</v>
      </c>
      <c r="F72" s="54">
        <v>15</v>
      </c>
      <c r="G72" s="54">
        <f t="shared" si="7"/>
        <v>1.4999999999999999E-2</v>
      </c>
      <c r="H72" s="54">
        <v>-20.55</v>
      </c>
      <c r="I72" s="54">
        <f t="shared" si="6"/>
        <v>-0.30825000000000002</v>
      </c>
      <c r="J72" s="54">
        <v>5.93</v>
      </c>
      <c r="K72" s="54">
        <f t="shared" si="8"/>
        <v>8.8949999999999987E-2</v>
      </c>
      <c r="L72" s="54"/>
    </row>
    <row r="73" spans="3:12" x14ac:dyDescent="0.3">
      <c r="C73" s="57"/>
      <c r="D73" s="57"/>
      <c r="E73" s="54"/>
      <c r="F73" s="54"/>
      <c r="G73" s="54"/>
      <c r="H73" s="54"/>
      <c r="I73" s="54"/>
      <c r="J73" s="54"/>
      <c r="K73" s="54"/>
      <c r="L73" s="54"/>
    </row>
    <row r="74" spans="3:12" x14ac:dyDescent="0.3">
      <c r="C74" s="86" t="s">
        <v>151</v>
      </c>
      <c r="D74" s="55" t="s">
        <v>147</v>
      </c>
      <c r="E74" s="54">
        <v>1</v>
      </c>
      <c r="F74" s="54">
        <v>65</v>
      </c>
      <c r="G74" s="54">
        <f t="shared" si="7"/>
        <v>6.5000000000000002E-2</v>
      </c>
      <c r="H74" s="54">
        <v>-24.3</v>
      </c>
      <c r="I74" s="54">
        <f t="shared" si="6"/>
        <v>-1.5795000000000001</v>
      </c>
      <c r="J74" s="54">
        <v>5.86</v>
      </c>
      <c r="K74" s="54">
        <f t="shared" si="8"/>
        <v>0.38090000000000002</v>
      </c>
      <c r="L74" s="54"/>
    </row>
    <row r="75" spans="3:12" x14ac:dyDescent="0.3">
      <c r="C75" s="86"/>
      <c r="D75" s="55" t="s">
        <v>138</v>
      </c>
      <c r="E75" s="54">
        <v>1</v>
      </c>
      <c r="F75" s="54">
        <v>55</v>
      </c>
      <c r="G75" s="54">
        <f t="shared" si="7"/>
        <v>5.5E-2</v>
      </c>
      <c r="H75" s="54">
        <v>-23.9</v>
      </c>
      <c r="I75" s="54">
        <f t="shared" si="6"/>
        <v>-1.3145</v>
      </c>
      <c r="J75" s="54">
        <v>5.93</v>
      </c>
      <c r="K75" s="54">
        <f t="shared" si="8"/>
        <v>0.32615</v>
      </c>
      <c r="L75" s="54"/>
    </row>
    <row r="76" spans="3:12" x14ac:dyDescent="0.3">
      <c r="C76" s="86"/>
      <c r="D76" s="55" t="s">
        <v>136</v>
      </c>
      <c r="E76" s="54">
        <v>1</v>
      </c>
      <c r="F76" s="54">
        <v>15</v>
      </c>
      <c r="G76" s="54">
        <f t="shared" si="7"/>
        <v>1.4999999999999999E-2</v>
      </c>
      <c r="H76" s="54">
        <v>-23.8</v>
      </c>
      <c r="I76" s="54">
        <f t="shared" si="6"/>
        <v>-0.35699999999999998</v>
      </c>
      <c r="J76" s="54">
        <v>5.93</v>
      </c>
      <c r="K76" s="54">
        <f t="shared" si="8"/>
        <v>8.8949999999999987E-2</v>
      </c>
      <c r="L76" s="54"/>
    </row>
    <row r="77" spans="3:12" x14ac:dyDescent="0.3">
      <c r="C77" s="57"/>
      <c r="D77" s="57"/>
      <c r="E77" s="54"/>
      <c r="F77" s="54"/>
      <c r="G77" s="54"/>
      <c r="H77" s="54"/>
      <c r="I77" s="54"/>
      <c r="J77" s="54"/>
      <c r="K77" s="54"/>
      <c r="L77" s="54"/>
    </row>
    <row r="78" spans="3:12" x14ac:dyDescent="0.3">
      <c r="C78" s="55" t="s">
        <v>152</v>
      </c>
      <c r="D78" s="55" t="s">
        <v>119</v>
      </c>
      <c r="E78" s="54">
        <v>1</v>
      </c>
      <c r="F78" s="54">
        <v>20</v>
      </c>
      <c r="G78" s="54">
        <f t="shared" si="7"/>
        <v>0.02</v>
      </c>
      <c r="H78" s="54">
        <v>-29.18</v>
      </c>
      <c r="I78" s="54">
        <f t="shared" si="6"/>
        <v>-0.58360000000000001</v>
      </c>
      <c r="J78" s="54">
        <v>8.4</v>
      </c>
      <c r="K78" s="54">
        <f t="shared" si="8"/>
        <v>0.16800000000000001</v>
      </c>
      <c r="L78" s="54"/>
    </row>
    <row r="79" spans="3:12" x14ac:dyDescent="0.3">
      <c r="C79" s="55" t="s">
        <v>153</v>
      </c>
      <c r="D79" s="55" t="s">
        <v>119</v>
      </c>
      <c r="E79" s="54">
        <v>2</v>
      </c>
      <c r="F79" s="54">
        <v>40</v>
      </c>
      <c r="G79" s="54">
        <f t="shared" si="7"/>
        <v>0.04</v>
      </c>
      <c r="H79" s="54">
        <v>-29.8</v>
      </c>
      <c r="I79" s="54">
        <f t="shared" si="6"/>
        <v>-1.1919999999999999</v>
      </c>
      <c r="J79" s="54">
        <v>8.5</v>
      </c>
      <c r="K79" s="54">
        <f t="shared" si="8"/>
        <v>0.34</v>
      </c>
      <c r="L79" s="54"/>
    </row>
    <row r="80" spans="3:12" x14ac:dyDescent="0.3">
      <c r="C80" s="55" t="s">
        <v>154</v>
      </c>
      <c r="D80" s="55" t="s">
        <v>140</v>
      </c>
      <c r="E80" s="54">
        <v>2</v>
      </c>
      <c r="F80" s="54">
        <v>40</v>
      </c>
      <c r="G80" s="54">
        <f t="shared" si="7"/>
        <v>0.04</v>
      </c>
      <c r="H80" s="54">
        <v>-23.2</v>
      </c>
      <c r="I80" s="54">
        <f t="shared" si="6"/>
        <v>-0.92799999999999994</v>
      </c>
      <c r="J80" s="54">
        <v>8.8000000000000007</v>
      </c>
      <c r="K80" s="54">
        <f t="shared" si="8"/>
        <v>0.35200000000000004</v>
      </c>
      <c r="L80" s="54"/>
    </row>
    <row r="81" spans="3:12" x14ac:dyDescent="0.3">
      <c r="C81" s="55" t="s">
        <v>155</v>
      </c>
      <c r="D81" s="55" t="s">
        <v>156</v>
      </c>
      <c r="E81" s="54">
        <v>1</v>
      </c>
      <c r="F81" s="54">
        <v>400</v>
      </c>
      <c r="G81" s="54">
        <f t="shared" si="7"/>
        <v>0.4</v>
      </c>
      <c r="H81" s="54">
        <v>-22.8</v>
      </c>
      <c r="I81" s="54">
        <f t="shared" si="6"/>
        <v>-9.120000000000001</v>
      </c>
      <c r="J81" s="54">
        <v>8.5</v>
      </c>
      <c r="K81" s="54">
        <f t="shared" si="8"/>
        <v>3.4000000000000004</v>
      </c>
      <c r="L81" s="54"/>
    </row>
    <row r="82" spans="3:12" x14ac:dyDescent="0.3">
      <c r="C82" s="55" t="s">
        <v>157</v>
      </c>
      <c r="D82" s="55"/>
      <c r="E82" s="54"/>
      <c r="F82" s="54">
        <v>75</v>
      </c>
      <c r="G82" s="54">
        <f t="shared" si="7"/>
        <v>7.4999999999999997E-2</v>
      </c>
      <c r="H82" s="54">
        <v>-25.65</v>
      </c>
      <c r="I82" s="54">
        <f t="shared" si="6"/>
        <v>-1.9237499999999998</v>
      </c>
      <c r="J82" s="54">
        <v>8.3000000000000007</v>
      </c>
      <c r="K82" s="54">
        <f t="shared" si="8"/>
        <v>0.62250000000000005</v>
      </c>
      <c r="L82" s="54"/>
    </row>
    <row r="83" spans="3:12" x14ac:dyDescent="0.3">
      <c r="C83" s="57"/>
      <c r="D83" s="57"/>
      <c r="E83" s="54"/>
      <c r="F83" s="54"/>
      <c r="G83" s="54"/>
      <c r="H83" s="54"/>
      <c r="I83" s="54"/>
      <c r="J83" s="54"/>
      <c r="K83" s="54"/>
      <c r="L83" s="54"/>
    </row>
    <row r="84" spans="3:12" x14ac:dyDescent="0.3">
      <c r="C84" s="86" t="s">
        <v>158</v>
      </c>
      <c r="D84" s="55" t="s">
        <v>159</v>
      </c>
      <c r="E84" s="54">
        <v>1</v>
      </c>
      <c r="F84" s="54">
        <v>20</v>
      </c>
      <c r="G84" s="54">
        <f t="shared" si="7"/>
        <v>0.02</v>
      </c>
      <c r="H84" s="54">
        <v>-23.9</v>
      </c>
      <c r="I84" s="54">
        <f t="shared" si="6"/>
        <v>-0.47799999999999998</v>
      </c>
      <c r="J84" s="54">
        <v>5.3</v>
      </c>
      <c r="K84" s="54">
        <f t="shared" si="8"/>
        <v>0.106</v>
      </c>
      <c r="L84" s="54"/>
    </row>
    <row r="85" spans="3:12" x14ac:dyDescent="0.3">
      <c r="C85" s="86"/>
      <c r="D85" s="55" t="s">
        <v>160</v>
      </c>
      <c r="E85" s="54">
        <v>1</v>
      </c>
      <c r="F85" s="54">
        <v>20</v>
      </c>
      <c r="G85" s="54">
        <f t="shared" si="7"/>
        <v>0.02</v>
      </c>
      <c r="H85" s="54">
        <v>-23.9</v>
      </c>
      <c r="I85" s="54">
        <f t="shared" si="6"/>
        <v>-0.47799999999999998</v>
      </c>
      <c r="J85" s="54">
        <v>5.4</v>
      </c>
      <c r="K85" s="54">
        <f t="shared" si="8"/>
        <v>0.10800000000000001</v>
      </c>
      <c r="L85" s="54"/>
    </row>
    <row r="86" spans="3:12" x14ac:dyDescent="0.3">
      <c r="C86" s="86"/>
      <c r="D86" s="55" t="s">
        <v>136</v>
      </c>
      <c r="E86" s="54">
        <v>8</v>
      </c>
      <c r="F86" s="54">
        <v>120</v>
      </c>
      <c r="G86" s="54">
        <f t="shared" si="7"/>
        <v>0.12</v>
      </c>
      <c r="H86" s="54">
        <v>-23.5</v>
      </c>
      <c r="I86" s="54">
        <f t="shared" si="6"/>
        <v>-2.82</v>
      </c>
      <c r="J86" s="54">
        <v>5.3</v>
      </c>
      <c r="K86" s="54">
        <f t="shared" si="8"/>
        <v>0.63600000000000001</v>
      </c>
      <c r="L86" s="54"/>
    </row>
    <row r="87" spans="3:12" x14ac:dyDescent="0.3">
      <c r="C87" s="57"/>
      <c r="D87" s="57"/>
      <c r="E87" s="54"/>
      <c r="F87" s="54"/>
      <c r="G87" s="54"/>
      <c r="I87" s="54"/>
      <c r="J87" s="54"/>
      <c r="K87" s="54"/>
      <c r="L87" s="54"/>
    </row>
    <row r="88" spans="3:12" x14ac:dyDescent="0.3">
      <c r="C88" s="86" t="s">
        <v>161</v>
      </c>
      <c r="D88" s="55" t="s">
        <v>159</v>
      </c>
      <c r="E88" s="54">
        <v>1</v>
      </c>
      <c r="F88" s="54">
        <v>20</v>
      </c>
      <c r="G88" s="54">
        <f t="shared" si="7"/>
        <v>0.02</v>
      </c>
      <c r="H88" s="54">
        <v>-24.8</v>
      </c>
      <c r="I88" s="54">
        <f t="shared" si="6"/>
        <v>-0.49600000000000005</v>
      </c>
      <c r="J88" s="54">
        <v>6.3</v>
      </c>
      <c r="K88" s="54">
        <f t="shared" si="8"/>
        <v>0.126</v>
      </c>
      <c r="L88" s="54"/>
    </row>
    <row r="89" spans="3:12" x14ac:dyDescent="0.3">
      <c r="C89" s="86"/>
      <c r="D89" s="55" t="s">
        <v>160</v>
      </c>
      <c r="E89" s="54">
        <v>1</v>
      </c>
      <c r="F89" s="54">
        <v>20</v>
      </c>
      <c r="G89" s="54">
        <f t="shared" si="7"/>
        <v>0.02</v>
      </c>
      <c r="H89" s="54">
        <v>-24.5</v>
      </c>
      <c r="I89" s="54">
        <f t="shared" si="6"/>
        <v>-0.49</v>
      </c>
      <c r="J89" s="54">
        <v>6.4</v>
      </c>
      <c r="K89" s="54">
        <f t="shared" si="8"/>
        <v>0.128</v>
      </c>
      <c r="L89" s="54"/>
    </row>
    <row r="90" spans="3:12" x14ac:dyDescent="0.3">
      <c r="C90" s="86"/>
      <c r="D90" s="55" t="s">
        <v>136</v>
      </c>
      <c r="E90" s="54">
        <v>6</v>
      </c>
      <c r="F90" s="54">
        <v>90</v>
      </c>
      <c r="G90" s="54">
        <f t="shared" si="7"/>
        <v>0.09</v>
      </c>
      <c r="H90" s="54">
        <v>-25.2</v>
      </c>
      <c r="I90" s="54">
        <f t="shared" si="6"/>
        <v>-2.2679999999999998</v>
      </c>
      <c r="J90" s="54">
        <v>6.3</v>
      </c>
      <c r="K90" s="54">
        <f t="shared" si="8"/>
        <v>0.56699999999999995</v>
      </c>
      <c r="L90" s="54"/>
    </row>
    <row r="91" spans="3:12" x14ac:dyDescent="0.3">
      <c r="C91" s="57"/>
      <c r="D91" s="57"/>
      <c r="E91" s="54"/>
      <c r="F91" s="54"/>
      <c r="G91" s="54"/>
      <c r="H91" s="54"/>
      <c r="I91" s="54"/>
      <c r="J91" s="54"/>
      <c r="K91" s="54"/>
      <c r="L91" s="54"/>
    </row>
    <row r="92" spans="3:12" x14ac:dyDescent="0.3">
      <c r="C92" s="55" t="s">
        <v>162</v>
      </c>
      <c r="D92" s="55" t="s">
        <v>159</v>
      </c>
      <c r="E92" s="54">
        <v>2</v>
      </c>
      <c r="F92" s="54">
        <v>40</v>
      </c>
      <c r="G92" s="54">
        <f t="shared" si="7"/>
        <v>0.04</v>
      </c>
      <c r="H92" s="54">
        <v>-28.46</v>
      </c>
      <c r="I92" s="54">
        <f t="shared" si="6"/>
        <v>-1.1384000000000001</v>
      </c>
      <c r="J92" s="54">
        <v>6</v>
      </c>
      <c r="K92" s="54">
        <f t="shared" si="8"/>
        <v>0.24</v>
      </c>
      <c r="L92" s="54"/>
    </row>
    <row r="93" spans="3:12" x14ac:dyDescent="0.3">
      <c r="C93" s="57"/>
      <c r="D93" s="57"/>
      <c r="E93" s="54"/>
      <c r="F93" s="54"/>
      <c r="G93" s="54"/>
      <c r="H93" s="54"/>
      <c r="I93" s="54"/>
      <c r="J93" s="54"/>
      <c r="K93" s="54"/>
      <c r="L93" s="54"/>
    </row>
    <row r="94" spans="3:12" x14ac:dyDescent="0.3">
      <c r="C94" s="55" t="s">
        <v>163</v>
      </c>
      <c r="D94" s="55" t="s">
        <v>164</v>
      </c>
      <c r="E94" s="54"/>
      <c r="F94" s="54">
        <v>350</v>
      </c>
      <c r="G94" s="54">
        <f t="shared" si="7"/>
        <v>0.35</v>
      </c>
      <c r="H94" s="54">
        <v>-25.86</v>
      </c>
      <c r="I94" s="54">
        <f t="shared" si="6"/>
        <v>-9.0509999999999984</v>
      </c>
      <c r="J94" s="54">
        <v>5.5</v>
      </c>
      <c r="K94" s="54">
        <f t="shared" si="8"/>
        <v>1.9249999999999998</v>
      </c>
      <c r="L94" s="54"/>
    </row>
    <row r="95" spans="3:12" x14ac:dyDescent="0.3">
      <c r="C95" s="57"/>
      <c r="D95" s="57"/>
      <c r="E95" s="54"/>
      <c r="F95" s="54"/>
      <c r="G95" s="54"/>
      <c r="H95" s="54"/>
      <c r="I95" s="54"/>
      <c r="J95" s="54"/>
      <c r="K95" s="54"/>
      <c r="L95" s="54"/>
    </row>
    <row r="96" spans="3:12" x14ac:dyDescent="0.3">
      <c r="C96" s="86" t="s">
        <v>165</v>
      </c>
      <c r="D96" s="55" t="s">
        <v>166</v>
      </c>
      <c r="E96" s="54">
        <v>1</v>
      </c>
      <c r="F96" s="54">
        <v>50</v>
      </c>
      <c r="G96" s="54">
        <f t="shared" si="7"/>
        <v>0.05</v>
      </c>
      <c r="H96" s="54">
        <v>-30.04</v>
      </c>
      <c r="I96" s="54">
        <f t="shared" si="6"/>
        <v>-1.502</v>
      </c>
      <c r="J96" s="54">
        <v>5.5</v>
      </c>
      <c r="K96" s="54">
        <f t="shared" si="8"/>
        <v>0.27500000000000002</v>
      </c>
      <c r="L96" s="54"/>
    </row>
    <row r="97" spans="3:12" x14ac:dyDescent="0.3">
      <c r="C97" s="86"/>
      <c r="D97" s="55" t="s">
        <v>136</v>
      </c>
      <c r="E97" s="54">
        <v>8</v>
      </c>
      <c r="F97" s="54">
        <v>120</v>
      </c>
      <c r="G97" s="54">
        <f t="shared" si="7"/>
        <v>0.12</v>
      </c>
      <c r="H97" s="54">
        <v>-30.12</v>
      </c>
      <c r="I97" s="54">
        <f t="shared" si="6"/>
        <v>-3.6143999999999998</v>
      </c>
      <c r="J97" s="54">
        <v>5.4</v>
      </c>
      <c r="K97" s="54">
        <f t="shared" si="8"/>
        <v>0.64800000000000002</v>
      </c>
      <c r="L97" s="54"/>
    </row>
    <row r="98" spans="3:12" x14ac:dyDescent="0.3">
      <c r="C98" s="86"/>
      <c r="D98" s="55" t="s">
        <v>144</v>
      </c>
      <c r="E98" s="54">
        <v>1</v>
      </c>
      <c r="F98" s="54">
        <v>30</v>
      </c>
      <c r="G98" s="54">
        <f t="shared" si="7"/>
        <v>0.03</v>
      </c>
      <c r="H98" s="54">
        <v>-30.15</v>
      </c>
      <c r="I98" s="54">
        <f t="shared" si="6"/>
        <v>-0.90449999999999997</v>
      </c>
      <c r="J98" s="54">
        <v>6.5</v>
      </c>
      <c r="K98" s="54">
        <f t="shared" si="8"/>
        <v>0.19500000000000001</v>
      </c>
      <c r="L98" s="54"/>
    </row>
    <row r="99" spans="3:12" x14ac:dyDescent="0.3">
      <c r="C99" s="86"/>
      <c r="D99" s="55" t="s">
        <v>167</v>
      </c>
      <c r="E99" s="54">
        <v>1</v>
      </c>
      <c r="F99" s="54">
        <v>60</v>
      </c>
      <c r="G99" s="54">
        <f t="shared" si="7"/>
        <v>0.06</v>
      </c>
      <c r="H99" s="54">
        <v>-30.15</v>
      </c>
      <c r="I99" s="54">
        <f t="shared" ref="I99:I122" si="9">G99*H99</f>
        <v>-1.8089999999999999</v>
      </c>
      <c r="J99" s="54">
        <v>5.4</v>
      </c>
      <c r="K99" s="54">
        <f t="shared" si="8"/>
        <v>0.32400000000000001</v>
      </c>
      <c r="L99" s="54"/>
    </row>
    <row r="100" spans="3:12" x14ac:dyDescent="0.3">
      <c r="C100" s="57"/>
      <c r="D100" s="57"/>
      <c r="E100" s="54"/>
      <c r="F100" s="54"/>
      <c r="G100" s="54"/>
      <c r="H100" s="54"/>
      <c r="I100" s="54"/>
      <c r="J100" s="54"/>
      <c r="K100" s="54"/>
      <c r="L100" s="54"/>
    </row>
    <row r="101" spans="3:12" x14ac:dyDescent="0.3">
      <c r="C101" s="86" t="s">
        <v>168</v>
      </c>
      <c r="D101" s="55" t="s">
        <v>169</v>
      </c>
      <c r="E101" s="54"/>
      <c r="F101" s="54">
        <v>200</v>
      </c>
      <c r="G101" s="54">
        <f t="shared" si="7"/>
        <v>0.2</v>
      </c>
      <c r="H101" s="54">
        <v>-27.1</v>
      </c>
      <c r="I101" s="54">
        <f t="shared" si="9"/>
        <v>-5.4200000000000008</v>
      </c>
      <c r="J101" s="54">
        <v>7</v>
      </c>
      <c r="K101" s="54">
        <f t="shared" si="8"/>
        <v>1.4000000000000001</v>
      </c>
      <c r="L101" s="54"/>
    </row>
    <row r="102" spans="3:12" x14ac:dyDescent="0.3">
      <c r="C102" s="86"/>
      <c r="D102" s="55" t="s">
        <v>170</v>
      </c>
      <c r="E102" s="54"/>
      <c r="F102" s="54">
        <v>100</v>
      </c>
      <c r="G102" s="54">
        <f t="shared" si="7"/>
        <v>0.1</v>
      </c>
      <c r="H102" s="54">
        <v>-27.2</v>
      </c>
      <c r="I102" s="54">
        <f t="shared" si="9"/>
        <v>-2.72</v>
      </c>
      <c r="J102" s="54">
        <v>7</v>
      </c>
      <c r="K102" s="54">
        <f t="shared" si="8"/>
        <v>0.70000000000000007</v>
      </c>
      <c r="L102" s="54"/>
    </row>
    <row r="103" spans="3:12" x14ac:dyDescent="0.3">
      <c r="C103" s="86"/>
      <c r="D103" s="55" t="s">
        <v>171</v>
      </c>
      <c r="E103" s="54"/>
      <c r="F103" s="54">
        <v>400</v>
      </c>
      <c r="G103" s="54">
        <f t="shared" si="7"/>
        <v>0.4</v>
      </c>
      <c r="H103" s="54">
        <v>-27.2</v>
      </c>
      <c r="I103" s="54">
        <f t="shared" si="9"/>
        <v>-10.88</v>
      </c>
      <c r="J103" s="54">
        <v>7</v>
      </c>
      <c r="K103" s="54">
        <f t="shared" si="8"/>
        <v>2.8000000000000003</v>
      </c>
      <c r="L103" s="54"/>
    </row>
    <row r="104" spans="3:12" x14ac:dyDescent="0.3">
      <c r="C104" s="86"/>
      <c r="D104" s="55" t="s">
        <v>119</v>
      </c>
      <c r="E104" s="54"/>
      <c r="F104" s="54">
        <v>50</v>
      </c>
      <c r="G104" s="54">
        <f t="shared" si="7"/>
        <v>0.05</v>
      </c>
      <c r="H104" s="54">
        <v>-27</v>
      </c>
      <c r="I104" s="54">
        <f t="shared" si="9"/>
        <v>-1.35</v>
      </c>
      <c r="J104" s="54">
        <v>7</v>
      </c>
      <c r="K104" s="54">
        <f t="shared" si="8"/>
        <v>0.35000000000000003</v>
      </c>
      <c r="L104" s="54"/>
    </row>
    <row r="105" spans="3:12" x14ac:dyDescent="0.3">
      <c r="C105" s="57"/>
      <c r="D105" s="57"/>
      <c r="E105" s="54"/>
      <c r="F105" s="54"/>
      <c r="G105" s="54"/>
      <c r="H105" s="54"/>
      <c r="I105" s="54"/>
      <c r="J105" s="54"/>
      <c r="K105" s="54"/>
      <c r="L105" s="54"/>
    </row>
    <row r="106" spans="3:12" x14ac:dyDescent="0.3">
      <c r="C106" s="55" t="s">
        <v>172</v>
      </c>
      <c r="D106" s="55" t="s">
        <v>173</v>
      </c>
      <c r="E106" s="54">
        <v>2</v>
      </c>
      <c r="F106" s="54">
        <v>50</v>
      </c>
      <c r="G106" s="54">
        <f t="shared" si="7"/>
        <v>0.05</v>
      </c>
      <c r="H106" s="54">
        <v>-27.2</v>
      </c>
      <c r="I106" s="54">
        <f t="shared" si="9"/>
        <v>-1.36</v>
      </c>
      <c r="J106" s="54">
        <v>7</v>
      </c>
      <c r="K106" s="54">
        <f t="shared" si="8"/>
        <v>0.35000000000000003</v>
      </c>
      <c r="L106" s="54"/>
    </row>
    <row r="107" spans="3:12" x14ac:dyDescent="0.3">
      <c r="C107" s="57"/>
      <c r="D107" s="57"/>
      <c r="E107" s="54"/>
      <c r="F107" s="54"/>
      <c r="G107" s="54"/>
      <c r="H107" s="54"/>
      <c r="I107" s="54"/>
      <c r="J107" s="54"/>
      <c r="K107" s="54"/>
      <c r="L107" s="54"/>
    </row>
    <row r="108" spans="3:12" x14ac:dyDescent="0.3">
      <c r="C108" s="55" t="s">
        <v>174</v>
      </c>
      <c r="D108" s="55" t="s">
        <v>159</v>
      </c>
      <c r="E108" s="54">
        <v>1</v>
      </c>
      <c r="F108" s="54">
        <v>35</v>
      </c>
      <c r="G108" s="54">
        <f t="shared" si="7"/>
        <v>3.5000000000000003E-2</v>
      </c>
      <c r="H108" s="54">
        <v>-27</v>
      </c>
      <c r="I108" s="54">
        <f t="shared" si="9"/>
        <v>-0.94500000000000006</v>
      </c>
      <c r="J108" s="54">
        <v>8.5</v>
      </c>
      <c r="K108" s="54">
        <f t="shared" si="8"/>
        <v>0.29750000000000004</v>
      </c>
      <c r="L108" s="54"/>
    </row>
    <row r="109" spans="3:12" x14ac:dyDescent="0.3">
      <c r="C109" s="57"/>
      <c r="D109" s="57"/>
      <c r="E109" s="54"/>
      <c r="F109" s="54"/>
      <c r="G109" s="54"/>
      <c r="H109" s="54"/>
      <c r="I109" s="54"/>
      <c r="J109" s="54"/>
      <c r="K109" s="54"/>
      <c r="L109" s="54"/>
    </row>
    <row r="110" spans="3:12" x14ac:dyDescent="0.3">
      <c r="C110" s="55" t="s">
        <v>175</v>
      </c>
      <c r="D110" s="57"/>
      <c r="E110" s="54"/>
      <c r="F110" s="54">
        <v>50</v>
      </c>
      <c r="G110" s="54">
        <f t="shared" si="7"/>
        <v>0.05</v>
      </c>
      <c r="H110" s="54">
        <v>-28</v>
      </c>
      <c r="I110" s="54">
        <f t="shared" si="9"/>
        <v>-1.4000000000000001</v>
      </c>
      <c r="J110" s="54">
        <v>8</v>
      </c>
      <c r="K110" s="54">
        <f t="shared" si="8"/>
        <v>0.4</v>
      </c>
      <c r="L110" s="54"/>
    </row>
    <row r="111" spans="3:12" x14ac:dyDescent="0.3">
      <c r="C111" s="57"/>
      <c r="D111" s="57"/>
      <c r="E111" s="54"/>
      <c r="F111" s="54"/>
      <c r="G111" s="54"/>
      <c r="H111" s="54"/>
      <c r="I111" s="54"/>
      <c r="J111" s="54"/>
      <c r="K111" s="54"/>
      <c r="L111" s="54"/>
    </row>
    <row r="112" spans="3:12" x14ac:dyDescent="0.3">
      <c r="C112" s="55" t="s">
        <v>157</v>
      </c>
      <c r="D112" s="57"/>
      <c r="E112" s="54"/>
      <c r="F112" s="54">
        <v>80</v>
      </c>
      <c r="G112" s="54">
        <f t="shared" si="7"/>
        <v>0.08</v>
      </c>
      <c r="H112" s="54">
        <v>-28</v>
      </c>
      <c r="I112" s="54">
        <f t="shared" si="9"/>
        <v>-2.2400000000000002</v>
      </c>
      <c r="J112" s="54">
        <v>8.85</v>
      </c>
      <c r="K112" s="54">
        <f t="shared" si="8"/>
        <v>0.70799999999999996</v>
      </c>
      <c r="L112" s="54"/>
    </row>
    <row r="113" spans="3:12" x14ac:dyDescent="0.3">
      <c r="C113" s="57"/>
      <c r="D113" s="57"/>
      <c r="E113" s="54"/>
      <c r="F113" s="54"/>
      <c r="G113" s="54"/>
      <c r="H113" s="54"/>
      <c r="I113" s="54"/>
      <c r="J113" s="54"/>
      <c r="K113" s="54"/>
      <c r="L113" s="54"/>
    </row>
    <row r="114" spans="3:12" x14ac:dyDescent="0.3">
      <c r="C114" s="55" t="s">
        <v>176</v>
      </c>
      <c r="D114" s="57"/>
      <c r="E114" s="54"/>
      <c r="F114" s="54">
        <v>600</v>
      </c>
      <c r="G114" s="54">
        <f t="shared" si="7"/>
        <v>0.6</v>
      </c>
      <c r="H114" s="54">
        <v>-27</v>
      </c>
      <c r="I114" s="54">
        <f t="shared" si="9"/>
        <v>-16.2</v>
      </c>
      <c r="J114" s="54">
        <v>7.6</v>
      </c>
      <c r="K114" s="54">
        <f t="shared" si="8"/>
        <v>4.5599999999999996</v>
      </c>
      <c r="L114" s="54"/>
    </row>
    <row r="115" spans="3:12" x14ac:dyDescent="0.3">
      <c r="C115" s="57"/>
      <c r="D115" s="57"/>
      <c r="E115" s="54"/>
      <c r="F115" s="54"/>
      <c r="G115" s="54"/>
      <c r="H115" s="54"/>
      <c r="I115" s="54"/>
      <c r="J115" s="54"/>
      <c r="K115" s="54"/>
      <c r="L115" s="54"/>
    </row>
    <row r="116" spans="3:12" x14ac:dyDescent="0.3">
      <c r="C116" s="55" t="s">
        <v>177</v>
      </c>
      <c r="D116" s="57"/>
      <c r="E116" s="54"/>
      <c r="F116" s="54">
        <v>350</v>
      </c>
      <c r="G116" s="54">
        <f t="shared" si="7"/>
        <v>0.35</v>
      </c>
      <c r="H116" s="54">
        <v>-27.5</v>
      </c>
      <c r="I116" s="54">
        <f t="shared" si="9"/>
        <v>-9.625</v>
      </c>
      <c r="J116" s="54">
        <v>8</v>
      </c>
      <c r="K116" s="54">
        <f t="shared" si="8"/>
        <v>2.8</v>
      </c>
      <c r="L116" s="54"/>
    </row>
    <row r="117" spans="3:12" x14ac:dyDescent="0.3">
      <c r="C117" s="57"/>
      <c r="D117" s="57"/>
      <c r="E117" s="54"/>
      <c r="F117" s="54"/>
      <c r="G117" s="54"/>
      <c r="H117" s="54"/>
      <c r="I117" s="54"/>
      <c r="J117" s="54"/>
      <c r="K117" s="54"/>
      <c r="L117" s="54"/>
    </row>
    <row r="118" spans="3:12" x14ac:dyDescent="0.3">
      <c r="C118" s="55" t="s">
        <v>178</v>
      </c>
      <c r="D118" s="57"/>
      <c r="E118" s="54"/>
      <c r="F118" s="54">
        <v>150</v>
      </c>
      <c r="G118" s="54">
        <f t="shared" si="7"/>
        <v>0.15</v>
      </c>
      <c r="H118" s="54">
        <v>-27.8</v>
      </c>
      <c r="I118" s="54">
        <f t="shared" si="9"/>
        <v>-4.17</v>
      </c>
      <c r="J118" s="54">
        <v>6.1</v>
      </c>
      <c r="K118" s="54">
        <f t="shared" si="8"/>
        <v>0.91499999999999992</v>
      </c>
      <c r="L118" s="54"/>
    </row>
    <row r="119" spans="3:12" x14ac:dyDescent="0.3">
      <c r="C119" s="57"/>
      <c r="D119" s="57"/>
      <c r="E119" s="54"/>
      <c r="F119" s="54"/>
      <c r="G119" s="54"/>
      <c r="H119" s="54"/>
      <c r="I119" s="54"/>
      <c r="J119" s="54"/>
      <c r="K119" s="54"/>
      <c r="L119" s="54"/>
    </row>
    <row r="120" spans="3:12" x14ac:dyDescent="0.3">
      <c r="C120" s="55" t="s">
        <v>179</v>
      </c>
      <c r="D120" s="57"/>
      <c r="E120" s="54"/>
      <c r="F120" s="54">
        <v>100</v>
      </c>
      <c r="G120" s="54">
        <f t="shared" si="7"/>
        <v>0.1</v>
      </c>
      <c r="H120" s="54">
        <v>-28.5</v>
      </c>
      <c r="I120" s="54">
        <f t="shared" si="9"/>
        <v>-2.85</v>
      </c>
      <c r="J120" s="54">
        <v>6.1</v>
      </c>
      <c r="K120" s="54">
        <f t="shared" si="8"/>
        <v>0.61</v>
      </c>
      <c r="L120" s="54"/>
    </row>
    <row r="121" spans="3:12" x14ac:dyDescent="0.3">
      <c r="C121" s="57"/>
      <c r="D121" s="57"/>
      <c r="E121" s="54"/>
      <c r="F121" s="54"/>
      <c r="G121" s="54"/>
      <c r="H121" s="54"/>
      <c r="I121" s="54"/>
      <c r="J121" s="54"/>
      <c r="K121" s="54"/>
      <c r="L121" s="54"/>
    </row>
    <row r="122" spans="3:12" x14ac:dyDescent="0.3">
      <c r="C122" s="55" t="s">
        <v>86</v>
      </c>
      <c r="D122" s="57"/>
      <c r="E122" s="54"/>
      <c r="F122" s="54"/>
      <c r="G122" s="54">
        <v>3</v>
      </c>
      <c r="H122" s="54">
        <v>0</v>
      </c>
      <c r="I122" s="54">
        <f t="shared" si="9"/>
        <v>0</v>
      </c>
      <c r="J122" s="54">
        <v>0</v>
      </c>
      <c r="K122" s="54">
        <f t="shared" si="8"/>
        <v>0</v>
      </c>
      <c r="L122" s="54"/>
    </row>
    <row r="123" spans="3:12" x14ac:dyDescent="0.3">
      <c r="C123" s="54"/>
      <c r="D123" s="54"/>
      <c r="E123" s="59"/>
      <c r="F123" s="59" t="s">
        <v>180</v>
      </c>
      <c r="G123" s="59">
        <f>SUM(G3,G4,G5:G122)</f>
        <v>9.7040000000000006</v>
      </c>
      <c r="H123" s="59"/>
      <c r="I123" s="59">
        <f>SUM(I3:I122)</f>
        <v>-171.02782499999995</v>
      </c>
      <c r="J123" s="59"/>
      <c r="K123" s="59">
        <f>SUM(K3:K122)</f>
        <v>48.451299999999989</v>
      </c>
      <c r="L123" s="59"/>
    </row>
    <row r="124" spans="3:12" ht="15" customHeight="1" x14ac:dyDescent="0.3">
      <c r="C124" s="54"/>
      <c r="D124" s="54"/>
      <c r="E124" s="60"/>
      <c r="F124" s="61"/>
      <c r="G124" s="61"/>
      <c r="H124" s="58"/>
      <c r="I124" s="60"/>
      <c r="J124" s="60"/>
      <c r="K124" s="60"/>
      <c r="L124" s="62"/>
    </row>
    <row r="125" spans="3:12" ht="48.6" customHeight="1" x14ac:dyDescent="0.3">
      <c r="C125" s="54"/>
      <c r="D125" s="54"/>
      <c r="E125" s="61"/>
      <c r="F125" s="87" t="s">
        <v>181</v>
      </c>
      <c r="G125" s="87"/>
      <c r="H125" s="59">
        <f>G123+0.1*G123</f>
        <v>10.6744</v>
      </c>
      <c r="I125" s="59" t="s">
        <v>182</v>
      </c>
      <c r="J125" s="58" t="s">
        <v>183</v>
      </c>
      <c r="K125" s="60"/>
      <c r="L125" s="62"/>
    </row>
    <row r="126" spans="3:12" x14ac:dyDescent="0.3">
      <c r="E126" s="60"/>
      <c r="F126" s="59"/>
      <c r="G126" s="59"/>
      <c r="H126" s="60"/>
      <c r="I126" s="60"/>
      <c r="J126" s="60"/>
      <c r="K126" s="60"/>
      <c r="L126" s="60"/>
    </row>
    <row r="127" spans="3:12" ht="39" customHeight="1" x14ac:dyDescent="0.3">
      <c r="E127" s="61"/>
      <c r="F127" s="87" t="s">
        <v>90</v>
      </c>
      <c r="G127" s="87"/>
      <c r="H127" s="59">
        <f>I123/H125</f>
        <v>-16.022242467960723</v>
      </c>
      <c r="I127" s="59" t="s">
        <v>91</v>
      </c>
      <c r="J127" s="60"/>
      <c r="K127" s="60"/>
      <c r="L127" s="60"/>
    </row>
    <row r="128" spans="3:12" x14ac:dyDescent="0.3">
      <c r="E128" s="60"/>
      <c r="F128" s="59"/>
      <c r="G128" s="59"/>
      <c r="H128" s="60"/>
      <c r="I128" s="60"/>
      <c r="J128" s="60"/>
      <c r="K128" s="60"/>
      <c r="L128" s="60"/>
    </row>
    <row r="129" spans="5:12" ht="48.6" customHeight="1" x14ac:dyDescent="0.3">
      <c r="E129" s="61"/>
      <c r="F129" s="87" t="s">
        <v>92</v>
      </c>
      <c r="G129" s="87"/>
      <c r="H129" s="59">
        <f>K123/H125</f>
        <v>4.5390185865247688</v>
      </c>
      <c r="I129" s="59" t="s">
        <v>91</v>
      </c>
      <c r="J129" s="60"/>
      <c r="K129" s="60"/>
      <c r="L129" s="60"/>
    </row>
    <row r="130" spans="5:12" x14ac:dyDescent="0.3">
      <c r="E130" s="60"/>
      <c r="F130" s="60"/>
      <c r="G130" s="60"/>
      <c r="H130" s="60"/>
      <c r="I130" s="60"/>
      <c r="J130" s="60"/>
      <c r="K130" s="60"/>
      <c r="L130" s="60"/>
    </row>
  </sheetData>
  <mergeCells count="32">
    <mergeCell ref="C13:D13"/>
    <mergeCell ref="C14:D14"/>
    <mergeCell ref="C15:D15"/>
    <mergeCell ref="C2:D2"/>
    <mergeCell ref="F125:G125"/>
    <mergeCell ref="C20:C22"/>
    <mergeCell ref="C8:D8"/>
    <mergeCell ref="C9:D9"/>
    <mergeCell ref="C10:D10"/>
    <mergeCell ref="C11:D11"/>
    <mergeCell ref="C12:D12"/>
    <mergeCell ref="C3:D3"/>
    <mergeCell ref="C4:D4"/>
    <mergeCell ref="C5:D5"/>
    <mergeCell ref="C6:D6"/>
    <mergeCell ref="C7:D7"/>
    <mergeCell ref="C88:C90"/>
    <mergeCell ref="C96:C99"/>
    <mergeCell ref="C101:C104"/>
    <mergeCell ref="F127:G127"/>
    <mergeCell ref="F129:G129"/>
    <mergeCell ref="C84:C86"/>
    <mergeCell ref="C48:C56"/>
    <mergeCell ref="C24:C26"/>
    <mergeCell ref="C28:C30"/>
    <mergeCell ref="C32:C38"/>
    <mergeCell ref="C40:C46"/>
    <mergeCell ref="C58:C60"/>
    <mergeCell ref="C62:C64"/>
    <mergeCell ref="C66:C68"/>
    <mergeCell ref="C70:C72"/>
    <mergeCell ref="C74:C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6900-799C-4484-990D-C23A6A631DC8}">
  <dimension ref="C2:L18"/>
  <sheetViews>
    <sheetView zoomScale="85" zoomScaleNormal="85" workbookViewId="0">
      <selection activeCell="A2" sqref="A2"/>
    </sheetView>
  </sheetViews>
  <sheetFormatPr defaultColWidth="8.88671875" defaultRowHeight="18" x14ac:dyDescent="0.3"/>
  <cols>
    <col min="1" max="2" width="8.88671875" style="23"/>
    <col min="3" max="3" width="21.44140625" style="23" customWidth="1"/>
    <col min="4" max="5" width="8.88671875" style="23"/>
    <col min="6" max="6" width="12.5546875" style="23" customWidth="1"/>
    <col min="7" max="7" width="22.33203125" style="23" customWidth="1"/>
    <col min="8" max="8" width="13.88671875" style="23" customWidth="1"/>
    <col min="9" max="9" width="21.88671875" style="23" customWidth="1"/>
    <col min="10" max="10" width="8.88671875" style="23"/>
    <col min="11" max="11" width="16.6640625" style="23" bestFit="1" customWidth="1"/>
    <col min="12" max="12" width="9.88671875" style="23" bestFit="1" customWidth="1"/>
    <col min="13" max="16384" width="8.88671875" style="23"/>
  </cols>
  <sheetData>
    <row r="2" spans="3:12" x14ac:dyDescent="0.3">
      <c r="C2" s="89" t="s">
        <v>184</v>
      </c>
      <c r="D2" s="89"/>
      <c r="E2" s="89"/>
      <c r="F2" s="89"/>
      <c r="G2" s="89"/>
      <c r="H2" s="89"/>
      <c r="I2" s="89"/>
      <c r="J2" s="89"/>
      <c r="K2" s="89"/>
      <c r="L2" s="89"/>
    </row>
    <row r="3" spans="3:12" x14ac:dyDescent="0.3"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3:12" x14ac:dyDescent="0.3">
      <c r="C4" s="89"/>
      <c r="D4" s="89"/>
      <c r="E4" s="89"/>
      <c r="F4" s="89"/>
      <c r="G4" s="89"/>
      <c r="H4" s="89"/>
      <c r="I4" s="89"/>
      <c r="J4" s="89"/>
      <c r="K4" s="89"/>
      <c r="L4" s="89"/>
    </row>
    <row r="6" spans="3:12" ht="19.8" x14ac:dyDescent="0.3">
      <c r="C6" s="23" t="s">
        <v>185</v>
      </c>
      <c r="E6" s="23" t="s">
        <v>186</v>
      </c>
      <c r="F6" s="24">
        <v>1.3</v>
      </c>
      <c r="G6" s="23" t="s">
        <v>187</v>
      </c>
    </row>
    <row r="7" spans="3:12" ht="19.8" x14ac:dyDescent="0.3">
      <c r="C7" s="23" t="s">
        <v>188</v>
      </c>
      <c r="E7" s="23" t="s">
        <v>186</v>
      </c>
      <c r="F7" s="23">
        <f>1/F6</f>
        <v>0.76923076923076916</v>
      </c>
      <c r="G7" s="23" t="s">
        <v>189</v>
      </c>
    </row>
    <row r="9" spans="3:12" ht="37.950000000000003" customHeight="1" x14ac:dyDescent="0.3">
      <c r="C9" s="27" t="s">
        <v>190</v>
      </c>
      <c r="D9" s="27" t="s">
        <v>191</v>
      </c>
      <c r="E9" s="27" t="s">
        <v>192</v>
      </c>
      <c r="F9" s="27" t="s">
        <v>193</v>
      </c>
      <c r="G9" s="27" t="s">
        <v>194</v>
      </c>
      <c r="H9" s="27" t="s">
        <v>12</v>
      </c>
      <c r="I9" s="28" t="s">
        <v>28</v>
      </c>
      <c r="J9" s="27" t="s">
        <v>13</v>
      </c>
      <c r="K9" s="28" t="s">
        <v>10</v>
      </c>
    </row>
    <row r="10" spans="3:12" x14ac:dyDescent="0.3">
      <c r="C10" s="29" t="s">
        <v>195</v>
      </c>
      <c r="D10" s="23">
        <v>151.6</v>
      </c>
      <c r="E10" s="23">
        <v>4.4000000000000004</v>
      </c>
      <c r="F10" s="23">
        <f>D10*E10</f>
        <v>667.04000000000008</v>
      </c>
      <c r="G10" s="24">
        <f>F10*$F$7</f>
        <v>513.10769230769233</v>
      </c>
      <c r="H10" s="23">
        <v>-12.4</v>
      </c>
      <c r="I10" s="24">
        <f>G10*H10</f>
        <v>-6362.5353846153848</v>
      </c>
      <c r="J10" s="23">
        <v>2.835</v>
      </c>
      <c r="K10" s="24">
        <f>G10*J10</f>
        <v>1454.6603076923077</v>
      </c>
    </row>
    <row r="11" spans="3:12" x14ac:dyDescent="0.3">
      <c r="C11" s="29" t="s">
        <v>196</v>
      </c>
      <c r="D11" s="23">
        <v>152.4</v>
      </c>
      <c r="E11" s="23">
        <v>4.4000000000000004</v>
      </c>
      <c r="F11" s="23">
        <f t="shared" ref="F11" si="0">D11*E11</f>
        <v>670.56000000000006</v>
      </c>
      <c r="G11" s="24">
        <f t="shared" ref="G11:G12" si="1">F11*$F$7</f>
        <v>515.81538461538457</v>
      </c>
      <c r="H11" s="23">
        <v>3.3</v>
      </c>
      <c r="I11" s="24">
        <f>G11*H11</f>
        <v>1702.1907692307691</v>
      </c>
      <c r="J11" s="23">
        <v>2.835</v>
      </c>
      <c r="K11" s="24">
        <f>G11*J11</f>
        <v>1462.3366153846152</v>
      </c>
    </row>
    <row r="12" spans="3:12" x14ac:dyDescent="0.3">
      <c r="C12" s="29" t="s">
        <v>197</v>
      </c>
      <c r="D12" s="23">
        <v>139.1</v>
      </c>
      <c r="E12" s="23">
        <v>4.4000000000000004</v>
      </c>
      <c r="F12" s="23">
        <f>D12*E12</f>
        <v>612.04000000000008</v>
      </c>
      <c r="G12" s="24">
        <f t="shared" si="1"/>
        <v>470.8</v>
      </c>
      <c r="H12" s="23">
        <v>17.5</v>
      </c>
      <c r="I12" s="24">
        <f>G12*H12</f>
        <v>8239</v>
      </c>
      <c r="J12" s="23">
        <v>2.835</v>
      </c>
      <c r="K12" s="24">
        <f>G12*J12</f>
        <v>1334.7180000000001</v>
      </c>
    </row>
    <row r="13" spans="3:12" x14ac:dyDescent="0.3">
      <c r="D13" s="24"/>
      <c r="E13" s="24"/>
      <c r="F13" s="64" t="s">
        <v>11</v>
      </c>
      <c r="G13" s="24">
        <f>SUM(G10:G12)</f>
        <v>1499.7230769230769</v>
      </c>
      <c r="H13" s="24"/>
      <c r="I13" s="24">
        <f>SUM(I10:I12)</f>
        <v>3578.6553846153838</v>
      </c>
      <c r="J13" s="24"/>
      <c r="K13" s="24">
        <f>SUM(K10:K12)</f>
        <v>4251.7149230769228</v>
      </c>
    </row>
    <row r="14" spans="3:12" x14ac:dyDescent="0.3">
      <c r="D14" s="24"/>
      <c r="E14" s="24"/>
      <c r="F14" s="64" t="s">
        <v>12</v>
      </c>
      <c r="G14" s="24">
        <f>I13/G13</f>
        <v>2.3862107876325882</v>
      </c>
      <c r="H14" s="24" t="s">
        <v>91</v>
      </c>
      <c r="I14" s="24" t="s">
        <v>198</v>
      </c>
      <c r="J14" s="24"/>
      <c r="K14" s="24"/>
      <c r="L14" s="24"/>
    </row>
    <row r="15" spans="3:12" x14ac:dyDescent="0.3">
      <c r="D15" s="24"/>
      <c r="E15" s="24"/>
      <c r="F15" s="64" t="s">
        <v>13</v>
      </c>
      <c r="G15" s="24">
        <f>K13/G13</f>
        <v>2.835</v>
      </c>
      <c r="H15" s="24" t="s">
        <v>91</v>
      </c>
      <c r="I15" s="24"/>
      <c r="J15" s="24"/>
      <c r="K15" s="24"/>
      <c r="L15" s="24"/>
    </row>
    <row r="18" spans="6:6" x14ac:dyDescent="0.3">
      <c r="F18" s="25"/>
    </row>
  </sheetData>
  <mergeCells count="1">
    <mergeCell ref="C2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BB64-9814-438D-BEC6-7E98252630EE}">
  <dimension ref="A2:S66"/>
  <sheetViews>
    <sheetView tabSelected="1" topLeftCell="A7" zoomScale="70" zoomScaleNormal="70" workbookViewId="0">
      <selection activeCell="U39" sqref="U39"/>
    </sheetView>
  </sheetViews>
  <sheetFormatPr defaultColWidth="9" defaultRowHeight="18" x14ac:dyDescent="0.3"/>
  <cols>
    <col min="1" max="1" width="9" style="1"/>
    <col min="2" max="2" width="12" style="1" customWidth="1"/>
    <col min="3" max="3" width="9" style="1"/>
    <col min="4" max="4" width="39.5546875" style="1" customWidth="1"/>
    <col min="5" max="5" width="17.33203125" style="1" customWidth="1"/>
    <col min="6" max="6" width="9" style="1" customWidth="1"/>
    <col min="7" max="7" width="15.6640625" style="1" customWidth="1"/>
    <col min="8" max="8" width="20" style="1" customWidth="1"/>
    <col min="9" max="9" width="12.6640625" style="1" customWidth="1"/>
    <col min="10" max="16384" width="9" style="1"/>
  </cols>
  <sheetData>
    <row r="2" spans="1:19" ht="54" customHeight="1" x14ac:dyDescent="0.3">
      <c r="A2" s="1" t="s">
        <v>0</v>
      </c>
      <c r="B2" s="32" t="s">
        <v>199</v>
      </c>
      <c r="C2" s="92" t="s">
        <v>200</v>
      </c>
      <c r="D2" s="92"/>
      <c r="E2" s="32" t="s">
        <v>201</v>
      </c>
      <c r="F2" s="30" t="s">
        <v>27</v>
      </c>
      <c r="G2" s="31" t="s">
        <v>8</v>
      </c>
      <c r="H2" s="30" t="s">
        <v>29</v>
      </c>
      <c r="I2" s="31" t="s">
        <v>10</v>
      </c>
    </row>
    <row r="3" spans="1:19" x14ac:dyDescent="0.3">
      <c r="B3" s="33">
        <v>1</v>
      </c>
      <c r="C3" s="90" t="s">
        <v>87</v>
      </c>
      <c r="D3" s="90"/>
      <c r="E3" s="35">
        <f>'Steel Weight'!K92</f>
        <v>503.29103497317709</v>
      </c>
      <c r="F3" s="35">
        <f>'Steel Weight'!K94</f>
        <v>-1.5213569379810008</v>
      </c>
      <c r="G3" s="35">
        <f>F3*E3</f>
        <v>-765.6853078800815</v>
      </c>
      <c r="H3" s="35">
        <f>'Steel Weight'!K96</f>
        <v>2.5779074533247126</v>
      </c>
      <c r="I3" s="35">
        <f>H3*E3</f>
        <v>1297.4377102488618</v>
      </c>
    </row>
    <row r="4" spans="1:19" x14ac:dyDescent="0.3">
      <c r="B4" s="33">
        <v>2</v>
      </c>
      <c r="C4" s="90" t="s">
        <v>202</v>
      </c>
      <c r="D4" s="90"/>
      <c r="E4" s="35">
        <f>'Wood and Outfit'!H125</f>
        <v>10.6744</v>
      </c>
      <c r="F4" s="35">
        <f>'Wood and Outfit'!H127</f>
        <v>-16.022242467960723</v>
      </c>
      <c r="G4" s="35">
        <f>F4*E4</f>
        <v>-171.02782499999995</v>
      </c>
      <c r="H4" s="35">
        <f>'Wood and Outfit'!H129</f>
        <v>4.5390185865247688</v>
      </c>
      <c r="I4" s="35">
        <f>H4*E4</f>
        <v>48.451299999999996</v>
      </c>
    </row>
    <row r="5" spans="1:19" x14ac:dyDescent="0.3">
      <c r="B5" s="33">
        <v>3</v>
      </c>
      <c r="C5" s="90" t="s">
        <v>203</v>
      </c>
      <c r="D5" s="90"/>
      <c r="E5" s="35">
        <f>Machinery!J20</f>
        <v>66.550000000000011</v>
      </c>
      <c r="F5" s="35">
        <f>Machinery!J22</f>
        <v>-18.223140495867767</v>
      </c>
      <c r="G5" s="35">
        <f>F5*E5</f>
        <v>-1212.75</v>
      </c>
      <c r="H5" s="35">
        <f>Machinery!J24</f>
        <v>2.9501126972201348</v>
      </c>
      <c r="I5" s="35">
        <f>H5*E5</f>
        <v>196.33</v>
      </c>
    </row>
    <row r="6" spans="1:19" s="51" customFormat="1" x14ac:dyDescent="0.3">
      <c r="B6" s="90" t="s">
        <v>204</v>
      </c>
      <c r="C6" s="90"/>
      <c r="D6" s="90"/>
      <c r="E6" s="70">
        <f>E3+E4+E5</f>
        <v>580.51543497317721</v>
      </c>
      <c r="F6" s="70">
        <f>G6/E6</f>
        <v>-3.7026804170665981</v>
      </c>
      <c r="G6" s="70">
        <f>G3+G4+G5</f>
        <v>-2149.4631328800815</v>
      </c>
      <c r="H6" s="70">
        <f>I6/E6</f>
        <v>2.6566373903910412</v>
      </c>
      <c r="I6" s="70">
        <f>I3+I4+I5</f>
        <v>1542.2190102488617</v>
      </c>
    </row>
    <row r="7" spans="1:19" x14ac:dyDescent="0.3">
      <c r="C7" s="81"/>
      <c r="D7" s="81"/>
      <c r="E7" s="5"/>
      <c r="F7" s="5"/>
      <c r="G7" s="5"/>
      <c r="H7" s="5"/>
      <c r="I7" s="5"/>
    </row>
    <row r="8" spans="1:19" x14ac:dyDescent="0.3">
      <c r="C8" s="81"/>
      <c r="D8" s="81"/>
      <c r="E8" s="5"/>
      <c r="F8" s="5"/>
      <c r="G8" s="5"/>
      <c r="H8" s="5"/>
      <c r="I8" s="5"/>
    </row>
    <row r="9" spans="1:19" x14ac:dyDescent="0.3">
      <c r="C9" s="81"/>
      <c r="D9" s="81"/>
      <c r="E9" s="5"/>
      <c r="F9" s="5"/>
      <c r="G9" s="5"/>
      <c r="H9" s="5"/>
      <c r="I9" s="5"/>
    </row>
    <row r="10" spans="1:19" ht="36" customHeight="1" x14ac:dyDescent="0.3">
      <c r="B10" s="92" t="s">
        <v>205</v>
      </c>
      <c r="C10" s="92"/>
      <c r="D10" s="92"/>
      <c r="E10" s="92"/>
      <c r="F10" s="92"/>
      <c r="G10" s="92"/>
      <c r="H10" s="92"/>
      <c r="I10" s="92"/>
    </row>
    <row r="11" spans="1:19" ht="54" x14ac:dyDescent="0.3">
      <c r="B11" s="34" t="s">
        <v>199</v>
      </c>
      <c r="C11" s="93" t="s">
        <v>200</v>
      </c>
      <c r="D11" s="93"/>
      <c r="E11" s="32" t="s">
        <v>201</v>
      </c>
      <c r="F11" s="30" t="s">
        <v>27</v>
      </c>
      <c r="G11" s="31" t="s">
        <v>8</v>
      </c>
      <c r="H11" s="30" t="s">
        <v>29</v>
      </c>
      <c r="I11" s="31" t="s">
        <v>10</v>
      </c>
    </row>
    <row r="12" spans="1:19" x14ac:dyDescent="0.3">
      <c r="B12" s="33">
        <v>1</v>
      </c>
      <c r="C12" s="90" t="s">
        <v>206</v>
      </c>
      <c r="D12" s="90"/>
      <c r="E12" s="35">
        <f>E6</f>
        <v>580.51543497317721</v>
      </c>
      <c r="F12" s="35">
        <f>F6</f>
        <v>-3.7026804170665981</v>
      </c>
      <c r="G12" s="35">
        <f>E12*F12</f>
        <v>-2149.4631328800815</v>
      </c>
      <c r="H12" s="35">
        <f>H6</f>
        <v>2.6566373903910412</v>
      </c>
      <c r="I12" s="35">
        <f>I6</f>
        <v>1542.2190102488617</v>
      </c>
    </row>
    <row r="13" spans="1:19" x14ac:dyDescent="0.3">
      <c r="B13" s="33">
        <v>2</v>
      </c>
      <c r="C13" s="91" t="s">
        <v>207</v>
      </c>
      <c r="D13" s="91"/>
      <c r="E13" s="35">
        <v>0</v>
      </c>
      <c r="F13" s="35">
        <v>-27.5</v>
      </c>
      <c r="G13" s="35">
        <f t="shared" ref="G13:G18" si="0">F13*E13</f>
        <v>0</v>
      </c>
      <c r="H13" s="35">
        <v>9.8000000000000007</v>
      </c>
      <c r="I13" s="35">
        <f t="shared" ref="I13:I18" si="1">H13*E13</f>
        <v>0</v>
      </c>
    </row>
    <row r="14" spans="1:19" x14ac:dyDescent="0.3">
      <c r="B14" s="33">
        <v>3</v>
      </c>
      <c r="C14" s="91" t="s">
        <v>208</v>
      </c>
      <c r="D14" s="91"/>
      <c r="E14" s="35">
        <v>0</v>
      </c>
      <c r="F14" s="35">
        <v>-28.9</v>
      </c>
      <c r="G14" s="35">
        <f t="shared" si="0"/>
        <v>0</v>
      </c>
      <c r="H14" s="35">
        <v>3.9</v>
      </c>
      <c r="I14" s="35">
        <f t="shared" si="1"/>
        <v>0</v>
      </c>
    </row>
    <row r="15" spans="1:19" x14ac:dyDescent="0.3">
      <c r="B15" s="33">
        <v>4</v>
      </c>
      <c r="C15" s="91" t="s">
        <v>209</v>
      </c>
      <c r="D15" s="91"/>
      <c r="E15" s="35">
        <v>0</v>
      </c>
      <c r="F15" s="35">
        <v>-21.3</v>
      </c>
      <c r="G15" s="35">
        <f t="shared" si="0"/>
        <v>0</v>
      </c>
      <c r="H15" s="35">
        <v>3.9</v>
      </c>
      <c r="I15" s="35">
        <f t="shared" si="1"/>
        <v>0</v>
      </c>
    </row>
    <row r="16" spans="1:19" x14ac:dyDescent="0.3">
      <c r="B16" s="33">
        <v>5</v>
      </c>
      <c r="C16" s="91" t="s">
        <v>210</v>
      </c>
      <c r="D16" s="91"/>
      <c r="E16" s="35">
        <v>0</v>
      </c>
      <c r="F16" s="35">
        <v>-21.3</v>
      </c>
      <c r="G16" s="35">
        <f t="shared" si="0"/>
        <v>0</v>
      </c>
      <c r="H16" s="35">
        <v>3.85</v>
      </c>
      <c r="I16" s="35">
        <f t="shared" si="1"/>
        <v>0</v>
      </c>
      <c r="Q16" s="1" t="s">
        <v>211</v>
      </c>
      <c r="R16" s="1">
        <v>64.55</v>
      </c>
      <c r="S16" s="1" t="s">
        <v>91</v>
      </c>
    </row>
    <row r="17" spans="2:19" x14ac:dyDescent="0.3">
      <c r="B17" s="33">
        <v>6</v>
      </c>
      <c r="C17" s="91" t="s">
        <v>212</v>
      </c>
      <c r="D17" s="91"/>
      <c r="E17" s="35">
        <v>0</v>
      </c>
      <c r="F17" s="35">
        <v>-31.6</v>
      </c>
      <c r="G17" s="35">
        <f t="shared" si="0"/>
        <v>0</v>
      </c>
      <c r="H17" s="35">
        <v>3.95</v>
      </c>
      <c r="I17" s="35">
        <f t="shared" si="1"/>
        <v>0</v>
      </c>
      <c r="Q17" s="1" t="s">
        <v>213</v>
      </c>
      <c r="R17" s="1">
        <v>10.77</v>
      </c>
      <c r="S17" s="1" t="s">
        <v>91</v>
      </c>
    </row>
    <row r="18" spans="2:19" x14ac:dyDescent="0.3">
      <c r="B18" s="33">
        <v>7</v>
      </c>
      <c r="C18" s="91" t="s">
        <v>214</v>
      </c>
      <c r="D18" s="91"/>
      <c r="E18" s="35">
        <v>0</v>
      </c>
      <c r="F18" s="35">
        <v>-31.6</v>
      </c>
      <c r="G18" s="35">
        <f t="shared" si="0"/>
        <v>0</v>
      </c>
      <c r="H18" s="35">
        <v>3.95</v>
      </c>
      <c r="I18" s="35">
        <f t="shared" si="1"/>
        <v>0</v>
      </c>
      <c r="Q18" s="1" t="s">
        <v>215</v>
      </c>
      <c r="R18" s="1">
        <v>0.79</v>
      </c>
      <c r="S18" s="1" t="s">
        <v>91</v>
      </c>
    </row>
    <row r="19" spans="2:19" s="51" customFormat="1" x14ac:dyDescent="0.3">
      <c r="B19" s="90" t="s">
        <v>216</v>
      </c>
      <c r="C19" s="90"/>
      <c r="D19" s="90"/>
      <c r="E19" s="70">
        <f>SUM(E12:E18)</f>
        <v>580.51543497317721</v>
      </c>
      <c r="F19" s="70">
        <f>G19/E19</f>
        <v>-3.7026804170665981</v>
      </c>
      <c r="G19" s="70">
        <f>SUM(G12:G18)</f>
        <v>-2149.4631328800815</v>
      </c>
      <c r="H19" s="70">
        <f>I19/E19</f>
        <v>2.6566373903910412</v>
      </c>
      <c r="I19" s="70">
        <f>SUM(I12:I18)</f>
        <v>1542.2190102488617</v>
      </c>
      <c r="Q19" s="75" t="s">
        <v>217</v>
      </c>
      <c r="R19" s="76">
        <f>E19/(R16*R17*R18)</f>
        <v>1.0569993743170296</v>
      </c>
      <c r="S19" s="75" t="s">
        <v>91</v>
      </c>
    </row>
    <row r="20" spans="2:19" x14ac:dyDescent="0.3">
      <c r="F20" s="5"/>
      <c r="G20" s="5"/>
      <c r="H20" s="5"/>
      <c r="I20" s="5"/>
    </row>
    <row r="21" spans="2:19" x14ac:dyDescent="0.3">
      <c r="F21" s="5"/>
      <c r="G21" s="5"/>
      <c r="H21" s="5"/>
      <c r="I21" s="5"/>
    </row>
    <row r="22" spans="2:19" x14ac:dyDescent="0.3">
      <c r="F22" s="5"/>
      <c r="G22" s="5"/>
      <c r="H22" s="5"/>
      <c r="I22" s="5"/>
    </row>
    <row r="23" spans="2:19" ht="55.2" customHeight="1" x14ac:dyDescent="0.3">
      <c r="B23" s="92" t="s">
        <v>218</v>
      </c>
      <c r="C23" s="92"/>
      <c r="D23" s="92"/>
      <c r="E23" s="92"/>
      <c r="F23" s="92"/>
      <c r="G23" s="92"/>
      <c r="H23" s="92"/>
      <c r="I23" s="92"/>
      <c r="K23" s="94"/>
      <c r="L23" s="94"/>
      <c r="M23" s="94"/>
      <c r="N23" s="94"/>
      <c r="O23" s="94"/>
      <c r="P23" s="94"/>
      <c r="Q23" s="94"/>
      <c r="R23" s="94"/>
    </row>
    <row r="24" spans="2:19" ht="54" x14ac:dyDescent="0.3">
      <c r="B24" s="34" t="s">
        <v>199</v>
      </c>
      <c r="C24" s="93" t="s">
        <v>200</v>
      </c>
      <c r="D24" s="93"/>
      <c r="E24" s="32" t="s">
        <v>201</v>
      </c>
      <c r="F24" s="30" t="s">
        <v>27</v>
      </c>
      <c r="G24" s="31" t="s">
        <v>8</v>
      </c>
      <c r="H24" s="30" t="s">
        <v>29</v>
      </c>
      <c r="I24" s="31" t="s">
        <v>10</v>
      </c>
      <c r="K24" s="63"/>
      <c r="L24" s="63"/>
      <c r="M24" s="73"/>
      <c r="N24" s="73"/>
      <c r="O24" s="63"/>
      <c r="P24" s="63"/>
      <c r="Q24" s="63"/>
      <c r="R24" s="63"/>
    </row>
    <row r="25" spans="2:19" x14ac:dyDescent="0.3">
      <c r="B25" s="33">
        <v>1</v>
      </c>
      <c r="C25" s="90" t="s">
        <v>206</v>
      </c>
      <c r="D25" s="90"/>
      <c r="E25" s="35">
        <f>E12</f>
        <v>580.51543497317721</v>
      </c>
      <c r="F25" s="35">
        <f>F12</f>
        <v>-3.7026804170665981</v>
      </c>
      <c r="G25" s="35">
        <f>E25*F25</f>
        <v>-2149.4631328800815</v>
      </c>
      <c r="H25" s="35">
        <f>H6</f>
        <v>2.6566373903910412</v>
      </c>
      <c r="I25" s="35">
        <f>E25*H25</f>
        <v>1542.2190102488617</v>
      </c>
      <c r="K25" s="63"/>
      <c r="L25" s="63"/>
      <c r="M25" s="73"/>
      <c r="N25" s="73"/>
      <c r="O25" s="63"/>
      <c r="P25" s="63"/>
      <c r="Q25" s="63"/>
      <c r="R25" s="63"/>
    </row>
    <row r="26" spans="2:19" x14ac:dyDescent="0.3">
      <c r="B26" s="33">
        <v>2</v>
      </c>
      <c r="C26" s="91" t="s">
        <v>219</v>
      </c>
      <c r="D26" s="91"/>
      <c r="E26" s="35">
        <v>1.1000000000000001</v>
      </c>
      <c r="F26" s="35">
        <f t="shared" ref="F26:F31" si="2">F13</f>
        <v>-27.5</v>
      </c>
      <c r="G26" s="35">
        <f t="shared" ref="G26:G31" si="3">F26*E26</f>
        <v>-30.250000000000004</v>
      </c>
      <c r="H26" s="35">
        <f t="shared" ref="H26:H31" si="4">H13</f>
        <v>9.8000000000000007</v>
      </c>
      <c r="I26" s="35">
        <f t="shared" ref="I26:I34" si="5">H26*E26</f>
        <v>10.780000000000001</v>
      </c>
      <c r="K26" s="63"/>
      <c r="L26" s="63"/>
      <c r="M26" s="73"/>
      <c r="N26" s="73"/>
      <c r="O26" s="63"/>
      <c r="P26" s="63"/>
      <c r="Q26" s="63"/>
      <c r="R26" s="63"/>
    </row>
    <row r="27" spans="2:19" x14ac:dyDescent="0.3">
      <c r="B27" s="33">
        <v>3</v>
      </c>
      <c r="C27" s="91" t="s">
        <v>208</v>
      </c>
      <c r="D27" s="91"/>
      <c r="E27" s="35">
        <v>2</v>
      </c>
      <c r="F27" s="35">
        <f t="shared" si="2"/>
        <v>-28.9</v>
      </c>
      <c r="G27" s="35">
        <f t="shared" si="3"/>
        <v>-57.8</v>
      </c>
      <c r="H27" s="35">
        <f t="shared" si="4"/>
        <v>3.9</v>
      </c>
      <c r="I27" s="35">
        <f t="shared" si="5"/>
        <v>7.8</v>
      </c>
      <c r="K27" s="63"/>
      <c r="L27" s="63"/>
      <c r="M27" s="63"/>
      <c r="N27" s="63"/>
      <c r="O27" s="63"/>
      <c r="P27" s="63"/>
    </row>
    <row r="28" spans="2:19" x14ac:dyDescent="0.3">
      <c r="B28" s="33">
        <v>4</v>
      </c>
      <c r="C28" s="91" t="s">
        <v>209</v>
      </c>
      <c r="D28" s="91"/>
      <c r="E28" s="35">
        <v>5.5</v>
      </c>
      <c r="F28" s="35">
        <f t="shared" si="2"/>
        <v>-21.3</v>
      </c>
      <c r="G28" s="35">
        <f t="shared" si="3"/>
        <v>-117.15</v>
      </c>
      <c r="H28" s="35">
        <f t="shared" si="4"/>
        <v>3.9</v>
      </c>
      <c r="I28" s="35">
        <f t="shared" si="5"/>
        <v>21.45</v>
      </c>
      <c r="K28" s="72"/>
      <c r="L28" s="72"/>
      <c r="M28" s="73"/>
      <c r="N28" s="73"/>
      <c r="O28" s="63"/>
      <c r="P28" s="63"/>
    </row>
    <row r="29" spans="2:19" x14ac:dyDescent="0.3">
      <c r="B29" s="33">
        <v>5</v>
      </c>
      <c r="C29" s="91" t="s">
        <v>210</v>
      </c>
      <c r="D29" s="91"/>
      <c r="E29" s="35">
        <v>3.5</v>
      </c>
      <c r="F29" s="35">
        <f t="shared" si="2"/>
        <v>-21.3</v>
      </c>
      <c r="G29" s="35">
        <f t="shared" si="3"/>
        <v>-74.55</v>
      </c>
      <c r="H29" s="35">
        <f t="shared" si="4"/>
        <v>3.85</v>
      </c>
      <c r="I29" s="35">
        <f t="shared" si="5"/>
        <v>13.475</v>
      </c>
      <c r="K29" s="72"/>
      <c r="L29" s="72"/>
      <c r="M29" s="73"/>
      <c r="N29" s="73"/>
      <c r="O29" s="63"/>
      <c r="P29" s="63"/>
    </row>
    <row r="30" spans="2:19" x14ac:dyDescent="0.3">
      <c r="B30" s="33">
        <v>6</v>
      </c>
      <c r="C30" s="91" t="s">
        <v>212</v>
      </c>
      <c r="D30" s="91"/>
      <c r="E30" s="35">
        <v>3</v>
      </c>
      <c r="F30" s="35">
        <f t="shared" si="2"/>
        <v>-31.6</v>
      </c>
      <c r="G30" s="35">
        <f t="shared" si="3"/>
        <v>-94.800000000000011</v>
      </c>
      <c r="H30" s="35">
        <f t="shared" si="4"/>
        <v>3.95</v>
      </c>
      <c r="I30" s="35">
        <f t="shared" si="5"/>
        <v>11.850000000000001</v>
      </c>
      <c r="K30" s="72"/>
      <c r="L30" s="72"/>
      <c r="M30" s="73"/>
      <c r="N30" s="73"/>
      <c r="O30" s="63"/>
      <c r="P30" s="63"/>
    </row>
    <row r="31" spans="2:19" x14ac:dyDescent="0.3">
      <c r="B31" s="33">
        <v>7</v>
      </c>
      <c r="C31" s="91" t="s">
        <v>214</v>
      </c>
      <c r="D31" s="91"/>
      <c r="E31" s="35">
        <v>1.5</v>
      </c>
      <c r="F31" s="35">
        <f t="shared" si="2"/>
        <v>-31.6</v>
      </c>
      <c r="G31" s="35">
        <f t="shared" si="3"/>
        <v>-47.400000000000006</v>
      </c>
      <c r="H31" s="35">
        <f t="shared" si="4"/>
        <v>3.95</v>
      </c>
      <c r="I31" s="35">
        <f t="shared" si="5"/>
        <v>5.9250000000000007</v>
      </c>
      <c r="K31" s="72"/>
      <c r="L31" s="72"/>
      <c r="M31" s="73"/>
      <c r="N31" s="73"/>
      <c r="O31" s="63"/>
      <c r="P31" s="63"/>
    </row>
    <row r="32" spans="2:19" x14ac:dyDescent="0.3">
      <c r="B32" s="33">
        <v>8</v>
      </c>
      <c r="C32" s="90" t="s">
        <v>220</v>
      </c>
      <c r="D32" s="90"/>
      <c r="E32" s="35">
        <f>Capacity!G10</f>
        <v>513.10769230769233</v>
      </c>
      <c r="F32" s="35">
        <f>Capacity!H10</f>
        <v>-12.4</v>
      </c>
      <c r="G32" s="35">
        <f>E32*F32</f>
        <v>-6362.5353846153848</v>
      </c>
      <c r="H32" s="35">
        <f>Capacity!J10</f>
        <v>2.835</v>
      </c>
      <c r="I32" s="35">
        <f t="shared" si="5"/>
        <v>1454.6603076923077</v>
      </c>
      <c r="K32" s="74"/>
      <c r="L32" s="74"/>
      <c r="M32" s="63"/>
      <c r="N32" s="63"/>
      <c r="O32" s="63"/>
      <c r="P32" s="63"/>
      <c r="Q32" s="1" t="s">
        <v>211</v>
      </c>
      <c r="R32" s="1">
        <v>64.55</v>
      </c>
      <c r="S32" s="1" t="s">
        <v>91</v>
      </c>
    </row>
    <row r="33" spans="2:19" x14ac:dyDescent="0.3">
      <c r="B33" s="33">
        <v>9</v>
      </c>
      <c r="C33" s="90" t="s">
        <v>221</v>
      </c>
      <c r="D33" s="90"/>
      <c r="E33" s="35">
        <f>Capacity!G11</f>
        <v>515.81538461538457</v>
      </c>
      <c r="F33" s="35">
        <f>Capacity!H11</f>
        <v>3.3</v>
      </c>
      <c r="G33" s="35">
        <f>E33*F33</f>
        <v>1702.1907692307691</v>
      </c>
      <c r="H33" s="35">
        <f>Capacity!J11</f>
        <v>2.835</v>
      </c>
      <c r="I33" s="35">
        <f t="shared" si="5"/>
        <v>1462.3366153846152</v>
      </c>
      <c r="Q33" s="1" t="s">
        <v>213</v>
      </c>
      <c r="R33" s="1">
        <v>10.77</v>
      </c>
      <c r="S33" s="1" t="s">
        <v>91</v>
      </c>
    </row>
    <row r="34" spans="2:19" ht="18.600000000000001" customHeight="1" x14ac:dyDescent="0.3">
      <c r="B34" s="33">
        <v>10</v>
      </c>
      <c r="C34" s="90" t="s">
        <v>222</v>
      </c>
      <c r="D34" s="90"/>
      <c r="E34" s="35">
        <f>Capacity!G12</f>
        <v>470.8</v>
      </c>
      <c r="F34" s="35">
        <f>Capacity!H12</f>
        <v>17.5</v>
      </c>
      <c r="G34" s="35">
        <f>E34*F34</f>
        <v>8239</v>
      </c>
      <c r="H34" s="35">
        <f>Capacity!J12</f>
        <v>2.835</v>
      </c>
      <c r="I34" s="35">
        <f t="shared" si="5"/>
        <v>1334.7180000000001</v>
      </c>
      <c r="Q34" s="1" t="s">
        <v>215</v>
      </c>
      <c r="R34" s="1">
        <v>0.79</v>
      </c>
      <c r="S34" s="1" t="s">
        <v>91</v>
      </c>
    </row>
    <row r="35" spans="2:19" s="51" customFormat="1" x14ac:dyDescent="0.3">
      <c r="B35" s="90" t="s">
        <v>223</v>
      </c>
      <c r="C35" s="90"/>
      <c r="D35" s="90"/>
      <c r="E35" s="71">
        <f>SUM(E25:E34)</f>
        <v>2096.8385118962542</v>
      </c>
      <c r="F35" s="70">
        <f>G35/E35</f>
        <v>0.48036233883572255</v>
      </c>
      <c r="G35" s="70">
        <f>SUM(G25:G34)</f>
        <v>1007.2422517353007</v>
      </c>
      <c r="H35" s="70">
        <f>I35/E35</f>
        <v>2.7971700729693483</v>
      </c>
      <c r="I35" s="70">
        <f>SUM(I25:I34)</f>
        <v>5865.2139333257846</v>
      </c>
      <c r="Q35" s="75" t="s">
        <v>217</v>
      </c>
      <c r="R35" s="113">
        <f>E35/(R32*R33*R34)</f>
        <v>3.8179122579584797</v>
      </c>
      <c r="S35" s="75" t="s">
        <v>91</v>
      </c>
    </row>
    <row r="36" spans="2:19" x14ac:dyDescent="0.3">
      <c r="E36" s="5"/>
    </row>
    <row r="37" spans="2:19" x14ac:dyDescent="0.3">
      <c r="E37" s="5"/>
      <c r="L37" s="11"/>
    </row>
    <row r="38" spans="2:19" ht="58.2" customHeight="1" x14ac:dyDescent="0.3">
      <c r="B38" s="92" t="s">
        <v>224</v>
      </c>
      <c r="C38" s="92"/>
      <c r="D38" s="92"/>
      <c r="E38" s="92"/>
      <c r="F38" s="92"/>
      <c r="G38" s="92"/>
      <c r="H38" s="92"/>
      <c r="I38" s="92"/>
    </row>
    <row r="39" spans="2:19" ht="54" x14ac:dyDescent="0.3">
      <c r="B39" s="34" t="s">
        <v>199</v>
      </c>
      <c r="C39" s="93" t="s">
        <v>200</v>
      </c>
      <c r="D39" s="93"/>
      <c r="E39" s="32" t="s">
        <v>201</v>
      </c>
      <c r="F39" s="30" t="s">
        <v>27</v>
      </c>
      <c r="G39" s="31" t="s">
        <v>8</v>
      </c>
      <c r="H39" s="30" t="s">
        <v>29</v>
      </c>
      <c r="I39" s="31" t="s">
        <v>10</v>
      </c>
    </row>
    <row r="40" spans="2:19" x14ac:dyDescent="0.3">
      <c r="B40" s="33">
        <v>1</v>
      </c>
      <c r="C40" s="90" t="s">
        <v>206</v>
      </c>
      <c r="D40" s="90"/>
      <c r="E40" s="35">
        <f>E25</f>
        <v>580.51543497317721</v>
      </c>
      <c r="F40" s="35">
        <f>F25</f>
        <v>-3.7026804170665981</v>
      </c>
      <c r="G40" s="35">
        <f>E40*F40</f>
        <v>-2149.4631328800815</v>
      </c>
      <c r="H40" s="35">
        <f>H25</f>
        <v>2.6566373903910412</v>
      </c>
      <c r="I40" s="35">
        <f>E40*H40</f>
        <v>1542.2190102488617</v>
      </c>
    </row>
    <row r="41" spans="2:19" x14ac:dyDescent="0.3">
      <c r="B41" s="33">
        <v>2</v>
      </c>
      <c r="C41" s="91" t="s">
        <v>219</v>
      </c>
      <c r="D41" s="91"/>
      <c r="E41" s="35">
        <f t="shared" ref="E41:F41" si="6">E26</f>
        <v>1.1000000000000001</v>
      </c>
      <c r="F41" s="35">
        <f t="shared" si="6"/>
        <v>-27.5</v>
      </c>
      <c r="G41" s="35">
        <f t="shared" ref="G41:G46" si="7">F41*E41</f>
        <v>-30.250000000000004</v>
      </c>
      <c r="H41" s="35">
        <f t="shared" ref="H41:H46" si="8">H26</f>
        <v>9.8000000000000007</v>
      </c>
      <c r="I41" s="35">
        <f t="shared" ref="I41:I49" si="9">E41*H41</f>
        <v>10.780000000000001</v>
      </c>
    </row>
    <row r="42" spans="2:19" x14ac:dyDescent="0.3">
      <c r="B42" s="33">
        <v>3</v>
      </c>
      <c r="C42" s="91" t="s">
        <v>208</v>
      </c>
      <c r="D42" s="91"/>
      <c r="E42" s="35">
        <f>E27*0.1</f>
        <v>0.2</v>
      </c>
      <c r="F42" s="35">
        <f t="shared" ref="F42:F46" si="10">F27</f>
        <v>-28.9</v>
      </c>
      <c r="G42" s="35">
        <f t="shared" si="7"/>
        <v>-5.78</v>
      </c>
      <c r="H42" s="35">
        <f t="shared" si="8"/>
        <v>3.9</v>
      </c>
      <c r="I42" s="35">
        <f t="shared" si="9"/>
        <v>0.78</v>
      </c>
    </row>
    <row r="43" spans="2:19" x14ac:dyDescent="0.3">
      <c r="B43" s="33">
        <v>4</v>
      </c>
      <c r="C43" s="91" t="s">
        <v>209</v>
      </c>
      <c r="D43" s="91"/>
      <c r="E43" s="35">
        <f>E28*0.1</f>
        <v>0.55000000000000004</v>
      </c>
      <c r="F43" s="35">
        <f t="shared" si="10"/>
        <v>-21.3</v>
      </c>
      <c r="G43" s="35">
        <f t="shared" si="7"/>
        <v>-11.715000000000002</v>
      </c>
      <c r="H43" s="35">
        <f t="shared" si="8"/>
        <v>3.9</v>
      </c>
      <c r="I43" s="35">
        <f t="shared" si="9"/>
        <v>2.145</v>
      </c>
    </row>
    <row r="44" spans="2:19" x14ac:dyDescent="0.3">
      <c r="B44" s="33">
        <v>5</v>
      </c>
      <c r="C44" s="91" t="s">
        <v>210</v>
      </c>
      <c r="D44" s="91"/>
      <c r="E44" s="35">
        <f>E29*0.1</f>
        <v>0.35000000000000003</v>
      </c>
      <c r="F44" s="35">
        <f t="shared" si="10"/>
        <v>-21.3</v>
      </c>
      <c r="G44" s="35">
        <f t="shared" si="7"/>
        <v>-7.455000000000001</v>
      </c>
      <c r="H44" s="35">
        <f t="shared" si="8"/>
        <v>3.85</v>
      </c>
      <c r="I44" s="35">
        <f t="shared" si="9"/>
        <v>1.3475000000000001</v>
      </c>
    </row>
    <row r="45" spans="2:19" x14ac:dyDescent="0.3">
      <c r="B45" s="33">
        <v>6</v>
      </c>
      <c r="C45" s="91" t="s">
        <v>212</v>
      </c>
      <c r="D45" s="91"/>
      <c r="E45" s="35">
        <f>E30*0.1</f>
        <v>0.30000000000000004</v>
      </c>
      <c r="F45" s="35">
        <f t="shared" si="10"/>
        <v>-31.6</v>
      </c>
      <c r="G45" s="35">
        <f t="shared" si="7"/>
        <v>-9.4800000000000022</v>
      </c>
      <c r="H45" s="35">
        <f t="shared" si="8"/>
        <v>3.95</v>
      </c>
      <c r="I45" s="35">
        <f t="shared" si="9"/>
        <v>1.1850000000000003</v>
      </c>
    </row>
    <row r="46" spans="2:19" x14ac:dyDescent="0.3">
      <c r="B46" s="33">
        <v>7</v>
      </c>
      <c r="C46" s="91" t="s">
        <v>214</v>
      </c>
      <c r="D46" s="91"/>
      <c r="E46" s="35">
        <f>E31*0.1</f>
        <v>0.15000000000000002</v>
      </c>
      <c r="F46" s="35">
        <f t="shared" si="10"/>
        <v>-31.6</v>
      </c>
      <c r="G46" s="35">
        <f t="shared" si="7"/>
        <v>-4.7400000000000011</v>
      </c>
      <c r="H46" s="35">
        <f t="shared" si="8"/>
        <v>3.95</v>
      </c>
      <c r="I46" s="35">
        <f t="shared" si="9"/>
        <v>0.59250000000000014</v>
      </c>
      <c r="Q46" s="1" t="s">
        <v>211</v>
      </c>
      <c r="R46" s="1">
        <v>64.55</v>
      </c>
      <c r="S46" s="1" t="s">
        <v>91</v>
      </c>
    </row>
    <row r="47" spans="2:19" x14ac:dyDescent="0.3">
      <c r="B47" s="33">
        <v>8</v>
      </c>
      <c r="C47" s="90" t="s">
        <v>220</v>
      </c>
      <c r="D47" s="90"/>
      <c r="E47" s="35">
        <f t="shared" ref="E47:F47" si="11">E32</f>
        <v>513.10769230769233</v>
      </c>
      <c r="F47" s="35">
        <f t="shared" si="11"/>
        <v>-12.4</v>
      </c>
      <c r="G47" s="35">
        <f>E47*F47</f>
        <v>-6362.5353846153848</v>
      </c>
      <c r="H47" s="35">
        <f>H32</f>
        <v>2.835</v>
      </c>
      <c r="I47" s="35">
        <f t="shared" si="9"/>
        <v>1454.6603076923077</v>
      </c>
      <c r="Q47" s="1" t="s">
        <v>213</v>
      </c>
      <c r="R47" s="1">
        <v>10.77</v>
      </c>
      <c r="S47" s="1" t="s">
        <v>91</v>
      </c>
    </row>
    <row r="48" spans="2:19" x14ac:dyDescent="0.3">
      <c r="B48" s="33">
        <v>9</v>
      </c>
      <c r="C48" s="90" t="s">
        <v>221</v>
      </c>
      <c r="D48" s="90"/>
      <c r="E48" s="35">
        <f t="shared" ref="E48:F48" si="12">E33</f>
        <v>515.81538461538457</v>
      </c>
      <c r="F48" s="35">
        <f t="shared" si="12"/>
        <v>3.3</v>
      </c>
      <c r="G48" s="35">
        <f>E48*F48</f>
        <v>1702.1907692307691</v>
      </c>
      <c r="H48" s="35">
        <f t="shared" ref="H48:H49" si="13">H33</f>
        <v>2.835</v>
      </c>
      <c r="I48" s="35">
        <f t="shared" si="9"/>
        <v>1462.3366153846152</v>
      </c>
      <c r="Q48" s="1" t="s">
        <v>215</v>
      </c>
      <c r="R48" s="1">
        <v>0.79</v>
      </c>
      <c r="S48" s="1" t="s">
        <v>91</v>
      </c>
    </row>
    <row r="49" spans="2:19" x14ac:dyDescent="0.3">
      <c r="B49" s="33">
        <v>10</v>
      </c>
      <c r="C49" s="90" t="s">
        <v>222</v>
      </c>
      <c r="D49" s="90"/>
      <c r="E49" s="35">
        <f t="shared" ref="E49:F49" si="14">E34</f>
        <v>470.8</v>
      </c>
      <c r="F49" s="35">
        <f t="shared" si="14"/>
        <v>17.5</v>
      </c>
      <c r="G49" s="35">
        <f>E49*F49</f>
        <v>8239</v>
      </c>
      <c r="H49" s="35">
        <f t="shared" si="13"/>
        <v>2.835</v>
      </c>
      <c r="I49" s="35">
        <f t="shared" si="9"/>
        <v>1334.7180000000001</v>
      </c>
      <c r="Q49" s="75" t="s">
        <v>217</v>
      </c>
      <c r="R49" s="76">
        <f>E50/(R46*R47*R48)</f>
        <v>3.7925121731658962</v>
      </c>
      <c r="S49" s="75" t="s">
        <v>91</v>
      </c>
    </row>
    <row r="50" spans="2:19" x14ac:dyDescent="0.3">
      <c r="B50" s="90" t="s">
        <v>216</v>
      </c>
      <c r="C50" s="90"/>
      <c r="D50" s="90"/>
      <c r="E50" s="71">
        <f>SUM(E40:E49)</f>
        <v>2082.8885118962544</v>
      </c>
      <c r="F50" s="70">
        <f>G50/E50</f>
        <v>0.65283006938156818</v>
      </c>
      <c r="G50" s="70">
        <f>SUM(G40:G49)</f>
        <v>1359.7722517353031</v>
      </c>
      <c r="H50" s="70">
        <f>I50/E50</f>
        <v>2.7897623421215596</v>
      </c>
      <c r="I50" s="70">
        <f>SUM(I40:I49)</f>
        <v>5810.7639333257848</v>
      </c>
    </row>
    <row r="53" spans="2:19" ht="58.2" customHeight="1" x14ac:dyDescent="0.3">
      <c r="B53" s="92" t="s">
        <v>225</v>
      </c>
      <c r="C53" s="92"/>
      <c r="D53" s="92"/>
      <c r="E53" s="92"/>
      <c r="F53" s="92"/>
      <c r="G53" s="92"/>
      <c r="H53" s="92"/>
      <c r="I53" s="92"/>
    </row>
    <row r="54" spans="2:19" ht="54" x14ac:dyDescent="0.3">
      <c r="B54" s="34" t="s">
        <v>199</v>
      </c>
      <c r="C54" s="93" t="s">
        <v>200</v>
      </c>
      <c r="D54" s="93"/>
      <c r="E54" s="32" t="s">
        <v>201</v>
      </c>
      <c r="F54" s="30" t="s">
        <v>27</v>
      </c>
      <c r="G54" s="31" t="s">
        <v>8</v>
      </c>
      <c r="H54" s="30" t="s">
        <v>29</v>
      </c>
      <c r="I54" s="31" t="s">
        <v>10</v>
      </c>
    </row>
    <row r="55" spans="2:19" x14ac:dyDescent="0.3">
      <c r="B55" s="33">
        <v>1</v>
      </c>
      <c r="C55" s="90" t="s">
        <v>206</v>
      </c>
      <c r="D55" s="90"/>
      <c r="E55" s="35">
        <f>E25</f>
        <v>580.51543497317721</v>
      </c>
      <c r="F55" s="35">
        <f>F25</f>
        <v>-3.7026804170665981</v>
      </c>
      <c r="G55" s="35">
        <f>E55*F55</f>
        <v>-2149.4631328800815</v>
      </c>
      <c r="H55" s="35">
        <f>H25</f>
        <v>2.6566373903910412</v>
      </c>
      <c r="I55" s="35">
        <f>E55*H55</f>
        <v>1542.2190102488617</v>
      </c>
    </row>
    <row r="56" spans="2:19" x14ac:dyDescent="0.3">
      <c r="B56" s="33">
        <v>2</v>
      </c>
      <c r="C56" s="91" t="s">
        <v>219</v>
      </c>
      <c r="D56" s="91"/>
      <c r="E56" s="35">
        <f t="shared" ref="E56:F61" si="15">E26</f>
        <v>1.1000000000000001</v>
      </c>
      <c r="F56" s="35">
        <f t="shared" si="15"/>
        <v>-27.5</v>
      </c>
      <c r="G56" s="35">
        <f t="shared" ref="G56:G61" si="16">F56*E56</f>
        <v>-30.250000000000004</v>
      </c>
      <c r="H56" s="35">
        <f t="shared" ref="H56:H64" si="17">H26</f>
        <v>9.8000000000000007</v>
      </c>
      <c r="I56" s="35">
        <f t="shared" ref="I56:I64" si="18">E56*H56</f>
        <v>10.780000000000001</v>
      </c>
    </row>
    <row r="57" spans="2:19" x14ac:dyDescent="0.3">
      <c r="B57" s="33">
        <v>3</v>
      </c>
      <c r="C57" s="91" t="s">
        <v>208</v>
      </c>
      <c r="D57" s="91"/>
      <c r="E57" s="35">
        <f t="shared" si="15"/>
        <v>2</v>
      </c>
      <c r="F57" s="35">
        <f t="shared" si="15"/>
        <v>-28.9</v>
      </c>
      <c r="G57" s="35">
        <f t="shared" si="16"/>
        <v>-57.8</v>
      </c>
      <c r="H57" s="35">
        <f t="shared" si="17"/>
        <v>3.9</v>
      </c>
      <c r="I57" s="35">
        <f t="shared" si="18"/>
        <v>7.8</v>
      </c>
    </row>
    <row r="58" spans="2:19" x14ac:dyDescent="0.3">
      <c r="B58" s="33">
        <v>4</v>
      </c>
      <c r="C58" s="91" t="s">
        <v>209</v>
      </c>
      <c r="D58" s="91"/>
      <c r="E58" s="35">
        <f t="shared" si="15"/>
        <v>5.5</v>
      </c>
      <c r="F58" s="35">
        <f t="shared" si="15"/>
        <v>-21.3</v>
      </c>
      <c r="G58" s="35">
        <f t="shared" si="16"/>
        <v>-117.15</v>
      </c>
      <c r="H58" s="35">
        <f t="shared" si="17"/>
        <v>3.9</v>
      </c>
      <c r="I58" s="35">
        <f t="shared" si="18"/>
        <v>21.45</v>
      </c>
    </row>
    <row r="59" spans="2:19" x14ac:dyDescent="0.3">
      <c r="B59" s="33">
        <v>5</v>
      </c>
      <c r="C59" s="91" t="s">
        <v>210</v>
      </c>
      <c r="D59" s="91"/>
      <c r="E59" s="35">
        <f t="shared" si="15"/>
        <v>3.5</v>
      </c>
      <c r="F59" s="35">
        <f t="shared" si="15"/>
        <v>-21.3</v>
      </c>
      <c r="G59" s="35">
        <f t="shared" si="16"/>
        <v>-74.55</v>
      </c>
      <c r="H59" s="35">
        <f t="shared" si="17"/>
        <v>3.85</v>
      </c>
      <c r="I59" s="35">
        <f t="shared" si="18"/>
        <v>13.475</v>
      </c>
    </row>
    <row r="60" spans="2:19" x14ac:dyDescent="0.3">
      <c r="B60" s="33">
        <v>6</v>
      </c>
      <c r="C60" s="91" t="s">
        <v>212</v>
      </c>
      <c r="D60" s="91"/>
      <c r="E60" s="35">
        <f t="shared" si="15"/>
        <v>3</v>
      </c>
      <c r="F60" s="35">
        <f t="shared" si="15"/>
        <v>-31.6</v>
      </c>
      <c r="G60" s="35">
        <f t="shared" si="16"/>
        <v>-94.800000000000011</v>
      </c>
      <c r="H60" s="35">
        <f t="shared" si="17"/>
        <v>3.95</v>
      </c>
      <c r="I60" s="35">
        <f t="shared" si="18"/>
        <v>11.850000000000001</v>
      </c>
    </row>
    <row r="61" spans="2:19" x14ac:dyDescent="0.3">
      <c r="B61" s="33">
        <v>7</v>
      </c>
      <c r="C61" s="91" t="s">
        <v>214</v>
      </c>
      <c r="D61" s="91"/>
      <c r="E61" s="35">
        <f t="shared" si="15"/>
        <v>1.5</v>
      </c>
      <c r="F61" s="35">
        <f t="shared" si="15"/>
        <v>-31.6</v>
      </c>
      <c r="G61" s="35">
        <f t="shared" si="16"/>
        <v>-47.400000000000006</v>
      </c>
      <c r="H61" s="35">
        <f t="shared" si="17"/>
        <v>3.95</v>
      </c>
      <c r="I61" s="35">
        <f t="shared" si="18"/>
        <v>5.9250000000000007</v>
      </c>
    </row>
    <row r="62" spans="2:19" x14ac:dyDescent="0.3">
      <c r="B62" s="33">
        <v>8</v>
      </c>
      <c r="C62" s="90" t="s">
        <v>220</v>
      </c>
      <c r="D62" s="90"/>
      <c r="E62" s="35">
        <v>0</v>
      </c>
      <c r="F62" s="35">
        <f t="shared" ref="F62:F64" si="19">F32</f>
        <v>-12.4</v>
      </c>
      <c r="G62" s="35">
        <f>E62*F62</f>
        <v>0</v>
      </c>
      <c r="H62" s="35">
        <f t="shared" si="17"/>
        <v>2.835</v>
      </c>
      <c r="I62" s="35">
        <f t="shared" si="18"/>
        <v>0</v>
      </c>
      <c r="Q62" s="1" t="s">
        <v>211</v>
      </c>
      <c r="R62" s="1">
        <v>64.55</v>
      </c>
      <c r="S62" s="1" t="s">
        <v>91</v>
      </c>
    </row>
    <row r="63" spans="2:19" x14ac:dyDescent="0.3">
      <c r="B63" s="33">
        <v>9</v>
      </c>
      <c r="C63" s="90" t="s">
        <v>221</v>
      </c>
      <c r="D63" s="90"/>
      <c r="E63" s="35">
        <v>0</v>
      </c>
      <c r="F63" s="35">
        <f t="shared" si="19"/>
        <v>3.3</v>
      </c>
      <c r="G63" s="35">
        <f>E63*F63</f>
        <v>0</v>
      </c>
      <c r="H63" s="35">
        <f t="shared" si="17"/>
        <v>2.835</v>
      </c>
      <c r="I63" s="35">
        <f t="shared" si="18"/>
        <v>0</v>
      </c>
      <c r="Q63" s="1" t="s">
        <v>213</v>
      </c>
      <c r="R63" s="1">
        <v>10.77</v>
      </c>
      <c r="S63" s="1" t="s">
        <v>91</v>
      </c>
    </row>
    <row r="64" spans="2:19" x14ac:dyDescent="0.3">
      <c r="B64" s="33">
        <v>10</v>
      </c>
      <c r="C64" s="90" t="s">
        <v>222</v>
      </c>
      <c r="D64" s="90"/>
      <c r="E64" s="35">
        <v>0</v>
      </c>
      <c r="F64" s="35">
        <f t="shared" si="19"/>
        <v>17.5</v>
      </c>
      <c r="G64" s="35">
        <f>E64*F64</f>
        <v>0</v>
      </c>
      <c r="H64" s="35">
        <f t="shared" si="17"/>
        <v>2.835</v>
      </c>
      <c r="I64" s="35">
        <f t="shared" si="18"/>
        <v>0</v>
      </c>
      <c r="Q64" s="1" t="s">
        <v>215</v>
      </c>
      <c r="R64" s="1">
        <v>0.79</v>
      </c>
      <c r="S64" s="1" t="s">
        <v>91</v>
      </c>
    </row>
    <row r="65" spans="2:19" x14ac:dyDescent="0.3">
      <c r="B65" s="33">
        <v>11</v>
      </c>
      <c r="C65" s="90" t="s">
        <v>226</v>
      </c>
      <c r="D65" s="90"/>
      <c r="E65" s="35">
        <v>10</v>
      </c>
      <c r="F65" s="35">
        <v>-30.5</v>
      </c>
      <c r="G65" s="35">
        <f>E65*F65</f>
        <v>-305</v>
      </c>
      <c r="H65" s="35">
        <v>3.5</v>
      </c>
      <c r="I65" s="35">
        <f>E65*H65</f>
        <v>35</v>
      </c>
      <c r="Q65" s="75" t="s">
        <v>217</v>
      </c>
      <c r="R65" s="76">
        <f>E66/(R62*R63*R64)</f>
        <v>1.1054325109107743</v>
      </c>
      <c r="S65" s="75" t="s">
        <v>91</v>
      </c>
    </row>
    <row r="66" spans="2:19" x14ac:dyDescent="0.3">
      <c r="B66" s="90" t="s">
        <v>216</v>
      </c>
      <c r="C66" s="90"/>
      <c r="D66" s="90"/>
      <c r="E66" s="71">
        <f>SUM(E55:E65)</f>
        <v>607.11543497317723</v>
      </c>
      <c r="F66" s="70">
        <f>G66/E66</f>
        <v>-4.7378356193615208</v>
      </c>
      <c r="G66" s="70">
        <f>SUM(G55:G65)</f>
        <v>-2876.4131328800822</v>
      </c>
      <c r="H66" s="70">
        <f>I66/E66</f>
        <v>2.7152974793363525</v>
      </c>
      <c r="I66" s="70">
        <f>SUM(I55:I65)</f>
        <v>1648.4990102488614</v>
      </c>
    </row>
  </sheetData>
  <mergeCells count="62">
    <mergeCell ref="C33:D33"/>
    <mergeCell ref="C34:D34"/>
    <mergeCell ref="B35:D35"/>
    <mergeCell ref="C31:D31"/>
    <mergeCell ref="C32:D32"/>
    <mergeCell ref="C30:D30"/>
    <mergeCell ref="C27:D27"/>
    <mergeCell ref="C28:D28"/>
    <mergeCell ref="C25:D25"/>
    <mergeCell ref="C26:D26"/>
    <mergeCell ref="K23:L23"/>
    <mergeCell ref="M23:N23"/>
    <mergeCell ref="O23:P23"/>
    <mergeCell ref="Q23:R23"/>
    <mergeCell ref="C29:D29"/>
    <mergeCell ref="C24:D24"/>
    <mergeCell ref="B23:I23"/>
    <mergeCell ref="B19:D19"/>
    <mergeCell ref="C8:D8"/>
    <mergeCell ref="C9:D9"/>
    <mergeCell ref="B10:I10"/>
    <mergeCell ref="C11:D11"/>
    <mergeCell ref="C12:D12"/>
    <mergeCell ref="C13:D13"/>
    <mergeCell ref="C14:D14"/>
    <mergeCell ref="C15:D15"/>
    <mergeCell ref="C16:D16"/>
    <mergeCell ref="C17:D17"/>
    <mergeCell ref="C18:D18"/>
    <mergeCell ref="C7:D7"/>
    <mergeCell ref="C2:D2"/>
    <mergeCell ref="C3:D3"/>
    <mergeCell ref="C4:D4"/>
    <mergeCell ref="C5:D5"/>
    <mergeCell ref="B6:D6"/>
    <mergeCell ref="B38:I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B50:D50"/>
    <mergeCell ref="B53:I53"/>
    <mergeCell ref="C54:D54"/>
    <mergeCell ref="C55:D55"/>
    <mergeCell ref="C56:D56"/>
    <mergeCell ref="C57:D57"/>
    <mergeCell ref="C58:D58"/>
    <mergeCell ref="C59:D59"/>
    <mergeCell ref="B66:D66"/>
    <mergeCell ref="C65:D65"/>
    <mergeCell ref="C60:D60"/>
    <mergeCell ref="C61:D61"/>
    <mergeCell ref="C62:D62"/>
    <mergeCell ref="C63:D63"/>
    <mergeCell ref="C64: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7129-AC5E-4BAD-A446-993D764CDE01}">
  <dimension ref="B2:T40"/>
  <sheetViews>
    <sheetView zoomScale="55" zoomScaleNormal="55" workbookViewId="0">
      <selection activeCell="N27" sqref="N27"/>
    </sheetView>
  </sheetViews>
  <sheetFormatPr defaultColWidth="8.88671875" defaultRowHeight="18" x14ac:dyDescent="0.35"/>
  <cols>
    <col min="1" max="1" width="8.88671875" style="39"/>
    <col min="2" max="2" width="35.109375" style="39" customWidth="1"/>
    <col min="3" max="3" width="28.6640625" style="39" customWidth="1"/>
    <col min="4" max="4" width="39.6640625" style="39" customWidth="1"/>
    <col min="5" max="5" width="24.33203125" style="39" customWidth="1"/>
    <col min="6" max="7" width="8.88671875" style="39"/>
    <col min="8" max="8" width="17.5546875" style="39" customWidth="1"/>
    <col min="9" max="9" width="12.5546875" style="39" customWidth="1"/>
    <col min="10" max="10" width="16" style="39" customWidth="1"/>
    <col min="11" max="11" width="13.6640625" style="39" customWidth="1"/>
    <col min="12" max="12" width="12.33203125" style="39" customWidth="1"/>
    <col min="13" max="13" width="20.88671875" style="39" customWidth="1"/>
    <col min="14" max="14" width="14.33203125" style="39" customWidth="1"/>
    <col min="15" max="15" width="14" style="39" customWidth="1"/>
    <col min="16" max="16384" width="8.88671875" style="39"/>
  </cols>
  <sheetData>
    <row r="2" spans="2:7" ht="39.6" customHeight="1" x14ac:dyDescent="0.35">
      <c r="B2" s="95" t="s">
        <v>227</v>
      </c>
      <c r="C2" s="96"/>
      <c r="D2" s="96"/>
      <c r="E2" s="97"/>
      <c r="F2" s="44"/>
      <c r="G2" s="44"/>
    </row>
    <row r="3" spans="2:7" ht="36" customHeight="1" x14ac:dyDescent="0.35">
      <c r="B3" s="45" t="s">
        <v>228</v>
      </c>
      <c r="C3" s="45" t="s">
        <v>229</v>
      </c>
      <c r="D3" s="45" t="s">
        <v>230</v>
      </c>
      <c r="E3" s="45" t="s">
        <v>231</v>
      </c>
      <c r="F3" s="40"/>
    </row>
    <row r="4" spans="2:7" x14ac:dyDescent="0.35">
      <c r="B4" s="46" t="s">
        <v>206</v>
      </c>
      <c r="C4" s="41">
        <f>'Total Weight'!E25</f>
        <v>580.51543497317721</v>
      </c>
      <c r="D4" s="48">
        <f>'Total Weight'!F25</f>
        <v>-3.7026804170665981</v>
      </c>
      <c r="E4" s="48">
        <f>C4*D4</f>
        <v>-2149.4631328800815</v>
      </c>
    </row>
    <row r="5" spans="2:7" x14ac:dyDescent="0.35">
      <c r="B5" s="46" t="s">
        <v>219</v>
      </c>
      <c r="C5" s="41">
        <f>'Total Weight'!E26</f>
        <v>1.1000000000000001</v>
      </c>
      <c r="D5" s="48">
        <f>'Total Weight'!F26</f>
        <v>-27.5</v>
      </c>
      <c r="E5" s="48">
        <f t="shared" ref="E5:E13" si="0">C5*D5</f>
        <v>-30.250000000000004</v>
      </c>
    </row>
    <row r="6" spans="2:7" x14ac:dyDescent="0.35">
      <c r="B6" s="46" t="s">
        <v>208</v>
      </c>
      <c r="C6" s="41">
        <f>'Total Weight'!E27</f>
        <v>2</v>
      </c>
      <c r="D6" s="48">
        <f>'Total Weight'!F27</f>
        <v>-28.9</v>
      </c>
      <c r="E6" s="48">
        <f t="shared" si="0"/>
        <v>-57.8</v>
      </c>
    </row>
    <row r="7" spans="2:7" x14ac:dyDescent="0.35">
      <c r="B7" s="46" t="s">
        <v>209</v>
      </c>
      <c r="C7" s="41">
        <f>'Total Weight'!E28</f>
        <v>5.5</v>
      </c>
      <c r="D7" s="48">
        <f>'Total Weight'!F28</f>
        <v>-21.3</v>
      </c>
      <c r="E7" s="48">
        <f>C7*D7</f>
        <v>-117.15</v>
      </c>
    </row>
    <row r="8" spans="2:7" x14ac:dyDescent="0.35">
      <c r="B8" s="46" t="s">
        <v>210</v>
      </c>
      <c r="C8" s="41">
        <f>'Total Weight'!E29</f>
        <v>3.5</v>
      </c>
      <c r="D8" s="48">
        <f>'Total Weight'!F29</f>
        <v>-21.3</v>
      </c>
      <c r="E8" s="48">
        <f t="shared" si="0"/>
        <v>-74.55</v>
      </c>
    </row>
    <row r="9" spans="2:7" x14ac:dyDescent="0.35">
      <c r="B9" s="46" t="s">
        <v>212</v>
      </c>
      <c r="C9" s="41">
        <f>'Total Weight'!E30</f>
        <v>3</v>
      </c>
      <c r="D9" s="48">
        <f>'Total Weight'!F30</f>
        <v>-31.6</v>
      </c>
      <c r="E9" s="48">
        <f t="shared" si="0"/>
        <v>-94.800000000000011</v>
      </c>
    </row>
    <row r="10" spans="2:7" x14ac:dyDescent="0.35">
      <c r="B10" s="46" t="s">
        <v>214</v>
      </c>
      <c r="C10" s="41">
        <f>'Total Weight'!E31</f>
        <v>1.5</v>
      </c>
      <c r="D10" s="48">
        <f>'Total Weight'!F31</f>
        <v>-31.6</v>
      </c>
      <c r="E10" s="48">
        <f t="shared" si="0"/>
        <v>-47.400000000000006</v>
      </c>
    </row>
    <row r="11" spans="2:7" x14ac:dyDescent="0.35">
      <c r="B11" s="46" t="s">
        <v>220</v>
      </c>
      <c r="C11" s="41">
        <f>'Total Weight'!E32</f>
        <v>513.10769230769233</v>
      </c>
      <c r="D11" s="48">
        <f>'Total Weight'!F32</f>
        <v>-12.4</v>
      </c>
      <c r="E11" s="48">
        <f t="shared" si="0"/>
        <v>-6362.5353846153848</v>
      </c>
    </row>
    <row r="12" spans="2:7" x14ac:dyDescent="0.35">
      <c r="B12" s="46" t="s">
        <v>221</v>
      </c>
      <c r="C12" s="41">
        <f>'Total Weight'!E33</f>
        <v>515.81538461538457</v>
      </c>
      <c r="D12" s="48">
        <f>'Total Weight'!F33</f>
        <v>3.3</v>
      </c>
      <c r="E12" s="48">
        <f t="shared" si="0"/>
        <v>1702.1907692307691</v>
      </c>
    </row>
    <row r="13" spans="2:7" x14ac:dyDescent="0.35">
      <c r="B13" s="46" t="s">
        <v>222</v>
      </c>
      <c r="C13" s="41">
        <f>'Total Weight'!E34</f>
        <v>470.8</v>
      </c>
      <c r="D13" s="48">
        <f>'Total Weight'!F34</f>
        <v>17.5</v>
      </c>
      <c r="E13" s="48">
        <f t="shared" si="0"/>
        <v>8239</v>
      </c>
    </row>
    <row r="14" spans="2:7" x14ac:dyDescent="0.35">
      <c r="B14" s="98" t="s">
        <v>232</v>
      </c>
      <c r="C14" s="100">
        <f>SUM(C4:C13)</f>
        <v>2096.8385118962542</v>
      </c>
      <c r="D14" s="102" t="s">
        <v>233</v>
      </c>
      <c r="E14" s="102">
        <f>SUM(E4:E13)</f>
        <v>1007.2422517353007</v>
      </c>
      <c r="F14" s="40"/>
    </row>
    <row r="15" spans="2:7" x14ac:dyDescent="0.35">
      <c r="B15" s="99"/>
      <c r="C15" s="101"/>
      <c r="D15" s="103"/>
      <c r="E15" s="103"/>
    </row>
    <row r="18" spans="3:20" ht="25.8" x14ac:dyDescent="0.35">
      <c r="M18" s="111" t="s">
        <v>234</v>
      </c>
      <c r="N18" s="111"/>
      <c r="O18" s="111"/>
      <c r="P18" s="111"/>
    </row>
    <row r="19" spans="3:20" x14ac:dyDescent="0.35">
      <c r="C19" s="112" t="s">
        <v>235</v>
      </c>
      <c r="D19" s="112"/>
      <c r="G19" s="65" t="s">
        <v>186</v>
      </c>
      <c r="H19" s="66">
        <f>(N25-P21)*N24/N23</f>
        <v>25.795408890055747</v>
      </c>
      <c r="I19" s="65" t="s">
        <v>236</v>
      </c>
      <c r="J19" s="40"/>
      <c r="M19" s="37" t="s">
        <v>237</v>
      </c>
      <c r="N19" s="37">
        <v>64.55</v>
      </c>
      <c r="O19" s="37" t="s">
        <v>91</v>
      </c>
      <c r="P19" s="37"/>
      <c r="Q19" s="37"/>
      <c r="R19" s="37"/>
      <c r="S19" s="37"/>
      <c r="T19" s="37"/>
    </row>
    <row r="20" spans="3:20" x14ac:dyDescent="0.35">
      <c r="G20" s="65"/>
      <c r="H20" s="67">
        <f>H19/100</f>
        <v>0.25795408890055749</v>
      </c>
      <c r="I20" s="65" t="s">
        <v>91</v>
      </c>
      <c r="J20" s="40"/>
      <c r="M20" s="37" t="s">
        <v>238</v>
      </c>
      <c r="N20" s="37">
        <f>N19/2</f>
        <v>32.274999999999999</v>
      </c>
      <c r="O20" s="37" t="s">
        <v>91</v>
      </c>
      <c r="P20" s="37"/>
    </row>
    <row r="21" spans="3:20" x14ac:dyDescent="0.35">
      <c r="G21" s="65"/>
      <c r="H21" s="66"/>
      <c r="I21" s="65"/>
      <c r="J21" s="40"/>
      <c r="M21" s="37" t="s">
        <v>239</v>
      </c>
      <c r="N21" s="37">
        <v>-0.13</v>
      </c>
      <c r="O21" s="37" t="s">
        <v>240</v>
      </c>
      <c r="P21" s="37">
        <v>0.13</v>
      </c>
      <c r="Q21" s="104" t="s">
        <v>241</v>
      </c>
      <c r="R21" s="104"/>
      <c r="S21" s="37">
        <f>N20+N22</f>
        <v>31.314999999999998</v>
      </c>
      <c r="T21" s="37" t="s">
        <v>91</v>
      </c>
    </row>
    <row r="22" spans="3:20" x14ac:dyDescent="0.35">
      <c r="G22" s="65"/>
      <c r="H22" s="66"/>
      <c r="I22" s="65"/>
      <c r="J22" s="40"/>
      <c r="M22" s="37" t="s">
        <v>242</v>
      </c>
      <c r="N22" s="37">
        <v>-0.96</v>
      </c>
      <c r="O22" s="37" t="s">
        <v>240</v>
      </c>
      <c r="P22" s="37">
        <v>0.96</v>
      </c>
      <c r="Q22" s="104" t="s">
        <v>243</v>
      </c>
      <c r="R22" s="104"/>
      <c r="S22" s="37">
        <f>N20-N22</f>
        <v>33.234999999999999</v>
      </c>
      <c r="T22" s="37" t="s">
        <v>91</v>
      </c>
    </row>
    <row r="23" spans="3:20" x14ac:dyDescent="0.35">
      <c r="G23" s="65"/>
      <c r="H23" s="67"/>
      <c r="I23" s="65"/>
      <c r="J23" s="40"/>
      <c r="M23" s="37" t="s">
        <v>244</v>
      </c>
      <c r="N23" s="37">
        <v>28.48</v>
      </c>
      <c r="O23" s="37" t="s">
        <v>245</v>
      </c>
      <c r="P23" s="37"/>
      <c r="Q23" s="37"/>
      <c r="R23" s="37"/>
      <c r="S23" s="37"/>
      <c r="T23" s="37"/>
    </row>
    <row r="24" spans="3:20" x14ac:dyDescent="0.35">
      <c r="C24" s="112" t="s">
        <v>246</v>
      </c>
      <c r="D24" s="112"/>
      <c r="G24" s="65" t="s">
        <v>186</v>
      </c>
      <c r="H24" s="66">
        <f>(S21/N19)*H20</f>
        <v>0.12514070168738897</v>
      </c>
      <c r="I24" s="65" t="s">
        <v>91</v>
      </c>
      <c r="J24" s="40"/>
      <c r="M24" s="37" t="s">
        <v>247</v>
      </c>
      <c r="N24" s="68">
        <f>C14</f>
        <v>2096.8385118962542</v>
      </c>
      <c r="O24" s="37" t="s">
        <v>248</v>
      </c>
      <c r="P24" s="37"/>
      <c r="Q24" s="37"/>
      <c r="R24" s="37"/>
      <c r="S24" s="37"/>
      <c r="T24" s="37"/>
    </row>
    <row r="25" spans="3:20" x14ac:dyDescent="0.35">
      <c r="G25" s="65"/>
      <c r="H25" s="66"/>
      <c r="I25" s="65"/>
      <c r="J25" s="40"/>
      <c r="M25" s="37" t="s">
        <v>12</v>
      </c>
      <c r="N25" s="43">
        <f>E14/C14</f>
        <v>0.48036233883572255</v>
      </c>
      <c r="O25" s="38" t="s">
        <v>249</v>
      </c>
      <c r="P25" s="37"/>
      <c r="Q25" s="37"/>
      <c r="R25" s="37"/>
      <c r="S25" s="37"/>
      <c r="T25" s="37"/>
    </row>
    <row r="26" spans="3:20" x14ac:dyDescent="0.35">
      <c r="G26" s="65"/>
      <c r="H26" s="66"/>
      <c r="I26" s="65"/>
      <c r="J26" s="40"/>
    </row>
    <row r="27" spans="3:20" x14ac:dyDescent="0.35">
      <c r="G27" s="65"/>
      <c r="H27" s="66"/>
      <c r="I27" s="65"/>
      <c r="J27" s="40"/>
    </row>
    <row r="28" spans="3:20" x14ac:dyDescent="0.35">
      <c r="C28" s="112" t="s">
        <v>250</v>
      </c>
      <c r="D28" s="112"/>
      <c r="G28" s="65" t="s">
        <v>186</v>
      </c>
      <c r="H28" s="66">
        <f>(S22*H20)/N19</f>
        <v>0.13281338721316852</v>
      </c>
      <c r="I28" s="65" t="s">
        <v>91</v>
      </c>
      <c r="J28" s="40"/>
    </row>
    <row r="29" spans="3:20" x14ac:dyDescent="0.35">
      <c r="G29" s="40"/>
      <c r="H29" s="77"/>
      <c r="I29" s="40"/>
      <c r="J29" s="40"/>
    </row>
    <row r="33" spans="3:10" x14ac:dyDescent="0.35">
      <c r="D33" s="37"/>
      <c r="E33" s="37"/>
      <c r="F33" s="37"/>
      <c r="G33" s="37"/>
      <c r="H33" s="37"/>
      <c r="I33" s="37"/>
      <c r="J33" s="37"/>
    </row>
    <row r="34" spans="3:10" ht="37.950000000000003" customHeight="1" x14ac:dyDescent="0.35">
      <c r="C34" s="45" t="s">
        <v>251</v>
      </c>
      <c r="D34" s="45" t="s">
        <v>252</v>
      </c>
      <c r="E34" s="45" t="s">
        <v>253</v>
      </c>
      <c r="F34" s="42"/>
      <c r="H34" s="37"/>
    </row>
    <row r="35" spans="3:10" x14ac:dyDescent="0.35">
      <c r="C35" s="47" t="s">
        <v>254</v>
      </c>
      <c r="D35" s="36">
        <v>3.8</v>
      </c>
      <c r="E35" s="36">
        <v>3.8</v>
      </c>
      <c r="F35" s="37"/>
      <c r="H35" s="37"/>
    </row>
    <row r="36" spans="3:10" x14ac:dyDescent="0.35">
      <c r="C36" s="47" t="s">
        <v>255</v>
      </c>
      <c r="D36" s="48">
        <f>H24</f>
        <v>0.12514070168738897</v>
      </c>
      <c r="E36" s="48">
        <f>H28</f>
        <v>0.13281338721316852</v>
      </c>
      <c r="F36" s="37"/>
      <c r="G36" s="37"/>
      <c r="H36" s="37"/>
    </row>
    <row r="37" spans="3:10" x14ac:dyDescent="0.35">
      <c r="C37" s="47" t="s">
        <v>256</v>
      </c>
      <c r="D37" s="48">
        <f>D35+D36</f>
        <v>3.9251407016873889</v>
      </c>
      <c r="E37" s="48">
        <f>E35-E36</f>
        <v>3.6671866127868311</v>
      </c>
      <c r="F37" s="37"/>
      <c r="G37" s="37"/>
      <c r="H37" s="37"/>
    </row>
    <row r="38" spans="3:10" ht="18.600000000000001" thickBot="1" x14ac:dyDescent="0.4"/>
    <row r="39" spans="3:10" x14ac:dyDescent="0.35">
      <c r="C39" s="105" t="s">
        <v>257</v>
      </c>
      <c r="D39" s="107" t="s">
        <v>258</v>
      </c>
      <c r="E39" s="108"/>
    </row>
    <row r="40" spans="3:10" ht="18.600000000000001" thickBot="1" x14ac:dyDescent="0.4">
      <c r="C40" s="106"/>
      <c r="D40" s="109"/>
      <c r="E40" s="110"/>
    </row>
  </sheetData>
  <mergeCells count="13">
    <mergeCell ref="Q21:R21"/>
    <mergeCell ref="Q22:R22"/>
    <mergeCell ref="C39:C40"/>
    <mergeCell ref="D39:E40"/>
    <mergeCell ref="M18:P18"/>
    <mergeCell ref="C24:D24"/>
    <mergeCell ref="C28:D28"/>
    <mergeCell ref="C19:D19"/>
    <mergeCell ref="B2:E2"/>
    <mergeCell ref="B14:B15"/>
    <mergeCell ref="C14:C15"/>
    <mergeCell ref="D14:D15"/>
    <mergeCell ref="E14:E1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2</xdr:col>
                <xdr:colOff>1310640</xdr:colOff>
                <xdr:row>17</xdr:row>
                <xdr:rowOff>60960</xdr:rowOff>
              </from>
              <to>
                <xdr:col>3</xdr:col>
                <xdr:colOff>1508760</xdr:colOff>
                <xdr:row>20</xdr:row>
                <xdr:rowOff>68580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altText="" r:id="rId7">
            <anchor moveWithCells="1" sizeWithCells="1">
              <from>
                <xdr:col>3</xdr:col>
                <xdr:colOff>1173480</xdr:colOff>
                <xdr:row>22</xdr:row>
                <xdr:rowOff>114300</xdr:rowOff>
              </from>
              <to>
                <xdr:col>4</xdr:col>
                <xdr:colOff>1089660</xdr:colOff>
                <xdr:row>24</xdr:row>
                <xdr:rowOff>121920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3</xdr:col>
                <xdr:colOff>1165860</xdr:colOff>
                <xdr:row>26</xdr:row>
                <xdr:rowOff>129540</xdr:rowOff>
              </from>
              <to>
                <xdr:col>4</xdr:col>
                <xdr:colOff>1165860</xdr:colOff>
                <xdr:row>28</xdr:row>
                <xdr:rowOff>129540</xdr:rowOff>
              </to>
            </anchor>
          </objectPr>
        </oleObject>
      </mc:Choice>
      <mc:Fallback>
        <oleObject progId="Equation.3" shapeId="2051" r:id="rId8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9" ma:contentTypeDescription="Create a new document." ma:contentTypeScope="" ma:versionID="5fa83767f7d8a90cddf6555643658851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96ce9e05da52b5f688371bd9f2d274db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AF493E2-ABB6-4ACE-8845-424699CC2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17B2D-6BD8-4E7B-9C34-19C12CCF0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30E95-F169-44A8-BFBC-2E01CA5C23B6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Frames</vt:lpstr>
      <vt:lpstr>Steel Weight</vt:lpstr>
      <vt:lpstr>Machinery</vt:lpstr>
      <vt:lpstr>Wood and Outfit</vt:lpstr>
      <vt:lpstr>Capacity</vt:lpstr>
      <vt:lpstr>Total Weight</vt:lpstr>
      <vt:lpstr>Trim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Asus</cp:lastModifiedBy>
  <cp:revision/>
  <dcterms:created xsi:type="dcterms:W3CDTF">2022-08-18T21:04:38Z</dcterms:created>
  <dcterms:modified xsi:type="dcterms:W3CDTF">2023-02-15T08:18:36Z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  <property fmtid="{D5CDD505-2E9C-101B-9397-08002B2CF9AE}" pid="3" name="MediaServiceImageTags">
    <vt:lpwstr/>
  </property>
</Properties>
</file>