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L3-T1\Sessional\NAME 338\Lecture Files\2.Principal Particulas\"/>
    </mc:Choice>
  </mc:AlternateContent>
  <xr:revisionPtr revIDLastSave="0" documentId="13_ncr:1_{D6BAD733-B38E-4639-BE7D-7909549FF211}" xr6:coauthVersionLast="47" xr6:coauthVersionMax="48" xr10:uidLastSave="{00000000-0000-0000-0000-000000000000}"/>
  <bookViews>
    <workbookView xWindow="-108" yWindow="-108" windowWidth="23256" windowHeight="12576" xr2:uid="{A7C6DF67-DC9F-465C-922E-A70F15A69E7C}"/>
  </bookViews>
  <sheets>
    <sheet name="Principal Particulars" sheetId="1" r:id="rId1"/>
    <sheet name="Preliminary Weight Calculatio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1" i="2" l="1"/>
  <c r="G61" i="2"/>
  <c r="G56" i="2" l="1"/>
  <c r="G59" i="2" l="1"/>
  <c r="H18" i="2"/>
  <c r="F89" i="2"/>
  <c r="C35" i="1"/>
  <c r="C30" i="1"/>
  <c r="G57" i="2"/>
  <c r="H25" i="2" l="1"/>
  <c r="F73" i="2" l="1"/>
  <c r="F74" i="2"/>
  <c r="F72" i="2"/>
  <c r="F75" i="2"/>
  <c r="F41" i="2"/>
  <c r="F71" i="2"/>
  <c r="J31" i="2"/>
  <c r="G30" i="2"/>
  <c r="H19" i="2"/>
  <c r="G31" i="2" s="1"/>
  <c r="H10" i="2"/>
  <c r="G43" i="2" l="1"/>
  <c r="F70" i="2" s="1"/>
  <c r="F76" i="2" s="1"/>
  <c r="F83" i="2" s="1"/>
  <c r="G32" i="2"/>
  <c r="D66" i="1" l="1"/>
  <c r="D62" i="1"/>
  <c r="C66" i="1"/>
  <c r="C27" i="1"/>
  <c r="C31" i="1" l="1"/>
  <c r="D65" i="1" s="1"/>
  <c r="H9" i="2"/>
  <c r="I13" i="2" s="1"/>
  <c r="H20" i="2" s="1"/>
  <c r="D63" i="1"/>
  <c r="C63" i="1"/>
  <c r="C28" i="1"/>
  <c r="C62" i="1"/>
  <c r="C61" i="1"/>
  <c r="C60" i="1"/>
  <c r="C59" i="1"/>
  <c r="C58" i="1"/>
  <c r="D57" i="1"/>
  <c r="C57" i="1"/>
  <c r="C49" i="1" l="1"/>
  <c r="C51" i="1" s="1"/>
  <c r="C44" i="1"/>
  <c r="C65" i="1"/>
  <c r="H22" i="2"/>
  <c r="C29" i="1"/>
  <c r="C46" i="1" l="1"/>
  <c r="C45" i="1"/>
  <c r="C50" i="1"/>
  <c r="C37" i="1"/>
  <c r="D58" i="1" l="1"/>
  <c r="C39" i="1"/>
  <c r="C40" i="1" l="1"/>
  <c r="C41" i="1"/>
  <c r="D60" i="1"/>
  <c r="D59" i="1"/>
  <c r="D61" i="1" l="1"/>
</calcChain>
</file>

<file path=xl/sharedStrings.xml><?xml version="1.0" encoding="utf-8"?>
<sst xmlns="http://schemas.openxmlformats.org/spreadsheetml/2006/main" count="217" uniqueCount="113">
  <si>
    <t>Owner Requirements</t>
  </si>
  <si>
    <t xml:space="preserve">Type                         </t>
  </si>
  <si>
    <t xml:space="preserve">General Cargo Ship  </t>
  </si>
  <si>
    <t xml:space="preserve">Deadweight (DWT)               </t>
  </si>
  <si>
    <t xml:space="preserve"> tonnes</t>
  </si>
  <si>
    <t xml:space="preserve">Speed                        </t>
  </si>
  <si>
    <t xml:space="preserve">Route                        </t>
  </si>
  <si>
    <t>Dhaka to Chittagong  (315 km)</t>
  </si>
  <si>
    <t xml:space="preserve">Basis Ship Data </t>
  </si>
  <si>
    <t xml:space="preserve">Deadweight , DWT            </t>
  </si>
  <si>
    <t xml:space="preserve">tonnes </t>
  </si>
  <si>
    <r>
      <t>Length Overall , L</t>
    </r>
    <r>
      <rPr>
        <b/>
        <vertAlign val="subscript"/>
        <sz val="12"/>
        <color theme="1"/>
        <rFont val="Calibri"/>
        <family val="2"/>
        <scheme val="minor"/>
      </rPr>
      <t>OA</t>
    </r>
  </si>
  <si>
    <t>m.</t>
  </si>
  <si>
    <r>
      <t>Length , L</t>
    </r>
    <r>
      <rPr>
        <b/>
        <vertAlign val="subscript"/>
        <sz val="12"/>
        <color theme="1"/>
        <rFont val="Calibri"/>
        <family val="2"/>
        <scheme val="minor"/>
      </rPr>
      <t>BP</t>
    </r>
  </si>
  <si>
    <r>
      <t>Breadth , B</t>
    </r>
    <r>
      <rPr>
        <b/>
        <vertAlign val="subscript"/>
        <sz val="12"/>
        <color theme="1"/>
        <rFont val="Calibri"/>
        <family val="2"/>
        <scheme val="minor"/>
      </rPr>
      <t>Mld</t>
    </r>
    <r>
      <rPr>
        <b/>
        <sz val="12"/>
        <color theme="1"/>
        <rFont val="Calibri"/>
        <family val="2"/>
        <scheme val="minor"/>
      </rPr>
      <t xml:space="preserve">              </t>
    </r>
  </si>
  <si>
    <r>
      <t>Depth , D</t>
    </r>
    <r>
      <rPr>
        <b/>
        <vertAlign val="subscript"/>
        <sz val="12"/>
        <color theme="1"/>
        <rFont val="Calibri"/>
        <family val="2"/>
        <scheme val="minor"/>
      </rPr>
      <t>Mld</t>
    </r>
  </si>
  <si>
    <r>
      <t>Draft Max , d</t>
    </r>
    <r>
      <rPr>
        <b/>
        <vertAlign val="subscript"/>
        <sz val="12"/>
        <color theme="1"/>
        <rFont val="Calibri"/>
        <family val="2"/>
        <scheme val="minor"/>
      </rPr>
      <t>design</t>
    </r>
    <r>
      <rPr>
        <b/>
        <sz val="12"/>
        <color theme="1"/>
        <rFont val="Calibri"/>
        <family val="2"/>
        <scheme val="minor"/>
      </rPr>
      <t xml:space="preserve">                </t>
    </r>
  </si>
  <si>
    <r>
      <t>Service Speed (V</t>
    </r>
    <r>
      <rPr>
        <b/>
        <vertAlign val="subscript"/>
        <sz val="12"/>
        <color theme="1"/>
        <rFont val="Calibri"/>
        <family val="2"/>
        <scheme val="minor"/>
      </rPr>
      <t>k</t>
    </r>
    <r>
      <rPr>
        <b/>
        <sz val="12"/>
        <color theme="1"/>
        <rFont val="Calibri"/>
        <family val="2"/>
        <scheme val="minor"/>
      </rPr>
      <t xml:space="preserve">)                  </t>
    </r>
  </si>
  <si>
    <t>Data Calculated from the Basic Ship</t>
  </si>
  <si>
    <t>Displacement , ∆ =</t>
  </si>
  <si>
    <r>
      <t>L/B Ratio</t>
    </r>
    <r>
      <rPr>
        <b/>
        <vertAlign val="subscript"/>
        <sz val="12"/>
        <color theme="1"/>
        <rFont val="Calibri"/>
        <family val="2"/>
        <scheme val="minor"/>
      </rPr>
      <t xml:space="preserve">                                       </t>
    </r>
  </si>
  <si>
    <t xml:space="preserve">B/d Ratio                   </t>
  </si>
  <si>
    <r>
      <t>C</t>
    </r>
    <r>
      <rPr>
        <b/>
        <vertAlign val="subscript"/>
        <sz val="12"/>
        <color theme="1"/>
        <rFont val="Calibri"/>
        <family val="2"/>
        <scheme val="minor"/>
      </rPr>
      <t>B</t>
    </r>
    <r>
      <rPr>
        <b/>
        <sz val="12"/>
        <color theme="1"/>
        <rFont val="Calibri"/>
        <family val="2"/>
        <scheme val="minor"/>
      </rPr>
      <t xml:space="preserve"> = </t>
    </r>
  </si>
  <si>
    <t>Calculation for New Ship</t>
  </si>
  <si>
    <r>
      <t>L</t>
    </r>
    <r>
      <rPr>
        <b/>
        <vertAlign val="subscript"/>
        <sz val="12"/>
        <color theme="1"/>
        <rFont val="Calibri"/>
        <family val="2"/>
        <scheme val="minor"/>
      </rPr>
      <t xml:space="preserve">new  </t>
    </r>
    <r>
      <rPr>
        <b/>
        <sz val="12"/>
        <color theme="1"/>
        <rFont val="Calibri"/>
        <family val="2"/>
        <scheme val="minor"/>
      </rPr>
      <t>(L</t>
    </r>
    <r>
      <rPr>
        <b/>
        <vertAlign val="subscript"/>
        <sz val="12"/>
        <color theme="1"/>
        <rFont val="Calibri"/>
        <family val="2"/>
        <scheme val="minor"/>
      </rPr>
      <t>BP</t>
    </r>
    <r>
      <rPr>
        <b/>
        <sz val="12"/>
        <color theme="1"/>
        <rFont val="Calibri"/>
        <family val="2"/>
        <scheme val="minor"/>
      </rPr>
      <t>)  =</t>
    </r>
  </si>
  <si>
    <t>(Cubic Root)</t>
  </si>
  <si>
    <t>L =</t>
  </si>
  <si>
    <t>(Ayre)</t>
  </si>
  <si>
    <t>(Posdunine)</t>
  </si>
  <si>
    <t>C = 7.3</t>
  </si>
  <si>
    <t>(Watson)</t>
  </si>
  <si>
    <r>
      <t>B</t>
    </r>
    <r>
      <rPr>
        <b/>
        <vertAlign val="subscript"/>
        <sz val="12"/>
        <color theme="1"/>
        <rFont val="Calibri"/>
        <family val="2"/>
        <scheme val="minor"/>
      </rPr>
      <t>new</t>
    </r>
    <r>
      <rPr>
        <b/>
        <sz val="12"/>
        <color theme="1"/>
        <rFont val="Calibri"/>
        <family val="2"/>
        <scheme val="minor"/>
      </rPr>
      <t xml:space="preserve">         (B</t>
    </r>
    <r>
      <rPr>
        <b/>
        <vertAlign val="subscript"/>
        <sz val="12"/>
        <color theme="1"/>
        <rFont val="Calibri"/>
        <family val="2"/>
        <scheme val="minor"/>
      </rPr>
      <t>Mld</t>
    </r>
    <r>
      <rPr>
        <b/>
        <sz val="12"/>
        <color theme="1"/>
        <rFont val="Calibri"/>
        <family val="2"/>
        <scheme val="minor"/>
      </rPr>
      <t xml:space="preserve">)    </t>
    </r>
  </si>
  <si>
    <r>
      <t>d</t>
    </r>
    <r>
      <rPr>
        <b/>
        <vertAlign val="subscript"/>
        <sz val="12"/>
        <color theme="1"/>
        <rFont val="Calibri"/>
        <family val="2"/>
        <scheme val="minor"/>
      </rPr>
      <t>new</t>
    </r>
    <r>
      <rPr>
        <b/>
        <sz val="12"/>
        <color theme="1"/>
        <rFont val="Calibri"/>
        <family val="2"/>
        <scheme val="minor"/>
      </rPr>
      <t xml:space="preserve">          (d</t>
    </r>
    <r>
      <rPr>
        <b/>
        <vertAlign val="subscript"/>
        <sz val="12"/>
        <color theme="1"/>
        <rFont val="Calibri"/>
        <family val="2"/>
        <scheme val="minor"/>
      </rPr>
      <t>max</t>
    </r>
    <r>
      <rPr>
        <b/>
        <sz val="12"/>
        <color theme="1"/>
        <rFont val="Calibri"/>
        <family val="2"/>
        <scheme val="minor"/>
      </rPr>
      <t xml:space="preserve">)    </t>
    </r>
  </si>
  <si>
    <r>
      <t>D</t>
    </r>
    <r>
      <rPr>
        <b/>
        <vertAlign val="subscript"/>
        <sz val="12"/>
        <color theme="1"/>
        <rFont val="Calibri"/>
        <family val="2"/>
        <scheme val="minor"/>
      </rPr>
      <t>new</t>
    </r>
    <r>
      <rPr>
        <b/>
        <sz val="12"/>
        <color theme="1"/>
        <rFont val="Calibri"/>
        <family val="2"/>
        <scheme val="minor"/>
      </rPr>
      <t xml:space="preserve">         (D</t>
    </r>
    <r>
      <rPr>
        <b/>
        <vertAlign val="subscript"/>
        <sz val="12"/>
        <color theme="1"/>
        <rFont val="Calibri"/>
        <family val="2"/>
        <scheme val="minor"/>
      </rPr>
      <t>Mld</t>
    </r>
    <r>
      <rPr>
        <b/>
        <sz val="12"/>
        <color theme="1"/>
        <rFont val="Calibri"/>
        <family val="2"/>
        <scheme val="minor"/>
      </rPr>
      <t>)</t>
    </r>
  </si>
  <si>
    <t>Basic Ship</t>
  </si>
  <si>
    <t>New Ship</t>
  </si>
  <si>
    <t xml:space="preserve">Deadweight (tonnes) </t>
  </si>
  <si>
    <r>
      <t>L</t>
    </r>
    <r>
      <rPr>
        <vertAlign val="subscript"/>
        <sz val="12"/>
        <color theme="1"/>
        <rFont val="Calibri"/>
        <family val="2"/>
        <scheme val="minor"/>
      </rPr>
      <t>bp</t>
    </r>
    <r>
      <rPr>
        <sz val="12"/>
        <color theme="1"/>
        <rFont val="Calibri"/>
        <family val="2"/>
        <scheme val="minor"/>
      </rPr>
      <t>(m.)</t>
    </r>
  </si>
  <si>
    <r>
      <t>B</t>
    </r>
    <r>
      <rPr>
        <vertAlign val="subscript"/>
        <sz val="12"/>
        <color theme="1"/>
        <rFont val="Calibri"/>
        <family val="2"/>
        <scheme val="minor"/>
      </rPr>
      <t>Mld</t>
    </r>
    <r>
      <rPr>
        <sz val="12"/>
        <color theme="1"/>
        <rFont val="Calibri"/>
        <family val="2"/>
        <scheme val="minor"/>
      </rPr>
      <t>(m.)</t>
    </r>
  </si>
  <si>
    <r>
      <t>D</t>
    </r>
    <r>
      <rPr>
        <vertAlign val="subscript"/>
        <sz val="12"/>
        <color theme="1"/>
        <rFont val="Calibri"/>
        <family val="2"/>
        <scheme val="minor"/>
      </rPr>
      <t>Mld</t>
    </r>
    <r>
      <rPr>
        <sz val="12"/>
        <color theme="1"/>
        <rFont val="Calibri"/>
        <family val="2"/>
        <scheme val="minor"/>
      </rPr>
      <t>(m.)</t>
    </r>
  </si>
  <si>
    <r>
      <t>d</t>
    </r>
    <r>
      <rPr>
        <vertAlign val="subscript"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>(m.)</t>
    </r>
  </si>
  <si>
    <t>Displacement(tonnes)</t>
  </si>
  <si>
    <t>FW Density</t>
  </si>
  <si>
    <r>
      <t>C</t>
    </r>
    <r>
      <rPr>
        <vertAlign val="subscript"/>
        <sz val="12"/>
        <color theme="1"/>
        <rFont val="Calibri"/>
        <family val="2"/>
        <scheme val="minor"/>
      </rPr>
      <t>B</t>
    </r>
  </si>
  <si>
    <t>Principal Particulars Calculation</t>
  </si>
  <si>
    <t>Preliminary Weight Calculation</t>
  </si>
  <si>
    <t xml:space="preserve">Displacement , ∆ </t>
  </si>
  <si>
    <t xml:space="preserve">Engine </t>
  </si>
  <si>
    <t>kW.</t>
  </si>
  <si>
    <t>=</t>
  </si>
  <si>
    <t>Speed, V</t>
  </si>
  <si>
    <t xml:space="preserve">Admiralty co-efficient, Ac  </t>
  </si>
  <si>
    <r>
      <t>Brake Power, P</t>
    </r>
    <r>
      <rPr>
        <b/>
        <vertAlign val="subscript"/>
        <sz val="12"/>
        <color theme="1"/>
        <rFont val="Calibri"/>
        <family val="2"/>
        <scheme val="minor"/>
      </rPr>
      <t>B</t>
    </r>
  </si>
  <si>
    <t>≈</t>
  </si>
  <si>
    <t>HP</t>
  </si>
  <si>
    <t>Engine power</t>
  </si>
  <si>
    <t>SFC</t>
  </si>
  <si>
    <t>g/kWh</t>
  </si>
  <si>
    <t>Fuel Needed</t>
  </si>
  <si>
    <t>tonnes</t>
  </si>
  <si>
    <t xml:space="preserve">Generator </t>
  </si>
  <si>
    <t>(60 Hz)</t>
  </si>
  <si>
    <t>Generator Power</t>
  </si>
  <si>
    <t>kW</t>
  </si>
  <si>
    <t>lph</t>
  </si>
  <si>
    <t xml:space="preserve">(at rated power) </t>
  </si>
  <si>
    <t>WEICHAI WD12C300-18</t>
  </si>
  <si>
    <t xml:space="preserve">[Twin Screw Propulsion] </t>
  </si>
  <si>
    <t xml:space="preserve">2 * 300 HP (2* 200 kW) </t>
  </si>
  <si>
    <t>Endurance</t>
  </si>
  <si>
    <t>days</t>
  </si>
  <si>
    <t xml:space="preserve">hrs. </t>
  </si>
  <si>
    <t>Safety Factor</t>
  </si>
  <si>
    <t>Voyage Time</t>
  </si>
  <si>
    <t>Speed</t>
  </si>
  <si>
    <t>Km</t>
  </si>
  <si>
    <t>km/hr</t>
  </si>
  <si>
    <t>Route Distance(Dhaka to Chittagong)</t>
  </si>
  <si>
    <r>
      <t>Fuel Needed, W</t>
    </r>
    <r>
      <rPr>
        <b/>
        <vertAlign val="subscript"/>
        <sz val="12"/>
        <color theme="1"/>
        <rFont val="Calibri"/>
        <family val="2"/>
        <scheme val="minor"/>
      </rPr>
      <t>HFO</t>
    </r>
  </si>
  <si>
    <t xml:space="preserve">Fuel Consumption Rate </t>
  </si>
  <si>
    <t xml:space="preserve">Store and Prohibitions </t>
  </si>
  <si>
    <t>[ 5 kg/man/day ]</t>
  </si>
  <si>
    <t>Fresh Water</t>
  </si>
  <si>
    <t>Engine</t>
  </si>
  <si>
    <t xml:space="preserve">Crew,Fresh Water,Store and Prohibitions  </t>
  </si>
  <si>
    <t>Crew Weight</t>
  </si>
  <si>
    <t>kg</t>
  </si>
  <si>
    <t>Miscellaneous</t>
  </si>
  <si>
    <r>
      <t>Total Fuel Needed , W</t>
    </r>
    <r>
      <rPr>
        <b/>
        <vertAlign val="subscript"/>
        <sz val="12"/>
        <color theme="1"/>
        <rFont val="Calibri"/>
        <family val="2"/>
        <scheme val="minor"/>
      </rPr>
      <t>HFO</t>
    </r>
    <r>
      <rPr>
        <b/>
        <sz val="12"/>
        <color theme="1"/>
        <rFont val="Calibri"/>
        <family val="2"/>
        <scheme val="minor"/>
      </rPr>
      <t>+W</t>
    </r>
    <r>
      <rPr>
        <b/>
        <vertAlign val="subscript"/>
        <sz val="12"/>
        <color theme="1"/>
        <rFont val="Calibri"/>
        <family val="2"/>
        <scheme val="minor"/>
      </rPr>
      <t>MDO</t>
    </r>
    <r>
      <rPr>
        <b/>
        <sz val="12"/>
        <color theme="1"/>
        <rFont val="Calibri"/>
        <family val="2"/>
        <scheme val="minor"/>
      </rPr>
      <t>+W</t>
    </r>
    <r>
      <rPr>
        <b/>
        <vertAlign val="subscript"/>
        <sz val="12"/>
        <color theme="1"/>
        <rFont val="Calibri"/>
        <family val="2"/>
        <scheme val="minor"/>
      </rPr>
      <t>LO</t>
    </r>
  </si>
  <si>
    <t>Deadweight Components and Weight</t>
  </si>
  <si>
    <t>Total Fuel Needed for Engine</t>
  </si>
  <si>
    <t>Total Fuel Needed for Generator</t>
  </si>
  <si>
    <t>Total</t>
  </si>
  <si>
    <t>Cargo Capacity</t>
  </si>
  <si>
    <t xml:space="preserve">Cargo Capacity </t>
  </si>
  <si>
    <t>From Basis Ship</t>
  </si>
  <si>
    <t>For New Ship</t>
  </si>
  <si>
    <t>KOHLER 50REOZJD</t>
  </si>
  <si>
    <r>
      <t>Admiralty co-efficient, A</t>
    </r>
    <r>
      <rPr>
        <b/>
        <vertAlign val="subscript"/>
        <sz val="12"/>
        <color theme="1"/>
        <rFont val="Calibri"/>
        <family val="2"/>
        <scheme val="minor"/>
      </rPr>
      <t>c</t>
    </r>
    <r>
      <rPr>
        <b/>
        <sz val="12"/>
        <color theme="1"/>
        <rFont val="Calibri"/>
        <family val="2"/>
        <scheme val="minor"/>
      </rPr>
      <t xml:space="preserve">       = </t>
    </r>
  </si>
  <si>
    <r>
      <t>Brake Power, P</t>
    </r>
    <r>
      <rPr>
        <b/>
        <vertAlign val="subscript"/>
        <sz val="12"/>
        <color theme="1"/>
        <rFont val="Calibri"/>
        <family val="2"/>
        <scheme val="minor"/>
      </rPr>
      <t xml:space="preserve">B        </t>
    </r>
    <r>
      <rPr>
        <b/>
        <sz val="12"/>
        <color theme="1"/>
        <rFont val="Calibri"/>
        <family val="2"/>
        <scheme val="minor"/>
      </rPr>
      <t>=</t>
    </r>
  </si>
  <si>
    <t>KHULNA, IMO 6800854</t>
  </si>
  <si>
    <r>
      <t>C</t>
    </r>
    <r>
      <rPr>
        <b/>
        <vertAlign val="subscript"/>
        <sz val="12"/>
        <color theme="1"/>
        <rFont val="Calibri"/>
        <family val="2"/>
        <scheme val="minor"/>
      </rPr>
      <t>D</t>
    </r>
  </si>
  <si>
    <t>Final Principal Particular</t>
  </si>
  <si>
    <t>Lightweight</t>
  </si>
  <si>
    <t xml:space="preserve"> </t>
  </si>
  <si>
    <t>[ Consumption 10 kg/man/day , Shower and Wash 50 kg/man/day , Cooking 4 kg/man/day , Cooling Engine 5 g/kWh , Cooling Auxiliary Engine  0.15 g/kWh ]</t>
  </si>
  <si>
    <t>Route</t>
  </si>
  <si>
    <t xml:space="preserve">B/D Ratio                   </t>
  </si>
  <si>
    <t xml:space="preserve">14 crew = 14*75 kg </t>
  </si>
  <si>
    <t>( 28 % of Displacement)</t>
  </si>
  <si>
    <t xml:space="preserve"> knot</t>
  </si>
  <si>
    <t>knot</t>
  </si>
  <si>
    <t>V (knot)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</si>
</sst>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0"/>
      <color rgb="FF20212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left" vertical="center"/>
    </xf>
    <xf numFmtId="2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vertical="center"/>
    </xf>
    <xf numFmtId="164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3" fillId="0" borderId="0" xfId="0" applyFont="1" applyFill="1" applyAlignment="1">
      <alignment horizontal="left" vertical="center"/>
    </xf>
    <xf numFmtId="0" fontId="4" fillId="0" borderId="0" xfId="0" applyFont="1" applyFill="1"/>
    <xf numFmtId="0" fontId="12" fillId="0" borderId="0" xfId="0" applyFont="1"/>
    <xf numFmtId="0" fontId="4" fillId="0" borderId="0" xfId="0" applyFont="1" applyAlignment="1">
      <alignment horizontal="center"/>
    </xf>
    <xf numFmtId="0" fontId="3" fillId="0" borderId="0" xfId="0" applyFont="1"/>
    <xf numFmtId="165" fontId="4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166" fontId="4" fillId="0" borderId="0" xfId="0" applyNumberFormat="1" applyFont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3" fillId="0" borderId="0" xfId="0" applyFont="1" applyFill="1"/>
    <xf numFmtId="0" fontId="4" fillId="0" borderId="0" xfId="0" applyFont="1" applyBorder="1" applyAlignment="1">
      <alignment horizontal="left" vertical="center"/>
    </xf>
    <xf numFmtId="0" fontId="0" fillId="0" borderId="0" xfId="0" applyFill="1"/>
    <xf numFmtId="0" fontId="4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vertical="center"/>
    </xf>
    <xf numFmtId="0" fontId="4" fillId="4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/>
    </xf>
    <xf numFmtId="2" fontId="4" fillId="0" borderId="0" xfId="0" applyNumberFormat="1" applyFont="1" applyFill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4" fillId="5" borderId="1" xfId="0" applyFont="1" applyFill="1" applyBorder="1"/>
    <xf numFmtId="2" fontId="4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 wrapText="1"/>
    </xf>
    <xf numFmtId="2" fontId="4" fillId="4" borderId="1" xfId="0" applyNumberFormat="1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166" fontId="4" fillId="0" borderId="0" xfId="0" applyNumberFormat="1" applyFont="1" applyFill="1" applyAlignment="1">
      <alignment horizontal="left" vertical="center"/>
    </xf>
    <xf numFmtId="2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4" fillId="3" borderId="12" xfId="0" applyFont="1" applyFill="1" applyBorder="1" applyAlignment="1">
      <alignment horizontal="left" vertical="center"/>
    </xf>
    <xf numFmtId="0" fontId="0" fillId="3" borderId="13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2" fontId="4" fillId="3" borderId="0" xfId="0" applyNumberFormat="1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left" vertical="center"/>
    </xf>
    <xf numFmtId="0" fontId="0" fillId="3" borderId="13" xfId="0" applyFill="1" applyBorder="1"/>
    <xf numFmtId="0" fontId="0" fillId="3" borderId="0" xfId="0" applyFill="1" applyBorder="1"/>
    <xf numFmtId="0" fontId="0" fillId="3" borderId="14" xfId="0" applyFill="1" applyBorder="1"/>
    <xf numFmtId="164" fontId="4" fillId="3" borderId="0" xfId="0" applyNumberFormat="1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vertical="center"/>
    </xf>
    <xf numFmtId="2" fontId="4" fillId="3" borderId="16" xfId="0" applyNumberFormat="1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left" vertical="center"/>
    </xf>
    <xf numFmtId="2" fontId="4" fillId="3" borderId="11" xfId="0" applyNumberFormat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165" fontId="4" fillId="0" borderId="0" xfId="0" applyNumberFormat="1" applyFont="1" applyAlignment="1">
      <alignment horizontal="left"/>
    </xf>
    <xf numFmtId="164" fontId="4" fillId="0" borderId="0" xfId="0" applyNumberFormat="1" applyFont="1" applyFill="1" applyAlignment="1">
      <alignment horizontal="center" vertical="center"/>
    </xf>
    <xf numFmtId="164" fontId="4" fillId="0" borderId="0" xfId="0" applyNumberFormat="1" applyFont="1" applyFill="1" applyAlignment="1">
      <alignment horizontal="left" vertical="center"/>
    </xf>
    <xf numFmtId="164" fontId="4" fillId="3" borderId="11" xfId="0" applyNumberFormat="1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8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164" fontId="4" fillId="5" borderId="5" xfId="0" applyNumberFormat="1" applyFont="1" applyFill="1" applyBorder="1" applyAlignment="1">
      <alignment horizontal="center" vertical="center"/>
    </xf>
    <xf numFmtId="164" fontId="4" fillId="5" borderId="6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804078</xdr:colOff>
      <xdr:row>36</xdr:row>
      <xdr:rowOff>57316</xdr:rowOff>
    </xdr:from>
    <xdr:ext cx="2093842" cy="6162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9777AD1-9AA9-4663-B714-43CB6117A29E}"/>
                </a:ext>
              </a:extLst>
            </xdr:cNvPr>
            <xdr:cNvSpPr txBox="1"/>
          </xdr:nvSpPr>
          <xdr:spPr>
            <a:xfrm>
              <a:off x="1413678" y="7601116"/>
              <a:ext cx="2093842" cy="6162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1" i="0">
                        <a:latin typeface="Cambria Math" panose="02040503050406030204" pitchFamily="18" charset="0"/>
                      </a:rPr>
                      <m:t> </m:t>
                    </m:r>
                    <m:rad>
                      <m:rad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m:rPr>
                            <m:brk m:alnAt="7"/>
                          </m:rPr>
                          <a:rPr lang="en-US" sz="1100" b="1" i="1">
                            <a:latin typeface="Cambria Math" panose="02040503050406030204" pitchFamily="18" charset="0"/>
                          </a:rPr>
                          <m:t>𝟑</m:t>
                        </m:r>
                      </m:deg>
                      <m:e>
                        <m:d>
                          <m:dPr>
                            <m:ctrlP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1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𝐃𝐖𝐓</m:t>
                                </m:r>
                              </m:num>
                              <m:den>
                                <m:r>
                                  <a:rPr lang="el-GR" sz="1100" b="1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𝛒</m:t>
                                </m:r>
                                <m:r>
                                  <a:rPr lang="en-US" sz="1100" b="1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∗</m:t>
                                </m:r>
                                <m:r>
                                  <a:rPr lang="en-US" sz="1100" b="1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𝐂𝐛</m:t>
                                </m:r>
                                <m:r>
                                  <a:rPr lang="en-US" sz="1100" b="1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∗</m:t>
                                </m:r>
                                <m:r>
                                  <a:rPr lang="en-US" sz="1100" b="1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𝐂𝐝</m:t>
                                </m:r>
                              </m:den>
                            </m:f>
                            <m:r>
                              <a:rPr lang="en-US" sz="1100" b="1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∗</m:t>
                            </m:r>
                            <m:sSup>
                              <m:sSup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en-US" sz="1100" b="1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US" sz="1100" b="1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𝐋</m:t>
                                        </m:r>
                                      </m:num>
                                      <m:den>
                                        <m:r>
                                          <a:rPr lang="en-US" sz="1100" b="1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𝐁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en-US" sz="1100" b="1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𝟐</m:t>
                                </m:r>
                              </m:sup>
                            </m:sSup>
                            <m:r>
                              <a:rPr lang="en-US" sz="1100" b="1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d>
                              <m:d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1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𝐁</m:t>
                                    </m:r>
                                  </m:num>
                                  <m:den>
                                    <m:r>
                                      <a:rPr lang="en-US" sz="1100" b="1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𝐝</m:t>
                                    </m:r>
                                  </m:den>
                                </m:f>
                              </m:e>
                            </m:d>
                          </m:e>
                        </m:d>
                        <m:r>
                          <a:rPr lang="en-US" sz="1100" b="1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e>
                    </m:rad>
                  </m:oMath>
                </m:oMathPara>
              </a14:m>
              <a:endParaRPr lang="en-US" sz="1100" b="1" i="0" baseline="300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9777AD1-9AA9-4663-B714-43CB6117A29E}"/>
                </a:ext>
              </a:extLst>
            </xdr:cNvPr>
            <xdr:cNvSpPr txBox="1"/>
          </xdr:nvSpPr>
          <xdr:spPr>
            <a:xfrm>
              <a:off x="1413678" y="7601116"/>
              <a:ext cx="2093842" cy="6162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1" i="0">
                  <a:latin typeface="Cambria Math" panose="02040503050406030204" pitchFamily="18" charset="0"/>
                </a:rPr>
                <a:t> √(𝟑&amp;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(𝐃𝐖𝐓/(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𝛒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∗𝐂𝐛 ∗𝐂𝐝)  ∗(𝐋/𝐁)^𝟐∗(𝐁/𝐝))  )</a:t>
              </a:r>
              <a:endParaRPr lang="en-US" sz="1100" b="1" i="0" baseline="30000"/>
            </a:p>
          </xdr:txBody>
        </xdr:sp>
      </mc:Fallback>
    </mc:AlternateContent>
    <xdr:clientData/>
  </xdr:oneCellAnchor>
  <xdr:oneCellAnchor>
    <xdr:from>
      <xdr:col>1</xdr:col>
      <xdr:colOff>359485</xdr:colOff>
      <xdr:row>47</xdr:row>
      <xdr:rowOff>182880</xdr:rowOff>
    </xdr:from>
    <xdr:ext cx="1455420" cy="7010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B6E640B-AEDC-400D-BA2D-A2A911FDCB31}"/>
                </a:ext>
              </a:extLst>
            </xdr:cNvPr>
            <xdr:cNvSpPr txBox="1"/>
          </xdr:nvSpPr>
          <xdr:spPr>
            <a:xfrm>
              <a:off x="969085" y="13719586"/>
              <a:ext cx="1455420" cy="701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600"/>
                <a:t>C  (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n-US" sz="1600" b="0" i="0">
                          <a:latin typeface="Cambria Math" panose="02040503050406030204" pitchFamily="18" charset="0"/>
                        </a:rPr>
                        <m:t>V</m:t>
                      </m:r>
                    </m:num>
                    <m:den>
                      <m:r>
                        <m:rPr>
                          <m:sty m:val="p"/>
                        </m:rPr>
                        <a:rPr lang="en-US" sz="1600" b="0" i="0">
                          <a:latin typeface="Cambria Math" panose="02040503050406030204" pitchFamily="18" charset="0"/>
                        </a:rPr>
                        <m:t>V</m:t>
                      </m:r>
                      <m:r>
                        <a:rPr lang="en-US" sz="1600" b="0" i="0">
                          <a:latin typeface="Cambria Math" panose="02040503050406030204" pitchFamily="18" charset="0"/>
                        </a:rPr>
                        <m:t>+2 </m:t>
                      </m:r>
                    </m:den>
                  </m:f>
                  <m:r>
                    <a:rPr lang="en-US" sz="1600" b="0" i="1">
                      <a:latin typeface="Cambria Math" panose="02040503050406030204" pitchFamily="18" charset="0"/>
                    </a:rPr>
                    <m:t>)</m:t>
                  </m:r>
                  <m:r>
                    <a:rPr lang="en-US" sz="1600" b="0" i="1" baseline="30000">
                      <a:latin typeface="Cambria Math" panose="02040503050406030204" pitchFamily="18" charset="0"/>
                    </a:rPr>
                    <m:t>2</m:t>
                  </m:r>
                  <m:r>
                    <a:rPr lang="en-US" sz="16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600" i="0"/>
                <a:t> ∆</a:t>
              </a:r>
              <a:r>
                <a:rPr lang="en-US" sz="1600" i="0" baseline="30000"/>
                <a:t>1/3</a:t>
              </a: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B6E640B-AEDC-400D-BA2D-A2A911FDCB31}"/>
                </a:ext>
              </a:extLst>
            </xdr:cNvPr>
            <xdr:cNvSpPr txBox="1"/>
          </xdr:nvSpPr>
          <xdr:spPr>
            <a:xfrm>
              <a:off x="969085" y="13719586"/>
              <a:ext cx="1455420" cy="701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600"/>
                <a:t>C  ( </a:t>
              </a:r>
              <a:r>
                <a:rPr lang="en-US" sz="1600" b="0" i="0">
                  <a:latin typeface="Cambria Math" panose="02040503050406030204" pitchFamily="18" charset="0"/>
                </a:rPr>
                <a:t>V/(V+2 ))</a:t>
              </a:r>
              <a:r>
                <a:rPr lang="en-US" sz="1600" b="0" i="0" baseline="30000">
                  <a:latin typeface="Cambria Math" panose="02040503050406030204" pitchFamily="18" charset="0"/>
                </a:rPr>
                <a:t>2</a:t>
              </a:r>
              <a:r>
                <a:rPr lang="en-US" sz="1600" b="0" i="0">
                  <a:latin typeface="Cambria Math" panose="02040503050406030204" pitchFamily="18" charset="0"/>
                </a:rPr>
                <a:t> </a:t>
              </a:r>
              <a:r>
                <a:rPr lang="en-US" sz="1600" i="0"/>
                <a:t> ∆</a:t>
              </a:r>
              <a:r>
                <a:rPr lang="en-US" sz="1600" i="0" baseline="30000"/>
                <a:t>1/3</a:t>
              </a:r>
            </a:p>
          </xdr:txBody>
        </xdr:sp>
      </mc:Fallback>
    </mc:AlternateContent>
    <xdr:clientData/>
  </xdr:oneCellAnchor>
  <xdr:oneCellAnchor>
    <xdr:from>
      <xdr:col>1</xdr:col>
      <xdr:colOff>1239427</xdr:colOff>
      <xdr:row>26</xdr:row>
      <xdr:rowOff>17129</xdr:rowOff>
    </xdr:from>
    <xdr:ext cx="440304" cy="5078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BAA4CB8D-7C1B-4983-87BB-714EB0FA6875}"/>
                </a:ext>
              </a:extLst>
            </xdr:cNvPr>
            <xdr:cNvSpPr txBox="1"/>
          </xdr:nvSpPr>
          <xdr:spPr>
            <a:xfrm>
              <a:off x="1849027" y="5360094"/>
              <a:ext cx="440304" cy="5078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US" sz="1200" b="0" i="0">
                            <a:latin typeface="Cambria Math" panose="02040503050406030204" pitchFamily="18" charset="0"/>
                          </a:rPr>
                          <m:t>DWT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n-US" sz="1200" b="0" i="0">
                            <a:latin typeface="Cambria Math" panose="02040503050406030204" pitchFamily="18" charset="0"/>
                          </a:rPr>
                          <m:t>C</m:t>
                        </m:r>
                        <m:r>
                          <m:rPr>
                            <m:sty m:val="p"/>
                          </m:rPr>
                          <a:rPr lang="en-US" sz="1200" b="0" i="0" baseline="-25000">
                            <a:latin typeface="Cambria Math" panose="02040503050406030204" pitchFamily="18" charset="0"/>
                          </a:rPr>
                          <m:t>d</m:t>
                        </m:r>
                        <m:r>
                          <a:rPr lang="en-US" sz="1200" i="0">
                            <a:latin typeface="Cambria Math" panose="02040503050406030204" pitchFamily="18" charset="0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n-US" sz="1200" i="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BAA4CB8D-7C1B-4983-87BB-714EB0FA6875}"/>
                </a:ext>
              </a:extLst>
            </xdr:cNvPr>
            <xdr:cNvSpPr txBox="1"/>
          </xdr:nvSpPr>
          <xdr:spPr>
            <a:xfrm>
              <a:off x="1849027" y="5360094"/>
              <a:ext cx="440304" cy="5078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DWT/(C</a:t>
              </a:r>
              <a:r>
                <a:rPr lang="en-US" sz="1200" b="0" i="0" baseline="-25000">
                  <a:latin typeface="Cambria Math" panose="02040503050406030204" pitchFamily="18" charset="0"/>
                </a:rPr>
                <a:t>d</a:t>
              </a:r>
              <a:r>
                <a:rPr lang="en-US" sz="1200" i="0">
                  <a:latin typeface="Cambria Math" panose="02040503050406030204" pitchFamily="18" charset="0"/>
                </a:rPr>
                <a:t> )</a:t>
              </a:r>
              <a:endParaRPr lang="en-US" sz="1200" i="0"/>
            </a:p>
          </xdr:txBody>
        </xdr:sp>
      </mc:Fallback>
    </mc:AlternateContent>
    <xdr:clientData/>
  </xdr:oneCellAnchor>
  <xdr:oneCellAnchor>
    <xdr:from>
      <xdr:col>1</xdr:col>
      <xdr:colOff>458096</xdr:colOff>
      <xdr:row>42</xdr:row>
      <xdr:rowOff>164951</xdr:rowOff>
    </xdr:from>
    <xdr:ext cx="1455420" cy="7010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1AF19297-9765-426A-ABF8-23E337C5AF27}"/>
                </a:ext>
              </a:extLst>
            </xdr:cNvPr>
            <xdr:cNvSpPr txBox="1"/>
          </xdr:nvSpPr>
          <xdr:spPr>
            <a:xfrm>
              <a:off x="8149814" y="8735210"/>
              <a:ext cx="1455420" cy="701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</a:t>
              </a:r>
              <a:r>
                <a:rPr lang="en-US" sz="1400" i="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1/3</a:t>
              </a:r>
              <a:r>
                <a:rPr lang="en-US" sz="1400"/>
                <a:t>  (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4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400" b="0" i="1">
                          <a:latin typeface="Cambria Math" panose="02040503050406030204" pitchFamily="18" charset="0"/>
                        </a:rPr>
                        <m:t>10</m:t>
                      </m:r>
                    </m:num>
                    <m:den>
                      <m:r>
                        <a:rPr lang="en-US" sz="1400" b="0" i="0">
                          <a:latin typeface="Cambria Math" panose="02040503050406030204" pitchFamily="18" charset="0"/>
                        </a:rPr>
                        <m:t>3</m:t>
                      </m:r>
                    </m:den>
                  </m:f>
                  <m:r>
                    <a:rPr lang="en-US" sz="1400" b="0" i="1">
                      <a:latin typeface="Cambria Math" panose="02040503050406030204" pitchFamily="18" charset="0"/>
                    </a:rPr>
                    <m:t>+</m:t>
                  </m:r>
                  <m:f>
                    <m:fPr>
                      <m:ctrlP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5</m:t>
                      </m:r>
                    </m:num>
                    <m:den>
                      <m:r>
                        <a:rPr lang="en-US" sz="14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den>
                  </m:f>
                  <m:f>
                    <m:fPr>
                      <m:ctrlP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m:rPr>
                          <m:sty m:val="p"/>
                        </m:rPr>
                        <a:rPr lang="en-US" sz="14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L</m:t>
                      </m:r>
                      <m:r>
                        <a:rPr lang="en-US" sz="1400" b="0" i="0" baseline="30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0.5</m:t>
                      </m:r>
                    </m:den>
                  </m:f>
                  <m:r>
                    <a:rPr lang="en-US" sz="1400" b="0" i="1">
                      <a:latin typeface="Cambria Math" panose="02040503050406030204" pitchFamily="18" charset="0"/>
                    </a:rPr>
                    <m:t>) </m:t>
                  </m:r>
                </m:oMath>
              </a14:m>
              <a:r>
                <a:rPr lang="en-US" sz="1400" i="0"/>
                <a:t> </a:t>
              </a:r>
              <a:endParaRPr lang="en-US" sz="1400" i="0" baseline="300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1AF19297-9765-426A-ABF8-23E337C5AF27}"/>
                </a:ext>
              </a:extLst>
            </xdr:cNvPr>
            <xdr:cNvSpPr txBox="1"/>
          </xdr:nvSpPr>
          <xdr:spPr>
            <a:xfrm>
              <a:off x="8149814" y="8735210"/>
              <a:ext cx="1455420" cy="701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</a:t>
              </a:r>
              <a:r>
                <a:rPr lang="en-US" sz="1400" i="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1/3</a:t>
              </a:r>
              <a:r>
                <a:rPr lang="en-US" sz="1400"/>
                <a:t>  ( </a:t>
              </a:r>
              <a:r>
                <a:rPr lang="en-US" sz="1400" b="0" i="0">
                  <a:latin typeface="Cambria Math" panose="02040503050406030204" pitchFamily="18" charset="0"/>
                </a:rPr>
                <a:t>10/3+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5/3  𝑉/L</a:t>
              </a:r>
              <a:r>
                <a:rPr lang="en-US" sz="14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</a:t>
              </a:r>
              <a:r>
                <a:rPr lang="en-US" sz="1400" b="0" i="0">
                  <a:latin typeface="Cambria Math" panose="02040503050406030204" pitchFamily="18" charset="0"/>
                </a:rPr>
                <a:t>) </a:t>
              </a:r>
              <a:r>
                <a:rPr lang="en-US" sz="1400" i="0"/>
                <a:t> </a:t>
              </a:r>
              <a:endParaRPr lang="en-US" sz="1400" i="0" baseline="30000"/>
            </a:p>
          </xdr:txBody>
        </xdr:sp>
      </mc:Fallback>
    </mc:AlternateContent>
    <xdr:clientData/>
  </xdr:oneCellAnchor>
  <xdr:oneCellAnchor>
    <xdr:from>
      <xdr:col>1</xdr:col>
      <xdr:colOff>157779</xdr:colOff>
      <xdr:row>30</xdr:row>
      <xdr:rowOff>72615</xdr:rowOff>
    </xdr:from>
    <xdr:ext cx="1615440" cy="5078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CF39B609-4B6F-4D7D-9094-C2BDD58B41F5}"/>
                </a:ext>
              </a:extLst>
            </xdr:cNvPr>
            <xdr:cNvSpPr txBox="1"/>
          </xdr:nvSpPr>
          <xdr:spPr>
            <a:xfrm>
              <a:off x="767379" y="6078968"/>
              <a:ext cx="1615440" cy="5078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b="0" i="0">
                            <a:latin typeface="Cambria Math" panose="02040503050406030204" pitchFamily="18" charset="0"/>
                          </a:rPr>
                          <m:t>∆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n-US" sz="1200" b="0" i="0">
                            <a:latin typeface="Cambria Math" panose="02040503050406030204" pitchFamily="18" charset="0"/>
                          </a:rPr>
                          <m:t>L</m:t>
                        </m:r>
                        <m:r>
                          <a:rPr lang="en-US" sz="1200" b="0" i="0">
                            <a:latin typeface="Cambria Math" panose="02040503050406030204" pitchFamily="18" charset="0"/>
                          </a:rPr>
                          <m:t> ∗ </m:t>
                        </m:r>
                        <m:r>
                          <m:rPr>
                            <m:sty m:val="p"/>
                          </m:rPr>
                          <a:rPr lang="en-US" sz="1200" b="0" i="0">
                            <a:latin typeface="Cambria Math" panose="02040503050406030204" pitchFamily="18" charset="0"/>
                          </a:rPr>
                          <m:t>B</m:t>
                        </m:r>
                        <m:r>
                          <a:rPr lang="en-US" sz="1200" b="0" i="0">
                            <a:latin typeface="Cambria Math" panose="02040503050406030204" pitchFamily="18" charset="0"/>
                          </a:rPr>
                          <m:t> ∗ </m:t>
                        </m:r>
                        <m:r>
                          <m:rPr>
                            <m:sty m:val="p"/>
                          </m:rPr>
                          <a:rPr lang="en-US" sz="1200" b="0" i="0">
                            <a:latin typeface="Cambria Math" panose="02040503050406030204" pitchFamily="18" charset="0"/>
                          </a:rPr>
                          <m:t>d</m:t>
                        </m:r>
                        <m:r>
                          <a:rPr lang="en-US" sz="1200" b="0" i="0">
                            <a:latin typeface="Cambria Math" panose="02040503050406030204" pitchFamily="18" charset="0"/>
                          </a:rPr>
                          <m:t>  ∗ </m:t>
                        </m:r>
                        <m:r>
                          <m:rPr>
                            <m:sty m:val="p"/>
                          </m:rPr>
                          <a:rPr lang="el-GR" sz="1200" b="0" i="0">
                            <a:latin typeface="Cambria Math" panose="02040503050406030204" pitchFamily="18" charset="0"/>
                          </a:rPr>
                          <m:t>ρ</m:t>
                        </m:r>
                      </m:den>
                    </m:f>
                  </m:oMath>
                </m:oMathPara>
              </a14:m>
              <a:endParaRPr lang="en-US" sz="1200" i="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CF39B609-4B6F-4D7D-9094-C2BDD58B41F5}"/>
                </a:ext>
              </a:extLst>
            </xdr:cNvPr>
            <xdr:cNvSpPr txBox="1"/>
          </xdr:nvSpPr>
          <xdr:spPr>
            <a:xfrm>
              <a:off x="767379" y="6078968"/>
              <a:ext cx="1615440" cy="5078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∆/(L ∗ B ∗ d  ∗ </a:t>
              </a:r>
              <a:r>
                <a:rPr lang="el-GR" sz="1200" b="0" i="0">
                  <a:latin typeface="Cambria Math" panose="02040503050406030204" pitchFamily="18" charset="0"/>
                </a:rPr>
                <a:t>ρ</a:t>
              </a:r>
              <a:r>
                <a:rPr lang="en-US" sz="1200" b="0" i="0">
                  <a:latin typeface="Cambria Math" panose="02040503050406030204" pitchFamily="18" charset="0"/>
                </a:rPr>
                <a:t>)</a:t>
              </a:r>
              <a:endParaRPr lang="en-US" sz="1200" i="0"/>
            </a:p>
          </xdr:txBody>
        </xdr:sp>
      </mc:Fallback>
    </mc:AlternateContent>
    <xdr:clientData/>
  </xdr:oneCellAnchor>
  <xdr:oneCellAnchor>
    <xdr:from>
      <xdr:col>1</xdr:col>
      <xdr:colOff>1239427</xdr:colOff>
      <xdr:row>34</xdr:row>
      <xdr:rowOff>17129</xdr:rowOff>
    </xdr:from>
    <xdr:ext cx="440304" cy="5078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365D5174-0739-4387-9FAF-AAB5A19A0492}"/>
                </a:ext>
              </a:extLst>
            </xdr:cNvPr>
            <xdr:cNvSpPr txBox="1"/>
          </xdr:nvSpPr>
          <xdr:spPr>
            <a:xfrm>
              <a:off x="1849027" y="5360094"/>
              <a:ext cx="440304" cy="5078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US" sz="1200" b="0" i="0">
                            <a:latin typeface="Cambria Math" panose="02040503050406030204" pitchFamily="18" charset="0"/>
                          </a:rPr>
                          <m:t>DWT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n-US" sz="1200" b="0" i="0">
                            <a:latin typeface="Cambria Math" panose="02040503050406030204" pitchFamily="18" charset="0"/>
                          </a:rPr>
                          <m:t>C</m:t>
                        </m:r>
                        <m:r>
                          <m:rPr>
                            <m:sty m:val="p"/>
                          </m:rPr>
                          <a:rPr lang="en-US" sz="1200" b="0" i="0" baseline="-25000">
                            <a:latin typeface="Cambria Math" panose="02040503050406030204" pitchFamily="18" charset="0"/>
                          </a:rPr>
                          <m:t>d</m:t>
                        </m:r>
                        <m:r>
                          <a:rPr lang="en-US" sz="1200" i="0">
                            <a:latin typeface="Cambria Math" panose="02040503050406030204" pitchFamily="18" charset="0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n-US" sz="1200" i="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365D5174-0739-4387-9FAF-AAB5A19A0492}"/>
                </a:ext>
              </a:extLst>
            </xdr:cNvPr>
            <xdr:cNvSpPr txBox="1"/>
          </xdr:nvSpPr>
          <xdr:spPr>
            <a:xfrm>
              <a:off x="1849027" y="5360094"/>
              <a:ext cx="440304" cy="5078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DWT/(C</a:t>
              </a:r>
              <a:r>
                <a:rPr lang="en-US" sz="1200" b="0" i="0" baseline="-25000">
                  <a:latin typeface="Cambria Math" panose="02040503050406030204" pitchFamily="18" charset="0"/>
                </a:rPr>
                <a:t>d</a:t>
              </a:r>
              <a:r>
                <a:rPr lang="en-US" sz="1200" i="0">
                  <a:latin typeface="Cambria Math" panose="02040503050406030204" pitchFamily="18" charset="0"/>
                </a:rPr>
                <a:t> )</a:t>
              </a:r>
              <a:endParaRPr lang="en-US" sz="1200" i="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735548</xdr:colOff>
      <xdr:row>12</xdr:row>
      <xdr:rowOff>75536</xdr:rowOff>
    </xdr:from>
    <xdr:ext cx="602260" cy="5803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AD98EE9-7148-4717-8713-00E0E344E4E3}"/>
                </a:ext>
              </a:extLst>
            </xdr:cNvPr>
            <xdr:cNvSpPr txBox="1"/>
          </xdr:nvSpPr>
          <xdr:spPr>
            <a:xfrm>
              <a:off x="4134068" y="2452976"/>
              <a:ext cx="602260" cy="5803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sz="1200" b="0" i="0" baseline="30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2/3</m:t>
                        </m:r>
                        <m:r>
                          <a:rPr lang="en-US" sz="1200" b="0" i="0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200" b="0" i="0">
                            <a:latin typeface="Cambria Math" panose="02040503050406030204" pitchFamily="18" charset="0"/>
                          </a:rPr>
                          <m:t>V</m:t>
                        </m:r>
                        <m:r>
                          <a:rPr lang="en-US" sz="1200" b="0" i="0" baseline="30000">
                            <a:latin typeface="Cambria Math" panose="02040503050406030204" pitchFamily="18" charset="0"/>
                          </a:rPr>
                          <m:t>3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n-US" sz="1200" i="0">
                            <a:latin typeface="Cambria Math" panose="02040503050406030204" pitchFamily="18" charset="0"/>
                          </a:rPr>
                          <m:t>P</m:t>
                        </m:r>
                        <m:r>
                          <m:rPr>
                            <m:sty m:val="p"/>
                          </m:rPr>
                          <a:rPr lang="en-US" sz="1200" b="0" i="0" baseline="-25000">
                            <a:latin typeface="Cambria Math" panose="02040503050406030204" pitchFamily="18" charset="0"/>
                          </a:rPr>
                          <m:t>B</m:t>
                        </m:r>
                      </m:den>
                    </m:f>
                  </m:oMath>
                </m:oMathPara>
              </a14:m>
              <a:endParaRPr lang="en-US" sz="1200" i="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AD98EE9-7148-4717-8713-00E0E344E4E3}"/>
                </a:ext>
              </a:extLst>
            </xdr:cNvPr>
            <xdr:cNvSpPr txBox="1"/>
          </xdr:nvSpPr>
          <xdr:spPr>
            <a:xfrm>
              <a:off x="4134068" y="2452976"/>
              <a:ext cx="602260" cy="5803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200" i="0">
                  <a:latin typeface="Cambria Math" panose="02040503050406030204" pitchFamily="18" charset="0"/>
                </a:rPr>
                <a:t>(</a:t>
              </a:r>
              <a:r>
                <a:rPr lang="en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sz="12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2/3</a:t>
              </a:r>
              <a:r>
                <a:rPr lang="en-US" sz="1200" b="0" i="0">
                  <a:latin typeface="Cambria Math" panose="02040503050406030204" pitchFamily="18" charset="0"/>
                </a:rPr>
                <a:t>∗V</a:t>
              </a:r>
              <a:r>
                <a:rPr lang="en-US" sz="1200" b="0" i="0" baseline="30000">
                  <a:latin typeface="Cambria Math" panose="02040503050406030204" pitchFamily="18" charset="0"/>
                </a:rPr>
                <a:t>3)/</a:t>
              </a:r>
              <a:r>
                <a:rPr lang="en-US" sz="1200" i="0">
                  <a:latin typeface="Cambria Math" panose="02040503050406030204" pitchFamily="18" charset="0"/>
                </a:rPr>
                <a:t>P</a:t>
              </a:r>
              <a:r>
                <a:rPr lang="en-US" sz="1200" b="0" i="0" baseline="-25000">
                  <a:latin typeface="Cambria Math" panose="02040503050406030204" pitchFamily="18" charset="0"/>
                </a:rPr>
                <a:t>B</a:t>
              </a:r>
              <a:endParaRPr lang="en-US" sz="1200" i="0"/>
            </a:p>
          </xdr:txBody>
        </xdr:sp>
      </mc:Fallback>
    </mc:AlternateContent>
    <xdr:clientData/>
  </xdr:oneCellAnchor>
  <xdr:oneCellAnchor>
    <xdr:from>
      <xdr:col>5</xdr:col>
      <xdr:colOff>11978</xdr:colOff>
      <xdr:row>21</xdr:row>
      <xdr:rowOff>39094</xdr:rowOff>
    </xdr:from>
    <xdr:ext cx="665871" cy="5826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62C39B8-949A-4613-B389-3B78A1DDEF26}"/>
                </a:ext>
              </a:extLst>
            </xdr:cNvPr>
            <xdr:cNvSpPr txBox="1"/>
          </xdr:nvSpPr>
          <xdr:spPr>
            <a:xfrm>
              <a:off x="3391282" y="4995407"/>
              <a:ext cx="665871" cy="5826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sz="1200" b="0" i="0" baseline="30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2/3</m:t>
                        </m:r>
                        <m:r>
                          <a:rPr lang="en-US" sz="1200" b="0" i="0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200" b="0" i="0">
                            <a:latin typeface="Cambria Math" panose="02040503050406030204" pitchFamily="18" charset="0"/>
                          </a:rPr>
                          <m:t>V</m:t>
                        </m:r>
                        <m:r>
                          <a:rPr lang="en-US" sz="1200" b="0" i="0" baseline="30000">
                            <a:latin typeface="Cambria Math" panose="02040503050406030204" pitchFamily="18" charset="0"/>
                          </a:rPr>
                          <m:t>3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n-US" sz="1200" b="0" i="0">
                            <a:latin typeface="Cambria Math" panose="02040503050406030204" pitchFamily="18" charset="0"/>
                          </a:rPr>
                          <m:t>A</m:t>
                        </m:r>
                        <m:r>
                          <m:rPr>
                            <m:sty m:val="p"/>
                          </m:rPr>
                          <a:rPr lang="en-US" sz="1200" b="0" i="0" baseline="-25000">
                            <a:latin typeface="Cambria Math" panose="02040503050406030204" pitchFamily="18" charset="0"/>
                          </a:rPr>
                          <m:t>c</m:t>
                        </m:r>
                      </m:den>
                    </m:f>
                  </m:oMath>
                </m:oMathPara>
              </a14:m>
              <a:endParaRPr lang="en-US" sz="1200" i="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62C39B8-949A-4613-B389-3B78A1DDEF26}"/>
                </a:ext>
              </a:extLst>
            </xdr:cNvPr>
            <xdr:cNvSpPr txBox="1"/>
          </xdr:nvSpPr>
          <xdr:spPr>
            <a:xfrm>
              <a:off x="3391282" y="4995407"/>
              <a:ext cx="665871" cy="5826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200" i="0">
                  <a:latin typeface="Cambria Math" panose="02040503050406030204" pitchFamily="18" charset="0"/>
                </a:rPr>
                <a:t>(</a:t>
              </a:r>
              <a:r>
                <a:rPr lang="en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sz="12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2/3</a:t>
              </a:r>
              <a:r>
                <a:rPr lang="en-US" sz="1200" b="0" i="0">
                  <a:latin typeface="Cambria Math" panose="02040503050406030204" pitchFamily="18" charset="0"/>
                </a:rPr>
                <a:t>∗V</a:t>
              </a:r>
              <a:r>
                <a:rPr lang="en-US" sz="1200" b="0" i="0" baseline="30000">
                  <a:latin typeface="Cambria Math" panose="02040503050406030204" pitchFamily="18" charset="0"/>
                </a:rPr>
                <a:t>3)/</a:t>
              </a:r>
              <a:r>
                <a:rPr lang="en-US" sz="1200" b="0" i="0">
                  <a:latin typeface="Cambria Math" panose="02040503050406030204" pitchFamily="18" charset="0"/>
                </a:rPr>
                <a:t>A</a:t>
              </a:r>
              <a:r>
                <a:rPr lang="en-US" sz="1200" b="0" i="0" baseline="-25000">
                  <a:latin typeface="Cambria Math" panose="02040503050406030204" pitchFamily="18" charset="0"/>
                </a:rPr>
                <a:t>c</a:t>
              </a:r>
              <a:endParaRPr lang="en-US" sz="1200" i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59A53-7361-4F0A-89B0-DCEEBF7274A3}">
  <dimension ref="A2:N66"/>
  <sheetViews>
    <sheetView tabSelected="1" zoomScale="85" zoomScaleNormal="85" workbookViewId="0">
      <selection activeCell="E12" sqref="E12"/>
    </sheetView>
  </sheetViews>
  <sheetFormatPr defaultColWidth="8.88671875" defaultRowHeight="14.4" x14ac:dyDescent="0.3"/>
  <cols>
    <col min="2" max="2" width="45.33203125" customWidth="1"/>
    <col min="3" max="3" width="20.44140625" customWidth="1"/>
    <col min="4" max="4" width="16.5546875" customWidth="1"/>
    <col min="5" max="5" width="12" customWidth="1"/>
    <col min="7" max="7" width="8.88671875" customWidth="1"/>
    <col min="8" max="8" width="9.88671875" customWidth="1"/>
    <col min="9" max="9" width="10.109375" customWidth="1"/>
    <col min="10" max="12" width="8.88671875" customWidth="1"/>
  </cols>
  <sheetData>
    <row r="2" spans="2:11" ht="19.2" customHeight="1" x14ac:dyDescent="0.3">
      <c r="B2" s="85" t="s">
        <v>44</v>
      </c>
      <c r="C2" s="85"/>
      <c r="D2" s="85"/>
      <c r="E2" t="s">
        <v>104</v>
      </c>
    </row>
    <row r="3" spans="2:11" ht="19.8" customHeight="1" x14ac:dyDescent="0.3">
      <c r="B3" s="85"/>
      <c r="C3" s="85"/>
      <c r="D3" s="85"/>
      <c r="E3" t="s">
        <v>104</v>
      </c>
    </row>
    <row r="4" spans="2:11" ht="13.8" customHeight="1" x14ac:dyDescent="0.3"/>
    <row r="5" spans="2:11" ht="31.2" x14ac:dyDescent="0.3">
      <c r="B5" s="86" t="s">
        <v>0</v>
      </c>
      <c r="C5" s="86"/>
      <c r="D5" s="86"/>
      <c r="E5" s="1" t="s">
        <v>104</v>
      </c>
      <c r="F5" s="1"/>
      <c r="G5" s="1"/>
      <c r="H5" s="1"/>
      <c r="I5" s="1"/>
      <c r="J5" s="1"/>
      <c r="K5" s="1"/>
    </row>
    <row r="6" spans="2:11" s="31" customFormat="1" ht="16.8" customHeight="1" x14ac:dyDescent="0.3">
      <c r="B6" s="40"/>
      <c r="C6" s="40"/>
      <c r="D6" s="40"/>
      <c r="E6" s="33"/>
      <c r="F6" s="33"/>
      <c r="G6" s="33"/>
      <c r="H6" s="33"/>
      <c r="I6" s="33"/>
      <c r="J6" s="33"/>
      <c r="K6" s="33"/>
    </row>
    <row r="7" spans="2:11" ht="15.6" x14ac:dyDescent="0.3">
      <c r="B7" s="35" t="s">
        <v>1</v>
      </c>
      <c r="C7" s="36" t="s">
        <v>2</v>
      </c>
      <c r="D7" s="36"/>
      <c r="E7" s="3" t="s">
        <v>104</v>
      </c>
      <c r="F7" s="3"/>
      <c r="G7" s="1"/>
      <c r="H7" s="1"/>
      <c r="I7" s="1"/>
      <c r="J7" s="1"/>
      <c r="K7" s="1"/>
    </row>
    <row r="8" spans="2:11" ht="15.6" x14ac:dyDescent="0.3">
      <c r="B8" s="35" t="s">
        <v>3</v>
      </c>
      <c r="C8" s="37">
        <v>1500</v>
      </c>
      <c r="D8" s="36" t="s">
        <v>4</v>
      </c>
      <c r="E8" s="3"/>
      <c r="F8" s="3"/>
      <c r="G8" s="1"/>
      <c r="H8" s="1"/>
      <c r="I8" s="1"/>
      <c r="J8" s="1"/>
      <c r="K8" s="1"/>
    </row>
    <row r="9" spans="2:11" ht="15.6" x14ac:dyDescent="0.3">
      <c r="B9" s="35" t="s">
        <v>5</v>
      </c>
      <c r="C9" s="37">
        <v>9</v>
      </c>
      <c r="D9" s="36" t="s">
        <v>110</v>
      </c>
      <c r="E9" s="3" t="s">
        <v>104</v>
      </c>
      <c r="F9" s="3"/>
      <c r="G9" s="1"/>
      <c r="H9" s="1"/>
      <c r="I9" s="1"/>
      <c r="J9" s="1"/>
      <c r="K9" s="1"/>
    </row>
    <row r="10" spans="2:11" ht="15.6" x14ac:dyDescent="0.3">
      <c r="B10" s="35" t="s">
        <v>6</v>
      </c>
      <c r="C10" s="36" t="s">
        <v>7</v>
      </c>
      <c r="D10" s="36"/>
      <c r="E10" s="3" t="s">
        <v>104</v>
      </c>
      <c r="F10" s="3"/>
      <c r="G10" s="1"/>
      <c r="H10" s="1"/>
      <c r="I10" s="1"/>
      <c r="J10" s="1"/>
      <c r="K10" s="1"/>
    </row>
    <row r="11" spans="2:11" ht="15.6" x14ac:dyDescent="0.3">
      <c r="D11" s="3"/>
      <c r="E11" s="3"/>
      <c r="F11" s="3"/>
      <c r="G11" s="1"/>
      <c r="H11" s="1"/>
      <c r="I11" s="1"/>
      <c r="J11" s="1"/>
      <c r="K11" s="1"/>
    </row>
    <row r="12" spans="2:11" ht="28.8" x14ac:dyDescent="0.3">
      <c r="B12" s="87" t="s">
        <v>8</v>
      </c>
      <c r="C12" s="87"/>
      <c r="D12" s="87"/>
      <c r="E12" s="1"/>
      <c r="F12" s="1"/>
      <c r="G12" s="1"/>
      <c r="H12" s="1"/>
      <c r="I12" s="1"/>
      <c r="J12" s="1"/>
      <c r="K12" s="1"/>
    </row>
    <row r="13" spans="2:11" ht="15.6" customHeight="1" x14ac:dyDescent="0.3">
      <c r="B13" s="5"/>
      <c r="C13" s="5"/>
      <c r="D13" s="1"/>
      <c r="E13" s="1"/>
      <c r="F13" s="1"/>
      <c r="G13" s="1"/>
      <c r="H13" s="1"/>
      <c r="I13" s="1"/>
      <c r="J13" s="1"/>
      <c r="K13" s="1"/>
    </row>
    <row r="14" spans="2:11" ht="15.6" customHeight="1" x14ac:dyDescent="0.3">
      <c r="B14" s="31"/>
      <c r="C14" s="88" t="s">
        <v>100</v>
      </c>
      <c r="D14" s="88"/>
      <c r="E14" s="1"/>
      <c r="F14" s="1"/>
      <c r="G14" s="1"/>
      <c r="H14" s="1"/>
      <c r="I14" s="1"/>
      <c r="J14" s="1"/>
      <c r="K14" s="1"/>
    </row>
    <row r="15" spans="2:11" ht="18" customHeight="1" x14ac:dyDescent="0.3">
      <c r="B15" s="17" t="s">
        <v>9</v>
      </c>
      <c r="C15" s="26">
        <v>1746</v>
      </c>
      <c r="D15" s="26" t="s">
        <v>10</v>
      </c>
      <c r="E15" s="1"/>
      <c r="F15" s="1"/>
      <c r="G15" s="1"/>
      <c r="H15" s="1"/>
      <c r="I15" s="1"/>
      <c r="J15" s="1"/>
      <c r="K15" s="1"/>
    </row>
    <row r="16" spans="2:11" ht="18" customHeight="1" x14ac:dyDescent="0.3">
      <c r="B16" s="49" t="s">
        <v>11</v>
      </c>
      <c r="C16" s="26">
        <v>74.55</v>
      </c>
      <c r="D16" s="26" t="s">
        <v>12</v>
      </c>
      <c r="E16" s="1"/>
      <c r="F16" s="1"/>
      <c r="G16" s="1"/>
      <c r="H16" s="1"/>
      <c r="I16" s="1"/>
      <c r="J16" s="1"/>
      <c r="K16" s="1"/>
    </row>
    <row r="17" spans="2:14" ht="18" x14ac:dyDescent="0.3">
      <c r="B17" s="49" t="s">
        <v>13</v>
      </c>
      <c r="C17" s="26">
        <v>67.900000000000006</v>
      </c>
      <c r="D17" s="26" t="s">
        <v>12</v>
      </c>
      <c r="E17" s="3"/>
      <c r="F17" s="3"/>
      <c r="G17" s="3"/>
      <c r="H17" s="1"/>
      <c r="I17" s="1"/>
      <c r="J17" s="1"/>
      <c r="K17" s="1"/>
    </row>
    <row r="18" spans="2:14" ht="18" x14ac:dyDescent="0.3">
      <c r="B18" s="49" t="s">
        <v>14</v>
      </c>
      <c r="C18" s="26">
        <v>11.33</v>
      </c>
      <c r="D18" s="26" t="s">
        <v>12</v>
      </c>
      <c r="E18" s="3"/>
      <c r="F18" s="3"/>
      <c r="G18" s="3"/>
      <c r="H18" s="1"/>
      <c r="I18" s="1"/>
      <c r="J18" s="1"/>
      <c r="K18" s="1"/>
    </row>
    <row r="19" spans="2:14" ht="18" x14ac:dyDescent="0.3">
      <c r="B19" s="49" t="s">
        <v>15</v>
      </c>
      <c r="C19" s="26">
        <v>5.31</v>
      </c>
      <c r="D19" s="26" t="s">
        <v>12</v>
      </c>
      <c r="E19" s="3"/>
      <c r="F19" s="3"/>
      <c r="G19" s="3"/>
      <c r="H19" s="1"/>
      <c r="I19" s="1"/>
      <c r="J19" s="1"/>
      <c r="K19" s="1"/>
    </row>
    <row r="20" spans="2:14" ht="18" x14ac:dyDescent="0.3">
      <c r="B20" s="49" t="s">
        <v>16</v>
      </c>
      <c r="C20" s="26">
        <v>4</v>
      </c>
      <c r="D20" s="26" t="s">
        <v>12</v>
      </c>
      <c r="E20" s="3"/>
      <c r="F20" s="3"/>
      <c r="G20" s="3"/>
      <c r="H20" s="1"/>
      <c r="I20" s="1"/>
      <c r="J20" s="1"/>
      <c r="K20" s="1"/>
    </row>
    <row r="21" spans="2:14" ht="18" x14ac:dyDescent="0.3">
      <c r="B21" s="49" t="s">
        <v>17</v>
      </c>
      <c r="C21" s="26">
        <v>11.5</v>
      </c>
      <c r="D21" s="26" t="s">
        <v>111</v>
      </c>
      <c r="E21" s="3"/>
      <c r="F21" s="3"/>
      <c r="G21" s="3"/>
      <c r="H21" s="1"/>
      <c r="I21" s="1"/>
      <c r="J21" s="1"/>
      <c r="K21" s="1"/>
    </row>
    <row r="22" spans="2:14" ht="15.6" x14ac:dyDescent="0.3">
      <c r="B22" s="49" t="s">
        <v>47</v>
      </c>
      <c r="C22" s="26">
        <v>736</v>
      </c>
      <c r="D22" s="26" t="s">
        <v>48</v>
      </c>
    </row>
    <row r="23" spans="2:14" x14ac:dyDescent="0.3">
      <c r="E23" s="1"/>
      <c r="F23" s="1"/>
      <c r="G23" s="1"/>
      <c r="H23" s="1"/>
      <c r="I23" s="1"/>
      <c r="J23" s="1"/>
      <c r="K23" s="1"/>
    </row>
    <row r="24" spans="2:14" ht="31.2" x14ac:dyDescent="0.3">
      <c r="B24" s="85" t="s">
        <v>18</v>
      </c>
      <c r="C24" s="85"/>
      <c r="D24" s="85"/>
      <c r="E24" s="1"/>
      <c r="F24" s="1"/>
      <c r="G24" s="1"/>
      <c r="H24" s="1"/>
      <c r="I24" s="1"/>
      <c r="J24" s="1"/>
      <c r="K24" s="1"/>
    </row>
    <row r="25" spans="2:14" ht="15.6" x14ac:dyDescent="0.3">
      <c r="B25" s="3"/>
      <c r="C25" s="3"/>
      <c r="D25" s="7"/>
      <c r="E25" s="4"/>
      <c r="F25" s="1"/>
      <c r="G25" s="1"/>
      <c r="H25" s="1"/>
      <c r="I25" s="1"/>
      <c r="J25" s="1"/>
      <c r="K25" s="1"/>
    </row>
    <row r="26" spans="2:14" ht="23.4" customHeight="1" x14ac:dyDescent="0.3">
      <c r="B26" s="48" t="s">
        <v>101</v>
      </c>
      <c r="C26" s="26">
        <v>0.72</v>
      </c>
      <c r="D26" s="34"/>
      <c r="E26" s="4"/>
      <c r="F26" s="1"/>
      <c r="G26" s="1"/>
      <c r="H26" s="1"/>
      <c r="I26" s="1"/>
      <c r="J26" s="1"/>
      <c r="K26" s="1"/>
    </row>
    <row r="27" spans="2:14" ht="32.4" customHeight="1" x14ac:dyDescent="0.3">
      <c r="B27" s="49" t="s">
        <v>19</v>
      </c>
      <c r="C27" s="78">
        <f>C15/C26</f>
        <v>2425</v>
      </c>
      <c r="D27" s="26" t="s">
        <v>10</v>
      </c>
      <c r="E27" s="3"/>
      <c r="F27" s="3"/>
      <c r="G27" s="1"/>
      <c r="H27" s="1"/>
      <c r="I27" s="1"/>
      <c r="J27" s="1"/>
      <c r="K27" s="1"/>
    </row>
    <row r="28" spans="2:14" ht="18" x14ac:dyDescent="0.3">
      <c r="B28" s="49" t="s">
        <v>20</v>
      </c>
      <c r="C28" s="50">
        <f>C17/C18</f>
        <v>5.9929390997352163</v>
      </c>
      <c r="D28" s="32"/>
      <c r="E28" s="3"/>
      <c r="F28" s="3"/>
      <c r="G28" s="1"/>
      <c r="H28" s="1"/>
      <c r="I28" s="1"/>
      <c r="J28" s="1"/>
      <c r="K28" s="1"/>
    </row>
    <row r="29" spans="2:14" ht="15.6" x14ac:dyDescent="0.3">
      <c r="B29" s="49" t="s">
        <v>21</v>
      </c>
      <c r="C29" s="50">
        <f>C18/C20</f>
        <v>2.8325</v>
      </c>
      <c r="D29" s="32"/>
      <c r="E29" s="3"/>
      <c r="F29" s="3"/>
      <c r="G29" s="1"/>
      <c r="H29" s="1"/>
      <c r="I29" s="1"/>
      <c r="J29" s="1"/>
      <c r="K29" s="1"/>
    </row>
    <row r="30" spans="2:14" ht="15.6" x14ac:dyDescent="0.3">
      <c r="B30" s="49" t="s">
        <v>107</v>
      </c>
      <c r="C30" s="50">
        <f>C18/C19</f>
        <v>2.1337099811676086</v>
      </c>
      <c r="D30" s="32"/>
      <c r="E30" s="3"/>
      <c r="F30" s="3"/>
      <c r="G30" s="1"/>
      <c r="H30" s="1"/>
      <c r="I30" s="1"/>
      <c r="J30" s="1"/>
      <c r="K30" s="1"/>
    </row>
    <row r="31" spans="2:14" ht="39.6" customHeight="1" x14ac:dyDescent="0.3">
      <c r="B31" s="49" t="s">
        <v>22</v>
      </c>
      <c r="C31" s="39">
        <f>C27/(C17*C18*C20*1)</f>
        <v>0.78804690455175885</v>
      </c>
      <c r="D31" s="26"/>
      <c r="F31" s="3"/>
      <c r="G31" s="3"/>
      <c r="H31" s="1"/>
      <c r="I31" s="1"/>
      <c r="J31" s="1"/>
      <c r="K31" s="1"/>
    </row>
    <row r="32" spans="2:14" ht="15.6" x14ac:dyDescent="0.3">
      <c r="B32" s="6"/>
      <c r="C32" s="8"/>
      <c r="D32" s="3"/>
      <c r="G32" s="3"/>
      <c r="H32" s="3"/>
      <c r="I32" s="3"/>
      <c r="K32" s="9"/>
      <c r="M32" s="1"/>
      <c r="N32" s="1"/>
    </row>
    <row r="33" spans="1:11" ht="37.200000000000003" customHeight="1" x14ac:dyDescent="0.3">
      <c r="B33" s="92" t="s">
        <v>23</v>
      </c>
      <c r="C33" s="92"/>
      <c r="D33" s="92"/>
      <c r="E33" s="3"/>
      <c r="F33" s="3"/>
      <c r="G33" s="1"/>
      <c r="H33" s="1"/>
      <c r="I33" s="1"/>
      <c r="J33" s="1"/>
      <c r="K33" s="1"/>
    </row>
    <row r="34" spans="1:11" s="31" customFormat="1" ht="16.8" customHeight="1" thickBot="1" x14ac:dyDescent="0.35">
      <c r="B34" s="27"/>
      <c r="C34" s="27"/>
      <c r="D34" s="27"/>
      <c r="E34" s="32"/>
      <c r="F34" s="32"/>
      <c r="G34" s="33"/>
      <c r="H34" s="33"/>
      <c r="I34" s="33"/>
      <c r="J34" s="33"/>
      <c r="K34" s="33"/>
    </row>
    <row r="35" spans="1:11" ht="32.4" customHeight="1" x14ac:dyDescent="0.3">
      <c r="B35" s="55" t="s">
        <v>19</v>
      </c>
      <c r="C35" s="79">
        <f>C8/C26</f>
        <v>2083.3333333333335</v>
      </c>
      <c r="D35" s="56" t="s">
        <v>10</v>
      </c>
      <c r="E35" s="89" t="s">
        <v>25</v>
      </c>
      <c r="F35" s="3"/>
      <c r="G35" s="1"/>
      <c r="H35" s="1"/>
      <c r="I35" s="1"/>
      <c r="J35" s="1"/>
      <c r="K35" s="1"/>
    </row>
    <row r="36" spans="1:11" x14ac:dyDescent="0.3">
      <c r="B36" s="57"/>
      <c r="C36" s="58"/>
      <c r="D36" s="59"/>
      <c r="E36" s="90"/>
      <c r="F36" s="1"/>
      <c r="G36" s="1"/>
      <c r="H36" s="1"/>
      <c r="I36" s="1"/>
      <c r="J36" s="1"/>
      <c r="K36" s="1"/>
    </row>
    <row r="37" spans="1:11" ht="58.2" customHeight="1" x14ac:dyDescent="0.3">
      <c r="B37" s="60" t="s">
        <v>24</v>
      </c>
      <c r="C37" s="61">
        <f>((C8*(C28^2)*C29/(1*C31*C26))^(1/3))</f>
        <v>64.54839493055934</v>
      </c>
      <c r="D37" s="62" t="s">
        <v>12</v>
      </c>
      <c r="E37" s="90"/>
      <c r="F37" s="1"/>
      <c r="G37" s="1"/>
      <c r="H37" s="1"/>
      <c r="I37" s="1"/>
      <c r="J37" s="1"/>
      <c r="K37" s="1"/>
    </row>
    <row r="38" spans="1:11" x14ac:dyDescent="0.3">
      <c r="B38" s="63"/>
      <c r="C38" s="64"/>
      <c r="D38" s="65"/>
      <c r="E38" s="90"/>
    </row>
    <row r="39" spans="1:11" ht="18" x14ac:dyDescent="0.3">
      <c r="B39" s="60" t="s">
        <v>31</v>
      </c>
      <c r="C39" s="61">
        <f>C37/C28</f>
        <v>10.770741009767855</v>
      </c>
      <c r="D39" s="62" t="s">
        <v>12</v>
      </c>
      <c r="E39" s="90"/>
    </row>
    <row r="40" spans="1:11" ht="19.2" customHeight="1" x14ac:dyDescent="0.3">
      <c r="B40" s="60" t="s">
        <v>32</v>
      </c>
      <c r="C40" s="66">
        <f>C39/C29</f>
        <v>3.8025564023893574</v>
      </c>
      <c r="D40" s="62" t="s">
        <v>12</v>
      </c>
      <c r="E40" s="90"/>
    </row>
    <row r="41" spans="1:11" ht="18.600000000000001" thickBot="1" x14ac:dyDescent="0.35">
      <c r="B41" s="67" t="s">
        <v>33</v>
      </c>
      <c r="C41" s="68">
        <f>C39/C30</f>
        <v>5.0478936241718717</v>
      </c>
      <c r="D41" s="69" t="s">
        <v>12</v>
      </c>
      <c r="E41" s="91"/>
    </row>
    <row r="42" spans="1:11" ht="15" thickBot="1" x14ac:dyDescent="0.35">
      <c r="E42" s="31"/>
    </row>
    <row r="43" spans="1:11" ht="58.2" customHeight="1" x14ac:dyDescent="0.3">
      <c r="A43" s="10"/>
      <c r="B43" s="55" t="s">
        <v>26</v>
      </c>
      <c r="C43" s="70">
        <v>66.14</v>
      </c>
      <c r="D43" s="56" t="s">
        <v>12</v>
      </c>
      <c r="E43" s="89" t="s">
        <v>27</v>
      </c>
      <c r="F43" s="1"/>
      <c r="G43" s="1"/>
      <c r="H43" s="1"/>
      <c r="I43" s="1"/>
      <c r="J43" s="1"/>
      <c r="K43" s="1"/>
    </row>
    <row r="44" spans="1:11" ht="18" x14ac:dyDescent="0.3">
      <c r="B44" s="60" t="s">
        <v>31</v>
      </c>
      <c r="C44" s="61">
        <f>C43/C28</f>
        <v>11.036321060382916</v>
      </c>
      <c r="D44" s="62" t="s">
        <v>12</v>
      </c>
      <c r="E44" s="90"/>
    </row>
    <row r="45" spans="1:11" ht="19.2" customHeight="1" x14ac:dyDescent="0.3">
      <c r="B45" s="60" t="s">
        <v>32</v>
      </c>
      <c r="C45" s="66">
        <f>C44/C29</f>
        <v>3.8963181148748158</v>
      </c>
      <c r="D45" s="62" t="s">
        <v>12</v>
      </c>
      <c r="E45" s="90"/>
    </row>
    <row r="46" spans="1:11" ht="18.600000000000001" thickBot="1" x14ac:dyDescent="0.35">
      <c r="B46" s="67" t="s">
        <v>33</v>
      </c>
      <c r="C46" s="68">
        <f>C44/C30</f>
        <v>5.172362297496317</v>
      </c>
      <c r="D46" s="69" t="s">
        <v>12</v>
      </c>
      <c r="E46" s="91"/>
    </row>
    <row r="47" spans="1:11" ht="16.2" thickBot="1" x14ac:dyDescent="0.35">
      <c r="B47" s="6"/>
      <c r="C47" s="9"/>
      <c r="D47" s="4"/>
      <c r="E47" s="31"/>
    </row>
    <row r="48" spans="1:11" ht="58.2" customHeight="1" thickBot="1" x14ac:dyDescent="0.35">
      <c r="A48" s="10"/>
      <c r="B48" s="55" t="s">
        <v>26</v>
      </c>
      <c r="C48" s="71">
        <v>62.41</v>
      </c>
      <c r="D48" s="56" t="s">
        <v>12</v>
      </c>
      <c r="E48" s="89" t="s">
        <v>28</v>
      </c>
      <c r="F48" s="1"/>
      <c r="G48" s="83" t="s">
        <v>29</v>
      </c>
      <c r="H48" s="84"/>
      <c r="I48" s="72" t="s">
        <v>30</v>
      </c>
      <c r="J48" s="1"/>
      <c r="K48" s="1"/>
    </row>
    <row r="49" spans="1:11" ht="18" customHeight="1" x14ac:dyDescent="0.3">
      <c r="A49" s="10"/>
      <c r="B49" s="60" t="s">
        <v>31</v>
      </c>
      <c r="C49" s="61">
        <f>C48/C28</f>
        <v>10.413921944035346</v>
      </c>
      <c r="D49" s="62" t="s">
        <v>12</v>
      </c>
      <c r="E49" s="90"/>
      <c r="F49" s="1"/>
      <c r="G49" s="13"/>
      <c r="H49" s="13"/>
      <c r="I49" s="1"/>
      <c r="J49" s="1"/>
      <c r="K49" s="1"/>
    </row>
    <row r="50" spans="1:11" ht="19.8" customHeight="1" x14ac:dyDescent="0.3">
      <c r="A50" s="10"/>
      <c r="B50" s="60" t="s">
        <v>32</v>
      </c>
      <c r="C50" s="66">
        <f>C49/C29</f>
        <v>3.676583210603829</v>
      </c>
      <c r="D50" s="62" t="s">
        <v>12</v>
      </c>
      <c r="E50" s="90"/>
      <c r="F50" s="1"/>
      <c r="G50" s="13"/>
      <c r="H50" s="13"/>
      <c r="I50" s="1"/>
      <c r="J50" s="1"/>
      <c r="K50" s="1"/>
    </row>
    <row r="51" spans="1:11" ht="16.8" customHeight="1" thickBot="1" x14ac:dyDescent="0.35">
      <c r="A51" s="10"/>
      <c r="B51" s="67" t="s">
        <v>33</v>
      </c>
      <c r="C51" s="68">
        <f>C49/C30</f>
        <v>4.8806642120765824</v>
      </c>
      <c r="D51" s="69" t="s">
        <v>12</v>
      </c>
      <c r="E51" s="91"/>
      <c r="F51" s="1"/>
      <c r="G51" s="13"/>
      <c r="H51" s="13"/>
      <c r="I51" s="1"/>
      <c r="J51" s="1"/>
      <c r="K51" s="1"/>
    </row>
    <row r="52" spans="1:11" ht="15.6" customHeight="1" x14ac:dyDescent="0.3">
      <c r="B52" s="3"/>
      <c r="C52" s="3"/>
      <c r="D52" s="3"/>
      <c r="E52" s="3"/>
      <c r="F52" s="3"/>
      <c r="G52" s="3"/>
      <c r="H52" s="3"/>
      <c r="I52" s="3"/>
      <c r="J52" s="3"/>
      <c r="K52" s="1"/>
    </row>
    <row r="53" spans="1:11" ht="15.6" customHeight="1" x14ac:dyDescent="0.3">
      <c r="B53" s="3"/>
      <c r="C53" s="3"/>
      <c r="D53" s="3"/>
      <c r="E53" s="3"/>
      <c r="F53" s="3"/>
      <c r="G53" s="3"/>
      <c r="H53" s="3"/>
      <c r="I53" s="3"/>
      <c r="J53" s="3"/>
      <c r="K53" s="1"/>
    </row>
    <row r="54" spans="1:11" ht="15" customHeight="1" x14ac:dyDescent="0.3">
      <c r="B54" s="3"/>
      <c r="C54" s="3"/>
      <c r="D54" s="3"/>
      <c r="E54" s="3"/>
      <c r="F54" s="3"/>
      <c r="G54" s="3"/>
      <c r="H54" s="3"/>
      <c r="I54" s="3"/>
      <c r="J54" s="3"/>
      <c r="K54" s="1"/>
    </row>
    <row r="55" spans="1:11" ht="29.4" customHeight="1" x14ac:dyDescent="0.3">
      <c r="B55" s="80" t="s">
        <v>102</v>
      </c>
      <c r="C55" s="81"/>
      <c r="D55" s="82"/>
      <c r="E55" s="11"/>
      <c r="F55" s="11"/>
      <c r="G55" s="11"/>
      <c r="H55" s="11"/>
      <c r="I55" s="11"/>
      <c r="J55" s="11"/>
      <c r="K55" s="11"/>
    </row>
    <row r="56" spans="1:11" ht="18" x14ac:dyDescent="0.3">
      <c r="B56" s="14"/>
      <c r="C56" s="15" t="s">
        <v>34</v>
      </c>
      <c r="D56" s="15" t="s">
        <v>35</v>
      </c>
      <c r="E56" s="1"/>
      <c r="F56" s="1"/>
      <c r="G56" s="1"/>
      <c r="H56" s="1"/>
      <c r="I56" s="1"/>
      <c r="J56" s="1"/>
      <c r="K56" s="1"/>
    </row>
    <row r="57" spans="1:11" ht="29.4" customHeight="1" x14ac:dyDescent="0.3">
      <c r="B57" s="45" t="s">
        <v>36</v>
      </c>
      <c r="C57" s="45">
        <f>C15</f>
        <v>1746</v>
      </c>
      <c r="D57" s="45">
        <f>C8</f>
        <v>1500</v>
      </c>
      <c r="E57" s="1"/>
      <c r="F57" s="3"/>
      <c r="G57" s="3"/>
      <c r="H57" s="3"/>
      <c r="I57" s="1"/>
      <c r="J57" s="1"/>
      <c r="K57" s="1"/>
    </row>
    <row r="58" spans="1:11" ht="18" x14ac:dyDescent="0.3">
      <c r="B58" s="45" t="s">
        <v>37</v>
      </c>
      <c r="C58" s="45">
        <f>C17</f>
        <v>67.900000000000006</v>
      </c>
      <c r="D58" s="46">
        <f>C37</f>
        <v>64.54839493055934</v>
      </c>
      <c r="E58" s="1"/>
      <c r="F58" s="3"/>
      <c r="G58" s="3"/>
      <c r="H58" s="3"/>
      <c r="I58" s="1"/>
      <c r="J58" s="1"/>
      <c r="K58" s="1"/>
    </row>
    <row r="59" spans="1:11" ht="18" x14ac:dyDescent="0.3">
      <c r="B59" s="45" t="s">
        <v>38</v>
      </c>
      <c r="C59" s="45">
        <f>C18</f>
        <v>11.33</v>
      </c>
      <c r="D59" s="46">
        <f>C39</f>
        <v>10.770741009767855</v>
      </c>
      <c r="E59" s="1"/>
      <c r="F59" s="1"/>
      <c r="G59" s="1"/>
      <c r="H59" s="1"/>
      <c r="I59" s="1"/>
      <c r="J59" s="1"/>
      <c r="K59" s="1"/>
    </row>
    <row r="60" spans="1:11" ht="18" x14ac:dyDescent="0.3">
      <c r="B60" s="45" t="s">
        <v>39</v>
      </c>
      <c r="C60" s="45">
        <f>C19</f>
        <v>5.31</v>
      </c>
      <c r="D60" s="46">
        <f>C41</f>
        <v>5.0478936241718717</v>
      </c>
      <c r="E60" s="1"/>
      <c r="F60" s="1"/>
      <c r="G60" s="1"/>
      <c r="H60" s="1"/>
      <c r="I60" s="1"/>
      <c r="J60" s="1"/>
      <c r="K60" s="1"/>
    </row>
    <row r="61" spans="1:11" ht="18" x14ac:dyDescent="0.3">
      <c r="B61" s="45" t="s">
        <v>40</v>
      </c>
      <c r="C61" s="45">
        <f>C20</f>
        <v>4</v>
      </c>
      <c r="D61" s="47">
        <f>C40</f>
        <v>3.8025564023893574</v>
      </c>
      <c r="E61" s="1"/>
      <c r="F61" s="1"/>
      <c r="G61" s="1"/>
      <c r="H61" s="1"/>
      <c r="I61" s="1"/>
      <c r="J61" s="1"/>
      <c r="K61" s="1"/>
    </row>
    <row r="62" spans="1:11" ht="15.6" x14ac:dyDescent="0.3">
      <c r="B62" s="45" t="s">
        <v>112</v>
      </c>
      <c r="C62" s="45">
        <f>C21</f>
        <v>11.5</v>
      </c>
      <c r="D62" s="45">
        <f>C9</f>
        <v>9</v>
      </c>
      <c r="E62" s="3"/>
      <c r="F62" s="3"/>
      <c r="G62" s="3"/>
      <c r="H62" s="3"/>
      <c r="I62" s="3"/>
      <c r="J62" s="3"/>
      <c r="K62" s="1"/>
    </row>
    <row r="63" spans="1:11" ht="15.6" x14ac:dyDescent="0.3">
      <c r="B63" s="45" t="s">
        <v>41</v>
      </c>
      <c r="C63" s="47">
        <f>C27</f>
        <v>2425</v>
      </c>
      <c r="D63" s="47">
        <f>C35</f>
        <v>2083.3333333333335</v>
      </c>
      <c r="E63" s="3"/>
      <c r="F63" s="3"/>
      <c r="G63" s="3"/>
      <c r="H63" s="3"/>
      <c r="I63" s="3"/>
      <c r="J63" s="3"/>
      <c r="K63" s="1"/>
    </row>
    <row r="64" spans="1:11" ht="15.6" x14ac:dyDescent="0.3">
      <c r="B64" s="45" t="s">
        <v>42</v>
      </c>
      <c r="C64" s="45">
        <v>1</v>
      </c>
      <c r="D64" s="45">
        <v>1</v>
      </c>
      <c r="E64" s="3"/>
      <c r="F64" s="3"/>
      <c r="G64" s="3"/>
      <c r="H64" s="3"/>
      <c r="I64" s="3"/>
      <c r="J64" s="3"/>
      <c r="K64" s="1"/>
    </row>
    <row r="65" spans="2:11" ht="18" x14ac:dyDescent="0.3">
      <c r="B65" s="45" t="s">
        <v>43</v>
      </c>
      <c r="C65" s="46">
        <f>C31</f>
        <v>0.78804690455175885</v>
      </c>
      <c r="D65" s="46">
        <f>C31</f>
        <v>0.78804690455175885</v>
      </c>
      <c r="E65" s="3"/>
      <c r="F65" s="3"/>
      <c r="G65" s="3"/>
      <c r="H65" s="3"/>
      <c r="I65" s="3"/>
      <c r="J65" s="3"/>
      <c r="K65" s="1"/>
    </row>
    <row r="66" spans="2:11" ht="18" x14ac:dyDescent="0.3">
      <c r="B66" s="45" t="s">
        <v>43</v>
      </c>
      <c r="C66" s="46">
        <f>C26</f>
        <v>0.72</v>
      </c>
      <c r="D66" s="45">
        <f>C26</f>
        <v>0.72</v>
      </c>
      <c r="E66" s="1"/>
      <c r="F66" s="1"/>
      <c r="G66" s="1"/>
      <c r="H66" s="1"/>
      <c r="I66" s="1"/>
      <c r="J66" s="1"/>
      <c r="K66" s="1"/>
    </row>
  </sheetData>
  <mergeCells count="11">
    <mergeCell ref="B55:D55"/>
    <mergeCell ref="G48:H48"/>
    <mergeCell ref="B2:D3"/>
    <mergeCell ref="B5:D5"/>
    <mergeCell ref="B12:D12"/>
    <mergeCell ref="C14:D14"/>
    <mergeCell ref="E35:E41"/>
    <mergeCell ref="E43:E46"/>
    <mergeCell ref="E48:E51"/>
    <mergeCell ref="B24:D24"/>
    <mergeCell ref="B33:D33"/>
  </mergeCells>
  <pageMargins left="0.7" right="0.7" top="0.75" bottom="0.75" header="0.3" footer="0.3"/>
  <pageSetup orientation="portrait" r:id="rId1"/>
  <ignoredErrors>
    <ignoredError sqref="C4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D68A1-AFB6-4886-98F8-7E8A0C22464E}">
  <dimension ref="A1:M89"/>
  <sheetViews>
    <sheetView zoomScaleNormal="100" workbookViewId="0">
      <selection activeCell="J8" sqref="J8"/>
    </sheetView>
  </sheetViews>
  <sheetFormatPr defaultRowHeight="15.6" x14ac:dyDescent="0.3"/>
  <cols>
    <col min="1" max="2" width="8.88671875" style="16"/>
    <col min="3" max="3" width="9.6640625" style="16" customWidth="1"/>
    <col min="4" max="4" width="9.77734375" style="16" customWidth="1"/>
    <col min="5" max="5" width="12.33203125" style="16" customWidth="1"/>
    <col min="6" max="6" width="10.77734375" style="16" bestFit="1" customWidth="1"/>
    <col min="7" max="16" width="8.88671875" style="16"/>
    <col min="17" max="17" width="8.88671875" style="16" customWidth="1"/>
    <col min="18" max="16384" width="8.88671875" style="16"/>
  </cols>
  <sheetData>
    <row r="1" spans="1:10" x14ac:dyDescent="0.3">
      <c r="I1" s="16" t="s">
        <v>104</v>
      </c>
    </row>
    <row r="2" spans="1:10" x14ac:dyDescent="0.3">
      <c r="B2" s="85" t="s">
        <v>45</v>
      </c>
      <c r="C2" s="85"/>
      <c r="D2" s="85"/>
      <c r="E2" s="85"/>
      <c r="F2" s="85"/>
      <c r="G2" s="85"/>
      <c r="H2" s="85"/>
      <c r="I2" s="85"/>
    </row>
    <row r="3" spans="1:10" ht="14.4" customHeight="1" x14ac:dyDescent="0.3">
      <c r="B3" s="85"/>
      <c r="C3" s="85"/>
      <c r="D3" s="85"/>
      <c r="E3" s="85"/>
      <c r="F3" s="85"/>
      <c r="G3" s="85"/>
      <c r="H3" s="85"/>
      <c r="I3" s="85"/>
    </row>
    <row r="4" spans="1:10" ht="14.4" customHeight="1" x14ac:dyDescent="0.3">
      <c r="B4" s="85"/>
      <c r="C4" s="85"/>
      <c r="D4" s="85"/>
      <c r="E4" s="85"/>
      <c r="F4" s="85"/>
      <c r="G4" s="85"/>
      <c r="H4" s="85"/>
      <c r="I4" s="85"/>
      <c r="J4" s="16" t="s">
        <v>104</v>
      </c>
    </row>
    <row r="5" spans="1:10" x14ac:dyDescent="0.3">
      <c r="J5" s="16" t="s">
        <v>104</v>
      </c>
    </row>
    <row r="6" spans="1:10" ht="15.6" customHeight="1" x14ac:dyDescent="0.5">
      <c r="A6" s="19"/>
      <c r="B6" s="92" t="s">
        <v>95</v>
      </c>
      <c r="C6" s="92"/>
      <c r="D6" s="92"/>
      <c r="I6" s="16" t="s">
        <v>104</v>
      </c>
      <c r="J6" s="16" t="s">
        <v>104</v>
      </c>
    </row>
    <row r="7" spans="1:10" ht="15.6" customHeight="1" x14ac:dyDescent="0.5">
      <c r="A7" s="19"/>
      <c r="B7" s="92"/>
      <c r="C7" s="92"/>
      <c r="D7" s="92"/>
    </row>
    <row r="9" spans="1:10" x14ac:dyDescent="0.3">
      <c r="D9" s="93" t="s">
        <v>46</v>
      </c>
      <c r="E9" s="93"/>
      <c r="F9" s="93"/>
      <c r="G9" s="38" t="s">
        <v>49</v>
      </c>
      <c r="H9" s="51">
        <f>'Principal Particulars'!C27</f>
        <v>2425</v>
      </c>
      <c r="I9" s="34" t="s">
        <v>10</v>
      </c>
      <c r="J9" s="16" t="s">
        <v>104</v>
      </c>
    </row>
    <row r="10" spans="1:10" ht="18" x14ac:dyDescent="0.4">
      <c r="D10" s="29" t="s">
        <v>52</v>
      </c>
      <c r="E10" s="29"/>
      <c r="F10" s="29"/>
      <c r="G10" s="38" t="s">
        <v>49</v>
      </c>
      <c r="H10" s="34">
        <f>'Principal Particulars'!C22</f>
        <v>736</v>
      </c>
      <c r="I10" s="34" t="s">
        <v>48</v>
      </c>
    </row>
    <row r="11" spans="1:10" x14ac:dyDescent="0.3">
      <c r="D11" s="29" t="s">
        <v>50</v>
      </c>
      <c r="E11" s="29"/>
      <c r="F11" s="29"/>
      <c r="G11" s="38" t="s">
        <v>49</v>
      </c>
      <c r="H11" s="34">
        <v>11.5</v>
      </c>
      <c r="I11" s="34" t="s">
        <v>111</v>
      </c>
    </row>
    <row r="12" spans="1:10" x14ac:dyDescent="0.3">
      <c r="D12" s="29"/>
      <c r="E12" s="29"/>
      <c r="F12" s="29"/>
      <c r="G12" s="18"/>
      <c r="H12" s="18"/>
      <c r="I12" s="18"/>
    </row>
    <row r="13" spans="1:10" s="4" customFormat="1" ht="45.6" customHeight="1" x14ac:dyDescent="0.3">
      <c r="B13" s="22"/>
      <c r="D13" s="17" t="s">
        <v>98</v>
      </c>
      <c r="E13" s="17"/>
      <c r="F13" s="17"/>
      <c r="G13" s="26"/>
      <c r="H13" s="48" t="s">
        <v>49</v>
      </c>
      <c r="I13" s="51">
        <f>(H9^(2/3)*(H11^3))/H10</f>
        <v>372.9839998800378</v>
      </c>
    </row>
    <row r="15" spans="1:10" x14ac:dyDescent="0.3">
      <c r="B15" s="92" t="s">
        <v>96</v>
      </c>
      <c r="C15" s="92"/>
      <c r="D15" s="92"/>
    </row>
    <row r="16" spans="1:10" x14ac:dyDescent="0.3">
      <c r="B16" s="92"/>
      <c r="C16" s="92"/>
      <c r="D16" s="92"/>
    </row>
    <row r="17" spans="2:11" x14ac:dyDescent="0.3">
      <c r="B17" s="17"/>
      <c r="C17" s="18"/>
      <c r="D17" s="18"/>
    </row>
    <row r="18" spans="2:11" x14ac:dyDescent="0.3">
      <c r="D18" s="93" t="s">
        <v>46</v>
      </c>
      <c r="E18" s="93"/>
      <c r="F18" s="93"/>
      <c r="G18" s="38" t="s">
        <v>49</v>
      </c>
      <c r="H18" s="77">
        <f>'Principal Particulars'!C35</f>
        <v>2083.3333333333335</v>
      </c>
      <c r="I18" s="34" t="s">
        <v>10</v>
      </c>
    </row>
    <row r="19" spans="2:11" x14ac:dyDescent="0.3">
      <c r="D19" s="29" t="s">
        <v>50</v>
      </c>
      <c r="E19" s="29"/>
      <c r="F19" s="29"/>
      <c r="G19" s="38" t="s">
        <v>49</v>
      </c>
      <c r="H19" s="34">
        <f>'Principal Particulars'!C9</f>
        <v>9</v>
      </c>
      <c r="I19" s="34" t="s">
        <v>111</v>
      </c>
    </row>
    <row r="20" spans="2:11" x14ac:dyDescent="0.3">
      <c r="D20" s="29" t="s">
        <v>51</v>
      </c>
      <c r="E20" s="29"/>
      <c r="F20" s="29"/>
      <c r="G20" s="38" t="s">
        <v>49</v>
      </c>
      <c r="H20" s="51">
        <f>I13</f>
        <v>372.9839998800378</v>
      </c>
      <c r="I20" s="34"/>
    </row>
    <row r="21" spans="2:11" x14ac:dyDescent="0.3">
      <c r="D21" s="29"/>
      <c r="E21" s="29"/>
      <c r="F21" s="29"/>
      <c r="G21" s="18"/>
      <c r="H21" s="51"/>
      <c r="I21" s="34"/>
    </row>
    <row r="22" spans="2:11" ht="36.6" customHeight="1" x14ac:dyDescent="0.3">
      <c r="D22" s="17" t="s">
        <v>99</v>
      </c>
      <c r="E22" s="29"/>
      <c r="F22" s="29"/>
      <c r="G22" s="48" t="s">
        <v>49</v>
      </c>
      <c r="H22" s="34">
        <f>(H18^(2/3)*H19^3)/H20</f>
        <v>318.81824592676998</v>
      </c>
      <c r="I22" s="34" t="s">
        <v>48</v>
      </c>
    </row>
    <row r="23" spans="2:11" ht="16.8" customHeight="1" x14ac:dyDescent="0.3">
      <c r="D23" s="17"/>
      <c r="E23" s="29"/>
      <c r="F23" s="29"/>
      <c r="G23" s="53" t="s">
        <v>53</v>
      </c>
      <c r="H23" s="34">
        <v>320</v>
      </c>
      <c r="I23" s="34" t="s">
        <v>63</v>
      </c>
    </row>
    <row r="24" spans="2:11" x14ac:dyDescent="0.3">
      <c r="D24" s="18"/>
      <c r="E24" s="18"/>
      <c r="F24" s="18"/>
    </row>
    <row r="25" spans="2:11" x14ac:dyDescent="0.3">
      <c r="D25" s="18"/>
      <c r="E25" s="18"/>
      <c r="F25" s="18"/>
      <c r="G25" s="48" t="s">
        <v>49</v>
      </c>
      <c r="H25" s="18">
        <f>H23*1.3410220888</f>
        <v>429.12706841599999</v>
      </c>
      <c r="I25" s="52" t="s">
        <v>54</v>
      </c>
    </row>
    <row r="26" spans="2:11" x14ac:dyDescent="0.3">
      <c r="D26" s="18"/>
      <c r="E26" s="18"/>
      <c r="F26" s="18"/>
      <c r="G26" s="53" t="s">
        <v>53</v>
      </c>
      <c r="H26" s="52">
        <v>430</v>
      </c>
      <c r="I26" s="52" t="s">
        <v>54</v>
      </c>
    </row>
    <row r="27" spans="2:11" x14ac:dyDescent="0.3">
      <c r="G27" s="23"/>
      <c r="H27" s="20"/>
      <c r="I27" s="20"/>
    </row>
    <row r="28" spans="2:11" ht="25.8" x14ac:dyDescent="0.3">
      <c r="B28" s="92" t="s">
        <v>106</v>
      </c>
      <c r="C28" s="92"/>
      <c r="D28" s="92"/>
      <c r="E28" s="4"/>
      <c r="F28" s="4"/>
      <c r="G28" s="4"/>
      <c r="H28" s="20"/>
      <c r="I28" s="20"/>
    </row>
    <row r="29" spans="2:11" s="18" customFormat="1" ht="13.2" customHeight="1" x14ac:dyDescent="0.3">
      <c r="B29" s="27"/>
      <c r="C29" s="27"/>
      <c r="D29" s="27"/>
      <c r="E29" s="26"/>
      <c r="F29" s="26"/>
      <c r="G29" s="26"/>
      <c r="H29" s="73"/>
      <c r="I29" s="73"/>
    </row>
    <row r="30" spans="2:11" ht="15.6" customHeight="1" x14ac:dyDescent="0.3">
      <c r="B30" s="17" t="s">
        <v>77</v>
      </c>
      <c r="C30" s="17"/>
      <c r="D30" s="26"/>
      <c r="E30" s="26"/>
      <c r="F30" s="38" t="s">
        <v>49</v>
      </c>
      <c r="G30" s="34">
        <f>315</f>
        <v>315</v>
      </c>
      <c r="H30" s="34" t="s">
        <v>75</v>
      </c>
      <c r="I30" s="26"/>
      <c r="J30" s="26"/>
      <c r="K30" s="26"/>
    </row>
    <row r="31" spans="2:11" s="4" customFormat="1" ht="15.6" customHeight="1" x14ac:dyDescent="0.3">
      <c r="B31" s="17" t="s">
        <v>74</v>
      </c>
      <c r="C31" s="17"/>
      <c r="D31" s="26"/>
      <c r="E31" s="26"/>
      <c r="F31" s="38" t="s">
        <v>49</v>
      </c>
      <c r="G31" s="34">
        <f>H19</f>
        <v>9</v>
      </c>
      <c r="H31" s="34" t="s">
        <v>111</v>
      </c>
      <c r="I31" s="38" t="s">
        <v>49</v>
      </c>
      <c r="J31" s="51">
        <f>(9*0.5144*3600)/1000</f>
        <v>16.66656</v>
      </c>
      <c r="K31" s="34" t="s">
        <v>76</v>
      </c>
    </row>
    <row r="32" spans="2:11" ht="15.6" customHeight="1" x14ac:dyDescent="0.3">
      <c r="B32" s="17" t="s">
        <v>73</v>
      </c>
      <c r="C32" s="27"/>
      <c r="D32" s="25"/>
      <c r="E32" s="18"/>
      <c r="F32" s="38" t="s">
        <v>49</v>
      </c>
      <c r="G32" s="51">
        <f>2*(G30/J31)</f>
        <v>37.800241921548299</v>
      </c>
      <c r="H32" s="34" t="s">
        <v>71</v>
      </c>
      <c r="I32" s="53" t="s">
        <v>53</v>
      </c>
      <c r="J32" s="52">
        <v>38</v>
      </c>
      <c r="K32" s="34" t="s">
        <v>71</v>
      </c>
    </row>
    <row r="33" spans="2:13" x14ac:dyDescent="0.3">
      <c r="B33" s="17" t="s">
        <v>69</v>
      </c>
      <c r="C33" s="29"/>
      <c r="D33" s="18"/>
      <c r="E33" s="18"/>
      <c r="F33" s="38" t="s">
        <v>49</v>
      </c>
      <c r="G33" s="34">
        <v>7</v>
      </c>
      <c r="H33" s="34" t="s">
        <v>70</v>
      </c>
      <c r="I33" s="26"/>
      <c r="J33" s="26"/>
      <c r="K33" s="26"/>
    </row>
    <row r="34" spans="2:13" x14ac:dyDescent="0.3">
      <c r="B34" s="17" t="s">
        <v>72</v>
      </c>
      <c r="C34" s="29"/>
      <c r="D34" s="18"/>
      <c r="E34" s="18"/>
      <c r="F34" s="38" t="s">
        <v>49</v>
      </c>
      <c r="G34" s="34">
        <v>1.5</v>
      </c>
      <c r="H34" s="34"/>
      <c r="I34" s="26"/>
      <c r="J34" s="26"/>
      <c r="K34" s="26"/>
    </row>
    <row r="35" spans="2:13" x14ac:dyDescent="0.3">
      <c r="B35" s="17"/>
      <c r="C35" s="29"/>
      <c r="D35" s="18"/>
      <c r="E35" s="18"/>
      <c r="F35" s="38"/>
      <c r="G35" s="34"/>
      <c r="H35" s="34"/>
      <c r="I35" s="26"/>
      <c r="J35" s="26"/>
      <c r="K35" s="26"/>
    </row>
    <row r="36" spans="2:13" ht="25.8" x14ac:dyDescent="0.3">
      <c r="B36" s="92" t="s">
        <v>83</v>
      </c>
      <c r="C36" s="92"/>
      <c r="D36" s="28"/>
      <c r="E36" s="28"/>
      <c r="F36" s="4"/>
      <c r="G36" s="4"/>
    </row>
    <row r="37" spans="2:13" x14ac:dyDescent="0.3">
      <c r="J37" s="4"/>
    </row>
    <row r="38" spans="2:13" x14ac:dyDescent="0.3">
      <c r="B38" s="17" t="s">
        <v>47</v>
      </c>
      <c r="C38" s="18"/>
      <c r="D38" s="18"/>
      <c r="E38" s="18"/>
      <c r="F38" s="26" t="s">
        <v>66</v>
      </c>
      <c r="G38" s="26"/>
      <c r="H38" s="26"/>
      <c r="I38" s="26"/>
      <c r="J38" s="26"/>
      <c r="K38" s="18"/>
      <c r="L38" s="18"/>
      <c r="M38" s="18"/>
    </row>
    <row r="39" spans="2:13" x14ac:dyDescent="0.3">
      <c r="B39" s="17" t="s">
        <v>55</v>
      </c>
      <c r="C39" s="18"/>
      <c r="D39" s="18"/>
      <c r="E39" s="38" t="s">
        <v>49</v>
      </c>
      <c r="F39" s="52">
        <v>400</v>
      </c>
      <c r="G39" s="34" t="s">
        <v>63</v>
      </c>
      <c r="H39" s="26" t="s">
        <v>68</v>
      </c>
      <c r="I39" s="26"/>
      <c r="J39" s="18"/>
      <c r="K39" s="26" t="s">
        <v>67</v>
      </c>
      <c r="L39" s="18"/>
      <c r="M39" s="18"/>
    </row>
    <row r="40" spans="2:13" x14ac:dyDescent="0.3">
      <c r="B40" s="17" t="s">
        <v>56</v>
      </c>
      <c r="C40" s="18"/>
      <c r="D40" s="18"/>
      <c r="E40" s="38" t="s">
        <v>49</v>
      </c>
      <c r="F40" s="34">
        <v>198</v>
      </c>
      <c r="G40" s="34" t="s">
        <v>57</v>
      </c>
      <c r="H40" s="26"/>
      <c r="I40" s="26"/>
      <c r="J40" s="18"/>
      <c r="K40" s="18"/>
      <c r="L40" s="18"/>
      <c r="M40" s="18"/>
    </row>
    <row r="41" spans="2:13" ht="18" x14ac:dyDescent="0.3">
      <c r="B41" s="17" t="s">
        <v>78</v>
      </c>
      <c r="C41" s="18"/>
      <c r="D41" s="18"/>
      <c r="E41" s="38" t="s">
        <v>49</v>
      </c>
      <c r="F41" s="75">
        <f>F40*F39*J32*1.5*10^-6</f>
        <v>4.5144000000000002</v>
      </c>
      <c r="G41" s="34" t="s">
        <v>59</v>
      </c>
      <c r="H41" s="18"/>
      <c r="I41" s="26"/>
      <c r="J41" s="18"/>
      <c r="K41" s="18"/>
      <c r="L41" s="18"/>
      <c r="M41" s="18"/>
    </row>
    <row r="42" spans="2:13" x14ac:dyDescent="0.3">
      <c r="B42" s="29"/>
      <c r="C42" s="18"/>
      <c r="D42" s="18"/>
      <c r="E42" s="18"/>
      <c r="F42" s="26"/>
      <c r="G42" s="26"/>
      <c r="H42" s="50"/>
      <c r="I42" s="26"/>
      <c r="J42" s="26"/>
      <c r="K42" s="18"/>
      <c r="L42" s="18"/>
      <c r="M42" s="18"/>
    </row>
    <row r="43" spans="2:13" ht="18" x14ac:dyDescent="0.3">
      <c r="B43" s="17" t="s">
        <v>88</v>
      </c>
      <c r="C43" s="18"/>
      <c r="D43" s="18"/>
      <c r="E43" s="18"/>
      <c r="F43" s="38" t="s">
        <v>49</v>
      </c>
      <c r="G43" s="51">
        <f>F41+(0.2*F41)+(F39*0.5*J32*1.5*10^-6)</f>
        <v>5.4286799999999999</v>
      </c>
      <c r="H43" s="34" t="s">
        <v>10</v>
      </c>
      <c r="I43" s="18"/>
      <c r="J43" s="26"/>
      <c r="K43" s="18"/>
      <c r="L43" s="18"/>
      <c r="M43" s="18"/>
    </row>
    <row r="44" spans="2:13" x14ac:dyDescent="0.3">
      <c r="B44" s="17"/>
      <c r="C44" s="18"/>
      <c r="D44" s="18"/>
      <c r="E44" s="18"/>
      <c r="F44" s="38"/>
      <c r="G44" s="39"/>
      <c r="H44" s="34"/>
      <c r="I44" s="18"/>
      <c r="J44" s="26"/>
      <c r="K44" s="18"/>
      <c r="L44" s="18"/>
      <c r="M44" s="18"/>
    </row>
    <row r="45" spans="2:13" s="18" customFormat="1" x14ac:dyDescent="0.3">
      <c r="B45" s="17"/>
      <c r="F45" s="38"/>
      <c r="G45" s="39"/>
      <c r="H45" s="34"/>
      <c r="J45" s="26"/>
    </row>
    <row r="46" spans="2:13" s="21" customFormat="1" ht="25.8" x14ac:dyDescent="0.3">
      <c r="B46" s="92" t="s">
        <v>60</v>
      </c>
      <c r="C46" s="92"/>
      <c r="F46" s="2"/>
      <c r="G46" s="2"/>
      <c r="H46" s="2"/>
      <c r="I46" s="2"/>
      <c r="J46" s="2"/>
    </row>
    <row r="47" spans="2:13" s="29" customFormat="1" ht="15.6" customHeight="1" x14ac:dyDescent="0.3">
      <c r="B47" s="27"/>
      <c r="C47" s="27"/>
      <c r="F47" s="17"/>
      <c r="G47" s="17"/>
      <c r="H47" s="17"/>
      <c r="I47" s="17"/>
      <c r="J47" s="17"/>
    </row>
    <row r="48" spans="2:13" x14ac:dyDescent="0.3">
      <c r="B48" s="17" t="s">
        <v>60</v>
      </c>
      <c r="C48" s="18"/>
      <c r="D48" s="18"/>
      <c r="E48" s="18"/>
      <c r="F48" s="26" t="s">
        <v>97</v>
      </c>
      <c r="G48" s="18"/>
      <c r="H48" s="34" t="s">
        <v>61</v>
      </c>
      <c r="I48" s="26"/>
      <c r="J48" s="4"/>
    </row>
    <row r="49" spans="2:12" x14ac:dyDescent="0.3">
      <c r="B49" s="17" t="s">
        <v>62</v>
      </c>
      <c r="C49" s="18"/>
      <c r="D49" s="18"/>
      <c r="E49" s="38" t="s">
        <v>49</v>
      </c>
      <c r="F49" s="34">
        <v>50</v>
      </c>
      <c r="G49" s="34" t="s">
        <v>63</v>
      </c>
      <c r="H49" s="26"/>
      <c r="I49" s="26"/>
      <c r="J49" s="4"/>
    </row>
    <row r="50" spans="2:12" x14ac:dyDescent="0.3">
      <c r="B50" s="17" t="s">
        <v>79</v>
      </c>
      <c r="C50" s="18"/>
      <c r="D50" s="18"/>
      <c r="E50" s="38" t="s">
        <v>49</v>
      </c>
      <c r="F50" s="34">
        <v>16.2</v>
      </c>
      <c r="G50" s="34" t="s">
        <v>64</v>
      </c>
      <c r="H50" s="18" t="s">
        <v>65</v>
      </c>
      <c r="I50" s="26"/>
      <c r="J50" s="4"/>
    </row>
    <row r="51" spans="2:12" x14ac:dyDescent="0.3">
      <c r="B51" s="17" t="s">
        <v>58</v>
      </c>
      <c r="C51" s="18"/>
      <c r="D51" s="18"/>
      <c r="E51" s="38" t="s">
        <v>49</v>
      </c>
      <c r="F51" s="54">
        <f>(F50*1*G33*24*1.5*0.85)/1000</f>
        <v>3.4700399999999996</v>
      </c>
      <c r="G51" s="34" t="s">
        <v>10</v>
      </c>
      <c r="H51" s="18"/>
      <c r="I51" s="18"/>
      <c r="K51" s="24"/>
      <c r="L51" s="4"/>
    </row>
    <row r="52" spans="2:12" x14ac:dyDescent="0.3">
      <c r="B52" s="21"/>
    </row>
    <row r="53" spans="2:12" ht="15.6" customHeight="1" x14ac:dyDescent="0.3">
      <c r="B53" s="92" t="s">
        <v>84</v>
      </c>
      <c r="C53" s="92"/>
      <c r="D53" s="92"/>
      <c r="E53" s="92"/>
      <c r="F53" s="92"/>
      <c r="G53" s="92"/>
      <c r="H53" s="92"/>
    </row>
    <row r="54" spans="2:12" ht="15.6" customHeight="1" x14ac:dyDescent="0.3">
      <c r="B54" s="92"/>
      <c r="C54" s="92"/>
      <c r="D54" s="92"/>
      <c r="E54" s="92"/>
      <c r="F54" s="92"/>
      <c r="G54" s="92"/>
      <c r="H54" s="92"/>
    </row>
    <row r="56" spans="2:12" x14ac:dyDescent="0.3">
      <c r="B56" s="17" t="s">
        <v>85</v>
      </c>
      <c r="C56" s="18"/>
      <c r="D56" s="94" t="s">
        <v>108</v>
      </c>
      <c r="E56" s="94"/>
      <c r="F56" s="38" t="s">
        <v>49</v>
      </c>
      <c r="G56" s="34">
        <f>14*75</f>
        <v>1050</v>
      </c>
      <c r="H56" s="34" t="s">
        <v>86</v>
      </c>
    </row>
    <row r="57" spans="2:12" x14ac:dyDescent="0.3">
      <c r="B57" s="17"/>
      <c r="C57" s="18"/>
      <c r="D57" s="18"/>
      <c r="E57" s="18"/>
      <c r="F57" s="38" t="s">
        <v>49</v>
      </c>
      <c r="G57" s="34">
        <f>G56/1000</f>
        <v>1.05</v>
      </c>
      <c r="H57" s="34" t="s">
        <v>10</v>
      </c>
    </row>
    <row r="58" spans="2:12" x14ac:dyDescent="0.3">
      <c r="B58" s="17"/>
      <c r="C58" s="18"/>
      <c r="D58" s="18"/>
      <c r="E58" s="18"/>
      <c r="F58" s="38"/>
      <c r="G58" s="34"/>
      <c r="H58" s="34"/>
    </row>
    <row r="59" spans="2:12" s="4" customFormat="1" x14ac:dyDescent="0.3">
      <c r="B59" s="17" t="s">
        <v>82</v>
      </c>
      <c r="C59" s="26"/>
      <c r="D59" s="26"/>
      <c r="E59" s="26"/>
      <c r="F59" s="38" t="s">
        <v>49</v>
      </c>
      <c r="G59" s="51">
        <f>(10*14*(J32/24)*10^-3)+(50*14*(J32/24)*10^-3)+(4*14*(J32/24)*10^-3)+(F39*J32*10^-6)+(0.15*F39*J32*10^-6)</f>
        <v>1.4361466666666667</v>
      </c>
      <c r="H59" s="34" t="s">
        <v>10</v>
      </c>
      <c r="I59" s="4" t="s">
        <v>105</v>
      </c>
    </row>
    <row r="60" spans="2:12" s="4" customFormat="1" x14ac:dyDescent="0.3">
      <c r="B60" s="17"/>
      <c r="C60" s="26"/>
      <c r="D60" s="26"/>
      <c r="E60" s="26"/>
      <c r="F60" s="38"/>
      <c r="G60" s="51"/>
      <c r="H60" s="34"/>
    </row>
    <row r="61" spans="2:12" s="4" customFormat="1" x14ac:dyDescent="0.3">
      <c r="B61" s="17" t="s">
        <v>80</v>
      </c>
      <c r="C61" s="26"/>
      <c r="D61" s="26"/>
      <c r="E61" s="26"/>
      <c r="F61" s="38" t="s">
        <v>49</v>
      </c>
      <c r="G61" s="34">
        <f>(5*14*G33)/1000</f>
        <v>0.49</v>
      </c>
      <c r="H61" s="34" t="s">
        <v>10</v>
      </c>
      <c r="I61" s="4" t="s">
        <v>81</v>
      </c>
      <c r="L61" s="22"/>
    </row>
    <row r="62" spans="2:12" s="4" customFormat="1" x14ac:dyDescent="0.3">
      <c r="B62" s="17"/>
      <c r="C62" s="26"/>
      <c r="D62" s="26"/>
      <c r="E62" s="26"/>
      <c r="F62" s="26"/>
      <c r="G62" s="34"/>
      <c r="H62" s="34"/>
      <c r="L62" s="22"/>
    </row>
    <row r="63" spans="2:12" s="4" customFormat="1" x14ac:dyDescent="0.3">
      <c r="B63" s="17" t="s">
        <v>87</v>
      </c>
      <c r="C63" s="17"/>
      <c r="D63" s="26"/>
      <c r="E63" s="26"/>
      <c r="F63" s="38" t="s">
        <v>49</v>
      </c>
      <c r="G63" s="34">
        <v>1</v>
      </c>
      <c r="H63" s="34" t="s">
        <v>59</v>
      </c>
      <c r="L63" s="22"/>
    </row>
    <row r="64" spans="2:12" x14ac:dyDescent="0.3">
      <c r="L64" s="76"/>
    </row>
    <row r="65" spans="2:12" x14ac:dyDescent="0.3">
      <c r="L65" s="76"/>
    </row>
    <row r="66" spans="2:12" ht="15.6" customHeight="1" x14ac:dyDescent="0.3">
      <c r="B66" s="92" t="s">
        <v>89</v>
      </c>
      <c r="C66" s="92"/>
      <c r="D66" s="92"/>
      <c r="E66" s="92"/>
      <c r="F66" s="92"/>
      <c r="G66" s="92"/>
    </row>
    <row r="67" spans="2:12" ht="15.6" customHeight="1" x14ac:dyDescent="0.3">
      <c r="B67" s="92"/>
      <c r="C67" s="92"/>
      <c r="D67" s="92"/>
      <c r="E67" s="92"/>
      <c r="F67" s="92"/>
      <c r="G67" s="92"/>
    </row>
    <row r="68" spans="2:12" ht="15.6" customHeight="1" x14ac:dyDescent="0.3">
      <c r="B68" s="27"/>
      <c r="C68" s="27"/>
      <c r="D68" s="27"/>
      <c r="E68" s="27"/>
      <c r="F68" s="27"/>
      <c r="G68" s="27"/>
    </row>
    <row r="70" spans="2:12" x14ac:dyDescent="0.3">
      <c r="C70" s="41" t="s">
        <v>90</v>
      </c>
      <c r="D70" s="42"/>
      <c r="E70" s="42"/>
      <c r="F70" s="43">
        <f>G43</f>
        <v>5.4286799999999999</v>
      </c>
      <c r="G70" s="74" t="s">
        <v>10</v>
      </c>
    </row>
    <row r="71" spans="2:12" x14ac:dyDescent="0.3">
      <c r="C71" s="41" t="s">
        <v>91</v>
      </c>
      <c r="D71" s="42"/>
      <c r="E71" s="42"/>
      <c r="F71" s="43">
        <f>F51</f>
        <v>3.4700399999999996</v>
      </c>
      <c r="G71" s="74" t="s">
        <v>10</v>
      </c>
    </row>
    <row r="72" spans="2:12" x14ac:dyDescent="0.3">
      <c r="C72" s="97" t="s">
        <v>85</v>
      </c>
      <c r="D72" s="98"/>
      <c r="E72" s="99"/>
      <c r="F72" s="43">
        <f>G57</f>
        <v>1.05</v>
      </c>
      <c r="G72" s="74" t="s">
        <v>10</v>
      </c>
    </row>
    <row r="73" spans="2:12" x14ac:dyDescent="0.3">
      <c r="C73" s="97" t="s">
        <v>82</v>
      </c>
      <c r="D73" s="98"/>
      <c r="E73" s="99"/>
      <c r="F73" s="43">
        <f>G59</f>
        <v>1.4361466666666667</v>
      </c>
      <c r="G73" s="74" t="s">
        <v>10</v>
      </c>
    </row>
    <row r="74" spans="2:12" x14ac:dyDescent="0.3">
      <c r="C74" s="44" t="s">
        <v>80</v>
      </c>
      <c r="D74" s="42"/>
      <c r="E74" s="42"/>
      <c r="F74" s="43">
        <f>G61</f>
        <v>0.49</v>
      </c>
      <c r="G74" s="74" t="s">
        <v>10</v>
      </c>
    </row>
    <row r="75" spans="2:12" x14ac:dyDescent="0.3">
      <c r="C75" s="97" t="s">
        <v>87</v>
      </c>
      <c r="D75" s="98"/>
      <c r="E75" s="99"/>
      <c r="F75" s="43">
        <f>G63</f>
        <v>1</v>
      </c>
      <c r="G75" s="74" t="s">
        <v>10</v>
      </c>
    </row>
    <row r="76" spans="2:12" ht="15.6" customHeight="1" x14ac:dyDescent="0.3">
      <c r="C76" s="96" t="s">
        <v>92</v>
      </c>
      <c r="D76" s="96"/>
      <c r="E76" s="96"/>
      <c r="F76" s="100">
        <f>F70+F71+F72+F73+F74+F75</f>
        <v>12.874866666666668</v>
      </c>
      <c r="G76" s="102" t="s">
        <v>10</v>
      </c>
    </row>
    <row r="77" spans="2:12" ht="15.6" customHeight="1" x14ac:dyDescent="0.3">
      <c r="C77" s="96"/>
      <c r="D77" s="96"/>
      <c r="E77" s="96"/>
      <c r="F77" s="101"/>
      <c r="G77" s="102"/>
    </row>
    <row r="80" spans="2:12" x14ac:dyDescent="0.3">
      <c r="B80" s="92" t="s">
        <v>93</v>
      </c>
      <c r="C80" s="92"/>
      <c r="D80" s="92"/>
      <c r="E80" s="92"/>
    </row>
    <row r="81" spans="2:9" x14ac:dyDescent="0.3">
      <c r="B81" s="92"/>
      <c r="C81" s="92"/>
      <c r="D81" s="92"/>
      <c r="E81" s="92"/>
    </row>
    <row r="83" spans="2:9" x14ac:dyDescent="0.3">
      <c r="C83" s="95" t="s">
        <v>94</v>
      </c>
      <c r="D83" s="95"/>
      <c r="E83" s="20" t="s">
        <v>49</v>
      </c>
      <c r="F83" s="12">
        <f>'Principal Particulars'!C8-F76</f>
        <v>1487.1251333333332</v>
      </c>
      <c r="G83" s="20" t="s">
        <v>10</v>
      </c>
      <c r="I83" s="30"/>
    </row>
    <row r="86" spans="2:9" x14ac:dyDescent="0.3">
      <c r="B86" s="92" t="s">
        <v>103</v>
      </c>
      <c r="C86" s="92"/>
      <c r="D86" s="92"/>
      <c r="E86" s="92"/>
      <c r="I86" s="16" t="s">
        <v>104</v>
      </c>
    </row>
    <row r="87" spans="2:9" x14ac:dyDescent="0.3">
      <c r="B87" s="92"/>
      <c r="C87" s="92"/>
      <c r="D87" s="92"/>
      <c r="E87" s="92"/>
    </row>
    <row r="89" spans="2:9" x14ac:dyDescent="0.3">
      <c r="C89" s="95" t="s">
        <v>103</v>
      </c>
      <c r="D89" s="95"/>
      <c r="E89" s="20" t="s">
        <v>49</v>
      </c>
      <c r="F89" s="12">
        <f>'Principal Particulars'!D63-1500</f>
        <v>583.33333333333348</v>
      </c>
      <c r="G89" s="20" t="s">
        <v>10</v>
      </c>
      <c r="H89" s="16" t="s">
        <v>109</v>
      </c>
    </row>
  </sheetData>
  <mergeCells count="21">
    <mergeCell ref="C72:E72"/>
    <mergeCell ref="C73:E73"/>
    <mergeCell ref="F76:F77"/>
    <mergeCell ref="G76:G77"/>
    <mergeCell ref="C75:E75"/>
    <mergeCell ref="B86:E87"/>
    <mergeCell ref="C89:D89"/>
    <mergeCell ref="B80:E81"/>
    <mergeCell ref="C83:D83"/>
    <mergeCell ref="C76:E77"/>
    <mergeCell ref="B53:H54"/>
    <mergeCell ref="B66:G67"/>
    <mergeCell ref="B46:C46"/>
    <mergeCell ref="D18:F18"/>
    <mergeCell ref="B15:D16"/>
    <mergeCell ref="D56:E56"/>
    <mergeCell ref="B6:D7"/>
    <mergeCell ref="B2:I4"/>
    <mergeCell ref="B28:D28"/>
    <mergeCell ref="B36:C36"/>
    <mergeCell ref="D9:F9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9F415CBB8F654D879B98ED3DADA52F" ma:contentTypeVersion="8" ma:contentTypeDescription="Create a new document." ma:contentTypeScope="" ma:versionID="edfbbf1f0b3591c674d4091c356a7115">
  <xsd:schema xmlns:xsd="http://www.w3.org/2001/XMLSchema" xmlns:xs="http://www.w3.org/2001/XMLSchema" xmlns:p="http://schemas.microsoft.com/office/2006/metadata/properties" xmlns:ns2="54506b8c-445c-4f3d-898f-38feb0004166" xmlns:ns3="b1534b24-0596-41db-9a51-3f294bfbbee0" targetNamespace="http://schemas.microsoft.com/office/2006/metadata/properties" ma:root="true" ma:fieldsID="ef8f0292919dcf60d4a581f155ee9bcf" ns2:_="" ns3:_="">
    <xsd:import namespace="54506b8c-445c-4f3d-898f-38feb0004166"/>
    <xsd:import namespace="b1534b24-0596-41db-9a51-3f294bfbbe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506b8c-445c-4f3d-898f-38feb00041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6e39378-e5b3-4363-9849-d730c44b923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534b24-0596-41db-9a51-3f294bfbbee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2b462b0-74c3-47d6-a952-df5b32294fde}" ma:internalName="TaxCatchAll" ma:showField="CatchAllData" ma:web="b1534b24-0596-41db-9a51-3f294bfbbe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534b24-0596-41db-9a51-3f294bfbbee0" xsi:nil="true"/>
    <lcf76f155ced4ddcb4097134ff3c332f xmlns="54506b8c-445c-4f3d-898f-38feb000416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B99B324-BDFE-46AE-9E8E-4B34AE0614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E4BDA3-CBD4-479F-B77D-F873EAF06A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506b8c-445c-4f3d-898f-38feb0004166"/>
    <ds:schemaRef ds:uri="b1534b24-0596-41db-9a51-3f294bfbbe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08BEEB-C0CD-4F09-960F-4607F16AEE0B}">
  <ds:schemaRefs>
    <ds:schemaRef ds:uri="http://schemas.microsoft.com/office/2006/metadata/properties"/>
    <ds:schemaRef ds:uri="http://schemas.microsoft.com/office/infopath/2007/PartnerControls"/>
    <ds:schemaRef ds:uri="b1534b24-0596-41db-9a51-3f294bfbbee0"/>
    <ds:schemaRef ds:uri="54506b8c-445c-4f3d-898f-38feb000416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Principal Particulars</vt:lpstr>
      <vt:lpstr>Preliminary Weight Calculation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2022-05-27T16:34:06Z</dcterms:created>
  <dcterms:modified xsi:type="dcterms:W3CDTF">2022-07-16T05:38:34Z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0x010100529F415CBB8F654D879B98ED3DADA52F</vt:lpwstr>
  </property>
</Properties>
</file>