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L3-T1\Sessional\NAME 338\Lecture Files\Scantling\"/>
    </mc:Choice>
  </mc:AlternateContent>
  <xr:revisionPtr revIDLastSave="0" documentId="13_ncr:1_{2F4EE6A9-EF5C-4835-9D0B-EEFE1FE74F7A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Thickness" sheetId="2" r:id="rId1"/>
    <sheet name="Section Modulus" sheetId="3" r:id="rId2"/>
    <sheet name="Summary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8" i="3" l="1"/>
  <c r="H35" i="3"/>
  <c r="H21" i="3"/>
  <c r="H11" i="3"/>
  <c r="G92" i="2"/>
  <c r="G94" i="2" s="1"/>
  <c r="G97" i="2" s="1"/>
  <c r="J65" i="4" l="1"/>
  <c r="J64" i="4"/>
  <c r="J62" i="4"/>
  <c r="J56" i="4"/>
  <c r="J55" i="4"/>
  <c r="J54" i="4"/>
  <c r="J45" i="4"/>
  <c r="J44" i="4"/>
  <c r="J37" i="4"/>
  <c r="J36" i="4"/>
  <c r="H219" i="3"/>
  <c r="J15" i="4" l="1"/>
  <c r="J14" i="4"/>
  <c r="J13" i="4"/>
  <c r="J12" i="4"/>
  <c r="J11" i="4"/>
  <c r="J10" i="4"/>
  <c r="J9" i="4"/>
  <c r="J8" i="4"/>
  <c r="H129" i="3"/>
  <c r="H160" i="3" s="1"/>
  <c r="H80" i="3"/>
  <c r="H63" i="3"/>
  <c r="H79" i="3" s="1"/>
  <c r="H174" i="3" l="1"/>
  <c r="G226" i="2" l="1"/>
  <c r="G228" i="2" s="1"/>
  <c r="J63" i="4" s="1"/>
  <c r="G77" i="2"/>
  <c r="H112" i="3" l="1"/>
  <c r="G166" i="2" l="1"/>
  <c r="G155" i="2"/>
  <c r="J38" i="4" s="1"/>
  <c r="G147" i="2"/>
  <c r="G137" i="2"/>
  <c r="G135" i="2"/>
  <c r="G145" i="2" s="1"/>
  <c r="G164" i="2" s="1"/>
  <c r="G115" i="2"/>
  <c r="G68" i="2"/>
  <c r="G70" i="2" s="1"/>
  <c r="G188" i="2" s="1"/>
  <c r="D18" i="2"/>
  <c r="D12" i="2"/>
  <c r="G86" i="2" s="1"/>
  <c r="H111" i="3" l="1"/>
  <c r="G81" i="2"/>
  <c r="H143" i="3"/>
  <c r="H187" i="3" s="1"/>
  <c r="H193" i="3" s="1"/>
  <c r="G197" i="2"/>
  <c r="G194" i="2"/>
  <c r="G118" i="2"/>
  <c r="G123" i="2"/>
  <c r="G219" i="2"/>
  <c r="G76" i="2"/>
  <c r="G214" i="2"/>
  <c r="G50" i="2"/>
  <c r="H97" i="3"/>
  <c r="H103" i="3" s="1"/>
  <c r="G30" i="2"/>
  <c r="H19" i="3" s="1"/>
  <c r="H25" i="3" s="1"/>
  <c r="G126" i="2"/>
  <c r="G102" i="2"/>
  <c r="G45" i="2"/>
  <c r="G55" i="2"/>
  <c r="H49" i="3"/>
  <c r="H206" i="3" s="1"/>
  <c r="H212" i="3" s="1"/>
  <c r="G31" i="2"/>
  <c r="G40" i="2" s="1"/>
  <c r="H159" i="3"/>
  <c r="H62" i="3"/>
  <c r="H220" i="3"/>
  <c r="H78" i="3"/>
  <c r="H55" i="3" l="1"/>
  <c r="H68" i="3"/>
  <c r="H165" i="3"/>
  <c r="G169" i="2"/>
  <c r="G174" i="2" s="1"/>
  <c r="G150" i="2"/>
  <c r="G140" i="2"/>
  <c r="H84" i="3"/>
  <c r="H226" i="3"/>
  <c r="H117" i="3"/>
  <c r="G35" i="2"/>
  <c r="G60" i="2" s="1"/>
  <c r="H142" i="3" l="1"/>
  <c r="H134" i="3"/>
  <c r="G183" i="2"/>
  <c r="G205" i="2"/>
  <c r="H148" i="3" l="1"/>
  <c r="H173" i="3"/>
  <c r="H179" i="3" s="1"/>
</calcChain>
</file>

<file path=xl/sharedStrings.xml><?xml version="1.0" encoding="utf-8"?>
<sst xmlns="http://schemas.openxmlformats.org/spreadsheetml/2006/main" count="672" uniqueCount="205">
  <si>
    <t>Scantling Calculation</t>
  </si>
  <si>
    <t>Principal Particulars</t>
  </si>
  <si>
    <t>m</t>
  </si>
  <si>
    <t>L = 97% of Lwl</t>
  </si>
  <si>
    <t>Draft, T</t>
  </si>
  <si>
    <t>mm</t>
  </si>
  <si>
    <t>Web Frame Spacing</t>
  </si>
  <si>
    <t>Stiffener Spacing</t>
  </si>
  <si>
    <t>(Transverse)</t>
  </si>
  <si>
    <t>(Longitudinal)</t>
  </si>
  <si>
    <t>Shell Plating</t>
  </si>
  <si>
    <t>h = 0.1L or 1.18d</t>
  </si>
  <si>
    <t>Botton Shell Plating</t>
  </si>
  <si>
    <t>Thickness,t = s√h/254+2.5</t>
  </si>
  <si>
    <t>Side Shell Plating</t>
  </si>
  <si>
    <t>Thickness,t = s√h/268+2.5</t>
  </si>
  <si>
    <t>Side Shell Plating at Ends</t>
  </si>
  <si>
    <t>Forecastle Side Plating</t>
  </si>
  <si>
    <t>Poop Side Plating</t>
  </si>
  <si>
    <t>Bilge Plating</t>
  </si>
  <si>
    <t>Deck Plating</t>
  </si>
  <si>
    <t>Draft for scantling, d = 0.066L or 0.66D</t>
  </si>
  <si>
    <t>Center and Side Brackets</t>
  </si>
  <si>
    <t>Side Web Frames</t>
  </si>
  <si>
    <t>Depth = 125l</t>
  </si>
  <si>
    <t>Thickness, t = 0.01*Depth+3</t>
  </si>
  <si>
    <t>Side Stringers</t>
  </si>
  <si>
    <t>Depth = 0.125l+Depth of frames/4</t>
  </si>
  <si>
    <t>Thickness ,t = 0.014L+7.2</t>
  </si>
  <si>
    <t>Watertight Bulkheads</t>
  </si>
  <si>
    <t>Corrugated Bulkhead</t>
  </si>
  <si>
    <t>Deep Tanks</t>
  </si>
  <si>
    <t>Deep tank bulkheads</t>
  </si>
  <si>
    <t>Plating</t>
  </si>
  <si>
    <t>Tank top plating</t>
  </si>
  <si>
    <t>t = Vertical plating thickness + 1</t>
  </si>
  <si>
    <t>Superstructures and Deckhouses</t>
  </si>
  <si>
    <t>Side Plating</t>
  </si>
  <si>
    <t>Top Plating</t>
  </si>
  <si>
    <t>For the lowest tier and for deckhouses on the forecastle deck</t>
  </si>
  <si>
    <t>Front bulkheads</t>
  </si>
  <si>
    <t>t = (s/0.6)(6+0.02L) or 5 mm</t>
  </si>
  <si>
    <t>Side and end bulkheads</t>
  </si>
  <si>
    <t>t = (s/0.6)(5+0.02L) or 5 mm</t>
  </si>
  <si>
    <t>Thickness</t>
  </si>
  <si>
    <t>Section Modulus Calculation</t>
  </si>
  <si>
    <t>Dimension</t>
  </si>
  <si>
    <t>h=0.02L+0.46 m</t>
  </si>
  <si>
    <t>Bulkhead stiffener</t>
  </si>
  <si>
    <t>Girders and Webs</t>
  </si>
  <si>
    <t>Deep Tank Stiffener</t>
  </si>
  <si>
    <t>h= 0.01L+0.15</t>
  </si>
  <si>
    <t>h= 1.25+L/200</t>
  </si>
  <si>
    <t>Summary</t>
  </si>
  <si>
    <t>Bottom Shell Plating</t>
  </si>
  <si>
    <t>Deck Girders</t>
  </si>
  <si>
    <t>Deep Tanks plating</t>
  </si>
  <si>
    <t>h = 0.028L + 0.66 m</t>
  </si>
  <si>
    <t>Keel Plate</t>
  </si>
  <si>
    <t>k</t>
  </si>
  <si>
    <t>q</t>
  </si>
  <si>
    <t>c</t>
  </si>
  <si>
    <t>t = (sk√qh/254) + 2.5 mm</t>
  </si>
  <si>
    <t>Coaming Plates</t>
  </si>
  <si>
    <t>Coaming Stiffeners</t>
  </si>
  <si>
    <t>Height</t>
  </si>
  <si>
    <t>Steel Hatch Covers</t>
  </si>
  <si>
    <t>Floor</t>
  </si>
  <si>
    <t>Bottom Structure</t>
  </si>
  <si>
    <t>Side Structure</t>
  </si>
  <si>
    <t>Deck Structure</t>
  </si>
  <si>
    <t>Bulkheads</t>
  </si>
  <si>
    <t>Watertight Bulkheads Plating Thickness</t>
  </si>
  <si>
    <t>Collision Bulkheads Plating Thickness</t>
  </si>
  <si>
    <t>Corrugated Bulkhead Plating Thickness</t>
  </si>
  <si>
    <t>Plating Thickness</t>
  </si>
  <si>
    <t>Tank Top plating</t>
  </si>
  <si>
    <t>Side frames</t>
  </si>
  <si>
    <t>Coaming Plate Thickness</t>
  </si>
  <si>
    <t>Coaming Stiffeners Breadth</t>
  </si>
  <si>
    <t>Coaming Stiffeners Height</t>
  </si>
  <si>
    <t>Bulwark Plating</t>
  </si>
  <si>
    <t>Depth, H</t>
  </si>
  <si>
    <t>Breadth, B</t>
  </si>
  <si>
    <t>ABS Rules for Building and Classing Steel Vessels</t>
  </si>
  <si>
    <r>
      <t>L</t>
    </r>
    <r>
      <rPr>
        <b/>
        <vertAlign val="subscript"/>
        <sz val="14"/>
        <color theme="1"/>
        <rFont val="Calibri"/>
        <family val="2"/>
        <scheme val="minor"/>
      </rPr>
      <t>OA</t>
    </r>
  </si>
  <si>
    <r>
      <t>L</t>
    </r>
    <r>
      <rPr>
        <b/>
        <vertAlign val="subscript"/>
        <sz val="14"/>
        <color theme="1"/>
        <rFont val="Calibri"/>
        <family val="2"/>
        <scheme val="minor"/>
      </rPr>
      <t>WL</t>
    </r>
  </si>
  <si>
    <r>
      <t>L</t>
    </r>
    <r>
      <rPr>
        <b/>
        <vertAlign val="subscript"/>
        <sz val="14"/>
        <color theme="1"/>
        <rFont val="Calibri"/>
        <family val="2"/>
        <scheme val="minor"/>
      </rPr>
      <t>BP</t>
    </r>
  </si>
  <si>
    <t>=</t>
  </si>
  <si>
    <t>Draft for scantling, d= 0.0666L or 0.66D</t>
  </si>
  <si>
    <t>≈</t>
  </si>
  <si>
    <t>(Ref-Part-3,Chapter-2,Section-2(3.3),Page-44)</t>
  </si>
  <si>
    <t>(Ref-Part-3,Chapter-2,Section-2(5.1),Page-45)</t>
  </si>
  <si>
    <t>(Ref-Part-3,Chapter-2,Section-2(5.5),Page-46)</t>
  </si>
  <si>
    <t>Thickness,t = 0.0455L + 0.009s</t>
  </si>
  <si>
    <t>Frame Spacing,s</t>
  </si>
  <si>
    <t>(Ref-Part-3,Chapter-2,Section-2(5.7.1),Page-46)</t>
  </si>
  <si>
    <t>(Ref-Part-3,Chapter-2,Section-2(5.7.2),Page-46)</t>
  </si>
  <si>
    <t>Thickness,t = 0.038(L + 30.8) + 0.006s</t>
  </si>
  <si>
    <t>Thickness,t = 0.0296(L +39.5) + 0.006s</t>
  </si>
  <si>
    <t>Thickness,t = Bottom Shell Plating</t>
  </si>
  <si>
    <t>(Ref-Part-3,Chapter-2,Section-2(16),Page-47)</t>
  </si>
  <si>
    <t>Thickness,t =  s√h/254+2.5</t>
  </si>
  <si>
    <t>(Ref-Part-3,Chapter-2,Section-3(3.1),Page-49)</t>
  </si>
  <si>
    <t xml:space="preserve">Deck Plating </t>
  </si>
  <si>
    <t>(Ref-Part-3,Chapter-2,Section-4(1.7),Page-55)</t>
  </si>
  <si>
    <t>(Ref-Part-3,Chapter-2,Section-4(1.9),Page-55)</t>
  </si>
  <si>
    <t xml:space="preserve">Unsupported span, l </t>
  </si>
  <si>
    <t>(Ref-Part-3,Chapter-2,Section-5(7.5),Page-70)</t>
  </si>
  <si>
    <t xml:space="preserve">Frame Spacing,s </t>
  </si>
  <si>
    <t>(Ref-Part-3,Chapter-2,Section-7(5.1),Page-87)</t>
  </si>
  <si>
    <t xml:space="preserve">Stiffener Spacing, s </t>
  </si>
  <si>
    <t>Plating thickness,t = sk√(qh)/c + 1.5</t>
  </si>
  <si>
    <t xml:space="preserve">Plating thickness,t </t>
  </si>
  <si>
    <t>(Ref-Part-3,Chapter-2,Section-7(5.7.1),Page-90)</t>
  </si>
  <si>
    <t>Collision Bulkhead</t>
  </si>
  <si>
    <t>Watertight Bulkhead</t>
  </si>
  <si>
    <t>(Ref-Part-3,Chapter-2,Section-8(5.1),Page-93)</t>
  </si>
  <si>
    <t>(Ref-Part-3,Chapter-2,Section-8(7),Page-96)</t>
  </si>
  <si>
    <t>Thickness,t = Side Shell Plating</t>
  </si>
  <si>
    <t>Thickness,t = Deck plating</t>
  </si>
  <si>
    <t>Plate Keel</t>
  </si>
  <si>
    <t>(Ref-Part-3,Chapter-2,Section-9(1.1),Page-97)</t>
  </si>
  <si>
    <t>Keel</t>
  </si>
  <si>
    <t>Thickness,t= Bottom shell plating thickness</t>
  </si>
  <si>
    <t>(Ref-Part-3,Chapter-2,Section-9(3.5),Page-99)</t>
  </si>
  <si>
    <t>(Ref-Part-3,Chapter-2,Section-10(1.3),Page-106)</t>
  </si>
  <si>
    <t>Thickness,t = 0.05L + 7</t>
  </si>
  <si>
    <t>Breadth,b = 1.67L + 50</t>
  </si>
  <si>
    <t>(Ref-Part-3,Chapter-2,Section-12(7.3),Page-168)</t>
  </si>
  <si>
    <t>(Ref-Part-3,Chapter-2,Section-12(7.5),Page-168)</t>
  </si>
  <si>
    <t>Stiffener spacing, s</t>
  </si>
  <si>
    <t>Top plate thickness,t =  0.01s</t>
  </si>
  <si>
    <t>(Ref-Part-3,Chapter-2,Section-14(1.3),Page-226)</t>
  </si>
  <si>
    <t>(Ref-Part-3,Chapter-2,Section-12(9.5),Page-171)</t>
  </si>
  <si>
    <t xml:space="preserve">Beam Sapcing, s </t>
  </si>
  <si>
    <t xml:space="preserve">= </t>
  </si>
  <si>
    <t>(Ref-Part-3,Chapter-2,Section-5(11.3),Page-71)</t>
  </si>
  <si>
    <t>Thickness Calculation</t>
  </si>
  <si>
    <r>
      <t>cm</t>
    </r>
    <r>
      <rPr>
        <vertAlign val="superscript"/>
        <sz val="14"/>
        <color theme="1"/>
        <rFont val="Calibri"/>
        <family val="2"/>
        <scheme val="minor"/>
      </rPr>
      <t>3</t>
    </r>
  </si>
  <si>
    <t>h</t>
  </si>
  <si>
    <t>SM</t>
  </si>
  <si>
    <t>Unsupported Span,l</t>
  </si>
  <si>
    <t>Frame spacing,s</t>
  </si>
  <si>
    <r>
      <t xml:space="preserve">  7.8 chsl</t>
    </r>
    <r>
      <rPr>
        <b/>
        <vertAlign val="superscript"/>
        <sz val="14"/>
        <color theme="1"/>
        <rFont val="Calibri"/>
        <family val="2"/>
        <scheme val="minor"/>
      </rPr>
      <t>2</t>
    </r>
  </si>
  <si>
    <t>(Ref-Part-3,Chapter-2,Section-4(3.7.1),page-58)</t>
  </si>
  <si>
    <t>(Ref-Part-3,Chapter-2,Section-5(5.1),page-67)</t>
  </si>
  <si>
    <t>(Ref-Part-3,Chapter-2,Section-5(7.1),page-70)</t>
  </si>
  <si>
    <t>(Ref-Part-3,Chapter-2,Section-5(11.1),page-71)</t>
  </si>
  <si>
    <t>Deck Beams</t>
  </si>
  <si>
    <t>Beams</t>
  </si>
  <si>
    <t>Mean Breadth,b</t>
  </si>
  <si>
    <t>(Ref-Part-3,Chapter-2,Section-6(3.3),page-76)</t>
  </si>
  <si>
    <t>(Ref-Part-3,Chapter-2,Section-6(1.3),page-76)</t>
  </si>
  <si>
    <t>h=Depth - Depth of Center Girder</t>
  </si>
  <si>
    <t>Stiffener Spacing,s</t>
  </si>
  <si>
    <t>Unsupported Span Length,l</t>
  </si>
  <si>
    <r>
      <t xml:space="preserve">  4.74 chsl</t>
    </r>
    <r>
      <rPr>
        <b/>
        <vertAlign val="superscript"/>
        <sz val="14"/>
        <color theme="1"/>
        <rFont val="Calibri"/>
        <family val="2"/>
        <scheme val="minor"/>
      </rPr>
      <t>2</t>
    </r>
  </si>
  <si>
    <t>(Ref-Part-3,Chapter-2,Section-7(5.3),page-88)</t>
  </si>
  <si>
    <t>(Ref-Part-3,Chapter-2,Section-7(5.5),page-89)</t>
  </si>
  <si>
    <t>(Ref-Part-3,Chapter-2,Section-8(5.3),page-94)</t>
  </si>
  <si>
    <t>(Ref-Part-3,Chapter-2,Section-8(5.7),page-95)</t>
  </si>
  <si>
    <t>(Ref-Part-3,Chapter-2,Section-8(5.5),page-95)</t>
  </si>
  <si>
    <t>(Ref-Part-3,Chapter-2,Section-9(1.3),page-97)</t>
  </si>
  <si>
    <t>(Ref-Part-3,Chapter-2,Section-9(3.3),page-98)</t>
  </si>
  <si>
    <t>s = Sum of half-lengths between girder/webs</t>
  </si>
  <si>
    <r>
      <t>3.5 hsl</t>
    </r>
    <r>
      <rPr>
        <b/>
        <vertAlign val="superscript"/>
        <sz val="14"/>
        <color theme="1"/>
        <rFont val="Calibri"/>
        <family val="2"/>
        <scheme val="minor"/>
      </rPr>
      <t>2</t>
    </r>
  </si>
  <si>
    <t>Corrugated Bulkhead Stiffener</t>
  </si>
  <si>
    <t>Spacing,s</t>
  </si>
  <si>
    <t>Side Frames</t>
  </si>
  <si>
    <t>Girders</t>
  </si>
  <si>
    <t>Corrugated Bulkheads Stiffener</t>
  </si>
  <si>
    <t>Stiffener</t>
  </si>
  <si>
    <t xml:space="preserve">Stiffener </t>
  </si>
  <si>
    <t>Hatch Cover and Coamings</t>
  </si>
  <si>
    <t>Bulwark</t>
  </si>
  <si>
    <t xml:space="preserve"> </t>
  </si>
  <si>
    <t>Span Length,l</t>
  </si>
  <si>
    <t>Center Keelson</t>
  </si>
  <si>
    <t>Center Keelson Thickness</t>
  </si>
  <si>
    <t>Thickness,t = 0.063L + 5</t>
  </si>
  <si>
    <t xml:space="preserve">Thickness,t = 0.063L + 4 </t>
  </si>
  <si>
    <t>Thickness,t</t>
  </si>
  <si>
    <r>
      <t>Thickness,t = 0.01h</t>
    </r>
    <r>
      <rPr>
        <vertAlign val="subscript"/>
        <sz val="14"/>
        <color theme="1"/>
        <rFont val="Calibri"/>
        <family val="2"/>
        <scheme val="minor"/>
      </rPr>
      <t>f</t>
    </r>
    <r>
      <rPr>
        <sz val="14"/>
        <color theme="1"/>
        <rFont val="Calibri"/>
        <family val="2"/>
        <scheme val="minor"/>
      </rPr>
      <t xml:space="preserve"> + 3</t>
    </r>
  </si>
  <si>
    <t>Unsupported Span of floors, l =</t>
  </si>
  <si>
    <r>
      <t>Depth,h</t>
    </r>
    <r>
      <rPr>
        <vertAlign val="subscript"/>
        <sz val="14"/>
        <color theme="1"/>
        <rFont val="Calibri"/>
        <family val="2"/>
        <scheme val="minor"/>
      </rPr>
      <t>f</t>
    </r>
    <r>
      <rPr>
        <sz val="14"/>
        <color theme="1"/>
        <rFont val="Calibri"/>
        <family val="2"/>
        <scheme val="minor"/>
      </rPr>
      <t xml:space="preserve"> = 62.5l</t>
    </r>
  </si>
  <si>
    <t>(Ref-Part-3,Chapter-2,Section-4(3.3.1),Page-57)</t>
  </si>
  <si>
    <t>(Ref-Part-3,Chapter-2,Section-4(3.3.5),Page-58)</t>
  </si>
  <si>
    <t>Side Keelson Thickness</t>
  </si>
  <si>
    <t>T - 620 x 200 x 10</t>
  </si>
  <si>
    <t>T - 620 x 180 x 10</t>
  </si>
  <si>
    <r>
      <t>cm</t>
    </r>
    <r>
      <rPr>
        <vertAlign val="superscript"/>
        <sz val="14"/>
        <color theme="1"/>
        <rFont val="Calibri"/>
        <family val="2"/>
        <scheme val="minor"/>
      </rPr>
      <t>2</t>
    </r>
  </si>
  <si>
    <r>
      <t>Thickness, A = 0.038L</t>
    </r>
    <r>
      <rPr>
        <vertAlign val="superscript"/>
        <sz val="14"/>
        <color theme="1"/>
        <rFont val="Calibri"/>
        <family val="2"/>
        <scheme val="minor"/>
      </rPr>
      <t>3/2</t>
    </r>
    <r>
      <rPr>
        <sz val="14"/>
        <color theme="1"/>
        <rFont val="Calibri"/>
        <family val="2"/>
        <scheme val="minor"/>
      </rPr>
      <t xml:space="preserve"> + 17</t>
    </r>
  </si>
  <si>
    <t>T - 620 x 150 x 8</t>
  </si>
  <si>
    <t>L - 90 x 60 x 8</t>
  </si>
  <si>
    <t>T - 120 x 70 x 6</t>
  </si>
  <si>
    <t>L - 75 x 50 x 7</t>
  </si>
  <si>
    <t>T - 120 x 60 x 7</t>
  </si>
  <si>
    <t>Side Keelson</t>
  </si>
  <si>
    <t>T - 150 x 80 x 7</t>
  </si>
  <si>
    <t>L - 140 x 90 x 8</t>
  </si>
  <si>
    <t>L - 90 x 60 x 6</t>
  </si>
  <si>
    <t>L - 150 x 75 x 10</t>
  </si>
  <si>
    <t>T - 80 x 50 x 6</t>
  </si>
  <si>
    <r>
      <t>Top Plate Area, A = 0.168L</t>
    </r>
    <r>
      <rPr>
        <vertAlign val="superscript"/>
        <sz val="14"/>
        <color theme="1"/>
        <rFont val="Calibri"/>
        <family val="2"/>
        <scheme val="minor"/>
      </rPr>
      <t>3/2</t>
    </r>
    <r>
      <rPr>
        <sz val="14"/>
        <color theme="1"/>
        <rFont val="Calibri"/>
        <family val="2"/>
        <scheme val="minor"/>
      </rPr>
      <t xml:space="preserve"> – 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</si>
</sst>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i/>
      <sz val="14"/>
      <color theme="8"/>
      <name val="Calibri"/>
      <family val="2"/>
      <scheme val="minor"/>
    </font>
    <font>
      <sz val="14"/>
      <color rgb="FF7030A0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color rgb="FF202124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4"/>
      <color theme="4"/>
      <name val="Calibri"/>
      <family val="2"/>
      <scheme val="minor"/>
    </font>
    <font>
      <vertAlign val="superscript"/>
      <sz val="14"/>
      <color theme="1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b/>
      <sz val="26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20"/>
      <name val="Calibri"/>
      <family val="2"/>
      <scheme val="minor"/>
    </font>
    <font>
      <sz val="8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/>
    <xf numFmtId="0" fontId="9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 applyFill="1"/>
    <xf numFmtId="0" fontId="9" fillId="0" borderId="0" xfId="0" applyFont="1" applyFill="1"/>
    <xf numFmtId="0" fontId="6" fillId="0" borderId="0" xfId="0" applyFont="1" applyFill="1" applyAlignment="1">
      <alignment horizontal="center" vertical="center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Fill="1"/>
    <xf numFmtId="0" fontId="7" fillId="0" borderId="0" xfId="0" applyFont="1" applyFill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4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6" fillId="0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19" fillId="0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16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6" fillId="0" borderId="0" xfId="0" applyFont="1" applyAlignment="1">
      <alignment horizontal="left"/>
    </xf>
    <xf numFmtId="0" fontId="11" fillId="0" borderId="0" xfId="0" applyFont="1" applyFill="1" applyAlignment="1">
      <alignment horizontal="center" vertical="center"/>
    </xf>
    <xf numFmtId="0" fontId="20" fillId="2" borderId="10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13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20" fillId="2" borderId="1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13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 vertical="center"/>
    </xf>
    <xf numFmtId="0" fontId="19" fillId="2" borderId="1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center" vertical="center"/>
    </xf>
    <xf numFmtId="0" fontId="14" fillId="2" borderId="15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21" Type="http://schemas.openxmlformats.org/officeDocument/2006/relationships/image" Target="../media/image21.JP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png"/><Relationship Id="rId16" Type="http://schemas.openxmlformats.org/officeDocument/2006/relationships/image" Target="../media/image16.jpeg"/><Relationship Id="rId20" Type="http://schemas.openxmlformats.org/officeDocument/2006/relationships/image" Target="../media/image20.JP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pn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19" Type="http://schemas.openxmlformats.org/officeDocument/2006/relationships/image" Target="../media/image19.JP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jpeg"/><Relationship Id="rId13" Type="http://schemas.openxmlformats.org/officeDocument/2006/relationships/image" Target="../media/image34.JPG"/><Relationship Id="rId3" Type="http://schemas.openxmlformats.org/officeDocument/2006/relationships/image" Target="../media/image24.jpeg"/><Relationship Id="rId7" Type="http://schemas.openxmlformats.org/officeDocument/2006/relationships/image" Target="../media/image28.jpeg"/><Relationship Id="rId12" Type="http://schemas.openxmlformats.org/officeDocument/2006/relationships/image" Target="../media/image33.jpeg"/><Relationship Id="rId2" Type="http://schemas.openxmlformats.org/officeDocument/2006/relationships/image" Target="../media/image23.jpeg"/><Relationship Id="rId1" Type="http://schemas.openxmlformats.org/officeDocument/2006/relationships/image" Target="../media/image22.jpeg"/><Relationship Id="rId6" Type="http://schemas.openxmlformats.org/officeDocument/2006/relationships/image" Target="../media/image27.jpeg"/><Relationship Id="rId11" Type="http://schemas.openxmlformats.org/officeDocument/2006/relationships/image" Target="../media/image32.jpeg"/><Relationship Id="rId5" Type="http://schemas.openxmlformats.org/officeDocument/2006/relationships/image" Target="../media/image26.jpeg"/><Relationship Id="rId15" Type="http://schemas.openxmlformats.org/officeDocument/2006/relationships/image" Target="../media/image35.JPG"/><Relationship Id="rId10" Type="http://schemas.openxmlformats.org/officeDocument/2006/relationships/image" Target="../media/image31.jpeg"/><Relationship Id="rId4" Type="http://schemas.openxmlformats.org/officeDocument/2006/relationships/image" Target="../media/image25.jpeg"/><Relationship Id="rId9" Type="http://schemas.openxmlformats.org/officeDocument/2006/relationships/image" Target="../media/image30.jpeg"/><Relationship Id="rId14" Type="http://schemas.openxmlformats.org/officeDocument/2006/relationships/image" Target="../media/image1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502531</xdr:colOff>
      <xdr:row>17</xdr:row>
      <xdr:rowOff>141513</xdr:rowOff>
    </xdr:from>
    <xdr:to>
      <xdr:col>29</xdr:col>
      <xdr:colOff>609599</xdr:colOff>
      <xdr:row>32</xdr:row>
      <xdr:rowOff>202084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413D81-4134-0E52-174D-79ACF38C0A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49" t="-2687" r="7767" b="6567"/>
        <a:stretch/>
      </xdr:blipFill>
      <xdr:spPr>
        <a:xfrm>
          <a:off x="12890474" y="4397827"/>
          <a:ext cx="8641468" cy="3816143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  <xdr:twoCellAnchor>
    <xdr:from>
      <xdr:col>15</xdr:col>
      <xdr:colOff>503464</xdr:colOff>
      <xdr:row>32</xdr:row>
      <xdr:rowOff>217714</xdr:rowOff>
    </xdr:from>
    <xdr:to>
      <xdr:col>48</xdr:col>
      <xdr:colOff>61232</xdr:colOff>
      <xdr:row>47</xdr:row>
      <xdr:rowOff>163708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54D437B3-150F-B48F-F07B-3565A3877AD2}"/>
            </a:ext>
          </a:extLst>
        </xdr:cNvPr>
        <xdr:cNvGrpSpPr/>
      </xdr:nvGrpSpPr>
      <xdr:grpSpPr>
        <a:xfrm>
          <a:off x="13032921" y="8229600"/>
          <a:ext cx="19674568" cy="3701565"/>
          <a:chOff x="11190515" y="9279648"/>
          <a:chExt cx="20069174" cy="5209238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BD72EE9E-9CB2-14FD-39BE-2ABEB50A825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708" t="2285" r="2711"/>
          <a:stretch/>
        </xdr:blipFill>
        <xdr:spPr>
          <a:xfrm>
            <a:off x="11190515" y="9318172"/>
            <a:ext cx="6400800" cy="5131128"/>
          </a:xfrm>
          <a:prstGeom prst="rect">
            <a:avLst/>
          </a:prstGeom>
          <a:ln w="28575">
            <a:solidFill>
              <a:schemeClr val="tx1"/>
            </a:solidFill>
          </a:ln>
        </xdr:spPr>
      </xdr:pic>
      <xdr:pic>
        <xdr:nvPicPr>
          <xdr:cNvPr id="5" name="Picture 4">
            <a:extLst>
              <a:ext uri="{FF2B5EF4-FFF2-40B4-BE49-F238E27FC236}">
                <a16:creationId xmlns:a16="http://schemas.microsoft.com/office/drawing/2014/main" id="{A47B7518-3A5B-7433-10C0-1F5A2C8FFFF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367" r="5211"/>
          <a:stretch/>
        </xdr:blipFill>
        <xdr:spPr>
          <a:xfrm>
            <a:off x="17634857" y="9284954"/>
            <a:ext cx="6477000" cy="5174170"/>
          </a:xfrm>
          <a:prstGeom prst="rect">
            <a:avLst/>
          </a:prstGeom>
          <a:ln w="28575">
            <a:solidFill>
              <a:schemeClr val="tx1"/>
            </a:solidFill>
          </a:ln>
        </xdr:spPr>
      </xdr:pic>
      <xdr:pic>
        <xdr:nvPicPr>
          <xdr:cNvPr id="6" name="Picture 5">
            <a:extLst>
              <a:ext uri="{FF2B5EF4-FFF2-40B4-BE49-F238E27FC236}">
                <a16:creationId xmlns:a16="http://schemas.microsoft.com/office/drawing/2014/main" id="{B00C286D-F4ED-8726-A643-02A9217F1E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090085" y="9279648"/>
            <a:ext cx="7169604" cy="5209238"/>
          </a:xfrm>
          <a:prstGeom prst="rect">
            <a:avLst/>
          </a:prstGeom>
          <a:ln w="28575">
            <a:solidFill>
              <a:schemeClr val="tx1"/>
            </a:solidFill>
          </a:ln>
        </xdr:spPr>
      </xdr:pic>
    </xdr:grpSp>
    <xdr:clientData/>
  </xdr:twoCellAnchor>
  <xdr:twoCellAnchor editAs="oneCell">
    <xdr:from>
      <xdr:col>15</xdr:col>
      <xdr:colOff>489858</xdr:colOff>
      <xdr:row>48</xdr:row>
      <xdr:rowOff>190501</xdr:rowOff>
    </xdr:from>
    <xdr:to>
      <xdr:col>28</xdr:col>
      <xdr:colOff>84364</xdr:colOff>
      <xdr:row>60</xdr:row>
      <xdr:rowOff>119092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C6A1D7C-0B31-7E4E-E247-46D5DBA4A9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9" r="640" b="42857"/>
        <a:stretch/>
      </xdr:blipFill>
      <xdr:spPr>
        <a:xfrm>
          <a:off x="12613822" y="11947072"/>
          <a:ext cx="7554685" cy="2867734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  <xdr:twoCellAnchor editAs="oneCell">
    <xdr:from>
      <xdr:col>15</xdr:col>
      <xdr:colOff>489858</xdr:colOff>
      <xdr:row>60</xdr:row>
      <xdr:rowOff>136071</xdr:rowOff>
    </xdr:from>
    <xdr:to>
      <xdr:col>28</xdr:col>
      <xdr:colOff>18593</xdr:colOff>
      <xdr:row>73</xdr:row>
      <xdr:rowOff>212327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E935FE0-4F78-1233-FFD0-5C5894F67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13822" y="14831785"/>
          <a:ext cx="7488914" cy="3260328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  <xdr:twoCellAnchor editAs="oneCell">
    <xdr:from>
      <xdr:col>15</xdr:col>
      <xdr:colOff>402772</xdr:colOff>
      <xdr:row>111</xdr:row>
      <xdr:rowOff>43542</xdr:rowOff>
    </xdr:from>
    <xdr:to>
      <xdr:col>29</xdr:col>
      <xdr:colOff>135498</xdr:colOff>
      <xdr:row>116</xdr:row>
      <xdr:rowOff>239485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C4266A8F-A247-7A4E-DF5C-BB43D2DC51A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920" b="18346"/>
        <a:stretch/>
      </xdr:blipFill>
      <xdr:spPr>
        <a:xfrm>
          <a:off x="12932229" y="27834771"/>
          <a:ext cx="8267126" cy="1447800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  <xdr:twoCellAnchor editAs="oneCell">
    <xdr:from>
      <xdr:col>15</xdr:col>
      <xdr:colOff>422701</xdr:colOff>
      <xdr:row>120</xdr:row>
      <xdr:rowOff>141514</xdr:rowOff>
    </xdr:from>
    <xdr:to>
      <xdr:col>29</xdr:col>
      <xdr:colOff>87086</xdr:colOff>
      <xdr:row>126</xdr:row>
      <xdr:rowOff>97971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21332C7-A7CA-6C4E-2F04-D4B0069EF9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8082"/>
        <a:stretch/>
      </xdr:blipFill>
      <xdr:spPr>
        <a:xfrm>
          <a:off x="12952158" y="30186085"/>
          <a:ext cx="8198785" cy="1458686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  <xdr:twoCellAnchor editAs="oneCell">
    <xdr:from>
      <xdr:col>15</xdr:col>
      <xdr:colOff>369094</xdr:colOff>
      <xdr:row>129</xdr:row>
      <xdr:rowOff>216014</xdr:rowOff>
    </xdr:from>
    <xdr:to>
      <xdr:col>28</xdr:col>
      <xdr:colOff>198089</xdr:colOff>
      <xdr:row>149</xdr:row>
      <xdr:rowOff>145594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5C4C12E-08D4-AD99-E652-E017115930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93603" y="32386269"/>
          <a:ext cx="7753795" cy="4917216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  <xdr:twoCellAnchor editAs="oneCell">
    <xdr:from>
      <xdr:col>28</xdr:col>
      <xdr:colOff>244928</xdr:colOff>
      <xdr:row>129</xdr:row>
      <xdr:rowOff>190501</xdr:rowOff>
    </xdr:from>
    <xdr:to>
      <xdr:col>41</xdr:col>
      <xdr:colOff>223157</xdr:colOff>
      <xdr:row>143</xdr:row>
      <xdr:rowOff>159399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40728D6-22DA-9773-0928-E851372E6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94237" y="32360756"/>
          <a:ext cx="7903029" cy="3460243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  <xdr:twoCellAnchor editAs="oneCell">
    <xdr:from>
      <xdr:col>15</xdr:col>
      <xdr:colOff>381000</xdr:colOff>
      <xdr:row>149</xdr:row>
      <xdr:rowOff>136070</xdr:rowOff>
    </xdr:from>
    <xdr:to>
      <xdr:col>28</xdr:col>
      <xdr:colOff>214311</xdr:colOff>
      <xdr:row>154</xdr:row>
      <xdr:rowOff>34834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04CEEDF-A264-BE2B-6A18-1E0B36EB57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05509" y="37293961"/>
          <a:ext cx="7758111" cy="1145673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  <xdr:twoCellAnchor editAs="oneCell">
    <xdr:from>
      <xdr:col>15</xdr:col>
      <xdr:colOff>367392</xdr:colOff>
      <xdr:row>154</xdr:row>
      <xdr:rowOff>81642</xdr:rowOff>
    </xdr:from>
    <xdr:to>
      <xdr:col>27</xdr:col>
      <xdr:colOff>29935</xdr:colOff>
      <xdr:row>178</xdr:row>
      <xdr:rowOff>40822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EF9FD90-0201-4765-018D-21C6006586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4" t="7707" r="2439" b="-7707"/>
        <a:stretch/>
      </xdr:blipFill>
      <xdr:spPr>
        <a:xfrm>
          <a:off x="12891901" y="38486442"/>
          <a:ext cx="6977743" cy="5944344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  <xdr:twoCellAnchor editAs="oneCell">
    <xdr:from>
      <xdr:col>15</xdr:col>
      <xdr:colOff>353786</xdr:colOff>
      <xdr:row>174</xdr:row>
      <xdr:rowOff>136072</xdr:rowOff>
    </xdr:from>
    <xdr:to>
      <xdr:col>27</xdr:col>
      <xdr:colOff>0</xdr:colOff>
      <xdr:row>178</xdr:row>
      <xdr:rowOff>195943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21C4634-1970-850E-800E-A4427EFDC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78295" y="43528508"/>
          <a:ext cx="6961414" cy="1057399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  <xdr:twoCellAnchor editAs="oneCell">
    <xdr:from>
      <xdr:col>15</xdr:col>
      <xdr:colOff>353786</xdr:colOff>
      <xdr:row>178</xdr:row>
      <xdr:rowOff>231322</xdr:rowOff>
    </xdr:from>
    <xdr:to>
      <xdr:col>26</xdr:col>
      <xdr:colOff>310242</xdr:colOff>
      <xdr:row>184</xdr:row>
      <xdr:rowOff>99604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1D2FC48-28E5-C9A5-E1F0-EB0CFFAFAB3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316" r="1433"/>
        <a:stretch/>
      </xdr:blipFill>
      <xdr:spPr>
        <a:xfrm>
          <a:off x="12878295" y="44621286"/>
          <a:ext cx="6662056" cy="1364573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  <xdr:twoCellAnchor editAs="oneCell">
    <xdr:from>
      <xdr:col>15</xdr:col>
      <xdr:colOff>340179</xdr:colOff>
      <xdr:row>184</xdr:row>
      <xdr:rowOff>136071</xdr:rowOff>
    </xdr:from>
    <xdr:to>
      <xdr:col>26</xdr:col>
      <xdr:colOff>588917</xdr:colOff>
      <xdr:row>201</xdr:row>
      <xdr:rowOff>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0337F2B-1ED6-414E-3FD3-4BDBE4458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69636" y="46204414"/>
          <a:ext cx="6954338" cy="4120243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  <xdr:twoCellAnchor editAs="oneCell">
    <xdr:from>
      <xdr:col>15</xdr:col>
      <xdr:colOff>393584</xdr:colOff>
      <xdr:row>203</xdr:row>
      <xdr:rowOff>109195</xdr:rowOff>
    </xdr:from>
    <xdr:to>
      <xdr:col>27</xdr:col>
      <xdr:colOff>39119</xdr:colOff>
      <xdr:row>206</xdr:row>
      <xdr:rowOff>89936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A68B6840-465E-7EFE-8EC1-194256A403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398" r="3463" b="9091"/>
        <a:stretch/>
      </xdr:blipFill>
      <xdr:spPr>
        <a:xfrm>
          <a:off x="12923041" y="50934595"/>
          <a:ext cx="6960735" cy="731855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  <xdr:twoCellAnchor editAs="oneCell">
    <xdr:from>
      <xdr:col>15</xdr:col>
      <xdr:colOff>434409</xdr:colOff>
      <xdr:row>208</xdr:row>
      <xdr:rowOff>176553</xdr:rowOff>
    </xdr:from>
    <xdr:to>
      <xdr:col>27</xdr:col>
      <xdr:colOff>34358</xdr:colOff>
      <xdr:row>225</xdr:row>
      <xdr:rowOff>58502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6F4CA8E-9E1E-1124-3FDF-7ADBFB97F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866" y="52253810"/>
          <a:ext cx="6915149" cy="4138263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  <xdr:twoCellAnchor editAs="oneCell">
    <xdr:from>
      <xdr:col>27</xdr:col>
      <xdr:colOff>286096</xdr:colOff>
      <xdr:row>211</xdr:row>
      <xdr:rowOff>167640</xdr:rowOff>
    </xdr:from>
    <xdr:to>
      <xdr:col>36</xdr:col>
      <xdr:colOff>36715</xdr:colOff>
      <xdr:row>221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2B32ABE-490E-1E3D-B5A3-060B72B10F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96" t="1467" r="3907" b="6574"/>
        <a:stretch/>
      </xdr:blipFill>
      <xdr:spPr>
        <a:xfrm>
          <a:off x="20128576" y="53225700"/>
          <a:ext cx="5237019" cy="2346960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  <xdr:twoCellAnchor editAs="oneCell">
    <xdr:from>
      <xdr:col>15</xdr:col>
      <xdr:colOff>357187</xdr:colOff>
      <xdr:row>228</xdr:row>
      <xdr:rowOff>152400</xdr:rowOff>
    </xdr:from>
    <xdr:to>
      <xdr:col>27</xdr:col>
      <xdr:colOff>121239</xdr:colOff>
      <xdr:row>236</xdr:row>
      <xdr:rowOff>6124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A49C18C-DBCD-AABA-18D2-C5FDA7A897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7836"/>
        <a:stretch/>
      </xdr:blipFill>
      <xdr:spPr>
        <a:xfrm>
          <a:off x="12886644" y="57237086"/>
          <a:ext cx="7079252" cy="1856695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  <xdr:twoCellAnchor editAs="oneCell">
    <xdr:from>
      <xdr:col>15</xdr:col>
      <xdr:colOff>526474</xdr:colOff>
      <xdr:row>74</xdr:row>
      <xdr:rowOff>110835</xdr:rowOff>
    </xdr:from>
    <xdr:to>
      <xdr:col>28</xdr:col>
      <xdr:colOff>69274</xdr:colOff>
      <xdr:row>81</xdr:row>
      <xdr:rowOff>41564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5931EC71-CA27-634D-606F-D015CAF80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50983" y="18565090"/>
          <a:ext cx="7467600" cy="167640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15</xdr:col>
      <xdr:colOff>535379</xdr:colOff>
      <xdr:row>81</xdr:row>
      <xdr:rowOff>169225</xdr:rowOff>
    </xdr:from>
    <xdr:to>
      <xdr:col>28</xdr:col>
      <xdr:colOff>50471</xdr:colOff>
      <xdr:row>88</xdr:row>
      <xdr:rowOff>141515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DD57C3DC-6E5C-7C06-BD05-A2AD63993F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64836" y="20449311"/>
          <a:ext cx="7439892" cy="172489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15</xdr:col>
      <xdr:colOff>533399</xdr:colOff>
      <xdr:row>89</xdr:row>
      <xdr:rowOff>119744</xdr:rowOff>
    </xdr:from>
    <xdr:to>
      <xdr:col>28</xdr:col>
      <xdr:colOff>76200</xdr:colOff>
      <xdr:row>107</xdr:row>
      <xdr:rowOff>108858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68FFE70F-0532-F62B-9C60-53D0B66F5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62856" y="22402801"/>
          <a:ext cx="7467601" cy="44958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69157</xdr:colOff>
      <xdr:row>12</xdr:row>
      <xdr:rowOff>62112</xdr:rowOff>
    </xdr:from>
    <xdr:to>
      <xdr:col>28</xdr:col>
      <xdr:colOff>107257</xdr:colOff>
      <xdr:row>26</xdr:row>
      <xdr:rowOff>236923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060A17-8153-F23B-9EBA-EF7E13E25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8757" y="3074253"/>
          <a:ext cx="7353300" cy="3688976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16</xdr:col>
      <xdr:colOff>190500</xdr:colOff>
      <xdr:row>36</xdr:row>
      <xdr:rowOff>0</xdr:rowOff>
    </xdr:from>
    <xdr:to>
      <xdr:col>27</xdr:col>
      <xdr:colOff>419100</xdr:colOff>
      <xdr:row>51</xdr:row>
      <xdr:rowOff>193221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28A0C4-D894-186E-1B2D-2CEDFC3392D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769" b="1305"/>
        <a:stretch/>
      </xdr:blipFill>
      <xdr:spPr>
        <a:xfrm>
          <a:off x="12371614" y="9013371"/>
          <a:ext cx="6934200" cy="3948793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  <xdr:twoCellAnchor editAs="oneCell">
    <xdr:from>
      <xdr:col>16</xdr:col>
      <xdr:colOff>171450</xdr:colOff>
      <xdr:row>49</xdr:row>
      <xdr:rowOff>95250</xdr:rowOff>
    </xdr:from>
    <xdr:to>
      <xdr:col>28</xdr:col>
      <xdr:colOff>334679</xdr:colOff>
      <xdr:row>66</xdr:row>
      <xdr:rowOff>57150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7C83DF8-9BE0-4FB0-F9A2-22E357542E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52564" y="12363450"/>
          <a:ext cx="7478429" cy="4218214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  <xdr:twoCellAnchor editAs="oneCell">
    <xdr:from>
      <xdr:col>16</xdr:col>
      <xdr:colOff>190500</xdr:colOff>
      <xdr:row>67</xdr:row>
      <xdr:rowOff>0</xdr:rowOff>
    </xdr:from>
    <xdr:to>
      <xdr:col>27</xdr:col>
      <xdr:colOff>286120</xdr:colOff>
      <xdr:row>84</xdr:row>
      <xdr:rowOff>57150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C76F003-FB13-BDE2-7526-7D3EE8AA00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71614" y="16774886"/>
          <a:ext cx="6801220" cy="4313464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  <xdr:twoCellAnchor editAs="oneCell">
    <xdr:from>
      <xdr:col>16</xdr:col>
      <xdr:colOff>95250</xdr:colOff>
      <xdr:row>88</xdr:row>
      <xdr:rowOff>76200</xdr:rowOff>
    </xdr:from>
    <xdr:to>
      <xdr:col>24</xdr:col>
      <xdr:colOff>346261</xdr:colOff>
      <xdr:row>105</xdr:row>
      <xdr:rowOff>225838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4BE1BA6-ACDF-2FC8-DD81-B81EF3F992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3" t="2915" r="4519" b="-1312"/>
        <a:stretch/>
      </xdr:blipFill>
      <xdr:spPr>
        <a:xfrm>
          <a:off x="12276364" y="22108886"/>
          <a:ext cx="5127811" cy="4405952"/>
        </a:xfrm>
        <a:prstGeom prst="rect">
          <a:avLst/>
        </a:prstGeom>
        <a:ln w="38100">
          <a:solidFill>
            <a:schemeClr val="tx1"/>
          </a:solidFill>
        </a:ln>
      </xdr:spPr>
    </xdr:pic>
    <xdr:clientData/>
  </xdr:twoCellAnchor>
  <xdr:twoCellAnchor editAs="oneCell">
    <xdr:from>
      <xdr:col>16</xdr:col>
      <xdr:colOff>76200</xdr:colOff>
      <xdr:row>106</xdr:row>
      <xdr:rowOff>19050</xdr:rowOff>
    </xdr:from>
    <xdr:to>
      <xdr:col>25</xdr:col>
      <xdr:colOff>401561</xdr:colOff>
      <xdr:row>119</xdr:row>
      <xdr:rowOff>45945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CB4E2B1-66BA-34F3-A56A-631707F445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57314" y="26558421"/>
          <a:ext cx="5811761" cy="3281724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  <xdr:twoCellAnchor editAs="oneCell">
    <xdr:from>
      <xdr:col>16</xdr:col>
      <xdr:colOff>38100</xdr:colOff>
      <xdr:row>119</xdr:row>
      <xdr:rowOff>76200</xdr:rowOff>
    </xdr:from>
    <xdr:to>
      <xdr:col>26</xdr:col>
      <xdr:colOff>10084</xdr:colOff>
      <xdr:row>134</xdr:row>
      <xdr:rowOff>121022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4D43BDA-B4BB-E781-826C-66B0C448A8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19214" y="29870400"/>
          <a:ext cx="6067984" cy="3800393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  <xdr:twoCellAnchor editAs="oneCell">
    <xdr:from>
      <xdr:col>15</xdr:col>
      <xdr:colOff>571500</xdr:colOff>
      <xdr:row>134</xdr:row>
      <xdr:rowOff>171450</xdr:rowOff>
    </xdr:from>
    <xdr:to>
      <xdr:col>28</xdr:col>
      <xdr:colOff>24655</xdr:colOff>
      <xdr:row>153</xdr:row>
      <xdr:rowOff>128439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12D390C-4E39-42EF-8A64-A6C0A6607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43014" y="33721221"/>
          <a:ext cx="7377955" cy="4714047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  <xdr:twoCellAnchor editAs="oneCell">
    <xdr:from>
      <xdr:col>15</xdr:col>
      <xdr:colOff>552450</xdr:colOff>
      <xdr:row>153</xdr:row>
      <xdr:rowOff>190500</xdr:rowOff>
    </xdr:from>
    <xdr:to>
      <xdr:col>27</xdr:col>
      <xdr:colOff>345142</xdr:colOff>
      <xdr:row>176</xdr:row>
      <xdr:rowOff>219188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9EFB7D2-B885-3FEA-ABFE-8B39C042C5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615" t="914" r="3006" b="763"/>
        <a:stretch/>
      </xdr:blipFill>
      <xdr:spPr>
        <a:xfrm>
          <a:off x="12123964" y="38497329"/>
          <a:ext cx="7107892" cy="5776345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  <xdr:twoCellAnchor editAs="oneCell">
    <xdr:from>
      <xdr:col>15</xdr:col>
      <xdr:colOff>552450</xdr:colOff>
      <xdr:row>177</xdr:row>
      <xdr:rowOff>19050</xdr:rowOff>
    </xdr:from>
    <xdr:to>
      <xdr:col>26</xdr:col>
      <xdr:colOff>548080</xdr:colOff>
      <xdr:row>197</xdr:row>
      <xdr:rowOff>896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22DDE5E-5AAC-CFD9-95AD-BC1285C30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23964" y="44323907"/>
          <a:ext cx="6701230" cy="4989275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  <xdr:twoCellAnchor editAs="oneCell">
    <xdr:from>
      <xdr:col>16</xdr:col>
      <xdr:colOff>57150</xdr:colOff>
      <xdr:row>200</xdr:row>
      <xdr:rowOff>38100</xdr:rowOff>
    </xdr:from>
    <xdr:to>
      <xdr:col>25</xdr:col>
      <xdr:colOff>561415</xdr:colOff>
      <xdr:row>212</xdr:row>
      <xdr:rowOff>96818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876BE93-6F1A-2D74-A688-F8408595A2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38264" y="50101500"/>
          <a:ext cx="5990665" cy="3063175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  <xdr:twoCellAnchor editAs="oneCell">
    <xdr:from>
      <xdr:col>16</xdr:col>
      <xdr:colOff>38100</xdr:colOff>
      <xdr:row>212</xdr:row>
      <xdr:rowOff>152400</xdr:rowOff>
    </xdr:from>
    <xdr:to>
      <xdr:col>26</xdr:col>
      <xdr:colOff>179295</xdr:colOff>
      <xdr:row>242</xdr:row>
      <xdr:rowOff>229722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C82F73F-D471-1FC9-2835-C9F96A695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19214" y="53220257"/>
          <a:ext cx="6237195" cy="7588465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  <xdr:twoCellAnchor editAs="oneCell">
    <xdr:from>
      <xdr:col>15</xdr:col>
      <xdr:colOff>606631</xdr:colOff>
      <xdr:row>6</xdr:row>
      <xdr:rowOff>198909</xdr:rowOff>
    </xdr:from>
    <xdr:to>
      <xdr:col>28</xdr:col>
      <xdr:colOff>304800</xdr:colOff>
      <xdr:row>11</xdr:row>
      <xdr:rowOff>178478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3214EC3-D949-1670-B260-80DAAFFC38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98631" y="1701138"/>
          <a:ext cx="7622969" cy="1231426"/>
        </a:xfrm>
        <a:prstGeom prst="rect">
          <a:avLst/>
        </a:prstGeom>
      </xdr:spPr>
    </xdr:pic>
    <xdr:clientData/>
  </xdr:twoCellAnchor>
  <xdr:twoCellAnchor editAs="oneCell">
    <xdr:from>
      <xdr:col>16</xdr:col>
      <xdr:colOff>90054</xdr:colOff>
      <xdr:row>2</xdr:row>
      <xdr:rowOff>166254</xdr:rowOff>
    </xdr:from>
    <xdr:to>
      <xdr:col>28</xdr:col>
      <xdr:colOff>242454</xdr:colOff>
      <xdr:row>6</xdr:row>
      <xdr:rowOff>193964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3941918-ED5B-4E82-805A-9D2DFDCAF3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39095"/>
        <a:stretch/>
      </xdr:blipFill>
      <xdr:spPr>
        <a:xfrm>
          <a:off x="13109368" y="666997"/>
          <a:ext cx="7467600" cy="1029196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16</xdr:col>
      <xdr:colOff>13854</xdr:colOff>
      <xdr:row>28</xdr:row>
      <xdr:rowOff>140990</xdr:rowOff>
    </xdr:from>
    <xdr:to>
      <xdr:col>28</xdr:col>
      <xdr:colOff>130630</xdr:colOff>
      <xdr:row>35</xdr:row>
      <xdr:rowOff>13855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5E97A20-A7DF-4B14-534E-C5896A521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4968" y="7151390"/>
          <a:ext cx="7431976" cy="162546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3"/>
  <sheetViews>
    <sheetView topLeftCell="A76" zoomScale="70" zoomScaleNormal="70" workbookViewId="0">
      <selection activeCell="C103" sqref="C103"/>
    </sheetView>
  </sheetViews>
  <sheetFormatPr defaultRowHeight="19.95" customHeight="1" x14ac:dyDescent="0.3"/>
  <cols>
    <col min="1" max="1" width="14.109375" customWidth="1"/>
    <col min="2" max="2" width="13" customWidth="1"/>
    <col min="3" max="3" width="22.21875" customWidth="1"/>
    <col min="4" max="4" width="21" customWidth="1"/>
    <col min="5" max="5" width="10" customWidth="1"/>
    <col min="6" max="6" width="9.6640625" customWidth="1"/>
    <col min="7" max="8" width="11.33203125" style="1" customWidth="1"/>
    <col min="9" max="9" width="15" customWidth="1"/>
    <col min="10" max="10" width="8.88671875" customWidth="1"/>
    <col min="11" max="11" width="10.5546875" style="5" customWidth="1"/>
  </cols>
  <sheetData>
    <row r="1" spans="1:11" ht="19.95" customHeight="1" thickBot="1" x14ac:dyDescent="0.35"/>
    <row r="2" spans="1:11" ht="19.95" customHeight="1" x14ac:dyDescent="0.3">
      <c r="D2" s="95" t="s">
        <v>0</v>
      </c>
      <c r="E2" s="96"/>
      <c r="F2" s="96"/>
      <c r="G2" s="96"/>
      <c r="H2" s="97"/>
    </row>
    <row r="3" spans="1:11" ht="19.95" customHeight="1" thickBot="1" x14ac:dyDescent="0.35">
      <c r="A3" t="s">
        <v>176</v>
      </c>
      <c r="D3" s="98"/>
      <c r="E3" s="99"/>
      <c r="F3" s="99"/>
      <c r="G3" s="99"/>
      <c r="H3" s="100"/>
    </row>
    <row r="4" spans="1:11" ht="19.95" customHeight="1" thickBot="1" x14ac:dyDescent="0.35">
      <c r="D4" s="53"/>
      <c r="E4" s="53"/>
      <c r="F4" s="53"/>
      <c r="G4" s="53"/>
      <c r="H4" s="53"/>
    </row>
    <row r="5" spans="1:11" ht="19.95" customHeight="1" x14ac:dyDescent="0.3">
      <c r="B5" s="95" t="s">
        <v>84</v>
      </c>
      <c r="C5" s="96"/>
      <c r="D5" s="96"/>
      <c r="E5" s="96"/>
      <c r="F5" s="96"/>
      <c r="G5" s="96"/>
      <c r="H5" s="96"/>
      <c r="I5" s="96"/>
      <c r="J5" s="96"/>
      <c r="K5" s="97"/>
    </row>
    <row r="6" spans="1:11" ht="19.95" customHeight="1" thickBot="1" x14ac:dyDescent="0.35">
      <c r="B6" s="98"/>
      <c r="C6" s="99"/>
      <c r="D6" s="99"/>
      <c r="E6" s="99"/>
      <c r="F6" s="99"/>
      <c r="G6" s="99"/>
      <c r="H6" s="99"/>
      <c r="I6" s="99"/>
      <c r="J6" s="99"/>
      <c r="K6" s="100"/>
    </row>
    <row r="8" spans="1:11" ht="19.95" customHeight="1" x14ac:dyDescent="0.3">
      <c r="B8" s="113" t="s">
        <v>1</v>
      </c>
      <c r="C8" s="114"/>
      <c r="D8" s="114"/>
      <c r="E8" s="115"/>
    </row>
    <row r="9" spans="1:11" ht="19.95" customHeight="1" x14ac:dyDescent="0.3">
      <c r="B9" s="116"/>
      <c r="C9" s="117"/>
      <c r="D9" s="117"/>
      <c r="E9" s="118"/>
    </row>
    <row r="10" spans="1:11" ht="19.95" customHeight="1" x14ac:dyDescent="0.3">
      <c r="B10" s="111" t="s">
        <v>85</v>
      </c>
      <c r="C10" s="112"/>
      <c r="D10" s="7">
        <v>68.53</v>
      </c>
      <c r="E10" s="7" t="s">
        <v>2</v>
      </c>
    </row>
    <row r="11" spans="1:11" ht="19.95" customHeight="1" x14ac:dyDescent="0.3">
      <c r="B11" s="111" t="s">
        <v>86</v>
      </c>
      <c r="C11" s="112"/>
      <c r="D11" s="7">
        <v>64.760000000000005</v>
      </c>
      <c r="E11" s="7" t="s">
        <v>2</v>
      </c>
    </row>
    <row r="12" spans="1:11" ht="19.95" customHeight="1" x14ac:dyDescent="0.3">
      <c r="B12" s="111" t="s">
        <v>3</v>
      </c>
      <c r="C12" s="112"/>
      <c r="D12" s="8">
        <f>0.97*D11</f>
        <v>62.8172</v>
      </c>
      <c r="E12" s="7" t="s">
        <v>2</v>
      </c>
    </row>
    <row r="13" spans="1:11" ht="19.95" customHeight="1" x14ac:dyDescent="0.3">
      <c r="B13" s="111" t="s">
        <v>87</v>
      </c>
      <c r="C13" s="112"/>
      <c r="D13" s="7">
        <v>64.55</v>
      </c>
      <c r="E13" s="7" t="s">
        <v>2</v>
      </c>
    </row>
    <row r="14" spans="1:11" ht="19.95" customHeight="1" x14ac:dyDescent="0.3">
      <c r="B14" s="111" t="s">
        <v>83</v>
      </c>
      <c r="C14" s="112"/>
      <c r="D14" s="7">
        <v>10.77</v>
      </c>
      <c r="E14" s="7" t="s">
        <v>2</v>
      </c>
    </row>
    <row r="15" spans="1:11" ht="19.95" customHeight="1" x14ac:dyDescent="0.3">
      <c r="B15" s="111" t="s">
        <v>82</v>
      </c>
      <c r="C15" s="112"/>
      <c r="D15" s="7">
        <v>5.05</v>
      </c>
      <c r="E15" s="7" t="s">
        <v>2</v>
      </c>
    </row>
    <row r="16" spans="1:11" ht="19.95" customHeight="1" x14ac:dyDescent="0.3">
      <c r="B16" s="111" t="s">
        <v>4</v>
      </c>
      <c r="C16" s="112"/>
      <c r="D16" s="7">
        <v>3.8</v>
      </c>
      <c r="E16" s="7" t="s">
        <v>2</v>
      </c>
    </row>
    <row r="17" spans="1:18" ht="19.95" customHeight="1" x14ac:dyDescent="0.3">
      <c r="B17" s="111" t="s">
        <v>95</v>
      </c>
      <c r="C17" s="112"/>
      <c r="D17" s="7">
        <v>500</v>
      </c>
      <c r="E17" s="7" t="s">
        <v>5</v>
      </c>
      <c r="G17" s="9"/>
      <c r="H17" s="9"/>
      <c r="I17" s="9"/>
      <c r="J17" s="9"/>
    </row>
    <row r="18" spans="1:18" ht="19.95" customHeight="1" x14ac:dyDescent="0.3">
      <c r="B18" s="111" t="s">
        <v>6</v>
      </c>
      <c r="C18" s="112"/>
      <c r="D18" s="7">
        <f>D17*3</f>
        <v>1500</v>
      </c>
      <c r="E18" s="7" t="s">
        <v>5</v>
      </c>
      <c r="G18" s="9"/>
      <c r="H18" s="9"/>
      <c r="I18" s="9"/>
      <c r="J18" s="9"/>
    </row>
    <row r="19" spans="1:18" ht="19.95" customHeight="1" x14ac:dyDescent="0.3">
      <c r="B19" s="101" t="s">
        <v>7</v>
      </c>
      <c r="C19" s="102"/>
      <c r="D19" s="7">
        <v>700</v>
      </c>
      <c r="E19" s="7" t="s">
        <v>5</v>
      </c>
      <c r="G19" s="9" t="s">
        <v>8</v>
      </c>
      <c r="H19" s="9"/>
      <c r="I19" s="9"/>
      <c r="J19" s="9"/>
    </row>
    <row r="20" spans="1:18" ht="19.95" customHeight="1" x14ac:dyDescent="0.3">
      <c r="B20" s="103"/>
      <c r="C20" s="104"/>
      <c r="D20" s="7">
        <v>1000</v>
      </c>
      <c r="E20" s="7" t="s">
        <v>5</v>
      </c>
      <c r="G20" s="9" t="s">
        <v>9</v>
      </c>
      <c r="H20" s="9"/>
      <c r="I20" s="9"/>
      <c r="J20" s="9"/>
    </row>
    <row r="21" spans="1:18" s="2" customFormat="1" ht="19.95" customHeight="1" x14ac:dyDescent="0.3">
      <c r="B21" s="30"/>
      <c r="C21" s="30"/>
      <c r="D21" s="31"/>
      <c r="E21" s="31"/>
      <c r="G21" s="24"/>
      <c r="H21" s="24"/>
      <c r="I21" s="24"/>
      <c r="J21" s="24"/>
      <c r="K21" s="33"/>
    </row>
    <row r="22" spans="1:18" s="2" customFormat="1" ht="19.95" customHeight="1" thickBot="1" x14ac:dyDescent="0.35">
      <c r="B22" s="30"/>
      <c r="C22" s="30"/>
      <c r="D22" s="31"/>
      <c r="E22" s="31"/>
      <c r="G22" s="34"/>
      <c r="H22" s="34"/>
      <c r="J22" s="24"/>
      <c r="K22" s="33"/>
    </row>
    <row r="23" spans="1:18" s="2" customFormat="1" ht="19.95" customHeight="1" x14ac:dyDescent="0.3">
      <c r="B23" s="105" t="s">
        <v>138</v>
      </c>
      <c r="C23" s="106"/>
      <c r="D23" s="106"/>
      <c r="E23" s="107"/>
      <c r="F23" s="58"/>
      <c r="G23" s="58"/>
      <c r="H23" s="59"/>
      <c r="I23" s="58"/>
      <c r="J23" s="58"/>
      <c r="K23" s="58"/>
    </row>
    <row r="24" spans="1:18" ht="19.95" customHeight="1" thickBot="1" x14ac:dyDescent="0.35">
      <c r="B24" s="108"/>
      <c r="C24" s="109"/>
      <c r="D24" s="109"/>
      <c r="E24" s="110"/>
      <c r="F24" s="58"/>
      <c r="G24" s="58"/>
      <c r="H24" s="59"/>
      <c r="I24" s="58"/>
      <c r="J24" s="58"/>
      <c r="K24" s="58"/>
    </row>
    <row r="26" spans="1:18" ht="19.95" customHeight="1" thickBot="1" x14ac:dyDescent="0.4">
      <c r="A26" s="11"/>
      <c r="B26" s="11"/>
      <c r="C26" s="11"/>
      <c r="D26" s="11"/>
      <c r="E26" s="11"/>
      <c r="F26" s="11"/>
      <c r="G26" s="13"/>
      <c r="H26" s="13"/>
      <c r="I26" s="11"/>
      <c r="J26" s="11"/>
      <c r="K26" s="9"/>
      <c r="L26" s="11"/>
      <c r="M26" s="11"/>
      <c r="N26" s="11"/>
      <c r="O26" s="11"/>
      <c r="P26" s="11"/>
      <c r="Q26" s="11"/>
      <c r="R26" s="11"/>
    </row>
    <row r="27" spans="1:18" ht="19.95" customHeight="1" x14ac:dyDescent="0.35">
      <c r="A27" s="11"/>
      <c r="B27" s="84" t="s">
        <v>10</v>
      </c>
      <c r="C27" s="85"/>
      <c r="D27" s="85"/>
      <c r="E27" s="86"/>
      <c r="F27" s="11"/>
      <c r="I27" s="60"/>
      <c r="J27" s="11"/>
      <c r="K27" s="9"/>
      <c r="L27" s="11"/>
      <c r="P27" s="11"/>
      <c r="Q27" s="11"/>
      <c r="R27" s="11"/>
    </row>
    <row r="28" spans="1:18" ht="19.95" customHeight="1" thickBot="1" x14ac:dyDescent="0.4">
      <c r="A28" s="11"/>
      <c r="B28" s="87"/>
      <c r="C28" s="88"/>
      <c r="D28" s="88"/>
      <c r="E28" s="89"/>
      <c r="F28" s="11"/>
      <c r="G28" s="13"/>
      <c r="H28" s="13"/>
      <c r="I28" s="11"/>
      <c r="J28" s="11"/>
      <c r="K28" s="9"/>
      <c r="L28" s="11"/>
      <c r="P28" s="11"/>
      <c r="Q28" s="11"/>
      <c r="R28" s="11"/>
    </row>
    <row r="29" spans="1:18" ht="19.95" customHeight="1" x14ac:dyDescent="0.35">
      <c r="A29" s="11"/>
      <c r="B29" s="11"/>
      <c r="C29" s="11"/>
      <c r="D29" s="11"/>
      <c r="E29" s="11"/>
      <c r="F29" s="11"/>
      <c r="G29" s="13"/>
      <c r="H29" s="13"/>
      <c r="I29" s="11"/>
      <c r="J29" s="11"/>
      <c r="K29" s="9"/>
      <c r="L29" s="11"/>
      <c r="P29" s="11"/>
      <c r="Q29" s="11"/>
      <c r="R29" s="11"/>
    </row>
    <row r="30" spans="1:18" ht="19.95" customHeight="1" x14ac:dyDescent="0.35">
      <c r="A30" s="11"/>
      <c r="B30" s="11"/>
      <c r="C30" s="91" t="s">
        <v>89</v>
      </c>
      <c r="D30" s="91"/>
      <c r="E30" s="91"/>
      <c r="F30" s="9" t="s">
        <v>88</v>
      </c>
      <c r="G30" s="18">
        <f>0.066*D12</f>
        <v>4.1459352000000003</v>
      </c>
      <c r="H30" s="9" t="s">
        <v>2</v>
      </c>
      <c r="P30" s="11"/>
      <c r="Q30" s="11"/>
      <c r="R30" s="11"/>
    </row>
    <row r="31" spans="1:18" ht="19.95" customHeight="1" x14ac:dyDescent="0.35">
      <c r="A31" s="11"/>
      <c r="B31" s="11"/>
      <c r="C31" s="91" t="s">
        <v>11</v>
      </c>
      <c r="D31" s="91"/>
      <c r="E31" s="91"/>
      <c r="F31" s="9" t="s">
        <v>88</v>
      </c>
      <c r="G31" s="18">
        <f xml:space="preserve"> 0.1*D12</f>
        <v>6.28172</v>
      </c>
      <c r="H31" s="9" t="s">
        <v>2</v>
      </c>
      <c r="P31" s="11"/>
      <c r="Q31" s="11"/>
      <c r="R31" s="11"/>
    </row>
    <row r="32" spans="1:18" ht="19.95" customHeight="1" x14ac:dyDescent="0.35">
      <c r="A32" s="11"/>
      <c r="C32" s="11"/>
      <c r="D32" s="11"/>
      <c r="E32" s="11"/>
      <c r="F32" s="11"/>
      <c r="G32" s="9"/>
      <c r="H32" s="9"/>
      <c r="J32" s="11"/>
      <c r="K32" s="11"/>
      <c r="L32" s="11"/>
      <c r="M32" s="11"/>
      <c r="N32" s="11"/>
    </row>
    <row r="33" spans="1:14" ht="19.95" customHeight="1" x14ac:dyDescent="0.35">
      <c r="A33" s="11"/>
      <c r="C33" s="92" t="s">
        <v>12</v>
      </c>
      <c r="D33" s="92"/>
      <c r="E33" s="92"/>
      <c r="F33" s="11"/>
      <c r="G33" s="13"/>
      <c r="I33" s="28" t="s">
        <v>91</v>
      </c>
      <c r="J33" s="9"/>
      <c r="K33" s="9"/>
      <c r="L33" s="11"/>
      <c r="M33" s="11"/>
      <c r="N33" s="11"/>
    </row>
    <row r="34" spans="1:14" ht="19.95" customHeight="1" x14ac:dyDescent="0.35">
      <c r="A34" s="11"/>
      <c r="C34" s="11"/>
      <c r="D34" s="11"/>
      <c r="E34" s="11"/>
      <c r="G34" s="9"/>
      <c r="H34" s="9"/>
      <c r="J34" s="11"/>
      <c r="K34" s="11"/>
      <c r="L34" s="11"/>
      <c r="M34" s="11"/>
      <c r="N34" s="11"/>
    </row>
    <row r="35" spans="1:14" ht="19.95" customHeight="1" x14ac:dyDescent="0.35">
      <c r="A35" s="11"/>
      <c r="C35" s="93" t="s">
        <v>13</v>
      </c>
      <c r="D35" s="93"/>
      <c r="E35" s="93"/>
      <c r="F35" s="13" t="s">
        <v>88</v>
      </c>
      <c r="G35" s="18">
        <f>D17*G31^0.5/254+2.5</f>
        <v>7.4337322265631078</v>
      </c>
      <c r="H35" s="9" t="s">
        <v>5</v>
      </c>
      <c r="J35" s="11"/>
      <c r="K35" s="11"/>
      <c r="L35" s="11"/>
      <c r="M35" s="11"/>
      <c r="N35" s="11"/>
    </row>
    <row r="36" spans="1:14" ht="19.95" customHeight="1" x14ac:dyDescent="0.35">
      <c r="A36" s="11"/>
      <c r="C36" s="15"/>
      <c r="D36" s="15"/>
      <c r="E36" s="15"/>
      <c r="F36" s="16" t="s">
        <v>90</v>
      </c>
      <c r="G36" s="9">
        <v>8</v>
      </c>
      <c r="H36" s="9" t="s">
        <v>5</v>
      </c>
      <c r="K36"/>
      <c r="L36" s="11"/>
      <c r="M36" s="11"/>
      <c r="N36" s="11"/>
    </row>
    <row r="37" spans="1:14" ht="19.95" customHeight="1" x14ac:dyDescent="0.35">
      <c r="A37" s="11"/>
      <c r="C37" s="15"/>
      <c r="D37" s="15"/>
      <c r="E37" s="15"/>
      <c r="F37" s="16"/>
      <c r="G37" s="9"/>
      <c r="H37" s="9"/>
      <c r="K37"/>
      <c r="L37" s="11"/>
      <c r="M37" s="11"/>
      <c r="N37" s="11"/>
    </row>
    <row r="38" spans="1:14" ht="19.95" customHeight="1" x14ac:dyDescent="0.35">
      <c r="A38" s="11"/>
      <c r="C38" s="92" t="s">
        <v>14</v>
      </c>
      <c r="D38" s="92"/>
      <c r="E38" s="92"/>
      <c r="F38" s="15"/>
      <c r="G38" s="13"/>
      <c r="I38" s="28" t="s">
        <v>92</v>
      </c>
      <c r="J38" s="5"/>
      <c r="M38" s="11"/>
      <c r="N38" s="11"/>
    </row>
    <row r="39" spans="1:14" ht="19.95" customHeight="1" x14ac:dyDescent="0.35">
      <c r="A39" s="11"/>
      <c r="C39" s="15"/>
      <c r="D39" s="15"/>
      <c r="E39" s="15"/>
      <c r="F39" s="11"/>
      <c r="G39" s="9"/>
      <c r="H39" s="9"/>
      <c r="J39" s="11"/>
      <c r="K39" s="11"/>
      <c r="L39" s="11"/>
      <c r="M39" s="11"/>
      <c r="N39" s="11"/>
    </row>
    <row r="40" spans="1:14" ht="19.95" customHeight="1" x14ac:dyDescent="0.35">
      <c r="A40" s="11"/>
      <c r="C40" s="93" t="s">
        <v>15</v>
      </c>
      <c r="D40" s="93"/>
      <c r="E40" s="93"/>
      <c r="F40" s="13" t="s">
        <v>88</v>
      </c>
      <c r="G40" s="18">
        <f xml:space="preserve"> D17*G31^0.5/268+2.5</f>
        <v>7.1759999460710056</v>
      </c>
      <c r="H40" s="9" t="s">
        <v>5</v>
      </c>
      <c r="J40" s="11"/>
      <c r="K40" s="11"/>
      <c r="L40" s="11"/>
      <c r="M40" s="11"/>
      <c r="N40" s="11"/>
    </row>
    <row r="41" spans="1:14" ht="19.95" customHeight="1" x14ac:dyDescent="0.35">
      <c r="A41" s="11"/>
      <c r="C41" s="15"/>
      <c r="D41" s="15"/>
      <c r="E41" s="15"/>
      <c r="F41" s="16" t="s">
        <v>90</v>
      </c>
      <c r="G41" s="9">
        <v>8</v>
      </c>
      <c r="H41" s="9" t="s">
        <v>5</v>
      </c>
      <c r="J41" s="11"/>
      <c r="K41" s="11"/>
      <c r="L41" s="11"/>
      <c r="M41" s="11"/>
      <c r="N41" s="11"/>
    </row>
    <row r="42" spans="1:14" ht="19.95" customHeight="1" x14ac:dyDescent="0.35">
      <c r="A42" s="11"/>
      <c r="C42" s="15"/>
      <c r="D42" s="15"/>
      <c r="E42" s="15"/>
      <c r="F42" s="16"/>
      <c r="G42" s="9"/>
      <c r="H42" s="9"/>
      <c r="J42" s="11"/>
      <c r="K42" s="11"/>
      <c r="L42" s="11"/>
      <c r="M42" s="11"/>
      <c r="N42" s="11"/>
    </row>
    <row r="43" spans="1:14" ht="19.95" customHeight="1" x14ac:dyDescent="0.35">
      <c r="A43" s="11"/>
      <c r="C43" s="92" t="s">
        <v>16</v>
      </c>
      <c r="D43" s="92"/>
      <c r="E43" s="92"/>
      <c r="F43" s="26"/>
      <c r="I43" s="28" t="s">
        <v>93</v>
      </c>
      <c r="J43" s="5"/>
      <c r="M43" s="11"/>
      <c r="N43" s="11"/>
    </row>
    <row r="44" spans="1:14" ht="19.95" customHeight="1" x14ac:dyDescent="0.35">
      <c r="A44" s="11"/>
      <c r="C44" s="15"/>
      <c r="D44" s="15"/>
      <c r="E44" s="15"/>
      <c r="F44" s="11"/>
      <c r="G44" s="9"/>
      <c r="H44" s="9"/>
      <c r="J44" s="11"/>
      <c r="K44" s="11"/>
      <c r="L44" s="11"/>
      <c r="M44" s="11"/>
      <c r="N44" s="11"/>
    </row>
    <row r="45" spans="1:14" ht="19.95" customHeight="1" x14ac:dyDescent="0.35">
      <c r="A45" s="11"/>
      <c r="C45" s="93" t="s">
        <v>94</v>
      </c>
      <c r="D45" s="93"/>
      <c r="E45" s="93"/>
      <c r="F45" s="13" t="s">
        <v>88</v>
      </c>
      <c r="G45" s="18">
        <f>0.0455*D12+0.009*D17</f>
        <v>7.3581826000000001</v>
      </c>
      <c r="H45" s="9" t="s">
        <v>5</v>
      </c>
      <c r="K45" s="11"/>
      <c r="L45" s="11"/>
      <c r="M45" s="11"/>
      <c r="N45" s="11"/>
    </row>
    <row r="46" spans="1:14" ht="19.95" customHeight="1" x14ac:dyDescent="0.35">
      <c r="A46" s="11"/>
      <c r="C46" s="26"/>
      <c r="D46" s="15"/>
      <c r="E46" s="15"/>
      <c r="F46" s="16" t="s">
        <v>90</v>
      </c>
      <c r="G46" s="9">
        <v>8</v>
      </c>
      <c r="H46" s="9" t="s">
        <v>5</v>
      </c>
      <c r="K46" s="11"/>
      <c r="L46" s="11"/>
      <c r="M46" s="11"/>
      <c r="N46" s="11"/>
    </row>
    <row r="47" spans="1:14" ht="19.95" customHeight="1" x14ac:dyDescent="0.35">
      <c r="A47" s="11"/>
      <c r="C47" s="26"/>
      <c r="D47" s="15"/>
      <c r="E47" s="15"/>
      <c r="F47" s="16"/>
      <c r="G47" s="9"/>
      <c r="H47" s="9"/>
      <c r="K47" s="11"/>
      <c r="L47" s="11"/>
      <c r="M47" s="11"/>
      <c r="N47" s="11"/>
    </row>
    <row r="48" spans="1:14" ht="19.95" customHeight="1" x14ac:dyDescent="0.35">
      <c r="A48" s="11"/>
      <c r="C48" s="92" t="s">
        <v>17</v>
      </c>
      <c r="D48" s="92"/>
      <c r="E48" s="92"/>
      <c r="F48" s="15"/>
      <c r="G48" s="13"/>
      <c r="I48" s="28" t="s">
        <v>96</v>
      </c>
      <c r="J48" s="9"/>
      <c r="K48" s="9"/>
      <c r="M48" s="11"/>
      <c r="N48" s="11"/>
    </row>
    <row r="49" spans="1:14" ht="19.95" customHeight="1" x14ac:dyDescent="0.35">
      <c r="A49" s="11"/>
      <c r="C49" s="26"/>
      <c r="D49" s="26"/>
      <c r="E49" s="26"/>
      <c r="G49" s="5"/>
      <c r="H49" s="9"/>
      <c r="J49" s="11"/>
      <c r="K49" s="11"/>
      <c r="L49" s="11"/>
      <c r="M49" s="11"/>
      <c r="N49" s="11"/>
    </row>
    <row r="50" spans="1:14" ht="19.95" customHeight="1" x14ac:dyDescent="0.35">
      <c r="A50" s="11"/>
      <c r="C50" s="93" t="s">
        <v>98</v>
      </c>
      <c r="D50" s="93"/>
      <c r="E50" s="93"/>
      <c r="F50" s="13" t="s">
        <v>88</v>
      </c>
      <c r="G50" s="18">
        <f xml:space="preserve"> 0.038*(D12+30.8)+0.006*D17</f>
        <v>6.5574535999999997</v>
      </c>
      <c r="H50" s="9" t="s">
        <v>5</v>
      </c>
      <c r="J50" s="11"/>
      <c r="K50" s="11"/>
      <c r="L50" s="11"/>
      <c r="M50" s="11"/>
      <c r="N50" s="11"/>
    </row>
    <row r="51" spans="1:14" ht="19.95" customHeight="1" x14ac:dyDescent="0.35">
      <c r="A51" s="11"/>
      <c r="C51" s="15"/>
      <c r="D51" s="15"/>
      <c r="E51" s="15"/>
      <c r="F51" s="16" t="s">
        <v>90</v>
      </c>
      <c r="G51" s="9">
        <v>7</v>
      </c>
      <c r="H51" s="9" t="s">
        <v>5</v>
      </c>
      <c r="J51" s="11"/>
      <c r="K51" s="11"/>
      <c r="L51" s="11"/>
      <c r="M51" s="11"/>
      <c r="N51" s="11"/>
    </row>
    <row r="52" spans="1:14" ht="19.95" customHeight="1" x14ac:dyDescent="0.35">
      <c r="A52" s="11"/>
      <c r="C52" s="15"/>
      <c r="D52" s="15"/>
      <c r="E52" s="15"/>
      <c r="F52" s="16"/>
      <c r="G52" s="9"/>
      <c r="H52" s="9"/>
      <c r="J52" s="11"/>
      <c r="K52" s="11"/>
      <c r="L52" s="11"/>
      <c r="M52" s="11"/>
      <c r="N52" s="11"/>
    </row>
    <row r="53" spans="1:14" ht="19.95" customHeight="1" x14ac:dyDescent="0.35">
      <c r="A53" s="11"/>
      <c r="C53" s="92" t="s">
        <v>18</v>
      </c>
      <c r="D53" s="92"/>
      <c r="E53" s="92"/>
      <c r="F53" s="26"/>
      <c r="I53" s="28" t="s">
        <v>97</v>
      </c>
      <c r="J53" s="5"/>
      <c r="M53" s="11"/>
      <c r="N53" s="11"/>
    </row>
    <row r="54" spans="1:14" ht="19.95" customHeight="1" x14ac:dyDescent="0.35">
      <c r="A54" s="11"/>
      <c r="C54" s="26"/>
      <c r="D54" s="26"/>
      <c r="E54" s="26"/>
      <c r="G54" s="5"/>
      <c r="H54" s="5"/>
      <c r="J54" s="11"/>
      <c r="K54" s="11"/>
      <c r="L54" s="11"/>
      <c r="M54" s="11"/>
      <c r="N54" s="11"/>
    </row>
    <row r="55" spans="1:14" ht="19.95" customHeight="1" x14ac:dyDescent="0.35">
      <c r="A55" s="11"/>
      <c r="C55" s="93" t="s">
        <v>99</v>
      </c>
      <c r="D55" s="93"/>
      <c r="E55" s="93"/>
      <c r="F55" s="13" t="s">
        <v>88</v>
      </c>
      <c r="G55" s="18">
        <f>0.0296*(D12+39.5)+0.006*D17</f>
        <v>6.0285891199999995</v>
      </c>
      <c r="H55" s="9" t="s">
        <v>5</v>
      </c>
      <c r="J55" s="11"/>
      <c r="K55" s="11"/>
      <c r="L55" s="11"/>
      <c r="M55" s="11"/>
      <c r="N55" s="11"/>
    </row>
    <row r="56" spans="1:14" ht="19.95" customHeight="1" x14ac:dyDescent="0.35">
      <c r="A56" s="11"/>
      <c r="C56" s="15"/>
      <c r="D56" s="15"/>
      <c r="E56" s="15"/>
      <c r="F56" s="16" t="s">
        <v>90</v>
      </c>
      <c r="G56" s="9">
        <v>7</v>
      </c>
      <c r="H56" s="9" t="s">
        <v>5</v>
      </c>
      <c r="J56" s="11"/>
      <c r="K56" s="11"/>
      <c r="L56" s="11"/>
      <c r="M56" s="11"/>
      <c r="N56" s="11"/>
    </row>
    <row r="57" spans="1:14" ht="19.95" customHeight="1" x14ac:dyDescent="0.35">
      <c r="A57" s="11"/>
      <c r="C57" s="15"/>
      <c r="D57" s="15"/>
      <c r="E57" s="15"/>
      <c r="F57" s="16"/>
      <c r="G57" s="9"/>
      <c r="H57" s="9"/>
      <c r="J57" s="11"/>
      <c r="K57" s="11"/>
      <c r="L57" s="11"/>
      <c r="M57" s="11"/>
      <c r="N57" s="11"/>
    </row>
    <row r="58" spans="1:14" ht="19.95" customHeight="1" x14ac:dyDescent="0.35">
      <c r="A58" s="11"/>
      <c r="C58" s="92" t="s">
        <v>19</v>
      </c>
      <c r="D58" s="92"/>
      <c r="E58" s="92"/>
      <c r="F58" s="15"/>
      <c r="G58" s="13"/>
      <c r="I58" s="28" t="s">
        <v>101</v>
      </c>
      <c r="J58" s="9"/>
      <c r="K58" s="9"/>
      <c r="M58" s="11"/>
      <c r="N58" s="11"/>
    </row>
    <row r="59" spans="1:14" ht="19.95" customHeight="1" x14ac:dyDescent="0.35">
      <c r="A59" s="11"/>
      <c r="C59" s="15"/>
      <c r="D59" s="15"/>
      <c r="E59" s="25"/>
      <c r="F59" s="11"/>
      <c r="G59" s="9"/>
      <c r="H59" s="9"/>
      <c r="J59" s="11"/>
      <c r="K59" s="11"/>
      <c r="L59" s="11"/>
      <c r="M59" s="11"/>
      <c r="N59" s="11"/>
    </row>
    <row r="60" spans="1:14" ht="19.95" customHeight="1" x14ac:dyDescent="0.35">
      <c r="A60" s="11"/>
      <c r="C60" s="93" t="s">
        <v>100</v>
      </c>
      <c r="D60" s="93"/>
      <c r="E60" s="93"/>
      <c r="F60" s="13" t="s">
        <v>88</v>
      </c>
      <c r="G60" s="18">
        <f>G35</f>
        <v>7.4337322265631078</v>
      </c>
      <c r="H60" s="9" t="s">
        <v>5</v>
      </c>
      <c r="J60" s="11"/>
      <c r="K60" s="11"/>
      <c r="L60" s="11"/>
      <c r="M60" s="11"/>
      <c r="N60" s="11"/>
    </row>
    <row r="61" spans="1:14" ht="19.95" customHeight="1" thickBot="1" x14ac:dyDescent="0.4">
      <c r="A61" s="11"/>
      <c r="C61" s="15"/>
      <c r="D61" s="15"/>
      <c r="E61" s="15"/>
      <c r="F61" s="16" t="s">
        <v>90</v>
      </c>
      <c r="G61" s="9">
        <v>8</v>
      </c>
      <c r="H61" s="9" t="s">
        <v>5</v>
      </c>
      <c r="J61" s="11"/>
      <c r="K61" s="11"/>
      <c r="L61" s="11"/>
      <c r="M61" s="11"/>
      <c r="N61" s="11"/>
    </row>
    <row r="62" spans="1:14" ht="19.95" customHeight="1" x14ac:dyDescent="0.35">
      <c r="A62" s="11"/>
      <c r="B62" s="84" t="s">
        <v>20</v>
      </c>
      <c r="C62" s="85"/>
      <c r="D62" s="85"/>
      <c r="E62" s="86"/>
      <c r="F62" s="16"/>
      <c r="G62" s="9"/>
      <c r="H62" s="9"/>
      <c r="J62" s="11"/>
      <c r="K62" s="11"/>
      <c r="L62" s="11"/>
      <c r="M62" s="11"/>
      <c r="N62" s="11"/>
    </row>
    <row r="63" spans="1:14" ht="19.95" customHeight="1" thickBot="1" x14ac:dyDescent="0.4">
      <c r="A63" s="11"/>
      <c r="B63" s="87"/>
      <c r="C63" s="88"/>
      <c r="D63" s="88"/>
      <c r="E63" s="89"/>
      <c r="F63" s="16"/>
      <c r="G63" s="9"/>
      <c r="H63" s="9"/>
      <c r="J63" s="11"/>
      <c r="K63" s="11"/>
      <c r="L63" s="11"/>
      <c r="M63" s="11"/>
      <c r="N63" s="11"/>
    </row>
    <row r="64" spans="1:14" ht="19.95" customHeight="1" x14ac:dyDescent="0.35">
      <c r="A64" s="11"/>
      <c r="C64" s="15"/>
      <c r="D64" s="15"/>
      <c r="E64" s="15"/>
      <c r="F64" s="11"/>
      <c r="G64" s="9"/>
      <c r="H64" s="9"/>
      <c r="I64" s="11"/>
      <c r="J64" s="11"/>
      <c r="K64" s="11"/>
      <c r="L64" s="11"/>
      <c r="M64" s="11"/>
      <c r="N64" s="11"/>
    </row>
    <row r="65" spans="1:14" ht="19.95" customHeight="1" x14ac:dyDescent="0.35">
      <c r="A65" s="11"/>
      <c r="C65" s="92" t="s">
        <v>104</v>
      </c>
      <c r="D65" s="92"/>
      <c r="E65" s="92"/>
      <c r="F65" s="15"/>
      <c r="G65" s="13"/>
      <c r="I65" s="28" t="s">
        <v>103</v>
      </c>
      <c r="J65" s="9"/>
      <c r="K65" s="9"/>
      <c r="L65" s="11"/>
      <c r="M65" s="11"/>
      <c r="N65" s="11"/>
    </row>
    <row r="66" spans="1:14" ht="19.95" customHeight="1" x14ac:dyDescent="0.35">
      <c r="A66" s="11"/>
      <c r="C66" s="15"/>
      <c r="D66" s="15"/>
      <c r="E66" s="15"/>
      <c r="F66" s="11"/>
      <c r="G66" s="9"/>
      <c r="H66" s="9"/>
      <c r="I66" s="11"/>
      <c r="J66" s="11"/>
      <c r="K66" s="11"/>
      <c r="L66" s="11"/>
      <c r="M66" s="11"/>
      <c r="N66" s="11"/>
    </row>
    <row r="67" spans="1:14" ht="19.95" customHeight="1" x14ac:dyDescent="0.35">
      <c r="A67" s="11"/>
      <c r="C67" s="93" t="s">
        <v>135</v>
      </c>
      <c r="D67" s="93"/>
      <c r="F67" s="9" t="s">
        <v>136</v>
      </c>
      <c r="G67" s="13">
        <v>500</v>
      </c>
      <c r="H67" s="13" t="s">
        <v>5</v>
      </c>
      <c r="I67" s="11"/>
      <c r="J67" s="11"/>
      <c r="K67" s="11"/>
      <c r="L67" s="11"/>
      <c r="M67" s="11"/>
      <c r="N67" s="11"/>
    </row>
    <row r="68" spans="1:14" ht="19.95" customHeight="1" x14ac:dyDescent="0.35">
      <c r="A68" s="11"/>
      <c r="C68" s="93" t="s">
        <v>57</v>
      </c>
      <c r="D68" s="93"/>
      <c r="F68" s="9" t="s">
        <v>136</v>
      </c>
      <c r="G68" s="18">
        <f>0.028*D13+0.66</f>
        <v>2.4674</v>
      </c>
      <c r="H68" s="9" t="s">
        <v>2</v>
      </c>
      <c r="I68" s="11"/>
      <c r="J68" s="11"/>
      <c r="K68" s="11"/>
      <c r="L68" s="11"/>
      <c r="M68" s="11"/>
      <c r="N68" s="11"/>
    </row>
    <row r="69" spans="1:14" ht="19.95" customHeight="1" x14ac:dyDescent="0.35">
      <c r="A69" s="11"/>
      <c r="C69" s="26"/>
      <c r="D69" s="26"/>
      <c r="E69" s="26"/>
      <c r="F69" s="11"/>
      <c r="G69" s="5"/>
      <c r="H69" s="5"/>
      <c r="I69" s="11"/>
      <c r="J69" s="11"/>
      <c r="K69" s="11"/>
      <c r="L69" s="11"/>
      <c r="M69" s="11"/>
      <c r="N69" s="11"/>
    </row>
    <row r="70" spans="1:14" ht="19.95" customHeight="1" x14ac:dyDescent="0.35">
      <c r="A70" s="11"/>
      <c r="C70" s="93" t="s">
        <v>102</v>
      </c>
      <c r="D70" s="93"/>
      <c r="E70" s="15"/>
      <c r="F70" s="13" t="s">
        <v>88</v>
      </c>
      <c r="G70" s="18">
        <f>G67*G68^0.5/254+2.5</f>
        <v>5.5921180641088473</v>
      </c>
      <c r="H70" s="9" t="s">
        <v>5</v>
      </c>
      <c r="I70" s="11"/>
      <c r="J70" s="11"/>
      <c r="K70" s="11"/>
      <c r="L70" s="11"/>
      <c r="M70" s="11"/>
      <c r="N70" s="11"/>
    </row>
    <row r="71" spans="1:14" ht="19.95" customHeight="1" x14ac:dyDescent="0.35">
      <c r="A71" s="11"/>
      <c r="C71" s="15"/>
      <c r="D71" s="15"/>
      <c r="E71" s="15"/>
      <c r="F71" s="16" t="s">
        <v>90</v>
      </c>
      <c r="G71" s="9">
        <v>6</v>
      </c>
      <c r="H71" s="9"/>
      <c r="I71" s="11"/>
      <c r="J71" s="11"/>
      <c r="K71" s="11"/>
      <c r="L71" s="11"/>
      <c r="M71" s="11"/>
      <c r="N71" s="11"/>
    </row>
    <row r="72" spans="1:14" ht="19.95" customHeight="1" thickBot="1" x14ac:dyDescent="0.4">
      <c r="A72" s="11"/>
      <c r="C72" s="15"/>
      <c r="D72" s="15"/>
      <c r="E72" s="15"/>
      <c r="F72" s="11"/>
      <c r="G72" s="9"/>
      <c r="H72" s="9"/>
      <c r="I72" s="11"/>
      <c r="J72" s="11"/>
      <c r="K72" s="11"/>
      <c r="L72" s="11"/>
      <c r="M72" s="11"/>
      <c r="N72" s="11"/>
    </row>
    <row r="73" spans="1:14" ht="19.95" customHeight="1" x14ac:dyDescent="0.35">
      <c r="A73" s="11"/>
      <c r="B73" s="84" t="s">
        <v>68</v>
      </c>
      <c r="C73" s="85"/>
      <c r="D73" s="85"/>
      <c r="E73" s="86"/>
      <c r="F73" s="11"/>
      <c r="G73" s="9"/>
      <c r="H73" s="9"/>
      <c r="I73" s="11"/>
      <c r="J73" s="11"/>
      <c r="K73" s="11"/>
      <c r="L73" s="11"/>
      <c r="M73" s="11"/>
      <c r="N73" s="11"/>
    </row>
    <row r="74" spans="1:14" ht="19.95" customHeight="1" thickBot="1" x14ac:dyDescent="0.4">
      <c r="A74" s="11"/>
      <c r="B74" s="87"/>
      <c r="C74" s="88"/>
      <c r="D74" s="88"/>
      <c r="E74" s="89"/>
      <c r="F74" s="11"/>
      <c r="G74" s="9"/>
      <c r="H74" s="9"/>
      <c r="I74" s="11"/>
      <c r="J74" s="11"/>
      <c r="K74" s="11"/>
      <c r="L74" s="11"/>
      <c r="M74" s="11"/>
      <c r="N74" s="11"/>
    </row>
    <row r="75" spans="1:14" ht="19.95" customHeight="1" x14ac:dyDescent="0.35">
      <c r="A75" s="11"/>
      <c r="C75" s="15"/>
      <c r="D75" s="26"/>
      <c r="E75" s="15"/>
      <c r="F75" s="11"/>
      <c r="G75" s="9"/>
      <c r="H75" s="9"/>
      <c r="I75" s="11"/>
      <c r="J75" s="11"/>
      <c r="K75" s="11"/>
      <c r="L75" s="11"/>
      <c r="M75" s="11"/>
      <c r="N75" s="11"/>
    </row>
    <row r="76" spans="1:14" ht="19.95" customHeight="1" x14ac:dyDescent="0.35">
      <c r="A76" s="11"/>
      <c r="C76" s="93" t="s">
        <v>21</v>
      </c>
      <c r="D76" s="93"/>
      <c r="E76" s="93"/>
      <c r="F76" s="13" t="s">
        <v>88</v>
      </c>
      <c r="G76" s="18">
        <f>0.066*D12</f>
        <v>4.1459352000000003</v>
      </c>
      <c r="H76" s="9" t="s">
        <v>2</v>
      </c>
      <c r="I76" s="11"/>
      <c r="J76" s="11"/>
      <c r="K76" s="11"/>
      <c r="L76" s="11"/>
      <c r="M76" s="11"/>
      <c r="N76" s="11"/>
    </row>
    <row r="77" spans="1:14" ht="19.95" customHeight="1" x14ac:dyDescent="0.35">
      <c r="A77" s="11"/>
      <c r="C77" s="93" t="s">
        <v>109</v>
      </c>
      <c r="D77" s="93"/>
      <c r="E77" s="93"/>
      <c r="F77" s="13" t="s">
        <v>88</v>
      </c>
      <c r="G77" s="9">
        <f>D17</f>
        <v>500</v>
      </c>
      <c r="H77" s="9" t="s">
        <v>5</v>
      </c>
      <c r="I77" s="11"/>
      <c r="J77" s="11"/>
      <c r="K77" s="11"/>
      <c r="L77" s="11"/>
      <c r="M77" s="11"/>
      <c r="N77" s="11"/>
    </row>
    <row r="78" spans="1:14" ht="19.95" customHeight="1" x14ac:dyDescent="0.35">
      <c r="A78" s="11"/>
      <c r="C78" s="15"/>
      <c r="D78" s="26"/>
      <c r="E78" s="15"/>
      <c r="F78" s="11"/>
      <c r="G78" s="9"/>
      <c r="H78" s="9"/>
      <c r="I78" s="11"/>
      <c r="J78" s="11"/>
      <c r="K78" s="11"/>
      <c r="L78" s="11"/>
      <c r="M78" s="11"/>
      <c r="N78" s="11"/>
    </row>
    <row r="79" spans="1:14" ht="19.95" customHeight="1" x14ac:dyDescent="0.35">
      <c r="A79" s="11"/>
      <c r="C79" s="92" t="s">
        <v>179</v>
      </c>
      <c r="D79" s="92"/>
      <c r="E79" s="92"/>
      <c r="F79" s="11"/>
      <c r="G79" s="13"/>
      <c r="I79" s="28" t="s">
        <v>186</v>
      </c>
      <c r="J79" s="11"/>
      <c r="K79" s="9"/>
      <c r="L79" s="9"/>
      <c r="M79" s="11"/>
      <c r="N79" s="11"/>
    </row>
    <row r="80" spans="1:14" ht="19.95" customHeight="1" x14ac:dyDescent="0.35">
      <c r="A80" s="11"/>
      <c r="C80" s="15"/>
      <c r="D80" s="15"/>
      <c r="E80" s="15"/>
      <c r="F80" s="11"/>
      <c r="G80" s="9"/>
      <c r="H80" s="9"/>
      <c r="I80" s="11"/>
      <c r="J80" s="11"/>
      <c r="K80" s="11"/>
      <c r="L80" s="11"/>
      <c r="M80" s="11"/>
      <c r="N80" s="11"/>
    </row>
    <row r="81" spans="1:14" ht="19.95" customHeight="1" x14ac:dyDescent="0.35">
      <c r="A81" s="11"/>
      <c r="C81" s="93" t="s">
        <v>180</v>
      </c>
      <c r="D81" s="93"/>
      <c r="E81" s="15"/>
      <c r="F81" s="13" t="s">
        <v>88</v>
      </c>
      <c r="G81" s="18">
        <f xml:space="preserve"> 0.063*D12+5</f>
        <v>8.9574835999999998</v>
      </c>
      <c r="H81" s="9" t="s">
        <v>5</v>
      </c>
      <c r="I81" s="11"/>
      <c r="J81" s="11"/>
      <c r="K81" s="11"/>
      <c r="L81" s="11"/>
      <c r="M81" s="11"/>
      <c r="N81" s="11"/>
    </row>
    <row r="82" spans="1:14" ht="19.95" customHeight="1" x14ac:dyDescent="0.35">
      <c r="A82" s="11"/>
      <c r="C82" s="76"/>
      <c r="D82" s="76"/>
      <c r="E82" s="76"/>
      <c r="F82" s="77" t="s">
        <v>88</v>
      </c>
      <c r="G82" s="82">
        <v>9</v>
      </c>
      <c r="H82" s="78" t="s">
        <v>5</v>
      </c>
      <c r="I82" s="11"/>
      <c r="J82" s="11"/>
      <c r="K82" s="11"/>
      <c r="L82" s="11"/>
      <c r="M82" s="11"/>
      <c r="N82" s="11"/>
    </row>
    <row r="83" spans="1:14" ht="19.95" customHeight="1" x14ac:dyDescent="0.35">
      <c r="A83" s="11"/>
      <c r="G83" s="5"/>
      <c r="K83"/>
    </row>
    <row r="84" spans="1:14" ht="19.95" customHeight="1" x14ac:dyDescent="0.35">
      <c r="A84" s="11"/>
      <c r="C84" s="92" t="s">
        <v>188</v>
      </c>
      <c r="D84" s="92"/>
      <c r="E84" s="92"/>
      <c r="I84" s="28" t="s">
        <v>187</v>
      </c>
      <c r="N84" s="11"/>
    </row>
    <row r="85" spans="1:14" ht="19.95" customHeight="1" x14ac:dyDescent="0.35">
      <c r="A85" s="11"/>
      <c r="C85" s="15"/>
      <c r="D85" s="10"/>
      <c r="E85" s="26"/>
      <c r="F85" s="11"/>
      <c r="G85" s="9"/>
      <c r="H85" s="9"/>
      <c r="I85" s="11"/>
      <c r="J85" s="11"/>
      <c r="K85" s="11"/>
      <c r="L85" s="11"/>
      <c r="M85" s="11"/>
      <c r="N85" s="11"/>
    </row>
    <row r="86" spans="1:14" ht="19.95" customHeight="1" x14ac:dyDescent="0.35">
      <c r="A86" s="11"/>
      <c r="C86" s="93" t="s">
        <v>181</v>
      </c>
      <c r="D86" s="93"/>
      <c r="E86" s="15"/>
      <c r="F86" s="13" t="s">
        <v>88</v>
      </c>
      <c r="G86" s="18">
        <f xml:space="preserve"> 0.063*D12+4</f>
        <v>7.9574835999999998</v>
      </c>
      <c r="H86" s="9" t="s">
        <v>5</v>
      </c>
      <c r="I86" s="11"/>
      <c r="J86" s="11"/>
      <c r="K86" s="11"/>
      <c r="L86" s="11"/>
      <c r="M86" s="11"/>
      <c r="N86" s="11"/>
    </row>
    <row r="87" spans="1:14" ht="19.95" customHeight="1" x14ac:dyDescent="0.35">
      <c r="A87" s="11"/>
      <c r="C87" s="15"/>
      <c r="D87" s="15"/>
      <c r="E87" s="15"/>
      <c r="F87" s="16" t="s">
        <v>90</v>
      </c>
      <c r="G87" s="9">
        <v>8</v>
      </c>
      <c r="H87" s="65" t="s">
        <v>5</v>
      </c>
      <c r="I87" s="11"/>
      <c r="J87" s="11"/>
      <c r="K87" s="11"/>
      <c r="L87" s="11"/>
      <c r="M87" s="11"/>
      <c r="N87" s="11"/>
    </row>
    <row r="88" spans="1:14" ht="19.95" customHeight="1" x14ac:dyDescent="0.35">
      <c r="A88" s="11"/>
      <c r="C88" s="80"/>
      <c r="D88" s="80"/>
      <c r="E88" s="80"/>
      <c r="F88" s="16"/>
      <c r="G88" s="81"/>
      <c r="H88" s="81"/>
      <c r="I88" s="11"/>
      <c r="J88" s="11"/>
      <c r="K88" s="11"/>
      <c r="L88" s="11"/>
      <c r="M88" s="11"/>
      <c r="N88" s="11"/>
    </row>
    <row r="89" spans="1:14" ht="19.95" customHeight="1" x14ac:dyDescent="0.35">
      <c r="A89" s="11"/>
      <c r="G89" s="5"/>
      <c r="K89"/>
    </row>
    <row r="90" spans="1:14" ht="19.95" customHeight="1" x14ac:dyDescent="0.35">
      <c r="A90" s="11"/>
      <c r="C90" s="92" t="s">
        <v>67</v>
      </c>
      <c r="D90" s="92"/>
      <c r="E90" s="92"/>
      <c r="F90" s="11"/>
      <c r="G90" s="13"/>
      <c r="H90" s="13"/>
      <c r="I90" s="28" t="s">
        <v>105</v>
      </c>
      <c r="J90" s="11"/>
      <c r="K90" s="9"/>
      <c r="L90" s="9"/>
      <c r="M90" s="11"/>
      <c r="N90" s="11"/>
    </row>
    <row r="91" spans="1:14" s="2" customFormat="1" ht="19.95" customHeight="1" x14ac:dyDescent="0.35">
      <c r="A91" s="22"/>
      <c r="C91" s="19"/>
      <c r="D91" s="19"/>
      <c r="E91" s="19"/>
      <c r="F91" s="22"/>
      <c r="G91" s="38"/>
      <c r="H91" s="38"/>
      <c r="I91" s="28"/>
      <c r="J91" s="22"/>
      <c r="K91" s="24"/>
      <c r="L91" s="24"/>
      <c r="M91" s="22"/>
      <c r="N91" s="22"/>
    </row>
    <row r="92" spans="1:14" s="2" customFormat="1" ht="19.95" customHeight="1" x14ac:dyDescent="0.35">
      <c r="A92" s="22"/>
      <c r="C92" s="94" t="s">
        <v>184</v>
      </c>
      <c r="D92" s="94"/>
      <c r="E92" s="19"/>
      <c r="F92" s="38" t="s">
        <v>88</v>
      </c>
      <c r="G92" s="38">
        <f>D14-1</f>
        <v>9.77</v>
      </c>
      <c r="H92" s="38" t="s">
        <v>2</v>
      </c>
      <c r="I92" s="28"/>
      <c r="J92" s="22"/>
      <c r="K92" s="24"/>
      <c r="L92" s="24"/>
      <c r="M92" s="22"/>
      <c r="N92" s="22"/>
    </row>
    <row r="93" spans="1:14" ht="19.95" customHeight="1" x14ac:dyDescent="0.35">
      <c r="A93" s="11"/>
      <c r="C93" s="26"/>
      <c r="D93" s="26"/>
      <c r="E93" s="26"/>
      <c r="G93" s="81"/>
      <c r="I93" s="11"/>
      <c r="J93" s="11"/>
      <c r="K93" s="11"/>
      <c r="L93" s="11"/>
      <c r="M93" s="11"/>
      <c r="N93" s="11"/>
    </row>
    <row r="94" spans="1:14" ht="19.95" customHeight="1" x14ac:dyDescent="0.45">
      <c r="A94" s="11"/>
      <c r="C94" s="80" t="s">
        <v>185</v>
      </c>
      <c r="D94" s="26"/>
      <c r="E94" s="26"/>
      <c r="F94" s="79" t="s">
        <v>88</v>
      </c>
      <c r="G94" s="81">
        <f>62.5*G92</f>
        <v>610.625</v>
      </c>
      <c r="H94" s="81" t="s">
        <v>5</v>
      </c>
      <c r="I94" s="11"/>
      <c r="J94" s="11"/>
      <c r="K94" s="11"/>
      <c r="L94" s="11"/>
      <c r="M94" s="11"/>
      <c r="N94" s="11"/>
    </row>
    <row r="95" spans="1:14" ht="19.95" customHeight="1" x14ac:dyDescent="0.35">
      <c r="A95" s="11"/>
      <c r="C95" s="26"/>
      <c r="D95" s="26"/>
      <c r="E95" s="26"/>
      <c r="F95" s="16" t="s">
        <v>90</v>
      </c>
      <c r="G95" s="81">
        <v>615</v>
      </c>
      <c r="H95" s="81" t="s">
        <v>5</v>
      </c>
      <c r="I95" s="11"/>
      <c r="J95" s="11"/>
      <c r="K95" s="11"/>
      <c r="L95" s="11"/>
      <c r="M95" s="11"/>
      <c r="N95" s="11"/>
    </row>
    <row r="96" spans="1:14" ht="19.95" customHeight="1" x14ac:dyDescent="0.35">
      <c r="A96" s="11"/>
      <c r="C96" s="26"/>
      <c r="D96" s="26"/>
      <c r="E96" s="26"/>
      <c r="G96" s="81"/>
      <c r="I96" s="11"/>
      <c r="J96" s="11"/>
      <c r="K96" s="11"/>
      <c r="L96" s="11"/>
      <c r="M96" s="11"/>
      <c r="N96" s="11"/>
    </row>
    <row r="97" spans="1:15" ht="19.95" customHeight="1" x14ac:dyDescent="0.45">
      <c r="A97" s="11"/>
      <c r="C97" s="93" t="s">
        <v>183</v>
      </c>
      <c r="D97" s="93"/>
      <c r="E97" s="15"/>
      <c r="F97" s="13" t="s">
        <v>88</v>
      </c>
      <c r="G97" s="18">
        <f>0.01*G94+3</f>
        <v>9.1062499999999993</v>
      </c>
      <c r="H97" s="9" t="s">
        <v>5</v>
      </c>
      <c r="I97" s="11"/>
      <c r="J97" s="11"/>
      <c r="K97" s="11"/>
      <c r="L97" s="11"/>
      <c r="M97" s="11"/>
      <c r="N97" s="11"/>
    </row>
    <row r="98" spans="1:15" ht="19.95" customHeight="1" x14ac:dyDescent="0.35">
      <c r="A98" s="11"/>
      <c r="C98" s="63"/>
      <c r="D98" s="63"/>
      <c r="E98" s="63"/>
      <c r="F98" s="16" t="s">
        <v>90</v>
      </c>
      <c r="G98" s="81">
        <v>10</v>
      </c>
      <c r="H98" s="65" t="s">
        <v>5</v>
      </c>
      <c r="I98" s="11"/>
      <c r="J98" s="11"/>
      <c r="K98" s="11"/>
      <c r="L98" s="11"/>
      <c r="M98" s="11"/>
      <c r="N98" s="11"/>
    </row>
    <row r="99" spans="1:15" ht="19.95" customHeight="1" x14ac:dyDescent="0.35">
      <c r="A99" s="11"/>
      <c r="G99" s="81"/>
      <c r="K99"/>
    </row>
    <row r="100" spans="1:15" ht="19.95" customHeight="1" x14ac:dyDescent="0.35">
      <c r="A100" s="11"/>
      <c r="C100" s="92" t="s">
        <v>22</v>
      </c>
      <c r="D100" s="92"/>
      <c r="E100" s="92"/>
      <c r="G100" s="79"/>
      <c r="H100" s="13"/>
      <c r="I100" s="28" t="s">
        <v>106</v>
      </c>
      <c r="J100" s="13"/>
      <c r="K100" s="18"/>
      <c r="L100" s="9"/>
      <c r="M100" s="11"/>
      <c r="N100" s="11"/>
      <c r="O100" s="11"/>
    </row>
    <row r="101" spans="1:15" ht="19.95" customHeight="1" x14ac:dyDescent="0.35">
      <c r="A101" s="11"/>
      <c r="C101" s="15"/>
      <c r="D101" s="15"/>
      <c r="E101" s="15"/>
      <c r="G101" s="5"/>
      <c r="I101" s="11"/>
      <c r="J101" s="11"/>
      <c r="K101" s="11"/>
      <c r="L101" s="11"/>
      <c r="M101" s="11"/>
      <c r="N101" s="11"/>
    </row>
    <row r="102" spans="1:15" ht="19.95" customHeight="1" x14ac:dyDescent="0.35">
      <c r="A102" s="11"/>
      <c r="C102" s="91" t="s">
        <v>182</v>
      </c>
      <c r="D102" s="91"/>
      <c r="E102" s="15"/>
      <c r="F102" s="13" t="s">
        <v>88</v>
      </c>
      <c r="G102" s="18">
        <f>G86</f>
        <v>7.9574835999999998</v>
      </c>
      <c r="H102" s="9" t="s">
        <v>5</v>
      </c>
      <c r="I102" s="11"/>
      <c r="J102" s="11"/>
      <c r="K102" s="11"/>
      <c r="L102" s="11"/>
      <c r="M102" s="11"/>
      <c r="N102" s="11"/>
    </row>
    <row r="103" spans="1:15" ht="19.95" customHeight="1" x14ac:dyDescent="0.35">
      <c r="A103" s="11"/>
      <c r="C103" s="63"/>
      <c r="D103" s="63"/>
      <c r="E103" s="63"/>
      <c r="F103" s="16" t="s">
        <v>90</v>
      </c>
      <c r="G103" s="65">
        <v>8</v>
      </c>
      <c r="H103" s="65" t="s">
        <v>5</v>
      </c>
      <c r="I103" s="11"/>
      <c r="J103" s="11"/>
      <c r="K103" s="11"/>
      <c r="L103" s="11"/>
      <c r="M103" s="11"/>
      <c r="N103" s="11"/>
    </row>
    <row r="104" spans="1:15" ht="19.95" customHeight="1" x14ac:dyDescent="0.35">
      <c r="A104" s="11"/>
      <c r="G104" s="5"/>
      <c r="K104"/>
    </row>
    <row r="105" spans="1:15" ht="19.95" customHeight="1" x14ac:dyDescent="0.35">
      <c r="A105" s="11"/>
      <c r="C105" s="11"/>
      <c r="D105" s="11"/>
      <c r="E105" s="11"/>
      <c r="F105" s="16"/>
      <c r="G105" s="9"/>
      <c r="H105" s="9"/>
      <c r="J105" s="11"/>
      <c r="K105" s="11"/>
      <c r="L105" s="11"/>
      <c r="M105" s="11"/>
      <c r="N105" s="11"/>
    </row>
    <row r="106" spans="1:15" ht="19.95" customHeight="1" thickBot="1" x14ac:dyDescent="0.4">
      <c r="A106" s="11"/>
      <c r="C106" s="11"/>
      <c r="D106" s="11"/>
      <c r="E106" s="11"/>
      <c r="F106" s="16"/>
      <c r="G106" s="9"/>
      <c r="H106" s="9"/>
      <c r="J106" s="11"/>
      <c r="K106" s="11"/>
      <c r="L106" s="11"/>
      <c r="M106" s="11"/>
      <c r="N106" s="11"/>
    </row>
    <row r="107" spans="1:15" ht="19.95" customHeight="1" x14ac:dyDescent="0.35">
      <c r="A107" s="11"/>
      <c r="B107" s="84" t="s">
        <v>69</v>
      </c>
      <c r="C107" s="85"/>
      <c r="D107" s="85"/>
      <c r="E107" s="86"/>
      <c r="G107" s="5"/>
      <c r="I107" s="11"/>
      <c r="J107" s="11"/>
      <c r="K107" s="11"/>
      <c r="L107" s="11"/>
      <c r="M107" s="11"/>
      <c r="N107" s="11"/>
    </row>
    <row r="108" spans="1:15" ht="19.95" customHeight="1" thickBot="1" x14ac:dyDescent="0.4">
      <c r="A108" s="11"/>
      <c r="B108" s="87"/>
      <c r="C108" s="88"/>
      <c r="D108" s="88"/>
      <c r="E108" s="89"/>
      <c r="F108" s="11"/>
      <c r="G108" s="9"/>
      <c r="H108" s="9"/>
      <c r="I108" s="11"/>
      <c r="J108" s="11"/>
      <c r="K108" s="11"/>
      <c r="L108" s="11"/>
      <c r="M108" s="11"/>
      <c r="N108" s="11"/>
    </row>
    <row r="109" spans="1:15" ht="19.95" customHeight="1" x14ac:dyDescent="0.35">
      <c r="A109" s="11"/>
      <c r="C109" s="11"/>
      <c r="D109" s="11"/>
      <c r="E109" s="11"/>
      <c r="F109" s="11"/>
      <c r="G109" s="9"/>
      <c r="H109" s="9"/>
      <c r="I109" s="11"/>
      <c r="J109" s="11"/>
      <c r="K109" s="11"/>
      <c r="L109" s="11"/>
      <c r="M109" s="11"/>
      <c r="N109" s="11"/>
    </row>
    <row r="110" spans="1:15" ht="19.95" customHeight="1" x14ac:dyDescent="0.35">
      <c r="A110" s="11"/>
      <c r="C110" s="11"/>
      <c r="D110" s="11"/>
      <c r="E110" s="11"/>
      <c r="F110" s="11"/>
      <c r="G110" s="9"/>
      <c r="H110" s="9"/>
      <c r="I110" s="11"/>
      <c r="J110" s="11"/>
      <c r="K110" s="11"/>
      <c r="L110" s="11"/>
      <c r="M110" s="11"/>
      <c r="N110" s="11"/>
    </row>
    <row r="111" spans="1:15" ht="19.95" customHeight="1" x14ac:dyDescent="0.35">
      <c r="A111" s="11"/>
      <c r="C111" s="92" t="s">
        <v>23</v>
      </c>
      <c r="D111" s="92"/>
      <c r="E111" s="92"/>
      <c r="F111" s="11"/>
      <c r="G111" s="13"/>
      <c r="H111" s="13"/>
      <c r="I111" s="27" t="s">
        <v>108</v>
      </c>
      <c r="J111" s="11"/>
      <c r="K111" s="9"/>
      <c r="L111" s="9"/>
      <c r="M111" s="11"/>
      <c r="N111" s="11"/>
    </row>
    <row r="112" spans="1:15" s="2" customFormat="1" ht="19.95" customHeight="1" x14ac:dyDescent="0.35">
      <c r="A112" s="22"/>
      <c r="C112" s="19"/>
      <c r="D112" s="19"/>
      <c r="E112" s="19"/>
      <c r="F112" s="22"/>
      <c r="G112" s="38"/>
      <c r="H112" s="38"/>
      <c r="I112" s="23"/>
      <c r="J112" s="22"/>
      <c r="K112" s="24"/>
      <c r="L112" s="24"/>
      <c r="M112" s="22"/>
      <c r="N112" s="22"/>
    </row>
    <row r="113" spans="1:14" ht="19.95" customHeight="1" x14ac:dyDescent="0.35">
      <c r="A113" s="11"/>
      <c r="C113" s="11" t="s">
        <v>107</v>
      </c>
      <c r="D113" s="11"/>
      <c r="E113" s="11"/>
      <c r="F113" s="11"/>
      <c r="G113" s="9">
        <v>1.5</v>
      </c>
      <c r="H113" s="9" t="s">
        <v>2</v>
      </c>
      <c r="J113" s="11"/>
      <c r="K113"/>
    </row>
    <row r="114" spans="1:14" ht="19.95" customHeight="1" x14ac:dyDescent="0.35">
      <c r="A114" s="11"/>
      <c r="C114" s="11"/>
      <c r="D114" s="11"/>
      <c r="E114" s="11"/>
      <c r="F114" s="11"/>
      <c r="G114" s="9"/>
      <c r="H114" s="9"/>
      <c r="J114" s="11"/>
      <c r="K114"/>
    </row>
    <row r="115" spans="1:14" ht="19.95" customHeight="1" x14ac:dyDescent="0.35">
      <c r="A115" s="11"/>
      <c r="C115" s="11" t="s">
        <v>24</v>
      </c>
      <c r="D115" s="11"/>
      <c r="E115" s="11"/>
      <c r="F115" s="13" t="s">
        <v>88</v>
      </c>
      <c r="G115" s="9">
        <f>125*G113</f>
        <v>187.5</v>
      </c>
      <c r="H115" s="9" t="s">
        <v>5</v>
      </c>
      <c r="J115" s="11"/>
      <c r="K115"/>
    </row>
    <row r="116" spans="1:14" ht="19.95" customHeight="1" x14ac:dyDescent="0.35">
      <c r="A116" s="11"/>
      <c r="C116" s="11"/>
      <c r="D116" s="11"/>
      <c r="E116" s="11"/>
      <c r="F116" s="16" t="s">
        <v>90</v>
      </c>
      <c r="G116" s="9">
        <v>190</v>
      </c>
      <c r="H116" s="9" t="s">
        <v>5</v>
      </c>
      <c r="J116" s="11"/>
      <c r="K116"/>
    </row>
    <row r="117" spans="1:14" ht="19.95" customHeight="1" x14ac:dyDescent="0.35">
      <c r="A117" s="11"/>
      <c r="C117" s="11"/>
      <c r="D117" s="11"/>
      <c r="E117" s="11"/>
      <c r="F117" s="16"/>
      <c r="G117" s="9"/>
      <c r="H117" s="9"/>
      <c r="J117" s="11"/>
      <c r="K117"/>
    </row>
    <row r="118" spans="1:14" ht="19.95" customHeight="1" x14ac:dyDescent="0.35">
      <c r="A118" s="11"/>
      <c r="C118" s="11" t="s">
        <v>25</v>
      </c>
      <c r="D118" s="11"/>
      <c r="E118" s="11"/>
      <c r="F118" s="13" t="s">
        <v>88</v>
      </c>
      <c r="G118" s="18">
        <f>0.01*G115+3</f>
        <v>4.875</v>
      </c>
      <c r="H118" s="9" t="s">
        <v>5</v>
      </c>
      <c r="J118" s="11"/>
      <c r="K118"/>
    </row>
    <row r="119" spans="1:14" ht="19.95" customHeight="1" x14ac:dyDescent="0.35">
      <c r="A119" s="11"/>
      <c r="C119" s="11"/>
      <c r="D119" s="11"/>
      <c r="E119" s="11"/>
      <c r="F119" s="16" t="s">
        <v>90</v>
      </c>
      <c r="G119" s="9">
        <v>5</v>
      </c>
      <c r="H119" s="9" t="s">
        <v>5</v>
      </c>
      <c r="J119" s="11"/>
      <c r="K119"/>
    </row>
    <row r="120" spans="1:14" ht="19.95" customHeight="1" x14ac:dyDescent="0.35">
      <c r="A120" s="11"/>
      <c r="C120" s="11"/>
      <c r="D120" s="11"/>
      <c r="E120" s="11"/>
      <c r="F120" s="16"/>
      <c r="G120" s="9"/>
      <c r="H120" s="9"/>
      <c r="J120" s="11"/>
      <c r="K120"/>
    </row>
    <row r="121" spans="1:14" ht="19.95" customHeight="1" x14ac:dyDescent="0.35">
      <c r="A121" s="11"/>
      <c r="C121" s="92" t="s">
        <v>26</v>
      </c>
      <c r="D121" s="92"/>
      <c r="E121" s="92"/>
      <c r="F121" s="11"/>
      <c r="G121" s="13"/>
      <c r="H121" s="13"/>
      <c r="I121" s="27" t="s">
        <v>137</v>
      </c>
      <c r="J121" s="11"/>
      <c r="K121" s="9"/>
      <c r="L121" s="9"/>
      <c r="M121" s="11"/>
      <c r="N121" s="11"/>
    </row>
    <row r="122" spans="1:14" ht="19.95" customHeight="1" x14ac:dyDescent="0.35">
      <c r="A122" s="11"/>
      <c r="C122" s="11"/>
      <c r="D122" s="11"/>
      <c r="E122" s="11"/>
      <c r="F122" s="11"/>
      <c r="G122" s="9"/>
      <c r="H122" s="9"/>
      <c r="I122" s="11"/>
      <c r="J122" s="11"/>
      <c r="K122" s="11"/>
      <c r="L122" s="11"/>
      <c r="M122" s="11"/>
      <c r="N122" s="11"/>
    </row>
    <row r="123" spans="1:14" ht="19.95" customHeight="1" x14ac:dyDescent="0.35">
      <c r="A123" s="11"/>
      <c r="C123" s="11" t="s">
        <v>27</v>
      </c>
      <c r="D123" s="11"/>
      <c r="E123" s="11"/>
      <c r="F123" s="13" t="s">
        <v>88</v>
      </c>
      <c r="G123" s="18">
        <f>0.125*G113+G115/4</f>
        <v>47.0625</v>
      </c>
      <c r="H123" s="9" t="s">
        <v>5</v>
      </c>
      <c r="I123" s="11"/>
      <c r="J123" s="11"/>
      <c r="K123" s="11"/>
      <c r="L123" s="11"/>
      <c r="M123" s="11"/>
      <c r="N123" s="11"/>
    </row>
    <row r="124" spans="1:14" ht="19.95" customHeight="1" x14ac:dyDescent="0.35">
      <c r="A124" s="11"/>
      <c r="C124" s="11"/>
      <c r="D124" s="11"/>
      <c r="E124" s="11"/>
      <c r="F124" s="16" t="s">
        <v>90</v>
      </c>
      <c r="G124" s="9">
        <v>50</v>
      </c>
      <c r="H124" s="9" t="s">
        <v>5</v>
      </c>
      <c r="I124" s="11"/>
      <c r="J124" s="11"/>
      <c r="K124" s="11"/>
      <c r="L124" s="11"/>
      <c r="M124" s="11"/>
      <c r="N124" s="11"/>
    </row>
    <row r="125" spans="1:14" ht="19.95" customHeight="1" x14ac:dyDescent="0.35">
      <c r="A125" s="11"/>
      <c r="C125" s="11"/>
      <c r="D125" s="11"/>
      <c r="E125" s="11"/>
      <c r="F125" s="11"/>
      <c r="G125" s="9"/>
      <c r="H125" s="9"/>
      <c r="I125" s="11"/>
      <c r="J125" s="11"/>
      <c r="K125" s="11"/>
      <c r="L125" s="11"/>
      <c r="M125" s="11"/>
      <c r="N125" s="11"/>
    </row>
    <row r="126" spans="1:14" ht="19.95" customHeight="1" x14ac:dyDescent="0.35">
      <c r="A126" s="11"/>
      <c r="C126" s="11" t="s">
        <v>28</v>
      </c>
      <c r="D126" s="11"/>
      <c r="E126" s="11"/>
      <c r="F126" s="13" t="s">
        <v>88</v>
      </c>
      <c r="G126" s="18">
        <f>0.014*D12+7.2</f>
        <v>8.0794408000000004</v>
      </c>
      <c r="H126" s="9" t="s">
        <v>5</v>
      </c>
      <c r="I126" s="11"/>
      <c r="J126" s="11"/>
      <c r="K126" s="11"/>
      <c r="L126" s="11"/>
      <c r="M126" s="11"/>
      <c r="N126" s="11"/>
    </row>
    <row r="127" spans="1:14" ht="19.95" customHeight="1" x14ac:dyDescent="0.35">
      <c r="A127" s="11"/>
      <c r="C127" s="11"/>
      <c r="D127" s="11"/>
      <c r="E127" s="11"/>
      <c r="F127" s="16" t="s">
        <v>90</v>
      </c>
      <c r="G127" s="9">
        <v>9</v>
      </c>
      <c r="H127" s="9" t="s">
        <v>5</v>
      </c>
      <c r="I127" s="11"/>
      <c r="J127" s="11"/>
      <c r="K127" s="11"/>
      <c r="L127" s="11"/>
      <c r="M127" s="11"/>
      <c r="N127" s="11"/>
    </row>
    <row r="128" spans="1:14" ht="19.95" customHeight="1" thickBot="1" x14ac:dyDescent="0.4">
      <c r="A128" s="11"/>
      <c r="C128" s="11"/>
      <c r="D128" s="11"/>
      <c r="E128" s="11"/>
      <c r="F128" s="11"/>
      <c r="G128" s="9"/>
      <c r="H128" s="9"/>
      <c r="I128" s="11"/>
      <c r="J128" s="11"/>
      <c r="K128" s="11"/>
      <c r="L128" s="11"/>
      <c r="M128" s="11"/>
      <c r="N128" s="11"/>
    </row>
    <row r="129" spans="1:14" ht="19.95" customHeight="1" x14ac:dyDescent="0.35">
      <c r="A129" s="11"/>
      <c r="B129" s="84" t="s">
        <v>71</v>
      </c>
      <c r="C129" s="85"/>
      <c r="D129" s="85"/>
      <c r="E129" s="86"/>
      <c r="F129" s="11"/>
      <c r="G129" s="9"/>
      <c r="H129" s="9"/>
      <c r="I129" s="11"/>
      <c r="J129" s="11"/>
      <c r="K129" s="11"/>
      <c r="L129" s="11"/>
      <c r="M129" s="11"/>
      <c r="N129" s="11"/>
    </row>
    <row r="130" spans="1:14" ht="19.95" customHeight="1" thickBot="1" x14ac:dyDescent="0.4">
      <c r="A130" s="11"/>
      <c r="B130" s="87"/>
      <c r="C130" s="88"/>
      <c r="D130" s="88"/>
      <c r="E130" s="89"/>
      <c r="F130" s="11"/>
      <c r="G130" s="9"/>
      <c r="H130" s="9"/>
      <c r="I130" s="11"/>
      <c r="J130" s="11"/>
      <c r="K130" s="11"/>
      <c r="L130" s="11"/>
      <c r="M130" s="11"/>
      <c r="N130" s="11"/>
    </row>
    <row r="131" spans="1:14" ht="19.95" customHeight="1" x14ac:dyDescent="0.35">
      <c r="A131" s="11"/>
      <c r="C131" s="11"/>
      <c r="D131" s="11"/>
      <c r="E131" s="11"/>
      <c r="F131" s="11"/>
      <c r="G131" s="9"/>
      <c r="H131" s="9"/>
      <c r="I131" s="11"/>
      <c r="J131" s="11"/>
      <c r="K131" s="11"/>
      <c r="L131" s="11"/>
      <c r="M131" s="11"/>
      <c r="N131" s="11"/>
    </row>
    <row r="132" spans="1:14" ht="19.95" customHeight="1" x14ac:dyDescent="0.35">
      <c r="A132" s="11"/>
      <c r="C132" s="92" t="s">
        <v>116</v>
      </c>
      <c r="D132" s="92"/>
      <c r="E132" s="92"/>
      <c r="F132" s="11"/>
      <c r="H132" s="13"/>
      <c r="I132" s="27" t="s">
        <v>110</v>
      </c>
      <c r="J132" s="11"/>
      <c r="K132" s="9"/>
      <c r="L132" s="9"/>
      <c r="M132" s="11"/>
      <c r="N132" s="11"/>
    </row>
    <row r="133" spans="1:14" ht="19.95" customHeight="1" x14ac:dyDescent="0.35">
      <c r="A133" s="11"/>
      <c r="C133" s="11"/>
      <c r="D133" s="11"/>
      <c r="E133" s="11"/>
      <c r="F133" s="11"/>
      <c r="G133" s="9"/>
      <c r="H133" s="9"/>
      <c r="I133" s="11"/>
      <c r="J133" s="11"/>
      <c r="K133" s="11"/>
      <c r="L133" s="11"/>
      <c r="M133" s="11"/>
      <c r="N133" s="11"/>
    </row>
    <row r="134" spans="1:14" ht="19.95" customHeight="1" x14ac:dyDescent="0.35">
      <c r="A134" s="11"/>
      <c r="C134" s="11"/>
      <c r="D134" s="11"/>
      <c r="E134" s="11"/>
      <c r="F134" s="11"/>
      <c r="G134" s="9"/>
      <c r="H134" s="9"/>
      <c r="I134" s="11"/>
      <c r="J134" s="11"/>
      <c r="K134" s="11"/>
      <c r="L134" s="11"/>
      <c r="M134" s="11"/>
      <c r="N134" s="11"/>
    </row>
    <row r="135" spans="1:14" ht="19.95" customHeight="1" x14ac:dyDescent="0.35">
      <c r="A135" s="11"/>
      <c r="C135" s="91" t="s">
        <v>111</v>
      </c>
      <c r="D135" s="91"/>
      <c r="E135" s="91"/>
      <c r="F135" s="9" t="s">
        <v>88</v>
      </c>
      <c r="G135" s="9">
        <f>D19</f>
        <v>700</v>
      </c>
      <c r="H135" s="9" t="s">
        <v>5</v>
      </c>
      <c r="I135" s="11"/>
      <c r="J135" s="11"/>
      <c r="K135" s="11"/>
      <c r="L135" s="11"/>
      <c r="M135" s="11"/>
      <c r="N135" s="11"/>
    </row>
    <row r="136" spans="1:14" ht="19.95" customHeight="1" x14ac:dyDescent="0.35">
      <c r="A136" s="11"/>
      <c r="C136" s="91" t="s">
        <v>59</v>
      </c>
      <c r="D136" s="91"/>
      <c r="E136" s="91"/>
      <c r="F136" s="9" t="s">
        <v>88</v>
      </c>
      <c r="G136" s="9">
        <v>1</v>
      </c>
      <c r="H136" s="9"/>
      <c r="I136" s="11"/>
      <c r="J136" s="11"/>
      <c r="K136" s="11"/>
      <c r="L136" s="11"/>
      <c r="M136" s="11"/>
      <c r="N136" s="11"/>
    </row>
    <row r="137" spans="1:14" ht="19.95" customHeight="1" x14ac:dyDescent="0.35">
      <c r="A137" s="11"/>
      <c r="C137" s="91" t="s">
        <v>60</v>
      </c>
      <c r="D137" s="91"/>
      <c r="E137" s="91"/>
      <c r="F137" s="9" t="s">
        <v>88</v>
      </c>
      <c r="G137" s="9">
        <f>235/250</f>
        <v>0.94</v>
      </c>
      <c r="H137" s="9"/>
      <c r="I137" s="11"/>
      <c r="J137" s="11"/>
      <c r="K137" s="11"/>
      <c r="L137" s="11"/>
      <c r="M137" s="11"/>
      <c r="N137" s="11"/>
    </row>
    <row r="138" spans="1:14" ht="19.95" customHeight="1" x14ac:dyDescent="0.35">
      <c r="A138" s="11"/>
      <c r="C138" s="91" t="s">
        <v>61</v>
      </c>
      <c r="D138" s="91"/>
      <c r="E138" s="91"/>
      <c r="F138" s="9" t="s">
        <v>88</v>
      </c>
      <c r="G138" s="9">
        <v>290</v>
      </c>
      <c r="H138" s="9"/>
      <c r="I138" s="11"/>
      <c r="J138" s="11"/>
      <c r="K138" s="11"/>
      <c r="L138" s="11"/>
      <c r="M138" s="11"/>
      <c r="N138" s="11"/>
    </row>
    <row r="139" spans="1:14" ht="19.95" customHeight="1" x14ac:dyDescent="0.35">
      <c r="A139" s="11"/>
      <c r="C139" s="11"/>
      <c r="D139" s="11"/>
      <c r="E139" s="11"/>
      <c r="F139" s="11"/>
      <c r="G139" s="9"/>
      <c r="H139" s="9"/>
      <c r="I139" s="11"/>
      <c r="J139" s="11"/>
      <c r="K139" s="11"/>
      <c r="L139" s="11"/>
      <c r="M139" s="11"/>
      <c r="N139" s="11"/>
    </row>
    <row r="140" spans="1:14" ht="19.95" customHeight="1" x14ac:dyDescent="0.35">
      <c r="A140" s="11"/>
      <c r="C140" s="93" t="s">
        <v>112</v>
      </c>
      <c r="D140" s="93"/>
      <c r="E140" s="93"/>
      <c r="F140" s="13" t="s">
        <v>88</v>
      </c>
      <c r="G140" s="18">
        <f>(((G135*G136)*(G137*G31)^0.5)/G138)+1.5</f>
        <v>7.3654759186851484</v>
      </c>
      <c r="H140" s="9" t="s">
        <v>5</v>
      </c>
      <c r="I140" s="11"/>
      <c r="J140" s="11"/>
      <c r="K140" s="11"/>
      <c r="L140" s="11"/>
      <c r="M140" s="11"/>
      <c r="N140" s="11"/>
    </row>
    <row r="141" spans="1:14" ht="19.95" customHeight="1" x14ac:dyDescent="0.35">
      <c r="A141" s="11"/>
      <c r="C141" s="11"/>
      <c r="D141" s="11"/>
      <c r="E141" s="11"/>
      <c r="F141" s="16" t="s">
        <v>90</v>
      </c>
      <c r="G141" s="9">
        <v>8</v>
      </c>
      <c r="H141" s="9" t="s">
        <v>5</v>
      </c>
      <c r="I141" s="11"/>
      <c r="J141" s="11"/>
      <c r="K141" s="11"/>
      <c r="L141" s="11"/>
      <c r="M141" s="11"/>
      <c r="N141" s="11"/>
    </row>
    <row r="142" spans="1:14" ht="19.95" customHeight="1" x14ac:dyDescent="0.35">
      <c r="A142" s="11"/>
      <c r="C142" s="11"/>
      <c r="D142" s="11"/>
      <c r="E142" s="11"/>
      <c r="F142" s="11"/>
      <c r="G142" s="9"/>
      <c r="H142" s="9"/>
      <c r="I142" s="11"/>
      <c r="J142" s="11"/>
      <c r="K142" s="11"/>
      <c r="L142" s="11"/>
      <c r="M142" s="11"/>
      <c r="N142" s="11"/>
    </row>
    <row r="143" spans="1:14" ht="19.95" customHeight="1" x14ac:dyDescent="0.35">
      <c r="A143" s="11"/>
      <c r="C143" s="92" t="s">
        <v>115</v>
      </c>
      <c r="D143" s="92"/>
      <c r="E143" s="92"/>
      <c r="F143" s="11"/>
      <c r="G143" s="13"/>
      <c r="H143" s="13"/>
      <c r="I143" s="27" t="s">
        <v>110</v>
      </c>
      <c r="J143" s="11"/>
      <c r="K143" s="9"/>
      <c r="L143" s="9"/>
      <c r="M143" s="11"/>
      <c r="N143" s="11"/>
    </row>
    <row r="144" spans="1:14" ht="19.95" customHeight="1" x14ac:dyDescent="0.35">
      <c r="A144" s="11"/>
      <c r="C144" s="11"/>
      <c r="E144" s="11"/>
      <c r="F144" s="11"/>
      <c r="G144" s="9"/>
      <c r="H144" s="9"/>
      <c r="I144" s="11"/>
      <c r="J144" s="11"/>
      <c r="K144" s="11"/>
      <c r="L144" s="11"/>
      <c r="M144" s="11"/>
      <c r="N144" s="11"/>
    </row>
    <row r="145" spans="1:14" ht="19.95" customHeight="1" x14ac:dyDescent="0.35">
      <c r="A145" s="11"/>
      <c r="C145" s="91" t="s">
        <v>111</v>
      </c>
      <c r="D145" s="91"/>
      <c r="E145" s="91"/>
      <c r="F145" s="9" t="s">
        <v>88</v>
      </c>
      <c r="G145" s="9">
        <f>G135</f>
        <v>700</v>
      </c>
      <c r="H145" s="9" t="s">
        <v>5</v>
      </c>
      <c r="I145" s="11"/>
      <c r="J145" s="11"/>
      <c r="K145" s="11"/>
      <c r="L145" s="11"/>
      <c r="M145" s="11"/>
      <c r="N145" s="11"/>
    </row>
    <row r="146" spans="1:14" ht="19.95" customHeight="1" x14ac:dyDescent="0.35">
      <c r="A146" s="11"/>
      <c r="C146" s="91" t="s">
        <v>59</v>
      </c>
      <c r="D146" s="91"/>
      <c r="E146" s="91"/>
      <c r="F146" s="9" t="s">
        <v>88</v>
      </c>
      <c r="G146" s="9">
        <v>1</v>
      </c>
      <c r="H146" s="9"/>
      <c r="I146" s="11"/>
      <c r="J146" s="11"/>
      <c r="K146" s="11"/>
      <c r="L146" s="11"/>
      <c r="M146" s="11"/>
      <c r="N146" s="11"/>
    </row>
    <row r="147" spans="1:14" ht="19.95" customHeight="1" x14ac:dyDescent="0.35">
      <c r="A147" s="11"/>
      <c r="C147" s="91" t="s">
        <v>60</v>
      </c>
      <c r="D147" s="91"/>
      <c r="E147" s="91"/>
      <c r="F147" s="9" t="s">
        <v>88</v>
      </c>
      <c r="G147" s="9">
        <f>235/250</f>
        <v>0.94</v>
      </c>
      <c r="H147" s="9"/>
      <c r="I147" s="11"/>
      <c r="J147" s="11"/>
      <c r="K147" s="11"/>
      <c r="L147" s="11"/>
      <c r="M147" s="11"/>
      <c r="N147" s="11"/>
    </row>
    <row r="148" spans="1:14" ht="19.95" customHeight="1" x14ac:dyDescent="0.35">
      <c r="A148" s="11"/>
      <c r="C148" s="91" t="s">
        <v>61</v>
      </c>
      <c r="D148" s="91"/>
      <c r="E148" s="91"/>
      <c r="F148" s="9" t="s">
        <v>88</v>
      </c>
      <c r="G148" s="9">
        <v>254</v>
      </c>
      <c r="H148" s="9"/>
      <c r="I148" s="11"/>
      <c r="J148" s="11"/>
      <c r="K148" s="11"/>
      <c r="L148" s="11"/>
      <c r="M148" s="11"/>
      <c r="N148" s="11"/>
    </row>
    <row r="149" spans="1:14" ht="19.95" customHeight="1" x14ac:dyDescent="0.35">
      <c r="A149" s="11"/>
      <c r="C149" s="11"/>
      <c r="D149" s="11"/>
      <c r="E149" s="11"/>
      <c r="F149" s="11"/>
      <c r="G149" s="9"/>
      <c r="H149" s="9"/>
      <c r="I149" s="11"/>
      <c r="J149" s="11"/>
      <c r="K149" s="11"/>
      <c r="L149" s="11"/>
      <c r="M149" s="11"/>
      <c r="N149" s="11"/>
    </row>
    <row r="150" spans="1:14" ht="19.95" customHeight="1" x14ac:dyDescent="0.35">
      <c r="A150" s="11"/>
      <c r="C150" s="11" t="s">
        <v>112</v>
      </c>
      <c r="D150" s="11"/>
      <c r="E150" s="11"/>
      <c r="F150" s="13" t="s">
        <v>88</v>
      </c>
      <c r="G150" s="18">
        <f>(((G145*G146)*(G147*G31)^0.5)/G148)+1.5</f>
        <v>8.1968032142468239</v>
      </c>
      <c r="H150" s="9" t="s">
        <v>5</v>
      </c>
      <c r="I150" s="11"/>
      <c r="J150" s="11"/>
      <c r="K150" s="11"/>
      <c r="L150" s="11"/>
      <c r="M150" s="11"/>
      <c r="N150" s="11"/>
    </row>
    <row r="151" spans="1:14" ht="19.95" customHeight="1" x14ac:dyDescent="0.35">
      <c r="A151" s="11"/>
      <c r="C151" s="11"/>
      <c r="D151" s="11"/>
      <c r="E151" s="11"/>
      <c r="F151" s="16" t="s">
        <v>90</v>
      </c>
      <c r="G151" s="9">
        <v>9</v>
      </c>
      <c r="H151" s="9" t="s">
        <v>5</v>
      </c>
      <c r="I151" s="11"/>
      <c r="J151" s="11"/>
      <c r="K151" s="11"/>
      <c r="L151" s="11"/>
      <c r="M151" s="11"/>
      <c r="N151" s="11"/>
    </row>
    <row r="152" spans="1:14" ht="19.95" customHeight="1" x14ac:dyDescent="0.35">
      <c r="A152" s="11"/>
      <c r="C152" s="11"/>
      <c r="D152" s="11"/>
      <c r="E152" s="11"/>
      <c r="F152" s="11"/>
      <c r="G152" s="9"/>
      <c r="H152" s="9"/>
      <c r="I152" s="11"/>
      <c r="J152" s="11"/>
      <c r="K152" s="11"/>
      <c r="L152" s="11"/>
      <c r="M152" s="11"/>
      <c r="N152" s="11"/>
    </row>
    <row r="153" spans="1:14" ht="19.95" customHeight="1" x14ac:dyDescent="0.35">
      <c r="A153" s="11"/>
      <c r="C153" s="92" t="s">
        <v>30</v>
      </c>
      <c r="D153" s="92"/>
      <c r="E153" s="92"/>
      <c r="F153" s="11"/>
      <c r="G153" s="13"/>
      <c r="H153" s="13"/>
      <c r="I153" s="27" t="s">
        <v>114</v>
      </c>
      <c r="J153" s="11"/>
      <c r="K153" s="9"/>
      <c r="L153" s="9"/>
      <c r="M153" s="11"/>
      <c r="N153" s="11"/>
    </row>
    <row r="154" spans="1:14" ht="19.95" customHeight="1" x14ac:dyDescent="0.35">
      <c r="A154" s="11"/>
      <c r="D154" s="11"/>
      <c r="E154" s="11"/>
      <c r="F154" s="11"/>
      <c r="G154" s="9"/>
      <c r="H154" s="9"/>
      <c r="I154" s="11"/>
      <c r="J154" s="11"/>
      <c r="K154" s="11"/>
      <c r="L154" s="11"/>
      <c r="M154" s="11"/>
      <c r="N154" s="11"/>
    </row>
    <row r="155" spans="1:14" ht="19.95" customHeight="1" x14ac:dyDescent="0.35">
      <c r="A155" s="11"/>
      <c r="C155" s="11" t="s">
        <v>113</v>
      </c>
      <c r="D155" s="11"/>
      <c r="E155" s="11"/>
      <c r="F155" s="13" t="s">
        <v>88</v>
      </c>
      <c r="G155" s="18">
        <f>G141</f>
        <v>8</v>
      </c>
      <c r="H155" s="9" t="s">
        <v>5</v>
      </c>
      <c r="I155" s="11"/>
      <c r="J155" s="11"/>
      <c r="K155" s="11"/>
      <c r="L155" s="11"/>
      <c r="M155" s="11"/>
      <c r="N155" s="11"/>
    </row>
    <row r="156" spans="1:14" ht="19.95" customHeight="1" x14ac:dyDescent="0.35">
      <c r="A156" s="11"/>
      <c r="G156" s="5"/>
      <c r="I156" s="11"/>
      <c r="J156" s="11"/>
      <c r="K156" s="11"/>
      <c r="L156" s="11"/>
      <c r="M156" s="11"/>
      <c r="N156" s="11"/>
    </row>
    <row r="157" spans="1:14" ht="19.95" customHeight="1" thickBot="1" x14ac:dyDescent="0.4">
      <c r="A157" s="11"/>
      <c r="C157" s="11"/>
      <c r="D157" s="11"/>
      <c r="E157" s="12"/>
      <c r="F157" s="11"/>
      <c r="G157" s="9"/>
      <c r="H157" s="9"/>
      <c r="I157" s="11"/>
      <c r="J157" s="11"/>
      <c r="K157" s="11"/>
      <c r="L157" s="11"/>
      <c r="M157" s="11"/>
      <c r="N157" s="11"/>
    </row>
    <row r="158" spans="1:14" ht="19.95" customHeight="1" x14ac:dyDescent="0.35">
      <c r="A158" s="11"/>
      <c r="B158" s="84" t="s">
        <v>31</v>
      </c>
      <c r="C158" s="85"/>
      <c r="D158" s="85"/>
      <c r="E158" s="86"/>
      <c r="F158" s="11"/>
      <c r="G158" s="9"/>
      <c r="H158" s="9"/>
      <c r="I158" s="11"/>
      <c r="J158" s="11"/>
      <c r="K158" s="11"/>
      <c r="L158" s="11"/>
      <c r="M158" s="11"/>
      <c r="N158" s="11"/>
    </row>
    <row r="159" spans="1:14" ht="19.95" customHeight="1" thickBot="1" x14ac:dyDescent="0.4">
      <c r="A159" s="11"/>
      <c r="B159" s="87"/>
      <c r="C159" s="88"/>
      <c r="D159" s="88"/>
      <c r="E159" s="89"/>
      <c r="F159" s="11"/>
      <c r="G159" s="9"/>
      <c r="H159" s="9"/>
      <c r="I159" s="11"/>
      <c r="J159" s="11"/>
      <c r="K159" s="11"/>
      <c r="L159" s="11"/>
      <c r="M159" s="11"/>
      <c r="N159" s="11"/>
    </row>
    <row r="160" spans="1:14" ht="19.95" customHeight="1" x14ac:dyDescent="0.35">
      <c r="A160" s="11"/>
      <c r="C160" s="11"/>
      <c r="D160" s="11"/>
      <c r="E160" s="11"/>
      <c r="F160" s="11"/>
      <c r="G160" s="9"/>
      <c r="H160" s="9"/>
      <c r="I160" s="11"/>
      <c r="J160" s="11"/>
      <c r="K160" s="11"/>
      <c r="L160" s="11"/>
      <c r="M160" s="11"/>
      <c r="N160" s="11"/>
    </row>
    <row r="161" spans="1:14" ht="19.95" customHeight="1" x14ac:dyDescent="0.35">
      <c r="A161" s="11"/>
      <c r="C161" s="11"/>
      <c r="D161" s="11"/>
      <c r="E161" s="11"/>
      <c r="F161" s="11"/>
      <c r="G161" s="9"/>
      <c r="H161" s="9"/>
      <c r="I161" s="11"/>
      <c r="J161" s="11"/>
      <c r="K161" s="11"/>
      <c r="L161" s="11"/>
      <c r="M161" s="11"/>
      <c r="N161" s="11"/>
    </row>
    <row r="162" spans="1:14" ht="19.95" customHeight="1" x14ac:dyDescent="0.35">
      <c r="A162" s="11"/>
      <c r="C162" s="92" t="s">
        <v>32</v>
      </c>
      <c r="D162" s="92"/>
      <c r="E162" s="92"/>
      <c r="F162" s="11"/>
      <c r="G162" s="13"/>
      <c r="H162" s="13"/>
      <c r="I162" s="27" t="s">
        <v>117</v>
      </c>
      <c r="J162" s="11"/>
      <c r="K162" s="9"/>
      <c r="L162" s="9"/>
      <c r="M162" s="11"/>
      <c r="N162" s="11"/>
    </row>
    <row r="163" spans="1:14" ht="19.95" customHeight="1" x14ac:dyDescent="0.35">
      <c r="A163" s="11"/>
      <c r="C163" s="11"/>
      <c r="D163" s="11"/>
      <c r="E163" s="11"/>
      <c r="F163" s="11"/>
      <c r="G163" s="9"/>
      <c r="H163" s="9"/>
      <c r="I163" s="11"/>
      <c r="J163" s="11"/>
      <c r="K163" s="11"/>
      <c r="L163" s="11"/>
      <c r="M163" s="11"/>
      <c r="N163" s="11"/>
    </row>
    <row r="164" spans="1:14" ht="19.95" customHeight="1" x14ac:dyDescent="0.35">
      <c r="A164" s="11"/>
      <c r="C164" s="91" t="s">
        <v>111</v>
      </c>
      <c r="D164" s="91"/>
      <c r="E164" s="91"/>
      <c r="F164" s="9" t="s">
        <v>88</v>
      </c>
      <c r="G164" s="9">
        <f>G145</f>
        <v>700</v>
      </c>
      <c r="H164" s="9" t="s">
        <v>5</v>
      </c>
      <c r="I164" s="11"/>
      <c r="J164" s="11"/>
      <c r="K164" s="11"/>
      <c r="L164" s="11"/>
      <c r="M164" s="11"/>
      <c r="N164" s="11"/>
    </row>
    <row r="165" spans="1:14" ht="19.95" customHeight="1" x14ac:dyDescent="0.35">
      <c r="A165" s="11"/>
      <c r="C165" s="91" t="s">
        <v>59</v>
      </c>
      <c r="D165" s="91"/>
      <c r="E165" s="91"/>
      <c r="F165" s="9" t="s">
        <v>88</v>
      </c>
      <c r="G165" s="9">
        <v>1</v>
      </c>
      <c r="H165" s="9"/>
      <c r="I165" s="11"/>
      <c r="J165" s="11"/>
      <c r="K165" s="11"/>
      <c r="L165" s="11"/>
      <c r="M165" s="11"/>
      <c r="N165" s="11"/>
    </row>
    <row r="166" spans="1:14" ht="19.95" customHeight="1" x14ac:dyDescent="0.35">
      <c r="A166" s="11"/>
      <c r="C166" s="91" t="s">
        <v>60</v>
      </c>
      <c r="D166" s="91"/>
      <c r="E166" s="91"/>
      <c r="F166" s="9" t="s">
        <v>88</v>
      </c>
      <c r="G166" s="9">
        <f>235/250</f>
        <v>0.94</v>
      </c>
      <c r="H166" s="9"/>
      <c r="I166" s="11"/>
      <c r="J166" s="11"/>
      <c r="K166" s="11"/>
      <c r="L166" s="11"/>
      <c r="M166" s="11"/>
      <c r="N166" s="11"/>
    </row>
    <row r="167" spans="1:14" ht="19.95" customHeight="1" x14ac:dyDescent="0.35">
      <c r="A167" s="11"/>
      <c r="C167" s="91" t="s">
        <v>61</v>
      </c>
      <c r="D167" s="91"/>
      <c r="E167" s="91"/>
      <c r="F167" s="9" t="s">
        <v>88</v>
      </c>
      <c r="G167" s="9">
        <v>254</v>
      </c>
      <c r="H167" s="9"/>
      <c r="I167" s="11"/>
      <c r="J167" s="11"/>
      <c r="K167" s="11"/>
      <c r="L167" s="11"/>
      <c r="M167" s="11"/>
      <c r="N167" s="11"/>
    </row>
    <row r="168" spans="1:14" ht="19.95" customHeight="1" x14ac:dyDescent="0.35">
      <c r="A168" s="11"/>
      <c r="C168" s="11"/>
      <c r="D168" s="11"/>
      <c r="E168" s="11"/>
      <c r="F168" s="11"/>
      <c r="G168" s="9"/>
      <c r="H168" s="9"/>
      <c r="I168" s="11"/>
      <c r="J168" s="11"/>
      <c r="K168" s="11"/>
      <c r="L168" s="11"/>
      <c r="M168" s="11"/>
      <c r="N168" s="11"/>
    </row>
    <row r="169" spans="1:14" ht="19.95" customHeight="1" x14ac:dyDescent="0.35">
      <c r="A169" s="11"/>
      <c r="C169" s="11" t="s">
        <v>62</v>
      </c>
      <c r="D169" s="11"/>
      <c r="E169" s="11"/>
      <c r="F169" s="13" t="s">
        <v>88</v>
      </c>
      <c r="G169" s="18">
        <f>(((G164*G165)*((G166*G31)^0.5))/254)+2.5</f>
        <v>9.1968032142468239</v>
      </c>
      <c r="H169" s="9" t="s">
        <v>5</v>
      </c>
      <c r="I169" s="11"/>
      <c r="J169" s="11"/>
      <c r="K169" s="11"/>
      <c r="L169" s="11"/>
      <c r="M169" s="11"/>
      <c r="N169" s="11"/>
    </row>
    <row r="170" spans="1:14" ht="19.95" customHeight="1" x14ac:dyDescent="0.35">
      <c r="A170" s="11"/>
      <c r="C170" s="11"/>
      <c r="D170" s="11"/>
      <c r="E170" s="11"/>
      <c r="F170" s="16" t="s">
        <v>90</v>
      </c>
      <c r="G170" s="9">
        <v>10</v>
      </c>
      <c r="H170" s="9" t="s">
        <v>5</v>
      </c>
      <c r="I170" s="11"/>
      <c r="J170" s="11"/>
      <c r="K170" s="11"/>
      <c r="L170" s="11"/>
      <c r="M170" s="11"/>
      <c r="N170" s="11"/>
    </row>
    <row r="171" spans="1:14" ht="19.95" customHeight="1" x14ac:dyDescent="0.35">
      <c r="A171" s="11"/>
      <c r="C171" s="11"/>
      <c r="D171" s="11"/>
      <c r="E171" s="11"/>
      <c r="F171" s="11"/>
      <c r="G171" s="5"/>
      <c r="I171" s="11"/>
      <c r="J171" s="11"/>
      <c r="K171" s="11"/>
      <c r="L171" s="11"/>
      <c r="M171" s="11"/>
      <c r="N171" s="11"/>
    </row>
    <row r="172" spans="1:14" ht="19.95" customHeight="1" x14ac:dyDescent="0.35">
      <c r="A172" s="11"/>
      <c r="C172" s="92" t="s">
        <v>34</v>
      </c>
      <c r="D172" s="92"/>
      <c r="E172" s="92"/>
      <c r="F172" s="11"/>
      <c r="I172" s="27" t="s">
        <v>118</v>
      </c>
      <c r="M172" s="11"/>
      <c r="N172" s="11"/>
    </row>
    <row r="173" spans="1:14" ht="19.95" customHeight="1" x14ac:dyDescent="0.35">
      <c r="A173" s="11"/>
      <c r="G173" s="5"/>
      <c r="I173" s="11"/>
      <c r="J173" s="11"/>
      <c r="K173" s="11"/>
      <c r="L173" s="11"/>
      <c r="M173" s="11"/>
      <c r="N173" s="11"/>
    </row>
    <row r="174" spans="1:14" ht="19.95" customHeight="1" x14ac:dyDescent="0.35">
      <c r="A174" s="11"/>
      <c r="C174" s="11" t="s">
        <v>35</v>
      </c>
      <c r="D174" s="11"/>
      <c r="E174" s="11"/>
      <c r="F174" s="13" t="s">
        <v>88</v>
      </c>
      <c r="G174" s="18">
        <f>G169+1</f>
        <v>10.196803214246824</v>
      </c>
      <c r="H174" s="9" t="s">
        <v>5</v>
      </c>
      <c r="I174" s="11"/>
      <c r="J174" s="11"/>
      <c r="K174" s="11"/>
      <c r="L174" s="11"/>
      <c r="M174" s="11"/>
      <c r="N174" s="11"/>
    </row>
    <row r="175" spans="1:14" ht="19.95" customHeight="1" x14ac:dyDescent="0.35">
      <c r="A175" s="11"/>
      <c r="C175" s="11"/>
      <c r="D175" s="11"/>
      <c r="E175" s="11"/>
      <c r="F175" s="16" t="s">
        <v>90</v>
      </c>
      <c r="G175" s="9">
        <v>11</v>
      </c>
      <c r="H175" s="9" t="s">
        <v>5</v>
      </c>
      <c r="I175" s="11"/>
      <c r="J175" s="11"/>
      <c r="K175" s="11"/>
      <c r="L175" s="11"/>
      <c r="M175" s="11"/>
      <c r="N175" s="11"/>
    </row>
    <row r="176" spans="1:14" ht="19.95" customHeight="1" x14ac:dyDescent="0.35">
      <c r="A176" s="11"/>
      <c r="C176" s="11"/>
      <c r="D176" s="11"/>
      <c r="E176" s="11"/>
      <c r="F176" s="11"/>
      <c r="G176" s="9"/>
      <c r="H176" s="9"/>
      <c r="I176" s="11"/>
      <c r="J176" s="11"/>
      <c r="K176" s="11"/>
      <c r="L176" s="11"/>
      <c r="M176" s="11"/>
      <c r="N176" s="11"/>
    </row>
    <row r="177" spans="1:14" ht="19.95" customHeight="1" thickBot="1" x14ac:dyDescent="0.4">
      <c r="A177" s="11"/>
      <c r="C177" s="11"/>
      <c r="D177" s="11"/>
      <c r="E177" s="12"/>
      <c r="F177" s="11"/>
      <c r="G177" s="9"/>
      <c r="H177" s="9"/>
      <c r="I177" s="11"/>
      <c r="J177" s="11"/>
      <c r="K177" s="11"/>
      <c r="L177" s="11"/>
      <c r="M177" s="11"/>
      <c r="N177" s="11"/>
    </row>
    <row r="178" spans="1:14" ht="19.95" customHeight="1" x14ac:dyDescent="0.35">
      <c r="A178" s="11"/>
      <c r="B178" s="84" t="s">
        <v>36</v>
      </c>
      <c r="C178" s="85"/>
      <c r="D178" s="85"/>
      <c r="E178" s="86"/>
      <c r="F178" s="11"/>
      <c r="G178" s="9"/>
      <c r="H178" s="9"/>
      <c r="I178" s="11"/>
      <c r="J178" s="11"/>
      <c r="K178" s="11"/>
      <c r="L178" s="11"/>
      <c r="M178" s="11"/>
      <c r="N178" s="11"/>
    </row>
    <row r="179" spans="1:14" ht="19.95" customHeight="1" thickBot="1" x14ac:dyDescent="0.4">
      <c r="A179" s="11"/>
      <c r="B179" s="87"/>
      <c r="C179" s="88"/>
      <c r="D179" s="88"/>
      <c r="E179" s="89"/>
      <c r="F179" s="11"/>
      <c r="G179" s="9"/>
      <c r="H179" s="9"/>
      <c r="I179" s="11"/>
      <c r="J179" s="11"/>
      <c r="K179" s="11"/>
      <c r="L179" s="11"/>
      <c r="M179" s="11"/>
      <c r="N179" s="11"/>
    </row>
    <row r="180" spans="1:14" ht="19.95" customHeight="1" x14ac:dyDescent="0.35">
      <c r="A180" s="11"/>
      <c r="C180" s="11"/>
      <c r="D180" s="11"/>
      <c r="E180" s="11"/>
      <c r="F180" s="11"/>
      <c r="G180" s="9"/>
      <c r="H180" s="9"/>
      <c r="I180" s="11"/>
      <c r="J180" s="11"/>
      <c r="K180" s="11"/>
      <c r="L180" s="11"/>
      <c r="M180" s="11"/>
      <c r="N180" s="11"/>
    </row>
    <row r="181" spans="1:14" ht="19.95" customHeight="1" x14ac:dyDescent="0.35">
      <c r="A181" s="11"/>
      <c r="C181" s="92" t="s">
        <v>37</v>
      </c>
      <c r="D181" s="92"/>
      <c r="E181" s="92"/>
      <c r="F181" s="11"/>
      <c r="G181" s="13"/>
      <c r="H181" s="13"/>
      <c r="I181" s="27" t="s">
        <v>122</v>
      </c>
      <c r="J181" s="11"/>
      <c r="K181" s="9"/>
      <c r="L181" s="9"/>
      <c r="M181" s="11"/>
      <c r="N181" s="11"/>
    </row>
    <row r="182" spans="1:14" ht="19.95" customHeight="1" x14ac:dyDescent="0.35">
      <c r="A182" s="11"/>
      <c r="C182" s="11"/>
      <c r="D182" s="11"/>
      <c r="E182" s="11"/>
      <c r="F182" s="11"/>
      <c r="G182" s="9"/>
      <c r="H182" s="9"/>
      <c r="I182" s="11"/>
      <c r="J182" s="11"/>
      <c r="K182" s="11"/>
      <c r="L182" s="11"/>
      <c r="M182" s="11"/>
      <c r="N182" s="11"/>
    </row>
    <row r="183" spans="1:14" ht="19.95" customHeight="1" x14ac:dyDescent="0.35">
      <c r="A183" s="11"/>
      <c r="C183" s="11" t="s">
        <v>119</v>
      </c>
      <c r="D183" s="11"/>
      <c r="E183" s="11"/>
      <c r="F183" s="13" t="s">
        <v>88</v>
      </c>
      <c r="G183" s="18">
        <f>G40</f>
        <v>7.1759999460710056</v>
      </c>
      <c r="H183" s="9" t="s">
        <v>5</v>
      </c>
      <c r="I183" s="11"/>
      <c r="J183" s="11"/>
      <c r="K183" s="11"/>
      <c r="L183" s="11"/>
      <c r="M183" s="11"/>
      <c r="N183" s="11"/>
    </row>
    <row r="184" spans="1:14" ht="19.95" customHeight="1" x14ac:dyDescent="0.35">
      <c r="A184" s="11"/>
      <c r="C184" s="11"/>
      <c r="D184" s="11"/>
      <c r="E184" s="11"/>
      <c r="F184" s="16" t="s">
        <v>90</v>
      </c>
      <c r="G184" s="9">
        <v>8</v>
      </c>
      <c r="H184" s="9" t="s">
        <v>5</v>
      </c>
      <c r="I184" s="11"/>
      <c r="J184" s="11"/>
      <c r="K184" s="11"/>
      <c r="L184" s="11"/>
      <c r="M184" s="11"/>
      <c r="N184" s="11"/>
    </row>
    <row r="185" spans="1:14" ht="19.95" customHeight="1" x14ac:dyDescent="0.35">
      <c r="A185" s="11"/>
      <c r="C185" s="11"/>
      <c r="D185" s="11"/>
      <c r="E185" s="11"/>
      <c r="F185" s="11"/>
      <c r="G185" s="18"/>
      <c r="H185" s="9"/>
      <c r="I185" s="11"/>
      <c r="J185" s="11"/>
      <c r="K185" s="11"/>
      <c r="L185" s="11"/>
      <c r="M185" s="11"/>
      <c r="N185" s="11"/>
    </row>
    <row r="186" spans="1:14" ht="19.95" customHeight="1" x14ac:dyDescent="0.35">
      <c r="A186" s="11"/>
      <c r="C186" s="92" t="s">
        <v>38</v>
      </c>
      <c r="D186" s="92"/>
      <c r="E186" s="92"/>
      <c r="G186" s="13"/>
      <c r="H186" s="13"/>
      <c r="I186" s="27" t="s">
        <v>122</v>
      </c>
      <c r="J186" s="11"/>
      <c r="K186" s="9"/>
      <c r="L186" s="9"/>
      <c r="M186" s="11"/>
      <c r="N186" s="11"/>
    </row>
    <row r="187" spans="1:14" ht="19.95" customHeight="1" x14ac:dyDescent="0.35">
      <c r="A187" s="11"/>
      <c r="C187" s="11"/>
      <c r="D187" s="11"/>
      <c r="E187" s="11"/>
      <c r="F187" s="11"/>
      <c r="G187" s="9"/>
      <c r="H187" s="9"/>
      <c r="I187" s="11"/>
      <c r="J187" s="11"/>
      <c r="K187" s="11"/>
      <c r="L187" s="11"/>
      <c r="M187" s="11"/>
      <c r="N187" s="11"/>
    </row>
    <row r="188" spans="1:14" ht="19.95" customHeight="1" x14ac:dyDescent="0.35">
      <c r="A188" s="11"/>
      <c r="C188" s="11" t="s">
        <v>120</v>
      </c>
      <c r="D188" s="11"/>
      <c r="E188" s="11"/>
      <c r="F188" s="13" t="s">
        <v>88</v>
      </c>
      <c r="G188" s="18">
        <f>G70</f>
        <v>5.5921180641088473</v>
      </c>
      <c r="H188" s="9" t="s">
        <v>5</v>
      </c>
      <c r="I188" s="11"/>
      <c r="J188" s="11"/>
      <c r="K188" s="11"/>
      <c r="L188" s="11"/>
      <c r="M188" s="11"/>
      <c r="N188" s="11"/>
    </row>
    <row r="189" spans="1:14" ht="19.95" customHeight="1" x14ac:dyDescent="0.35">
      <c r="A189" s="11"/>
      <c r="C189" s="11"/>
      <c r="D189" s="11"/>
      <c r="E189" s="11"/>
      <c r="F189" s="16" t="s">
        <v>90</v>
      </c>
      <c r="G189" s="9">
        <v>6</v>
      </c>
      <c r="H189" s="9" t="s">
        <v>5</v>
      </c>
      <c r="I189" s="11"/>
      <c r="J189" s="11"/>
      <c r="K189" s="11"/>
      <c r="L189" s="11"/>
      <c r="M189" s="11"/>
      <c r="N189" s="11"/>
    </row>
    <row r="190" spans="1:14" ht="19.95" customHeight="1" x14ac:dyDescent="0.35">
      <c r="A190" s="11"/>
      <c r="C190" s="11"/>
      <c r="D190" s="11"/>
      <c r="E190" s="11"/>
      <c r="F190" s="11"/>
      <c r="G190" s="18"/>
      <c r="H190" s="9"/>
      <c r="I190" s="11"/>
      <c r="J190" s="11"/>
      <c r="K190" s="11"/>
      <c r="L190" s="11"/>
      <c r="M190" s="11"/>
      <c r="N190" s="11"/>
    </row>
    <row r="191" spans="1:14" ht="19.95" customHeight="1" x14ac:dyDescent="0.35">
      <c r="A191" s="11"/>
      <c r="C191" s="11"/>
      <c r="D191" s="11"/>
      <c r="E191" s="11"/>
      <c r="F191" s="11"/>
      <c r="G191" s="9"/>
      <c r="H191" s="9"/>
      <c r="I191" s="11"/>
      <c r="J191" s="11"/>
      <c r="K191" s="11"/>
      <c r="L191" s="11"/>
      <c r="M191" s="11"/>
      <c r="N191" s="11"/>
    </row>
    <row r="192" spans="1:14" ht="19.95" customHeight="1" x14ac:dyDescent="0.35">
      <c r="A192" s="11"/>
      <c r="C192" s="92" t="s">
        <v>39</v>
      </c>
      <c r="D192" s="92"/>
      <c r="E192" s="92"/>
      <c r="F192" s="92"/>
      <c r="G192" s="92"/>
      <c r="H192" s="92"/>
      <c r="I192" s="27" t="s">
        <v>125</v>
      </c>
      <c r="J192" s="11"/>
      <c r="K192" s="9"/>
      <c r="L192" s="9"/>
      <c r="M192" s="11"/>
      <c r="N192" s="11"/>
    </row>
    <row r="193" spans="1:14" ht="19.95" customHeight="1" x14ac:dyDescent="0.35">
      <c r="A193" s="11"/>
      <c r="C193" s="11"/>
      <c r="D193" s="11"/>
      <c r="E193" s="11"/>
      <c r="F193" s="11"/>
      <c r="G193" s="9"/>
      <c r="H193" s="9"/>
      <c r="I193" s="11"/>
      <c r="J193" s="11"/>
      <c r="K193" s="11"/>
      <c r="L193" s="11"/>
      <c r="M193" s="11"/>
      <c r="N193" s="11"/>
    </row>
    <row r="194" spans="1:14" ht="19.95" customHeight="1" x14ac:dyDescent="0.35">
      <c r="A194" s="11"/>
      <c r="C194" s="11" t="s">
        <v>41</v>
      </c>
      <c r="D194" s="11"/>
      <c r="E194" s="11"/>
      <c r="F194" s="13" t="s">
        <v>88</v>
      </c>
      <c r="G194" s="18">
        <f>((D19/0.6)/1000)*(6+0.02*D12)</f>
        <v>8.465734666666668</v>
      </c>
      <c r="H194" s="9" t="s">
        <v>5</v>
      </c>
      <c r="I194" s="83" t="s">
        <v>40</v>
      </c>
      <c r="J194" s="83"/>
      <c r="K194" s="83"/>
    </row>
    <row r="195" spans="1:14" ht="19.95" customHeight="1" x14ac:dyDescent="0.35">
      <c r="A195" s="11"/>
      <c r="C195" s="11"/>
      <c r="D195" s="11"/>
      <c r="E195" s="11"/>
      <c r="F195" s="16" t="s">
        <v>90</v>
      </c>
      <c r="G195" s="9">
        <v>9</v>
      </c>
      <c r="H195" s="9" t="s">
        <v>5</v>
      </c>
      <c r="I195" s="83"/>
      <c r="J195" s="83"/>
      <c r="K195" s="83"/>
    </row>
    <row r="196" spans="1:14" ht="19.95" customHeight="1" x14ac:dyDescent="0.35">
      <c r="A196" s="11"/>
      <c r="C196" s="11"/>
      <c r="D196" s="11"/>
      <c r="E196" s="11"/>
      <c r="F196" s="16"/>
      <c r="G196" s="9"/>
      <c r="H196" s="9"/>
      <c r="I196" s="11"/>
      <c r="J196" s="11"/>
      <c r="K196" s="11"/>
    </row>
    <row r="197" spans="1:14" ht="19.95" customHeight="1" x14ac:dyDescent="0.35">
      <c r="A197" s="11"/>
      <c r="C197" s="11" t="s">
        <v>43</v>
      </c>
      <c r="D197" s="11"/>
      <c r="E197" s="11"/>
      <c r="F197" s="13" t="s">
        <v>88</v>
      </c>
      <c r="G197" s="18">
        <f>((D19/0.6)/1000)*(5+0.02*D12)</f>
        <v>7.299068000000001</v>
      </c>
      <c r="H197" s="9" t="s">
        <v>5</v>
      </c>
      <c r="I197" s="83" t="s">
        <v>42</v>
      </c>
      <c r="J197" s="83"/>
      <c r="K197" s="83"/>
    </row>
    <row r="198" spans="1:14" ht="19.95" customHeight="1" x14ac:dyDescent="0.35">
      <c r="A198" s="11"/>
      <c r="C198" s="11"/>
      <c r="D198" s="11"/>
      <c r="E198" s="11"/>
      <c r="F198" s="16" t="s">
        <v>90</v>
      </c>
      <c r="G198" s="9">
        <v>8</v>
      </c>
      <c r="H198" s="9" t="s">
        <v>5</v>
      </c>
      <c r="I198" s="83"/>
      <c r="J198" s="83"/>
      <c r="K198" s="83"/>
    </row>
    <row r="199" spans="1:14" ht="19.95" customHeight="1" thickBot="1" x14ac:dyDescent="0.4">
      <c r="A199" s="11"/>
      <c r="C199" s="11"/>
      <c r="D199" s="11"/>
      <c r="E199" s="11"/>
      <c r="F199" s="16"/>
      <c r="G199" s="9"/>
      <c r="H199" s="9"/>
      <c r="I199" s="11"/>
      <c r="J199" s="11"/>
      <c r="K199" s="11"/>
      <c r="L199" s="11"/>
      <c r="M199" s="11"/>
      <c r="N199" s="11"/>
    </row>
    <row r="200" spans="1:14" ht="19.95" customHeight="1" x14ac:dyDescent="0.35">
      <c r="A200" s="11"/>
      <c r="B200" s="84" t="s">
        <v>123</v>
      </c>
      <c r="C200" s="85"/>
      <c r="D200" s="85"/>
      <c r="E200" s="86"/>
      <c r="F200" s="11"/>
      <c r="G200" s="9"/>
      <c r="H200" s="9"/>
      <c r="I200" s="11"/>
      <c r="J200" s="11"/>
      <c r="K200" s="11"/>
      <c r="L200" s="11"/>
      <c r="M200" s="11"/>
      <c r="N200" s="11"/>
    </row>
    <row r="201" spans="1:14" ht="19.95" customHeight="1" thickBot="1" x14ac:dyDescent="0.4">
      <c r="A201" s="11"/>
      <c r="B201" s="87"/>
      <c r="C201" s="88"/>
      <c r="D201" s="88"/>
      <c r="E201" s="89"/>
      <c r="F201" s="11"/>
      <c r="G201" s="9"/>
      <c r="H201" s="9"/>
      <c r="I201" s="11"/>
      <c r="J201" s="11"/>
      <c r="K201" s="11"/>
      <c r="L201" s="11"/>
      <c r="M201" s="11"/>
      <c r="N201" s="11"/>
    </row>
    <row r="202" spans="1:14" s="2" customFormat="1" ht="19.95" customHeight="1" x14ac:dyDescent="0.35">
      <c r="A202" s="22"/>
      <c r="C202" s="22"/>
      <c r="D202" s="22"/>
      <c r="E202" s="22"/>
      <c r="F202" s="22"/>
      <c r="G202" s="24"/>
      <c r="H202" s="24"/>
      <c r="I202" s="22"/>
      <c r="J202" s="22"/>
      <c r="K202" s="22"/>
      <c r="L202" s="22"/>
      <c r="M202" s="22"/>
      <c r="N202" s="22"/>
    </row>
    <row r="203" spans="1:14" ht="19.95" customHeight="1" x14ac:dyDescent="0.35">
      <c r="A203" s="11"/>
      <c r="C203" s="90" t="s">
        <v>121</v>
      </c>
      <c r="D203" s="90"/>
      <c r="E203" s="90"/>
      <c r="F203" s="11"/>
      <c r="G203" s="13"/>
      <c r="H203" s="13"/>
      <c r="I203" s="27" t="s">
        <v>126</v>
      </c>
      <c r="J203" s="11"/>
      <c r="K203" s="9"/>
      <c r="L203" s="9"/>
      <c r="M203" s="11"/>
      <c r="N203" s="11"/>
    </row>
    <row r="204" spans="1:14" ht="19.95" customHeight="1" x14ac:dyDescent="0.35">
      <c r="A204" s="11"/>
      <c r="C204" s="11"/>
      <c r="D204" s="11"/>
      <c r="E204" s="11"/>
      <c r="F204" s="11"/>
      <c r="G204" s="9"/>
      <c r="H204" s="9"/>
      <c r="I204" s="11"/>
      <c r="J204" s="11"/>
      <c r="K204" s="11"/>
      <c r="L204" s="11"/>
      <c r="M204" s="11"/>
      <c r="N204" s="11"/>
    </row>
    <row r="205" spans="1:14" ht="19.95" customHeight="1" x14ac:dyDescent="0.35">
      <c r="A205" s="11"/>
      <c r="C205" s="11" t="s">
        <v>124</v>
      </c>
      <c r="D205" s="11"/>
      <c r="E205" s="11"/>
      <c r="F205" s="13" t="s">
        <v>88</v>
      </c>
      <c r="G205" s="18">
        <f>G35</f>
        <v>7.4337322265631078</v>
      </c>
      <c r="H205" s="9" t="s">
        <v>5</v>
      </c>
      <c r="I205" s="11"/>
      <c r="J205" s="11"/>
      <c r="K205" s="11"/>
      <c r="L205" s="11"/>
      <c r="M205" s="11"/>
      <c r="N205" s="11"/>
    </row>
    <row r="206" spans="1:14" ht="19.95" customHeight="1" x14ac:dyDescent="0.35">
      <c r="A206" s="11"/>
      <c r="C206" s="11"/>
      <c r="D206" s="11"/>
      <c r="E206" s="11"/>
      <c r="F206" s="16" t="s">
        <v>90</v>
      </c>
      <c r="G206" s="9">
        <v>8</v>
      </c>
      <c r="H206" s="9" t="s">
        <v>5</v>
      </c>
      <c r="I206" s="11"/>
      <c r="J206" s="11"/>
      <c r="K206" s="11"/>
      <c r="L206" s="11"/>
      <c r="M206" s="11"/>
      <c r="N206" s="11"/>
    </row>
    <row r="207" spans="1:14" ht="19.95" customHeight="1" x14ac:dyDescent="0.35">
      <c r="A207" s="11"/>
      <c r="C207" s="11"/>
      <c r="D207" s="11"/>
      <c r="E207" s="11"/>
      <c r="F207" s="11"/>
      <c r="G207" s="9"/>
      <c r="H207" s="9"/>
      <c r="I207" s="11"/>
      <c r="J207" s="11"/>
      <c r="K207" s="11"/>
      <c r="L207" s="11"/>
      <c r="M207" s="11"/>
      <c r="N207" s="11"/>
    </row>
    <row r="208" spans="1:14" ht="19.95" customHeight="1" thickBot="1" x14ac:dyDescent="0.4">
      <c r="A208" s="11"/>
      <c r="C208" s="11"/>
      <c r="D208" s="11"/>
      <c r="E208" s="11"/>
      <c r="F208" s="11"/>
      <c r="G208" s="9"/>
      <c r="H208" s="9"/>
      <c r="I208" s="11"/>
      <c r="J208" s="11"/>
      <c r="K208" s="11"/>
      <c r="L208" s="11"/>
      <c r="M208" s="11"/>
      <c r="N208" s="11"/>
    </row>
    <row r="209" spans="1:14" ht="19.95" customHeight="1" x14ac:dyDescent="0.35">
      <c r="B209" s="84" t="s">
        <v>174</v>
      </c>
      <c r="C209" s="85"/>
      <c r="D209" s="85"/>
      <c r="E209" s="86"/>
      <c r="F209" s="11"/>
      <c r="G209" s="9"/>
      <c r="H209" s="9"/>
      <c r="I209" s="11"/>
      <c r="J209" s="11"/>
      <c r="K209" s="11"/>
      <c r="L209" s="11"/>
      <c r="M209" s="11"/>
      <c r="N209" s="11"/>
    </row>
    <row r="210" spans="1:14" ht="19.95" customHeight="1" thickBot="1" x14ac:dyDescent="0.4">
      <c r="A210" s="11"/>
      <c r="B210" s="87"/>
      <c r="C210" s="88"/>
      <c r="D210" s="88"/>
      <c r="E210" s="89"/>
      <c r="F210" s="11"/>
      <c r="G210" s="9"/>
      <c r="H210" s="9"/>
      <c r="I210" s="11"/>
      <c r="J210" s="11"/>
      <c r="K210" s="11"/>
      <c r="L210" s="11"/>
      <c r="M210" s="11"/>
      <c r="N210" s="11"/>
    </row>
    <row r="211" spans="1:14" ht="19.95" customHeight="1" x14ac:dyDescent="0.35">
      <c r="A211" s="14"/>
      <c r="C211" s="11"/>
      <c r="D211" s="11"/>
      <c r="E211" s="11"/>
      <c r="F211" s="11"/>
      <c r="G211" s="9"/>
      <c r="H211" s="9"/>
      <c r="I211" s="11"/>
      <c r="J211" s="11"/>
      <c r="K211" s="11"/>
      <c r="L211" s="11"/>
      <c r="M211" s="11"/>
      <c r="N211" s="11"/>
    </row>
    <row r="212" spans="1:14" ht="19.95" customHeight="1" x14ac:dyDescent="0.35">
      <c r="A212" s="11"/>
      <c r="C212" s="90" t="s">
        <v>63</v>
      </c>
      <c r="D212" s="90"/>
      <c r="E212" s="90"/>
      <c r="F212" s="11"/>
      <c r="I212" s="27" t="s">
        <v>129</v>
      </c>
      <c r="M212" s="11"/>
      <c r="N212" s="11"/>
    </row>
    <row r="213" spans="1:14" ht="19.95" customHeight="1" x14ac:dyDescent="0.35">
      <c r="A213" s="11"/>
      <c r="G213" s="5"/>
      <c r="I213" s="11"/>
      <c r="J213" s="11"/>
      <c r="K213" s="11"/>
      <c r="L213" s="11"/>
      <c r="M213" s="11"/>
      <c r="N213" s="11"/>
    </row>
    <row r="214" spans="1:14" ht="19.95" customHeight="1" x14ac:dyDescent="0.35">
      <c r="A214" s="11"/>
      <c r="C214" s="11" t="s">
        <v>127</v>
      </c>
      <c r="D214" s="11"/>
      <c r="F214" s="13" t="s">
        <v>88</v>
      </c>
      <c r="G214" s="18">
        <f>0.05*D12+7</f>
        <v>10.14086</v>
      </c>
      <c r="H214" s="9" t="s">
        <v>5</v>
      </c>
      <c r="I214" s="9"/>
      <c r="J214" s="11"/>
      <c r="K214" s="11"/>
      <c r="L214" s="11"/>
      <c r="M214" s="11"/>
      <c r="N214" s="11"/>
    </row>
    <row r="215" spans="1:14" ht="19.95" customHeight="1" x14ac:dyDescent="0.35">
      <c r="A215" s="11"/>
      <c r="C215" s="11"/>
      <c r="D215" s="11"/>
      <c r="F215" s="16" t="s">
        <v>90</v>
      </c>
      <c r="G215" s="9">
        <v>11</v>
      </c>
      <c r="H215" s="9" t="s">
        <v>5</v>
      </c>
      <c r="I215" s="9"/>
      <c r="J215" s="11"/>
      <c r="K215" s="11"/>
      <c r="L215" s="11"/>
      <c r="M215" s="11"/>
      <c r="N215" s="11"/>
    </row>
    <row r="216" spans="1:14" ht="19.95" customHeight="1" x14ac:dyDescent="0.35">
      <c r="A216" s="11"/>
      <c r="C216" s="11"/>
      <c r="D216" s="11"/>
      <c r="F216" s="16"/>
      <c r="G216" s="9"/>
      <c r="H216" s="9"/>
      <c r="I216" s="9"/>
      <c r="J216" s="11"/>
      <c r="K216" s="11"/>
      <c r="L216" s="11"/>
      <c r="M216" s="11"/>
      <c r="N216" s="11"/>
    </row>
    <row r="217" spans="1:14" ht="19.95" customHeight="1" x14ac:dyDescent="0.35">
      <c r="A217" s="11"/>
      <c r="C217" s="92" t="s">
        <v>64</v>
      </c>
      <c r="D217" s="92"/>
      <c r="E217" s="92"/>
      <c r="F217" s="11"/>
      <c r="G217" s="13"/>
      <c r="H217" s="13"/>
      <c r="I217" s="27" t="s">
        <v>130</v>
      </c>
      <c r="J217" s="11"/>
      <c r="K217" s="9"/>
      <c r="L217" s="9"/>
      <c r="M217" s="11"/>
      <c r="N217" s="11"/>
    </row>
    <row r="218" spans="1:14" ht="19.95" customHeight="1" x14ac:dyDescent="0.35">
      <c r="A218" s="11"/>
      <c r="C218" s="11"/>
      <c r="D218" s="11"/>
      <c r="E218" s="11"/>
      <c r="F218" s="11"/>
      <c r="G218" s="9"/>
      <c r="H218" s="9"/>
      <c r="I218" s="11"/>
      <c r="J218" s="11"/>
      <c r="K218" s="11"/>
      <c r="L218" s="11"/>
      <c r="M218" s="11"/>
      <c r="N218" s="11"/>
    </row>
    <row r="219" spans="1:14" ht="19.95" customHeight="1" x14ac:dyDescent="0.35">
      <c r="A219" s="11"/>
      <c r="C219" s="11" t="s">
        <v>128</v>
      </c>
      <c r="D219" s="11"/>
      <c r="E219" s="11"/>
      <c r="F219" s="13" t="s">
        <v>88</v>
      </c>
      <c r="G219" s="18">
        <f>1.67*D12+50</f>
        <v>154.90472399999999</v>
      </c>
      <c r="H219" s="9" t="s">
        <v>5</v>
      </c>
      <c r="I219" s="11"/>
      <c r="J219" s="11"/>
      <c r="K219" s="11"/>
      <c r="L219" s="11"/>
      <c r="M219" s="11"/>
      <c r="N219" s="11"/>
    </row>
    <row r="220" spans="1:14" ht="19.95" customHeight="1" x14ac:dyDescent="0.35">
      <c r="A220" s="11"/>
      <c r="C220" s="11"/>
      <c r="D220" s="11"/>
      <c r="E220" s="11"/>
      <c r="F220" s="16" t="s">
        <v>90</v>
      </c>
      <c r="G220" s="9">
        <v>160</v>
      </c>
      <c r="H220" s="9" t="s">
        <v>5</v>
      </c>
      <c r="I220" s="11"/>
      <c r="J220" s="11"/>
      <c r="K220" s="11"/>
      <c r="L220" s="11"/>
      <c r="M220" s="11"/>
      <c r="N220" s="11"/>
    </row>
    <row r="221" spans="1:14" ht="19.95" customHeight="1" x14ac:dyDescent="0.35">
      <c r="A221" s="11"/>
      <c r="C221" s="11"/>
      <c r="D221" s="11"/>
      <c r="E221" s="11"/>
      <c r="F221" s="11"/>
      <c r="G221" s="9"/>
      <c r="H221" s="9"/>
      <c r="I221" s="11"/>
      <c r="J221" s="11"/>
      <c r="K221" s="11"/>
      <c r="L221" s="11"/>
      <c r="M221" s="11"/>
      <c r="N221" s="11"/>
    </row>
    <row r="222" spans="1:14" ht="19.95" customHeight="1" x14ac:dyDescent="0.35">
      <c r="A222" s="11"/>
      <c r="C222" s="11" t="s">
        <v>65</v>
      </c>
      <c r="D222" s="11"/>
      <c r="E222" s="11"/>
      <c r="F222" s="11"/>
      <c r="G222" s="9">
        <v>450</v>
      </c>
      <c r="H222" s="9" t="s">
        <v>5</v>
      </c>
      <c r="I222" s="11"/>
      <c r="J222" s="11"/>
      <c r="K222" s="11"/>
      <c r="L222" s="11"/>
      <c r="M222" s="11"/>
      <c r="N222" s="11"/>
    </row>
    <row r="223" spans="1:14" ht="19.95" customHeight="1" x14ac:dyDescent="0.35">
      <c r="A223" s="11"/>
      <c r="C223" s="11"/>
      <c r="D223" s="11"/>
      <c r="E223" s="11"/>
      <c r="F223" s="11"/>
      <c r="G223" s="9"/>
      <c r="H223" s="9"/>
      <c r="I223" s="11"/>
      <c r="J223" s="11"/>
      <c r="K223" s="11"/>
      <c r="L223" s="11"/>
      <c r="M223" s="11"/>
      <c r="N223" s="11"/>
    </row>
    <row r="224" spans="1:14" ht="19.95" customHeight="1" x14ac:dyDescent="0.35">
      <c r="A224" s="11"/>
      <c r="C224" s="90" t="s">
        <v>66</v>
      </c>
      <c r="D224" s="90"/>
      <c r="E224" s="90"/>
      <c r="F224" s="11"/>
      <c r="G224" s="13"/>
      <c r="H224" s="13"/>
      <c r="I224" s="27" t="s">
        <v>134</v>
      </c>
      <c r="J224" s="11"/>
      <c r="K224" s="9"/>
      <c r="L224" s="9"/>
      <c r="M224" s="11"/>
      <c r="N224" s="11"/>
    </row>
    <row r="225" spans="1:18" ht="19.95" customHeight="1" x14ac:dyDescent="0.35">
      <c r="A225" s="11"/>
      <c r="G225" s="5"/>
      <c r="I225" s="11"/>
      <c r="J225" s="11"/>
      <c r="K225" s="11"/>
      <c r="L225" s="11"/>
      <c r="M225" s="11"/>
      <c r="N225" s="11"/>
    </row>
    <row r="226" spans="1:18" ht="19.95" customHeight="1" x14ac:dyDescent="0.35">
      <c r="A226" s="11"/>
      <c r="C226" s="11" t="s">
        <v>131</v>
      </c>
      <c r="E226" s="11"/>
      <c r="F226" s="9" t="s">
        <v>88</v>
      </c>
      <c r="G226" s="9">
        <f>D19</f>
        <v>700</v>
      </c>
      <c r="H226" s="9" t="s">
        <v>5</v>
      </c>
      <c r="K226" s="11"/>
      <c r="L226" s="11"/>
      <c r="M226" s="11"/>
      <c r="N226" s="11"/>
    </row>
    <row r="227" spans="1:18" ht="19.95" customHeight="1" x14ac:dyDescent="0.35">
      <c r="A227" s="11"/>
      <c r="C227" s="11"/>
      <c r="E227" s="11"/>
      <c r="F227" s="11"/>
      <c r="G227" s="9"/>
      <c r="H227" s="9"/>
      <c r="K227" s="11"/>
      <c r="L227" s="11"/>
      <c r="M227" s="11"/>
      <c r="N227" s="11"/>
    </row>
    <row r="228" spans="1:18" ht="19.95" customHeight="1" x14ac:dyDescent="0.35">
      <c r="A228" s="11"/>
      <c r="C228" s="11" t="s">
        <v>132</v>
      </c>
      <c r="F228" s="13" t="s">
        <v>88</v>
      </c>
      <c r="G228" s="9">
        <f>0.01*G226</f>
        <v>7</v>
      </c>
      <c r="H228" s="9" t="s">
        <v>5</v>
      </c>
      <c r="K228" s="11"/>
      <c r="L228" s="11"/>
      <c r="M228" s="11"/>
      <c r="N228" s="11"/>
    </row>
    <row r="229" spans="1:18" ht="19.95" customHeight="1" thickBot="1" x14ac:dyDescent="0.4">
      <c r="A229" s="11"/>
      <c r="C229" s="11"/>
      <c r="D229" s="11"/>
      <c r="E229" s="11"/>
      <c r="F229" s="11"/>
      <c r="G229" s="9"/>
      <c r="H229" s="9"/>
      <c r="I229" s="11"/>
      <c r="J229" s="11"/>
      <c r="K229" s="11"/>
      <c r="L229" s="11"/>
      <c r="M229" s="11"/>
      <c r="N229" s="11"/>
    </row>
    <row r="230" spans="1:18" ht="19.95" customHeight="1" x14ac:dyDescent="0.35">
      <c r="B230" s="84" t="s">
        <v>175</v>
      </c>
      <c r="C230" s="85"/>
      <c r="D230" s="85"/>
      <c r="E230" s="86"/>
      <c r="F230" s="3"/>
      <c r="G230" s="21"/>
      <c r="H230" s="20"/>
      <c r="I230" s="27" t="s">
        <v>133</v>
      </c>
      <c r="J230" s="11"/>
      <c r="K230" s="11"/>
      <c r="L230" s="11"/>
      <c r="M230" s="11"/>
      <c r="N230" s="11"/>
    </row>
    <row r="231" spans="1:18" ht="19.95" customHeight="1" thickBot="1" x14ac:dyDescent="0.4">
      <c r="A231" s="3"/>
      <c r="B231" s="87"/>
      <c r="C231" s="88"/>
      <c r="D231" s="88"/>
      <c r="E231" s="89"/>
      <c r="G231" s="5"/>
      <c r="H231" s="20"/>
      <c r="I231" s="3"/>
      <c r="J231" s="11"/>
      <c r="K231" s="11"/>
      <c r="L231" s="11"/>
      <c r="M231" s="11"/>
      <c r="N231" s="11"/>
    </row>
    <row r="232" spans="1:18" ht="19.95" customHeight="1" x14ac:dyDescent="0.35">
      <c r="A232" s="3"/>
      <c r="G232" s="5"/>
      <c r="H232" s="20"/>
      <c r="I232" s="3"/>
      <c r="J232" s="11"/>
      <c r="K232" s="11"/>
      <c r="L232" s="11"/>
      <c r="M232" s="11"/>
      <c r="N232" s="11"/>
    </row>
    <row r="233" spans="1:18" ht="19.95" customHeight="1" x14ac:dyDescent="0.35">
      <c r="A233" s="3"/>
      <c r="C233" s="3" t="s">
        <v>75</v>
      </c>
      <c r="F233" s="13" t="s">
        <v>88</v>
      </c>
      <c r="G233" s="21">
        <v>6.5</v>
      </c>
      <c r="H233" s="21" t="s">
        <v>5</v>
      </c>
      <c r="I233" s="3"/>
      <c r="J233" s="11"/>
      <c r="K233" s="11"/>
      <c r="L233" s="11"/>
      <c r="M233" s="11"/>
      <c r="N233" s="11"/>
    </row>
    <row r="234" spans="1:18" ht="19.95" customHeight="1" x14ac:dyDescent="0.35">
      <c r="A234" s="3"/>
      <c r="F234" s="16" t="s">
        <v>90</v>
      </c>
      <c r="G234" s="21">
        <v>7</v>
      </c>
      <c r="H234" s="21" t="s">
        <v>5</v>
      </c>
      <c r="I234" s="4"/>
      <c r="J234" s="11"/>
      <c r="K234" s="11"/>
      <c r="L234" s="11"/>
      <c r="M234" s="11"/>
      <c r="N234" s="11"/>
    </row>
    <row r="235" spans="1:18" ht="19.95" customHeight="1" x14ac:dyDescent="0.35">
      <c r="A235" s="11"/>
      <c r="C235" s="11"/>
      <c r="D235" s="11"/>
      <c r="E235" s="11"/>
      <c r="F235" s="11"/>
      <c r="G235" s="9"/>
      <c r="H235" s="13"/>
      <c r="I235" s="11"/>
      <c r="J235" s="11"/>
      <c r="K235" s="11"/>
      <c r="L235" s="11"/>
      <c r="M235" s="11"/>
      <c r="N235" s="11"/>
    </row>
    <row r="236" spans="1:18" ht="19.95" customHeight="1" x14ac:dyDescent="0.35">
      <c r="A236" s="11"/>
      <c r="K236"/>
      <c r="P236" s="11"/>
      <c r="Q236" s="11"/>
      <c r="R236" s="11"/>
    </row>
    <row r="237" spans="1:18" ht="19.95" customHeight="1" x14ac:dyDescent="0.35">
      <c r="A237" s="11"/>
      <c r="K237"/>
      <c r="P237" s="11"/>
      <c r="Q237" s="11"/>
      <c r="R237" s="11"/>
    </row>
    <row r="238" spans="1:18" ht="19.95" customHeight="1" x14ac:dyDescent="0.35">
      <c r="A238" s="11"/>
      <c r="B238" s="11"/>
      <c r="C238" s="11"/>
      <c r="D238" s="11"/>
      <c r="E238" s="11"/>
      <c r="F238" s="11"/>
      <c r="G238" s="13"/>
      <c r="H238" s="13"/>
      <c r="I238" s="11"/>
      <c r="J238" s="11"/>
      <c r="K238" s="9"/>
      <c r="L238" s="11"/>
      <c r="M238" s="11"/>
      <c r="N238" s="11"/>
      <c r="O238" s="11"/>
      <c r="P238" s="11"/>
      <c r="Q238" s="11"/>
      <c r="R238" s="11"/>
    </row>
    <row r="239" spans="1:18" ht="19.95" customHeight="1" x14ac:dyDescent="0.35">
      <c r="A239" s="11"/>
      <c r="B239" s="11"/>
      <c r="C239" s="11"/>
      <c r="D239" s="11"/>
      <c r="E239" s="11"/>
      <c r="F239" s="11"/>
      <c r="G239" s="13"/>
      <c r="H239" s="13"/>
      <c r="I239" s="11"/>
      <c r="J239" s="11"/>
      <c r="K239" s="9"/>
      <c r="L239" s="11"/>
      <c r="M239" s="11"/>
      <c r="N239" s="11"/>
      <c r="O239" s="11"/>
      <c r="P239" s="11"/>
      <c r="Q239" s="11"/>
      <c r="R239" s="11"/>
    </row>
    <row r="240" spans="1:18" ht="19.95" customHeight="1" x14ac:dyDescent="0.35">
      <c r="A240" s="11"/>
      <c r="B240" s="11"/>
      <c r="C240" s="11"/>
      <c r="D240" s="11"/>
      <c r="E240" s="11"/>
      <c r="F240" s="11"/>
      <c r="G240" s="13"/>
      <c r="H240" s="13"/>
      <c r="I240" s="11"/>
      <c r="J240" s="11"/>
      <c r="K240" s="9"/>
      <c r="L240" s="11"/>
      <c r="M240" s="11"/>
      <c r="N240" s="11"/>
      <c r="O240" s="11"/>
      <c r="P240" s="11"/>
      <c r="Q240" s="11"/>
      <c r="R240" s="11"/>
    </row>
    <row r="241" spans="1:18" ht="19.95" customHeight="1" x14ac:dyDescent="0.35">
      <c r="A241" s="11"/>
      <c r="B241" s="11"/>
      <c r="C241" s="11"/>
      <c r="D241" s="11"/>
      <c r="E241" s="11"/>
      <c r="F241" s="11"/>
      <c r="G241" s="13"/>
      <c r="H241" s="13"/>
      <c r="I241" s="11"/>
      <c r="J241" s="11"/>
      <c r="K241" s="9"/>
      <c r="L241" s="11"/>
      <c r="M241" s="11"/>
      <c r="N241" s="11"/>
      <c r="O241" s="11"/>
      <c r="P241" s="11"/>
      <c r="Q241" s="11"/>
      <c r="R241" s="11"/>
    </row>
    <row r="242" spans="1:18" ht="19.95" customHeight="1" x14ac:dyDescent="0.35">
      <c r="A242" s="11"/>
      <c r="B242" s="11"/>
      <c r="C242" s="11"/>
      <c r="D242" s="11"/>
      <c r="E242" s="11"/>
      <c r="F242" s="11"/>
      <c r="G242" s="13"/>
      <c r="H242" s="13"/>
      <c r="I242" s="11"/>
      <c r="J242" s="11"/>
      <c r="K242" s="9"/>
      <c r="L242" s="11"/>
      <c r="M242" s="11"/>
      <c r="N242" s="11"/>
      <c r="O242" s="11"/>
      <c r="P242" s="11"/>
      <c r="Q242" s="11"/>
      <c r="R242" s="11"/>
    </row>
    <row r="243" spans="1:18" ht="19.95" customHeight="1" x14ac:dyDescent="0.35">
      <c r="A243" s="11"/>
      <c r="B243" s="11"/>
      <c r="C243" s="11"/>
      <c r="D243" s="11"/>
      <c r="E243" s="11"/>
      <c r="F243" s="11"/>
      <c r="G243" s="13"/>
      <c r="H243" s="13"/>
      <c r="I243" s="11"/>
      <c r="J243" s="11"/>
      <c r="K243" s="9"/>
      <c r="L243" s="11"/>
      <c r="M243" s="11"/>
      <c r="N243" s="11"/>
      <c r="O243" s="11"/>
      <c r="P243" s="11"/>
      <c r="Q243" s="11"/>
      <c r="R243" s="11"/>
    </row>
  </sheetData>
  <mergeCells count="82">
    <mergeCell ref="B5:K6"/>
    <mergeCell ref="D2:H3"/>
    <mergeCell ref="B27:E28"/>
    <mergeCell ref="C33:E33"/>
    <mergeCell ref="B19:C20"/>
    <mergeCell ref="B23:E24"/>
    <mergeCell ref="B14:C14"/>
    <mergeCell ref="B15:C15"/>
    <mergeCell ref="B16:C16"/>
    <mergeCell ref="B17:C17"/>
    <mergeCell ref="B18:C18"/>
    <mergeCell ref="B8:E9"/>
    <mergeCell ref="B10:C10"/>
    <mergeCell ref="B11:C11"/>
    <mergeCell ref="B12:C12"/>
    <mergeCell ref="B13:C13"/>
    <mergeCell ref="C35:E35"/>
    <mergeCell ref="C40:E40"/>
    <mergeCell ref="C45:E45"/>
    <mergeCell ref="C38:E38"/>
    <mergeCell ref="C43:E43"/>
    <mergeCell ref="C48:E48"/>
    <mergeCell ref="C53:E53"/>
    <mergeCell ref="C58:E58"/>
    <mergeCell ref="C60:E60"/>
    <mergeCell ref="C50:E50"/>
    <mergeCell ref="C55:E55"/>
    <mergeCell ref="C81:D81"/>
    <mergeCell ref="C86:D86"/>
    <mergeCell ref="C92:D92"/>
    <mergeCell ref="C65:E65"/>
    <mergeCell ref="C79:E79"/>
    <mergeCell ref="C67:D67"/>
    <mergeCell ref="C68:D68"/>
    <mergeCell ref="C70:D70"/>
    <mergeCell ref="C76:E76"/>
    <mergeCell ref="C77:E77"/>
    <mergeCell ref="C102:D102"/>
    <mergeCell ref="C111:E111"/>
    <mergeCell ref="C121:E121"/>
    <mergeCell ref="C84:E84"/>
    <mergeCell ref="C90:E90"/>
    <mergeCell ref="C100:E100"/>
    <mergeCell ref="C212:E212"/>
    <mergeCell ref="C217:E217"/>
    <mergeCell ref="C192:H192"/>
    <mergeCell ref="C203:E203"/>
    <mergeCell ref="C172:E172"/>
    <mergeCell ref="C181:E181"/>
    <mergeCell ref="C186:E186"/>
    <mergeCell ref="C132:E132"/>
    <mergeCell ref="C135:E135"/>
    <mergeCell ref="C30:E30"/>
    <mergeCell ref="C31:E31"/>
    <mergeCell ref="B209:E210"/>
    <mergeCell ref="C164:E164"/>
    <mergeCell ref="C165:E165"/>
    <mergeCell ref="C166:E166"/>
    <mergeCell ref="C167:E167"/>
    <mergeCell ref="C145:E145"/>
    <mergeCell ref="C146:E146"/>
    <mergeCell ref="C136:E136"/>
    <mergeCell ref="C137:E137"/>
    <mergeCell ref="C138:E138"/>
    <mergeCell ref="C140:E140"/>
    <mergeCell ref="C97:D97"/>
    <mergeCell ref="I194:K195"/>
    <mergeCell ref="I197:K198"/>
    <mergeCell ref="B230:E231"/>
    <mergeCell ref="B73:E74"/>
    <mergeCell ref="B62:E63"/>
    <mergeCell ref="B107:E108"/>
    <mergeCell ref="B158:E159"/>
    <mergeCell ref="B178:E179"/>
    <mergeCell ref="B200:E201"/>
    <mergeCell ref="C224:E224"/>
    <mergeCell ref="C147:E147"/>
    <mergeCell ref="C148:E148"/>
    <mergeCell ref="C143:E143"/>
    <mergeCell ref="C153:E153"/>
    <mergeCell ref="C162:E162"/>
    <mergeCell ref="B129:E13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43"/>
  <sheetViews>
    <sheetView topLeftCell="A136" zoomScale="70" zoomScaleNormal="70" workbookViewId="0">
      <selection activeCell="C139" sqref="C139:E139"/>
    </sheetView>
  </sheetViews>
  <sheetFormatPr defaultColWidth="8.88671875" defaultRowHeight="19.95" customHeight="1" x14ac:dyDescent="0.3"/>
  <cols>
    <col min="1" max="1" width="10.44140625" style="43" customWidth="1"/>
    <col min="2" max="2" width="11.6640625" style="43" customWidth="1"/>
    <col min="3" max="3" width="13.6640625" style="43" customWidth="1"/>
    <col min="4" max="4" width="14.5546875" style="43" customWidth="1"/>
    <col min="5" max="5" width="11.6640625" style="43" customWidth="1"/>
    <col min="6" max="6" width="11.44140625" style="43" customWidth="1"/>
    <col min="7" max="7" width="13.88671875" style="5" customWidth="1"/>
    <col min="8" max="8" width="12.88671875" style="5" customWidth="1"/>
    <col min="9" max="9" width="12.33203125" style="5" customWidth="1"/>
    <col min="10" max="10" width="10.6640625" style="56" customWidth="1"/>
    <col min="11" max="11" width="8.88671875" style="5"/>
    <col min="12" max="12" width="8.88671875" style="43"/>
    <col min="13" max="13" width="9.6640625" style="43" customWidth="1"/>
    <col min="14" max="14" width="8.88671875" style="43"/>
    <col min="15" max="15" width="8.88671875" style="43" customWidth="1"/>
    <col min="16" max="16384" width="8.88671875" style="43"/>
  </cols>
  <sheetData>
    <row r="1" spans="1:15" ht="19.95" customHeight="1" thickBot="1" x14ac:dyDescent="0.35">
      <c r="F1" s="44"/>
      <c r="G1" s="40"/>
      <c r="H1" s="40"/>
      <c r="I1" s="40"/>
    </row>
    <row r="2" spans="1:15" ht="19.95" customHeight="1" x14ac:dyDescent="0.3">
      <c r="F2" s="44"/>
      <c r="G2" s="120" t="s">
        <v>45</v>
      </c>
      <c r="H2" s="121"/>
      <c r="I2" s="121"/>
      <c r="J2" s="122"/>
    </row>
    <row r="3" spans="1:15" ht="19.95" customHeight="1" thickBot="1" x14ac:dyDescent="0.35">
      <c r="A3" s="35" t="s">
        <v>176</v>
      </c>
      <c r="G3" s="123"/>
      <c r="H3" s="124"/>
      <c r="I3" s="124"/>
      <c r="J3" s="125"/>
    </row>
    <row r="4" spans="1:15" ht="19.95" customHeight="1" x14ac:dyDescent="0.3">
      <c r="B4" s="43" t="s">
        <v>176</v>
      </c>
    </row>
    <row r="5" spans="1:15" ht="19.95" customHeight="1" thickBot="1" x14ac:dyDescent="0.35"/>
    <row r="6" spans="1:15" ht="19.95" customHeight="1" x14ac:dyDescent="0.3">
      <c r="B6" s="120" t="s">
        <v>68</v>
      </c>
      <c r="C6" s="121"/>
      <c r="D6" s="121"/>
      <c r="E6" s="122"/>
    </row>
    <row r="7" spans="1:15" ht="19.95" customHeight="1" thickBot="1" x14ac:dyDescent="0.35">
      <c r="B7" s="123"/>
      <c r="C7" s="124"/>
      <c r="D7" s="124"/>
      <c r="E7" s="125"/>
      <c r="G7" s="54"/>
    </row>
    <row r="8" spans="1:15" ht="19.95" customHeight="1" x14ac:dyDescent="0.3">
      <c r="B8" s="42"/>
      <c r="C8" s="42"/>
      <c r="L8" s="5"/>
      <c r="M8" s="5"/>
      <c r="N8" s="5"/>
      <c r="O8" s="5"/>
    </row>
    <row r="9" spans="1:15" ht="19.95" customHeight="1" x14ac:dyDescent="0.35">
      <c r="B9" s="42"/>
      <c r="C9" s="126" t="s">
        <v>178</v>
      </c>
      <c r="D9" s="126"/>
      <c r="E9" s="126"/>
      <c r="J9" s="28" t="s">
        <v>105</v>
      </c>
      <c r="O9" s="5"/>
    </row>
    <row r="10" spans="1:15" ht="19.95" customHeight="1" x14ac:dyDescent="0.3">
      <c r="B10" s="42"/>
      <c r="C10" s="42"/>
      <c r="L10" s="5"/>
      <c r="M10" s="5"/>
      <c r="N10" s="5"/>
      <c r="O10" s="5"/>
    </row>
    <row r="11" spans="1:15" ht="19.95" customHeight="1" x14ac:dyDescent="0.3">
      <c r="B11" s="42"/>
      <c r="D11" s="42" t="s">
        <v>204</v>
      </c>
      <c r="G11" s="36" t="s">
        <v>88</v>
      </c>
      <c r="H11" s="18">
        <f>0.168*Thickness!D12^(3/2)-8</f>
        <v>75.642526622549809</v>
      </c>
      <c r="I11" s="81" t="s">
        <v>191</v>
      </c>
      <c r="J11" s="57"/>
      <c r="K11" s="61"/>
      <c r="L11" s="61"/>
      <c r="M11" s="61"/>
      <c r="N11" s="61"/>
      <c r="O11" s="61"/>
    </row>
    <row r="12" spans="1:15" ht="19.95" customHeight="1" x14ac:dyDescent="0.3">
      <c r="B12" s="42"/>
      <c r="C12" s="42"/>
      <c r="D12" s="42"/>
      <c r="E12" s="42"/>
      <c r="F12" s="39"/>
      <c r="G12" s="66"/>
      <c r="H12" s="69"/>
      <c r="I12" s="69"/>
      <c r="J12" s="57"/>
      <c r="K12" s="65"/>
      <c r="L12" s="65"/>
      <c r="M12" s="65"/>
      <c r="N12" s="65"/>
      <c r="O12" s="65"/>
    </row>
    <row r="13" spans="1:15" ht="19.95" customHeight="1" x14ac:dyDescent="0.3">
      <c r="B13" s="42"/>
      <c r="C13" s="42"/>
      <c r="D13" s="42"/>
      <c r="E13" s="119" t="s">
        <v>46</v>
      </c>
      <c r="F13" s="119"/>
      <c r="G13" s="36" t="s">
        <v>88</v>
      </c>
      <c r="H13" s="126" t="s">
        <v>189</v>
      </c>
      <c r="I13" s="126"/>
      <c r="J13" s="128"/>
      <c r="K13" s="128"/>
      <c r="L13" s="65"/>
      <c r="M13" s="65"/>
      <c r="N13" s="65"/>
      <c r="O13" s="65"/>
    </row>
    <row r="14" spans="1:15" ht="19.95" customHeight="1" x14ac:dyDescent="0.3">
      <c r="B14" s="42"/>
      <c r="C14" s="42"/>
      <c r="D14" s="42"/>
      <c r="G14" s="43"/>
      <c r="H14" s="43"/>
      <c r="I14" s="43"/>
    </row>
    <row r="15" spans="1:15" ht="19.95" customHeight="1" x14ac:dyDescent="0.3">
      <c r="B15" s="42"/>
      <c r="C15" s="42"/>
      <c r="D15" s="42"/>
      <c r="E15" s="42"/>
      <c r="F15" s="39"/>
      <c r="G15" s="39"/>
      <c r="H15" s="24"/>
      <c r="I15" s="24"/>
      <c r="J15" s="57"/>
      <c r="K15" s="17"/>
      <c r="L15" s="17"/>
      <c r="M15" s="17"/>
      <c r="N15" s="17"/>
      <c r="O15" s="17"/>
    </row>
    <row r="16" spans="1:15" ht="19.95" customHeight="1" x14ac:dyDescent="0.3">
      <c r="B16" s="42"/>
      <c r="C16" s="126" t="s">
        <v>67</v>
      </c>
      <c r="D16" s="126"/>
      <c r="E16" s="126"/>
      <c r="G16" s="39"/>
      <c r="I16" s="9"/>
      <c r="J16" s="57" t="s">
        <v>145</v>
      </c>
      <c r="K16" s="9"/>
      <c r="L16" s="9"/>
      <c r="M16" s="9"/>
      <c r="N16" s="9"/>
      <c r="O16" s="9"/>
    </row>
    <row r="17" spans="2:15" ht="19.95" customHeight="1" x14ac:dyDescent="0.3">
      <c r="B17" s="42"/>
      <c r="C17" s="42"/>
      <c r="G17" s="9"/>
      <c r="H17" s="9"/>
      <c r="I17" s="9"/>
      <c r="J17" s="57"/>
      <c r="K17" s="9"/>
      <c r="L17" s="9"/>
      <c r="M17" s="9"/>
      <c r="N17" s="9"/>
      <c r="O17" s="9"/>
    </row>
    <row r="18" spans="2:15" ht="19.95" customHeight="1" x14ac:dyDescent="0.3">
      <c r="B18" s="42"/>
      <c r="C18" s="42"/>
      <c r="D18" s="127" t="s">
        <v>61</v>
      </c>
      <c r="E18" s="127"/>
      <c r="F18" s="127"/>
      <c r="G18" s="24" t="s">
        <v>88</v>
      </c>
      <c r="H18" s="9">
        <v>0.55000000000000004</v>
      </c>
      <c r="I18" s="9"/>
    </row>
    <row r="19" spans="2:15" ht="19.95" customHeight="1" x14ac:dyDescent="0.3">
      <c r="B19" s="42"/>
      <c r="C19" s="42"/>
      <c r="D19" s="127" t="s">
        <v>140</v>
      </c>
      <c r="E19" s="127"/>
      <c r="F19" s="127"/>
      <c r="G19" s="24" t="s">
        <v>88</v>
      </c>
      <c r="H19" s="18">
        <f>Thickness!G30</f>
        <v>4.1459352000000003</v>
      </c>
      <c r="I19" s="9"/>
    </row>
    <row r="20" spans="2:15" ht="19.95" customHeight="1" x14ac:dyDescent="0.3">
      <c r="B20" s="42"/>
      <c r="C20" s="42"/>
      <c r="D20" s="127" t="s">
        <v>168</v>
      </c>
      <c r="E20" s="127"/>
      <c r="F20" s="127"/>
      <c r="G20" s="24" t="s">
        <v>88</v>
      </c>
      <c r="H20" s="9">
        <v>0.5</v>
      </c>
      <c r="I20" s="9" t="s">
        <v>2</v>
      </c>
    </row>
    <row r="21" spans="2:15" ht="19.95" customHeight="1" x14ac:dyDescent="0.3">
      <c r="B21" s="42"/>
      <c r="C21" s="42"/>
      <c r="D21" s="127" t="s">
        <v>177</v>
      </c>
      <c r="E21" s="127"/>
      <c r="F21" s="127"/>
      <c r="G21" s="24" t="s">
        <v>88</v>
      </c>
      <c r="H21" s="9">
        <f>Thickness!D14-1</f>
        <v>9.77</v>
      </c>
      <c r="I21" s="9" t="s">
        <v>2</v>
      </c>
    </row>
    <row r="22" spans="2:15" ht="19.95" customHeight="1" x14ac:dyDescent="0.3">
      <c r="B22" s="42"/>
      <c r="C22" s="42"/>
    </row>
    <row r="23" spans="2:15" ht="19.95" customHeight="1" x14ac:dyDescent="0.3">
      <c r="B23" s="42"/>
      <c r="C23" s="42"/>
      <c r="E23" s="119" t="s">
        <v>141</v>
      </c>
      <c r="F23" s="119"/>
      <c r="G23" s="36" t="s">
        <v>88</v>
      </c>
      <c r="H23" s="39" t="s">
        <v>144</v>
      </c>
    </row>
    <row r="24" spans="2:15" ht="19.95" customHeight="1" x14ac:dyDescent="0.3">
      <c r="B24" s="42"/>
      <c r="C24" s="42"/>
      <c r="H24" s="9"/>
    </row>
    <row r="25" spans="2:15" ht="19.95" customHeight="1" x14ac:dyDescent="0.3">
      <c r="B25" s="42"/>
      <c r="C25" s="42"/>
      <c r="G25" s="36" t="s">
        <v>88</v>
      </c>
      <c r="H25" s="18">
        <f>7.8*H18*H19*H20*H21*H21</f>
        <v>848.86559912171151</v>
      </c>
      <c r="I25" s="9" t="s">
        <v>139</v>
      </c>
    </row>
    <row r="26" spans="2:15" ht="19.95" customHeight="1" x14ac:dyDescent="0.3">
      <c r="B26" s="42"/>
      <c r="C26" s="42"/>
      <c r="H26" s="9"/>
      <c r="I26" s="9"/>
      <c r="K26" s="33"/>
      <c r="L26" s="37"/>
      <c r="M26" s="37"/>
      <c r="N26" s="37"/>
      <c r="O26" s="37"/>
    </row>
    <row r="27" spans="2:15" ht="19.95" customHeight="1" x14ac:dyDescent="0.3">
      <c r="B27" s="42"/>
      <c r="C27" s="42"/>
      <c r="E27" s="119" t="s">
        <v>46</v>
      </c>
      <c r="F27" s="119"/>
      <c r="G27" s="36" t="s">
        <v>88</v>
      </c>
      <c r="H27" s="126" t="s">
        <v>190</v>
      </c>
      <c r="I27" s="126"/>
      <c r="K27" s="57"/>
      <c r="L27" s="33"/>
      <c r="M27" s="37"/>
      <c r="N27" s="37"/>
      <c r="O27" s="37"/>
    </row>
    <row r="28" spans="2:15" ht="19.95" customHeight="1" x14ac:dyDescent="0.3">
      <c r="B28" s="42"/>
      <c r="C28" s="42"/>
      <c r="E28" s="39"/>
      <c r="F28" s="39"/>
      <c r="G28" s="36"/>
      <c r="H28" s="69"/>
      <c r="I28" s="69"/>
      <c r="K28" s="33"/>
      <c r="L28" s="37"/>
      <c r="M28" s="37"/>
      <c r="N28" s="37"/>
      <c r="O28" s="37"/>
    </row>
    <row r="29" spans="2:15" ht="19.95" customHeight="1" x14ac:dyDescent="0.3">
      <c r="B29" s="42"/>
      <c r="C29" s="42"/>
      <c r="E29" s="39"/>
      <c r="F29" s="39"/>
      <c r="G29" s="36"/>
      <c r="H29" s="69"/>
      <c r="I29" s="69"/>
      <c r="K29" s="33"/>
      <c r="L29" s="37"/>
      <c r="M29" s="37"/>
      <c r="N29" s="37"/>
      <c r="O29" s="37"/>
    </row>
    <row r="30" spans="2:15" ht="19.95" customHeight="1" x14ac:dyDescent="0.3">
      <c r="B30" s="42"/>
      <c r="C30" s="42"/>
      <c r="D30" s="42"/>
      <c r="E30" s="42"/>
      <c r="F30" s="39"/>
      <c r="J30" s="57"/>
      <c r="K30" s="61"/>
      <c r="L30" s="61"/>
      <c r="M30" s="61"/>
      <c r="N30" s="61"/>
      <c r="O30" s="61"/>
    </row>
    <row r="31" spans="2:15" ht="19.95" customHeight="1" x14ac:dyDescent="0.35">
      <c r="B31" s="42"/>
      <c r="C31" s="126" t="s">
        <v>198</v>
      </c>
      <c r="D31" s="126"/>
      <c r="E31" s="126"/>
      <c r="G31" s="39"/>
      <c r="H31" s="24"/>
      <c r="I31" s="9"/>
      <c r="J31" s="28" t="s">
        <v>187</v>
      </c>
      <c r="K31" s="9"/>
      <c r="L31" s="24"/>
      <c r="M31" s="24"/>
      <c r="N31" s="24"/>
      <c r="O31" s="24"/>
    </row>
    <row r="32" spans="2:15" ht="19.95" customHeight="1" x14ac:dyDescent="0.3">
      <c r="B32" s="42"/>
      <c r="C32" s="42"/>
      <c r="G32" s="39"/>
      <c r="H32" s="24"/>
      <c r="I32" s="9"/>
      <c r="K32" s="9"/>
      <c r="L32" s="24"/>
      <c r="M32" s="24"/>
      <c r="N32" s="24"/>
      <c r="O32" s="24"/>
    </row>
    <row r="33" spans="2:15" ht="19.95" customHeight="1" x14ac:dyDescent="0.3">
      <c r="B33" s="42"/>
      <c r="C33" s="42"/>
      <c r="D33" s="42"/>
      <c r="E33" s="42"/>
      <c r="F33" s="42"/>
      <c r="G33" s="24"/>
      <c r="H33" s="9"/>
      <c r="I33" s="9"/>
    </row>
    <row r="34" spans="2:15" ht="19.95" customHeight="1" x14ac:dyDescent="0.3">
      <c r="B34" s="42"/>
      <c r="C34" s="42"/>
      <c r="D34" s="42"/>
      <c r="E34" s="42"/>
      <c r="F34" s="42"/>
      <c r="G34" s="24"/>
      <c r="H34" s="18"/>
      <c r="I34" s="9"/>
    </row>
    <row r="35" spans="2:15" ht="19.95" customHeight="1" x14ac:dyDescent="0.3">
      <c r="B35" s="42"/>
      <c r="C35" s="42"/>
      <c r="D35" s="42" t="s">
        <v>192</v>
      </c>
      <c r="E35" s="42"/>
      <c r="F35" s="42"/>
      <c r="G35" s="24" t="s">
        <v>88</v>
      </c>
      <c r="H35" s="18">
        <f>0.038*Thickness!D12^(3/2)+17</f>
        <v>35.919142926529119</v>
      </c>
      <c r="I35" s="81" t="s">
        <v>191</v>
      </c>
    </row>
    <row r="36" spans="2:15" ht="19.95" customHeight="1" x14ac:dyDescent="0.3">
      <c r="B36" s="42"/>
      <c r="C36" s="42"/>
      <c r="D36" s="42"/>
      <c r="E36" s="42"/>
      <c r="F36" s="42"/>
      <c r="G36" s="24"/>
      <c r="H36" s="9"/>
      <c r="I36" s="9"/>
    </row>
    <row r="37" spans="2:15" ht="19.95" customHeight="1" x14ac:dyDescent="0.3">
      <c r="B37" s="42"/>
      <c r="C37" s="42"/>
      <c r="E37" s="119" t="s">
        <v>46</v>
      </c>
      <c r="F37" s="119"/>
      <c r="G37" s="36" t="s">
        <v>88</v>
      </c>
      <c r="H37" s="126" t="s">
        <v>193</v>
      </c>
      <c r="I37" s="126"/>
      <c r="K37" s="57"/>
      <c r="L37" s="33"/>
      <c r="M37" s="37"/>
      <c r="N37" s="37"/>
      <c r="O37" s="37"/>
    </row>
    <row r="38" spans="2:15" ht="19.95" customHeight="1" x14ac:dyDescent="0.3">
      <c r="B38" s="42"/>
      <c r="C38" s="42"/>
      <c r="E38" s="39"/>
      <c r="F38" s="39"/>
      <c r="G38" s="36"/>
      <c r="H38" s="69"/>
      <c r="I38" s="69"/>
      <c r="K38" s="33"/>
      <c r="L38" s="37"/>
      <c r="M38" s="37"/>
      <c r="N38" s="37"/>
      <c r="O38" s="37"/>
    </row>
    <row r="39" spans="2:15" ht="19.95" customHeight="1" x14ac:dyDescent="0.3">
      <c r="B39" s="42"/>
      <c r="C39" s="42"/>
      <c r="E39" s="39"/>
      <c r="F39" s="39"/>
      <c r="G39" s="36"/>
      <c r="H39" s="69"/>
      <c r="I39" s="69"/>
      <c r="K39" s="33"/>
      <c r="L39" s="37"/>
      <c r="M39" s="37"/>
      <c r="N39" s="37"/>
      <c r="O39" s="37"/>
    </row>
    <row r="40" spans="2:15" ht="19.95" customHeight="1" x14ac:dyDescent="0.3">
      <c r="B40" s="42"/>
      <c r="C40" s="42"/>
      <c r="D40" s="42"/>
      <c r="E40" s="39"/>
      <c r="F40" s="39"/>
      <c r="J40" s="57"/>
      <c r="K40" s="61"/>
      <c r="L40" s="61"/>
      <c r="M40" s="61"/>
      <c r="N40" s="61"/>
      <c r="O40" s="61"/>
    </row>
    <row r="41" spans="2:15" ht="19.95" customHeight="1" thickBot="1" x14ac:dyDescent="0.35">
      <c r="B41" s="42"/>
      <c r="C41" s="42"/>
      <c r="D41" s="42"/>
      <c r="E41" s="39"/>
      <c r="F41" s="39"/>
      <c r="G41" s="9"/>
      <c r="H41" s="9"/>
      <c r="I41" s="9"/>
    </row>
    <row r="42" spans="2:15" ht="19.95" customHeight="1" x14ac:dyDescent="0.3">
      <c r="B42" s="120" t="s">
        <v>69</v>
      </c>
      <c r="C42" s="121"/>
      <c r="D42" s="121"/>
      <c r="E42" s="122"/>
      <c r="F42" s="39"/>
      <c r="G42" s="9"/>
      <c r="H42" s="9"/>
      <c r="I42" s="9"/>
    </row>
    <row r="43" spans="2:15" ht="19.95" customHeight="1" thickBot="1" x14ac:dyDescent="0.35">
      <c r="B43" s="123"/>
      <c r="C43" s="124"/>
      <c r="D43" s="124"/>
      <c r="E43" s="125"/>
      <c r="F43" s="39"/>
      <c r="G43" s="9"/>
      <c r="H43" s="9"/>
      <c r="I43" s="9"/>
    </row>
    <row r="44" spans="2:15" ht="19.95" customHeight="1" x14ac:dyDescent="0.3">
      <c r="B44" s="42"/>
      <c r="C44" s="42"/>
      <c r="D44" s="42"/>
      <c r="E44" s="39"/>
      <c r="F44" s="39"/>
      <c r="G44" s="9"/>
      <c r="H44" s="9"/>
      <c r="I44" s="9"/>
    </row>
    <row r="45" spans="2:15" ht="19.95" customHeight="1" x14ac:dyDescent="0.3">
      <c r="B45" s="42"/>
      <c r="C45" s="42"/>
      <c r="D45" s="42"/>
      <c r="E45" s="39"/>
      <c r="F45" s="39"/>
      <c r="G45" s="9"/>
      <c r="H45" s="9"/>
      <c r="I45" s="9"/>
    </row>
    <row r="46" spans="2:15" ht="19.95" customHeight="1" x14ac:dyDescent="0.3">
      <c r="B46" s="42"/>
      <c r="C46" s="126" t="s">
        <v>169</v>
      </c>
      <c r="D46" s="126"/>
      <c r="E46" s="126"/>
      <c r="F46" s="39"/>
      <c r="G46" s="9"/>
      <c r="H46" s="9"/>
      <c r="J46" s="57" t="s">
        <v>146</v>
      </c>
    </row>
    <row r="47" spans="2:15" ht="19.95" customHeight="1" x14ac:dyDescent="0.3">
      <c r="B47" s="42"/>
      <c r="C47" s="42"/>
      <c r="D47" s="42"/>
      <c r="E47" s="39"/>
      <c r="F47" s="39"/>
      <c r="G47" s="9"/>
      <c r="H47" s="9"/>
      <c r="I47" s="9"/>
    </row>
    <row r="48" spans="2:15" ht="19.95" customHeight="1" x14ac:dyDescent="0.3">
      <c r="B48" s="42"/>
      <c r="D48" s="127" t="s">
        <v>61</v>
      </c>
      <c r="E48" s="127"/>
      <c r="F48" s="127"/>
      <c r="G48" s="24" t="s">
        <v>88</v>
      </c>
      <c r="H48" s="9">
        <v>0.91500000000000004</v>
      </c>
      <c r="I48" s="9"/>
      <c r="O48" s="24"/>
    </row>
    <row r="49" spans="2:15" ht="19.95" customHeight="1" x14ac:dyDescent="0.3">
      <c r="B49" s="42"/>
      <c r="C49" s="42"/>
      <c r="D49" s="127" t="s">
        <v>47</v>
      </c>
      <c r="E49" s="127"/>
      <c r="F49" s="127"/>
      <c r="G49" s="24" t="s">
        <v>88</v>
      </c>
      <c r="H49" s="18">
        <f>0.02*Thickness!D12+0.46</f>
        <v>1.7163440000000001</v>
      </c>
      <c r="I49" s="9" t="s">
        <v>2</v>
      </c>
      <c r="O49" s="24"/>
    </row>
    <row r="50" spans="2:15" ht="19.95" customHeight="1" x14ac:dyDescent="0.3">
      <c r="B50" s="47"/>
      <c r="C50" s="42"/>
      <c r="D50" s="127" t="s">
        <v>143</v>
      </c>
      <c r="E50" s="127"/>
      <c r="F50" s="127"/>
      <c r="G50" s="24" t="s">
        <v>88</v>
      </c>
      <c r="H50" s="9">
        <v>0.5</v>
      </c>
      <c r="I50" s="9" t="s">
        <v>2</v>
      </c>
      <c r="O50" s="24"/>
    </row>
    <row r="51" spans="2:15" ht="19.95" customHeight="1" x14ac:dyDescent="0.3">
      <c r="B51" s="47"/>
      <c r="C51" s="42"/>
      <c r="D51" s="127" t="s">
        <v>156</v>
      </c>
      <c r="E51" s="127"/>
      <c r="F51" s="127"/>
      <c r="G51" s="24" t="s">
        <v>88</v>
      </c>
      <c r="H51" s="9">
        <v>1.5</v>
      </c>
      <c r="I51" s="9" t="s">
        <v>2</v>
      </c>
      <c r="O51" s="24"/>
    </row>
    <row r="52" spans="2:15" ht="19.95" customHeight="1" x14ac:dyDescent="0.3">
      <c r="B52" s="42"/>
      <c r="C52" s="42"/>
      <c r="E52" s="5"/>
      <c r="G52" s="9"/>
      <c r="H52" s="9"/>
      <c r="I52" s="9"/>
      <c r="J52" s="57"/>
      <c r="K52" s="9"/>
      <c r="L52" s="9"/>
      <c r="M52" s="9"/>
      <c r="N52" s="9"/>
      <c r="O52" s="9"/>
    </row>
    <row r="53" spans="2:15" ht="19.95" customHeight="1" x14ac:dyDescent="0.3">
      <c r="B53" s="42"/>
      <c r="C53" s="42"/>
      <c r="E53" s="119" t="s">
        <v>141</v>
      </c>
      <c r="F53" s="119"/>
      <c r="G53" s="36" t="s">
        <v>88</v>
      </c>
      <c r="H53" s="39" t="s">
        <v>144</v>
      </c>
      <c r="I53" s="9"/>
      <c r="N53" s="9"/>
      <c r="O53" s="9"/>
    </row>
    <row r="54" spans="2:15" ht="19.95" customHeight="1" x14ac:dyDescent="0.3">
      <c r="B54" s="42"/>
      <c r="C54" s="42"/>
      <c r="I54" s="9"/>
      <c r="J54" s="57"/>
      <c r="K54" s="9"/>
      <c r="L54" s="9"/>
      <c r="M54" s="9"/>
      <c r="N54" s="9"/>
      <c r="O54" s="9"/>
    </row>
    <row r="55" spans="2:15" ht="19.95" customHeight="1" x14ac:dyDescent="0.3">
      <c r="B55" s="42"/>
      <c r="C55" s="42"/>
      <c r="G55" s="36" t="s">
        <v>88</v>
      </c>
      <c r="H55" s="18">
        <f>7.8*H48*H49*H50*H51^2</f>
        <v>13.780740519000002</v>
      </c>
      <c r="I55" s="9" t="s">
        <v>139</v>
      </c>
      <c r="L55" s="9"/>
      <c r="M55" s="9"/>
      <c r="N55" s="9"/>
      <c r="O55" s="39"/>
    </row>
    <row r="56" spans="2:15" ht="19.95" customHeight="1" x14ac:dyDescent="0.3">
      <c r="B56" s="42"/>
      <c r="C56" s="42"/>
      <c r="I56" s="9"/>
      <c r="J56" s="57"/>
      <c r="K56" s="24"/>
      <c r="L56" s="24"/>
      <c r="M56" s="24"/>
      <c r="N56" s="24"/>
      <c r="O56" s="24"/>
    </row>
    <row r="57" spans="2:15" ht="19.95" customHeight="1" x14ac:dyDescent="0.3">
      <c r="B57" s="42"/>
      <c r="C57" s="42"/>
      <c r="E57" s="119" t="s">
        <v>46</v>
      </c>
      <c r="F57" s="119"/>
      <c r="G57" s="36" t="s">
        <v>88</v>
      </c>
      <c r="H57" s="126" t="s">
        <v>194</v>
      </c>
      <c r="I57" s="126"/>
      <c r="J57" s="57"/>
      <c r="K57" s="57"/>
      <c r="L57" s="33"/>
      <c r="M57" s="37"/>
      <c r="N57" s="37"/>
      <c r="O57" s="37"/>
    </row>
    <row r="58" spans="2:15" ht="19.95" customHeight="1" x14ac:dyDescent="0.3">
      <c r="B58" s="42"/>
      <c r="C58" s="42"/>
      <c r="D58" s="42"/>
      <c r="E58" s="42"/>
      <c r="F58" s="42"/>
      <c r="J58" s="57"/>
      <c r="K58" s="61"/>
      <c r="L58" s="61"/>
      <c r="M58" s="61"/>
      <c r="N58" s="61"/>
      <c r="O58" s="61"/>
    </row>
    <row r="59" spans="2:15" ht="19.95" customHeight="1" x14ac:dyDescent="0.3">
      <c r="B59" s="42"/>
      <c r="C59" s="126" t="s">
        <v>23</v>
      </c>
      <c r="D59" s="126"/>
      <c r="E59" s="126"/>
      <c r="F59" s="42"/>
      <c r="G59" s="9"/>
      <c r="H59" s="9"/>
      <c r="J59" s="57" t="s">
        <v>147</v>
      </c>
      <c r="K59" s="9"/>
      <c r="L59" s="9"/>
      <c r="M59" s="9"/>
      <c r="N59" s="9"/>
      <c r="O59" s="9"/>
    </row>
    <row r="60" spans="2:15" ht="19.95" customHeight="1" x14ac:dyDescent="0.3">
      <c r="B60" s="42"/>
      <c r="C60" s="42"/>
      <c r="D60" s="42"/>
      <c r="E60" s="42"/>
      <c r="F60" s="42"/>
      <c r="G60" s="9"/>
      <c r="H60" s="9"/>
      <c r="I60" s="9"/>
      <c r="J60" s="57"/>
      <c r="K60" s="9"/>
      <c r="L60" s="9"/>
      <c r="M60" s="9"/>
      <c r="N60" s="9"/>
      <c r="O60" s="9"/>
    </row>
    <row r="61" spans="2:15" ht="19.95" customHeight="1" x14ac:dyDescent="0.3">
      <c r="B61" s="42"/>
      <c r="C61" s="42"/>
      <c r="D61" s="127" t="s">
        <v>61</v>
      </c>
      <c r="E61" s="127"/>
      <c r="F61" s="127"/>
      <c r="G61" s="24" t="s">
        <v>88</v>
      </c>
      <c r="H61" s="9">
        <v>1.1299999999999999</v>
      </c>
      <c r="I61" s="9"/>
      <c r="J61" s="57"/>
      <c r="K61" s="9"/>
      <c r="L61" s="9"/>
      <c r="M61" s="9"/>
      <c r="N61" s="9"/>
      <c r="O61" s="9"/>
    </row>
    <row r="62" spans="2:15" ht="19.95" customHeight="1" x14ac:dyDescent="0.3">
      <c r="B62" s="42"/>
      <c r="C62" s="42"/>
      <c r="D62" s="127" t="s">
        <v>47</v>
      </c>
      <c r="E62" s="127"/>
      <c r="F62" s="127"/>
      <c r="G62" s="24" t="s">
        <v>88</v>
      </c>
      <c r="H62" s="18">
        <f>0.02*Thickness!D12+0.46</f>
        <v>1.7163440000000001</v>
      </c>
      <c r="I62" s="9" t="s">
        <v>2</v>
      </c>
      <c r="J62" s="57"/>
      <c r="K62" s="9"/>
      <c r="L62" s="9"/>
      <c r="M62" s="9"/>
      <c r="N62" s="9"/>
      <c r="O62" s="9"/>
    </row>
    <row r="63" spans="2:15" ht="19.95" customHeight="1" x14ac:dyDescent="0.3">
      <c r="B63" s="42"/>
      <c r="C63" s="42"/>
      <c r="D63" s="127" t="s">
        <v>143</v>
      </c>
      <c r="E63" s="127"/>
      <c r="F63" s="127"/>
      <c r="G63" s="24" t="s">
        <v>88</v>
      </c>
      <c r="H63" s="9">
        <f>H50</f>
        <v>0.5</v>
      </c>
      <c r="I63" s="9" t="s">
        <v>2</v>
      </c>
      <c r="J63" s="57"/>
      <c r="K63" s="9"/>
      <c r="L63" s="9"/>
      <c r="M63" s="9"/>
      <c r="N63" s="9"/>
      <c r="O63" s="9"/>
    </row>
    <row r="64" spans="2:15" ht="19.95" customHeight="1" x14ac:dyDescent="0.3">
      <c r="B64" s="42"/>
      <c r="C64" s="42"/>
      <c r="D64" s="127" t="s">
        <v>156</v>
      </c>
      <c r="E64" s="127"/>
      <c r="F64" s="127"/>
      <c r="G64" s="24" t="s">
        <v>88</v>
      </c>
      <c r="H64" s="9">
        <v>1.5</v>
      </c>
      <c r="I64" s="9" t="s">
        <v>2</v>
      </c>
      <c r="J64" s="57"/>
      <c r="K64" s="9"/>
      <c r="L64" s="9"/>
      <c r="M64" s="9"/>
      <c r="N64" s="9"/>
      <c r="O64" s="9"/>
    </row>
    <row r="65" spans="2:15" ht="19.95" customHeight="1" x14ac:dyDescent="0.3">
      <c r="B65" s="42"/>
      <c r="C65" s="46"/>
      <c r="E65" s="5"/>
      <c r="G65" s="9"/>
      <c r="H65" s="9"/>
      <c r="I65" s="9"/>
      <c r="J65" s="57"/>
      <c r="K65" s="9"/>
      <c r="L65" s="9"/>
      <c r="M65" s="9"/>
      <c r="N65" s="9"/>
      <c r="O65" s="9"/>
    </row>
    <row r="66" spans="2:15" ht="19.95" customHeight="1" x14ac:dyDescent="0.3">
      <c r="B66" s="42"/>
      <c r="C66" s="42"/>
      <c r="E66" s="119" t="s">
        <v>141</v>
      </c>
      <c r="F66" s="119"/>
      <c r="G66" s="36" t="s">
        <v>88</v>
      </c>
      <c r="H66" s="39" t="s">
        <v>144</v>
      </c>
      <c r="I66" s="9"/>
      <c r="J66" s="57"/>
      <c r="K66" s="9"/>
      <c r="L66" s="9"/>
      <c r="M66" s="9"/>
      <c r="N66" s="9"/>
      <c r="O66" s="9"/>
    </row>
    <row r="67" spans="2:15" ht="19.95" customHeight="1" x14ac:dyDescent="0.3">
      <c r="B67" s="42"/>
      <c r="C67" s="42"/>
      <c r="I67" s="9"/>
      <c r="L67" s="9"/>
      <c r="M67" s="9"/>
      <c r="N67" s="9"/>
      <c r="O67" s="39"/>
    </row>
    <row r="68" spans="2:15" ht="19.95" customHeight="1" x14ac:dyDescent="0.3">
      <c r="B68" s="42"/>
      <c r="C68" s="42"/>
      <c r="G68" s="36" t="s">
        <v>88</v>
      </c>
      <c r="H68" s="18">
        <f>7.8*H61*H62*H63*H64^2</f>
        <v>17.018838017999997</v>
      </c>
      <c r="I68" s="9" t="s">
        <v>139</v>
      </c>
      <c r="J68" s="57"/>
      <c r="K68" s="9"/>
      <c r="L68" s="9"/>
      <c r="M68" s="9"/>
      <c r="N68" s="9"/>
      <c r="O68" s="9"/>
    </row>
    <row r="69" spans="2:15" ht="19.95" customHeight="1" x14ac:dyDescent="0.3">
      <c r="B69" s="42"/>
      <c r="C69" s="42"/>
      <c r="I69" s="9"/>
      <c r="J69" s="57"/>
      <c r="K69" s="24"/>
      <c r="L69" s="24"/>
      <c r="M69" s="24"/>
      <c r="N69" s="24"/>
      <c r="O69" s="24"/>
    </row>
    <row r="70" spans="2:15" ht="19.95" customHeight="1" x14ac:dyDescent="0.3">
      <c r="B70" s="42"/>
      <c r="C70" s="42"/>
      <c r="E70" s="119" t="s">
        <v>46</v>
      </c>
      <c r="F70" s="119"/>
      <c r="G70" s="36" t="s">
        <v>88</v>
      </c>
      <c r="H70" s="126" t="s">
        <v>195</v>
      </c>
      <c r="I70" s="126"/>
      <c r="J70" s="57"/>
      <c r="K70" s="57"/>
      <c r="L70" s="33"/>
      <c r="M70" s="37"/>
      <c r="N70" s="37"/>
      <c r="O70" s="37"/>
    </row>
    <row r="71" spans="2:15" ht="19.95" customHeight="1" x14ac:dyDescent="0.3">
      <c r="B71" s="42"/>
      <c r="C71" s="42"/>
      <c r="E71" s="39"/>
      <c r="F71" s="39"/>
      <c r="G71" s="36"/>
      <c r="H71" s="69"/>
      <c r="I71" s="69"/>
      <c r="J71" s="57"/>
      <c r="K71" s="24"/>
      <c r="L71" s="24"/>
      <c r="M71" s="24"/>
      <c r="N71" s="24"/>
      <c r="O71" s="24"/>
    </row>
    <row r="72" spans="2:15" ht="19.95" customHeight="1" x14ac:dyDescent="0.3">
      <c r="B72" s="42"/>
      <c r="C72" s="42"/>
      <c r="E72" s="39"/>
      <c r="F72" s="39"/>
      <c r="G72" s="36"/>
      <c r="H72" s="69"/>
      <c r="I72" s="69"/>
      <c r="J72" s="57"/>
      <c r="K72" s="24"/>
      <c r="L72" s="24"/>
      <c r="M72" s="24"/>
      <c r="N72" s="24"/>
      <c r="O72" s="24"/>
    </row>
    <row r="73" spans="2:15" ht="19.95" customHeight="1" x14ac:dyDescent="0.3">
      <c r="B73" s="42"/>
      <c r="C73" s="42"/>
      <c r="D73" s="39"/>
      <c r="E73" s="39"/>
      <c r="F73" s="42"/>
      <c r="J73" s="57"/>
      <c r="K73" s="61"/>
      <c r="L73" s="61"/>
      <c r="M73" s="61"/>
      <c r="N73" s="61"/>
      <c r="O73" s="61"/>
    </row>
    <row r="74" spans="2:15" ht="19.95" customHeight="1" x14ac:dyDescent="0.3">
      <c r="B74" s="42"/>
      <c r="C74" s="42"/>
      <c r="D74" s="39"/>
      <c r="E74" s="39"/>
      <c r="F74" s="42"/>
      <c r="G74" s="36"/>
      <c r="H74" s="36"/>
      <c r="I74" s="36"/>
      <c r="J74" s="57"/>
      <c r="K74" s="61"/>
      <c r="L74" s="61"/>
      <c r="M74" s="61"/>
      <c r="N74" s="61"/>
      <c r="O74" s="61"/>
    </row>
    <row r="75" spans="2:15" ht="19.95" customHeight="1" x14ac:dyDescent="0.3">
      <c r="B75" s="42"/>
      <c r="C75" s="126" t="s">
        <v>26</v>
      </c>
      <c r="D75" s="126"/>
      <c r="E75" s="126"/>
      <c r="F75" s="42"/>
      <c r="G75" s="9"/>
      <c r="H75" s="9"/>
      <c r="J75" s="57" t="s">
        <v>148</v>
      </c>
      <c r="K75" s="9"/>
      <c r="L75" s="9"/>
      <c r="M75" s="9"/>
      <c r="N75" s="9"/>
      <c r="O75" s="9"/>
    </row>
    <row r="76" spans="2:15" ht="19.95" customHeight="1" x14ac:dyDescent="0.3">
      <c r="B76" s="42"/>
      <c r="C76" s="42"/>
      <c r="D76" s="39"/>
      <c r="E76" s="39"/>
      <c r="F76" s="42"/>
      <c r="G76" s="9"/>
      <c r="H76" s="9"/>
      <c r="I76" s="9"/>
      <c r="J76" s="57"/>
      <c r="K76" s="9"/>
      <c r="L76" s="9"/>
      <c r="M76" s="9"/>
      <c r="N76" s="9"/>
      <c r="O76" s="9"/>
    </row>
    <row r="77" spans="2:15" ht="19.95" customHeight="1" x14ac:dyDescent="0.3">
      <c r="B77" s="42"/>
      <c r="C77" s="42"/>
      <c r="D77" s="127" t="s">
        <v>61</v>
      </c>
      <c r="E77" s="127"/>
      <c r="F77" s="127"/>
      <c r="G77" s="24" t="s">
        <v>88</v>
      </c>
      <c r="H77" s="9">
        <v>1.1299999999999999</v>
      </c>
      <c r="I77" s="9"/>
      <c r="J77" s="57"/>
      <c r="K77" s="9"/>
      <c r="L77" s="9"/>
      <c r="M77" s="9"/>
      <c r="N77" s="9"/>
      <c r="O77" s="9"/>
    </row>
    <row r="78" spans="2:15" ht="19.95" customHeight="1" x14ac:dyDescent="0.3">
      <c r="B78" s="42"/>
      <c r="C78" s="46"/>
      <c r="D78" s="127" t="s">
        <v>47</v>
      </c>
      <c r="E78" s="127"/>
      <c r="F78" s="127"/>
      <c r="G78" s="24" t="s">
        <v>88</v>
      </c>
      <c r="H78" s="18">
        <f>0.02*Thickness!D12+0.46</f>
        <v>1.7163440000000001</v>
      </c>
      <c r="I78" s="9" t="s">
        <v>2</v>
      </c>
      <c r="J78" s="57"/>
      <c r="K78" s="9"/>
      <c r="L78" s="9"/>
      <c r="M78" s="9"/>
      <c r="N78" s="9"/>
      <c r="O78" s="9"/>
    </row>
    <row r="79" spans="2:15" ht="19.95" customHeight="1" x14ac:dyDescent="0.3">
      <c r="B79" s="42"/>
      <c r="C79" s="42"/>
      <c r="D79" s="127" t="s">
        <v>143</v>
      </c>
      <c r="E79" s="127"/>
      <c r="F79" s="127"/>
      <c r="G79" s="24" t="s">
        <v>88</v>
      </c>
      <c r="H79" s="9">
        <f>H63</f>
        <v>0.5</v>
      </c>
      <c r="I79" s="9" t="s">
        <v>2</v>
      </c>
      <c r="J79" s="57"/>
      <c r="K79" s="9"/>
      <c r="L79" s="9"/>
      <c r="M79" s="9"/>
      <c r="N79" s="9"/>
      <c r="O79" s="9"/>
    </row>
    <row r="80" spans="2:15" ht="19.95" customHeight="1" x14ac:dyDescent="0.3">
      <c r="B80" s="42"/>
      <c r="C80" s="42"/>
      <c r="D80" s="127" t="s">
        <v>156</v>
      </c>
      <c r="E80" s="127"/>
      <c r="F80" s="127"/>
      <c r="G80" s="24" t="s">
        <v>88</v>
      </c>
      <c r="H80" s="9">
        <f>H64</f>
        <v>1.5</v>
      </c>
      <c r="I80" s="9" t="s">
        <v>2</v>
      </c>
      <c r="K80" s="43"/>
      <c r="L80" s="9"/>
      <c r="M80" s="9"/>
      <c r="N80" s="9"/>
      <c r="O80" s="39"/>
    </row>
    <row r="81" spans="2:15" ht="19.95" customHeight="1" x14ac:dyDescent="0.3">
      <c r="B81" s="42"/>
      <c r="C81" s="42"/>
      <c r="H81" s="9"/>
      <c r="I81" s="9"/>
      <c r="J81" s="57"/>
      <c r="K81" s="9"/>
      <c r="L81" s="9"/>
      <c r="M81" s="9"/>
      <c r="N81" s="9"/>
      <c r="O81" s="9"/>
    </row>
    <row r="82" spans="2:15" ht="19.95" customHeight="1" x14ac:dyDescent="0.3">
      <c r="B82" s="42"/>
      <c r="C82" s="42"/>
      <c r="E82" s="119" t="s">
        <v>141</v>
      </c>
      <c r="F82" s="119"/>
      <c r="G82" s="36" t="s">
        <v>88</v>
      </c>
      <c r="H82" s="39" t="s">
        <v>144</v>
      </c>
      <c r="I82" s="9"/>
      <c r="J82" s="57"/>
      <c r="K82" s="9"/>
      <c r="L82" s="9"/>
      <c r="M82" s="9"/>
      <c r="N82" s="9"/>
      <c r="O82" s="9"/>
    </row>
    <row r="83" spans="2:15" ht="19.95" customHeight="1" x14ac:dyDescent="0.3">
      <c r="B83" s="42"/>
      <c r="C83" s="42"/>
      <c r="H83" s="9"/>
      <c r="I83" s="9"/>
      <c r="J83" s="57"/>
      <c r="K83" s="9"/>
      <c r="L83" s="9"/>
      <c r="M83" s="9"/>
      <c r="N83" s="9"/>
      <c r="O83" s="9"/>
    </row>
    <row r="84" spans="2:15" ht="19.95" customHeight="1" x14ac:dyDescent="0.3">
      <c r="B84" s="42"/>
      <c r="C84" s="42"/>
      <c r="G84" s="36" t="s">
        <v>88</v>
      </c>
      <c r="H84" s="18">
        <f>7.8*H77*H78*H79*H80^2</f>
        <v>17.018838017999997</v>
      </c>
      <c r="I84" s="9" t="s">
        <v>139</v>
      </c>
      <c r="J84" s="57"/>
      <c r="K84" s="9"/>
      <c r="L84" s="9"/>
      <c r="M84" s="9"/>
      <c r="N84" s="9"/>
      <c r="O84" s="9"/>
    </row>
    <row r="85" spans="2:15" ht="19.95" customHeight="1" x14ac:dyDescent="0.3">
      <c r="B85" s="42"/>
      <c r="C85" s="42"/>
      <c r="H85" s="9"/>
      <c r="I85" s="9"/>
      <c r="J85" s="57"/>
      <c r="K85" s="24"/>
      <c r="L85" s="24"/>
      <c r="M85" s="24"/>
      <c r="N85" s="24"/>
      <c r="O85" s="24"/>
    </row>
    <row r="86" spans="2:15" ht="19.95" customHeight="1" x14ac:dyDescent="0.3">
      <c r="B86" s="42"/>
      <c r="C86" s="42"/>
      <c r="E86" s="119" t="s">
        <v>46</v>
      </c>
      <c r="F86" s="119"/>
      <c r="G86" s="36" t="s">
        <v>88</v>
      </c>
      <c r="H86" s="126" t="s">
        <v>195</v>
      </c>
      <c r="I86" s="126"/>
      <c r="J86" s="57"/>
      <c r="K86" s="57"/>
      <c r="L86" s="33"/>
      <c r="M86" s="37"/>
      <c r="N86" s="37"/>
      <c r="O86" s="37"/>
    </row>
    <row r="87" spans="2:15" ht="19.95" customHeight="1" x14ac:dyDescent="0.3">
      <c r="B87" s="42"/>
      <c r="C87" s="42"/>
      <c r="E87" s="39"/>
      <c r="F87" s="39"/>
      <c r="G87" s="36"/>
      <c r="H87" s="69"/>
      <c r="I87" s="69"/>
      <c r="J87" s="57"/>
      <c r="K87" s="24"/>
      <c r="L87" s="24"/>
      <c r="M87" s="24"/>
      <c r="N87" s="24"/>
      <c r="O87" s="24"/>
    </row>
    <row r="88" spans="2:15" ht="19.95" customHeight="1" x14ac:dyDescent="0.3">
      <c r="B88" s="42"/>
      <c r="C88" s="42"/>
      <c r="E88" s="39"/>
      <c r="F88" s="39"/>
      <c r="G88" s="36"/>
      <c r="H88" s="69"/>
      <c r="I88" s="69"/>
      <c r="J88" s="57"/>
      <c r="K88" s="24"/>
      <c r="L88" s="24"/>
      <c r="M88" s="24"/>
      <c r="N88" s="24"/>
      <c r="O88" s="24"/>
    </row>
    <row r="89" spans="2:15" ht="19.95" customHeight="1" x14ac:dyDescent="0.3">
      <c r="B89" s="42"/>
      <c r="C89" s="42"/>
      <c r="D89" s="42"/>
      <c r="E89" s="42"/>
      <c r="F89" s="42"/>
      <c r="J89" s="57"/>
      <c r="K89" s="61"/>
      <c r="L89" s="61"/>
      <c r="M89" s="61"/>
      <c r="N89" s="61"/>
      <c r="O89" s="61"/>
    </row>
    <row r="90" spans="2:15" ht="19.95" customHeight="1" thickBot="1" x14ac:dyDescent="0.35">
      <c r="B90" s="42"/>
      <c r="C90" s="42"/>
      <c r="D90" s="42"/>
      <c r="E90" s="42"/>
      <c r="F90" s="42"/>
      <c r="G90" s="9"/>
      <c r="H90" s="9"/>
      <c r="I90" s="9"/>
      <c r="J90" s="57"/>
      <c r="K90" s="9"/>
      <c r="L90" s="9"/>
      <c r="M90" s="9"/>
      <c r="N90" s="9"/>
      <c r="O90" s="9"/>
    </row>
    <row r="91" spans="2:15" ht="19.95" customHeight="1" x14ac:dyDescent="0.3">
      <c r="B91" s="120" t="s">
        <v>70</v>
      </c>
      <c r="C91" s="121"/>
      <c r="D91" s="121"/>
      <c r="E91" s="122"/>
      <c r="F91" s="42"/>
      <c r="G91" s="9"/>
      <c r="H91" s="9"/>
      <c r="I91" s="9"/>
      <c r="J91" s="57"/>
      <c r="K91" s="9"/>
      <c r="L91" s="9"/>
      <c r="M91" s="9"/>
      <c r="N91" s="9"/>
      <c r="O91" s="9"/>
    </row>
    <row r="92" spans="2:15" ht="19.95" customHeight="1" thickBot="1" x14ac:dyDescent="0.35">
      <c r="B92" s="123"/>
      <c r="C92" s="124"/>
      <c r="D92" s="124"/>
      <c r="E92" s="125"/>
      <c r="F92" s="42"/>
      <c r="G92" s="9"/>
      <c r="H92" s="9"/>
      <c r="I92" s="9"/>
      <c r="J92" s="57"/>
      <c r="K92" s="9"/>
      <c r="L92" s="9"/>
      <c r="M92" s="9"/>
      <c r="N92" s="9"/>
      <c r="O92" s="9"/>
    </row>
    <row r="93" spans="2:15" ht="19.95" customHeight="1" x14ac:dyDescent="0.3">
      <c r="B93" s="47"/>
      <c r="C93" s="42"/>
      <c r="E93" s="42"/>
      <c r="F93" s="42"/>
      <c r="G93" s="9"/>
      <c r="J93" s="57"/>
      <c r="K93" s="9"/>
      <c r="L93" s="9"/>
      <c r="M93" s="9"/>
      <c r="N93" s="9"/>
      <c r="O93" s="9"/>
    </row>
    <row r="94" spans="2:15" ht="19.95" customHeight="1" x14ac:dyDescent="0.3">
      <c r="B94" s="42"/>
      <c r="C94" s="126" t="s">
        <v>150</v>
      </c>
      <c r="D94" s="126"/>
      <c r="E94" s="126"/>
      <c r="F94" s="42"/>
      <c r="G94" s="9"/>
      <c r="H94" s="9"/>
      <c r="J94" s="57" t="s">
        <v>153</v>
      </c>
      <c r="K94" s="9"/>
      <c r="L94" s="9"/>
      <c r="M94" s="9"/>
      <c r="N94" s="9"/>
      <c r="O94" s="9"/>
    </row>
    <row r="95" spans="2:15" ht="19.95" customHeight="1" x14ac:dyDescent="0.3">
      <c r="B95" s="42"/>
      <c r="C95" s="42"/>
      <c r="E95" s="42"/>
      <c r="F95" s="42"/>
      <c r="G95" s="9"/>
      <c r="H95" s="9"/>
      <c r="I95" s="9"/>
      <c r="J95" s="57"/>
      <c r="K95" s="9"/>
      <c r="L95" s="9"/>
      <c r="M95" s="9"/>
      <c r="N95" s="9"/>
      <c r="O95" s="9"/>
    </row>
    <row r="96" spans="2:15" ht="19.95" customHeight="1" x14ac:dyDescent="0.3">
      <c r="B96" s="42"/>
      <c r="C96" s="42"/>
      <c r="D96" s="127" t="s">
        <v>61</v>
      </c>
      <c r="E96" s="127"/>
      <c r="F96" s="127"/>
      <c r="G96" s="24" t="s">
        <v>88</v>
      </c>
      <c r="H96" s="9">
        <v>0.6</v>
      </c>
      <c r="I96" s="9"/>
      <c r="J96" s="57"/>
      <c r="K96" s="9"/>
      <c r="L96" s="9"/>
      <c r="M96" s="9"/>
      <c r="N96" s="9"/>
      <c r="O96" s="9"/>
    </row>
    <row r="97" spans="2:15" ht="19.95" customHeight="1" x14ac:dyDescent="0.3">
      <c r="B97" s="42"/>
      <c r="C97" s="42"/>
      <c r="D97" s="127" t="s">
        <v>47</v>
      </c>
      <c r="E97" s="127"/>
      <c r="F97" s="127"/>
      <c r="G97" s="24" t="s">
        <v>88</v>
      </c>
      <c r="H97" s="18">
        <f>0.02*Thickness!D12+0.46</f>
        <v>1.7163440000000001</v>
      </c>
      <c r="I97" s="9" t="s">
        <v>2</v>
      </c>
      <c r="J97" s="57"/>
      <c r="K97" s="9"/>
      <c r="L97" s="9"/>
      <c r="M97" s="9"/>
      <c r="N97" s="9"/>
      <c r="O97" s="9"/>
    </row>
    <row r="98" spans="2:15" ht="19.95" customHeight="1" x14ac:dyDescent="0.3">
      <c r="B98" s="42"/>
      <c r="C98" s="42"/>
      <c r="D98" s="127" t="s">
        <v>143</v>
      </c>
      <c r="E98" s="127"/>
      <c r="F98" s="127"/>
      <c r="G98" s="24" t="s">
        <v>88</v>
      </c>
      <c r="H98" s="9">
        <v>0.5</v>
      </c>
      <c r="I98" s="9" t="s">
        <v>2</v>
      </c>
      <c r="J98" s="57"/>
      <c r="K98" s="9"/>
      <c r="L98" s="9"/>
      <c r="M98" s="9"/>
      <c r="N98" s="9"/>
      <c r="O98" s="9"/>
    </row>
    <row r="99" spans="2:15" ht="19.95" customHeight="1" x14ac:dyDescent="0.3">
      <c r="B99" s="42"/>
      <c r="C99" s="42"/>
      <c r="D99" s="127" t="s">
        <v>156</v>
      </c>
      <c r="E99" s="127"/>
      <c r="F99" s="127"/>
      <c r="G99" s="24" t="s">
        <v>88</v>
      </c>
      <c r="H99" s="9">
        <v>1.5</v>
      </c>
      <c r="I99" s="9" t="s">
        <v>2</v>
      </c>
      <c r="J99" s="57"/>
      <c r="K99" s="9"/>
      <c r="L99" s="9"/>
      <c r="M99" s="9"/>
      <c r="N99" s="9"/>
      <c r="O99" s="9"/>
    </row>
    <row r="100" spans="2:15" ht="19.95" customHeight="1" x14ac:dyDescent="0.3">
      <c r="B100" s="42"/>
      <c r="C100" s="46"/>
      <c r="I100" s="9"/>
      <c r="J100" s="57"/>
      <c r="K100" s="9"/>
      <c r="L100" s="9"/>
      <c r="M100" s="9"/>
      <c r="N100" s="9"/>
      <c r="O100" s="9"/>
    </row>
    <row r="101" spans="2:15" ht="19.95" customHeight="1" x14ac:dyDescent="0.3">
      <c r="B101" s="42"/>
      <c r="C101" s="42"/>
      <c r="E101" s="119" t="s">
        <v>141</v>
      </c>
      <c r="F101" s="119"/>
      <c r="G101" s="36" t="s">
        <v>88</v>
      </c>
      <c r="H101" s="39" t="s">
        <v>144</v>
      </c>
      <c r="I101" s="9"/>
      <c r="J101" s="57"/>
      <c r="K101" s="9"/>
      <c r="L101" s="9"/>
      <c r="M101" s="9"/>
      <c r="N101" s="9"/>
      <c r="O101" s="9"/>
    </row>
    <row r="102" spans="2:15" ht="19.95" customHeight="1" x14ac:dyDescent="0.3">
      <c r="B102" s="42"/>
      <c r="C102" s="42"/>
      <c r="I102" s="9"/>
      <c r="K102" s="43"/>
      <c r="L102" s="9"/>
      <c r="M102" s="9"/>
      <c r="N102" s="9"/>
    </row>
    <row r="103" spans="2:15" ht="19.95" customHeight="1" x14ac:dyDescent="0.3">
      <c r="B103" s="42"/>
      <c r="C103" s="42"/>
      <c r="G103" s="36" t="s">
        <v>88</v>
      </c>
      <c r="H103" s="18">
        <f>7.8*H96*H97*H98*H99^2</f>
        <v>9.0365511600000001</v>
      </c>
      <c r="I103" s="9" t="s">
        <v>139</v>
      </c>
      <c r="J103" s="57"/>
      <c r="K103" s="9"/>
      <c r="L103" s="9"/>
      <c r="M103" s="9"/>
      <c r="N103" s="9"/>
      <c r="O103" s="9"/>
    </row>
    <row r="104" spans="2:15" ht="19.95" customHeight="1" x14ac:dyDescent="0.3">
      <c r="B104" s="42"/>
      <c r="C104" s="42"/>
      <c r="I104" s="9"/>
      <c r="J104" s="57"/>
      <c r="K104" s="24"/>
      <c r="L104" s="24"/>
      <c r="M104" s="24"/>
      <c r="N104" s="24"/>
      <c r="O104" s="24"/>
    </row>
    <row r="105" spans="2:15" ht="19.95" customHeight="1" x14ac:dyDescent="0.3">
      <c r="B105" s="42"/>
      <c r="C105" s="42"/>
      <c r="E105" s="119" t="s">
        <v>46</v>
      </c>
      <c r="F105" s="119"/>
      <c r="G105" s="36" t="s">
        <v>88</v>
      </c>
      <c r="H105" s="126" t="s">
        <v>196</v>
      </c>
      <c r="I105" s="126"/>
      <c r="J105" s="57"/>
      <c r="K105" s="57"/>
      <c r="L105" s="33"/>
      <c r="M105" s="37"/>
      <c r="N105" s="37"/>
      <c r="O105" s="37"/>
    </row>
    <row r="106" spans="2:15" ht="19.95" customHeight="1" x14ac:dyDescent="0.3">
      <c r="B106" s="42"/>
      <c r="C106" s="42"/>
      <c r="D106" s="42"/>
      <c r="E106" s="42"/>
      <c r="F106" s="42"/>
      <c r="J106" s="57"/>
      <c r="K106" s="61"/>
      <c r="L106" s="61"/>
      <c r="M106" s="61"/>
      <c r="N106" s="61"/>
      <c r="O106" s="61"/>
    </row>
    <row r="107" spans="2:15" s="37" customFormat="1" ht="19.95" customHeight="1" x14ac:dyDescent="0.3">
      <c r="B107" s="41"/>
      <c r="C107" s="41"/>
      <c r="D107" s="41"/>
      <c r="E107" s="41"/>
      <c r="F107" s="41"/>
      <c r="G107" s="36"/>
      <c r="H107" s="36"/>
      <c r="I107" s="36"/>
      <c r="J107" s="57"/>
      <c r="K107" s="61"/>
      <c r="L107" s="61"/>
      <c r="M107" s="61"/>
      <c r="N107" s="61"/>
      <c r="O107" s="61"/>
    </row>
    <row r="108" spans="2:15" ht="19.95" customHeight="1" x14ac:dyDescent="0.3">
      <c r="B108" s="42"/>
      <c r="C108" s="126" t="s">
        <v>55</v>
      </c>
      <c r="D108" s="126"/>
      <c r="E108" s="126"/>
      <c r="F108" s="42"/>
      <c r="G108" s="9"/>
      <c r="H108" s="9"/>
      <c r="J108" s="57" t="s">
        <v>152</v>
      </c>
      <c r="K108" s="9"/>
      <c r="L108" s="9"/>
      <c r="M108" s="9"/>
      <c r="N108" s="9"/>
      <c r="O108" s="9"/>
    </row>
    <row r="109" spans="2:15" ht="19.95" customHeight="1" x14ac:dyDescent="0.3">
      <c r="B109" s="42"/>
      <c r="C109" s="42"/>
      <c r="D109" s="42"/>
      <c r="K109" s="9"/>
      <c r="L109" s="9"/>
      <c r="M109" s="9"/>
      <c r="N109" s="9"/>
      <c r="O109" s="9"/>
    </row>
    <row r="110" spans="2:15" ht="19.95" customHeight="1" x14ac:dyDescent="0.3">
      <c r="B110" s="42"/>
      <c r="C110" s="42"/>
      <c r="D110" s="127" t="s">
        <v>61</v>
      </c>
      <c r="E110" s="127"/>
      <c r="F110" s="127"/>
      <c r="G110" s="24" t="s">
        <v>88</v>
      </c>
      <c r="H110" s="9">
        <v>0.6</v>
      </c>
      <c r="I110" s="9"/>
      <c r="K110" s="9"/>
      <c r="L110" s="9"/>
      <c r="M110" s="9"/>
      <c r="N110" s="9"/>
      <c r="O110" s="9"/>
    </row>
    <row r="111" spans="2:15" ht="19.95" customHeight="1" x14ac:dyDescent="0.3">
      <c r="B111" s="42"/>
      <c r="C111" s="42"/>
      <c r="D111" s="127" t="s">
        <v>47</v>
      </c>
      <c r="E111" s="127"/>
      <c r="F111" s="127"/>
      <c r="G111" s="24" t="s">
        <v>88</v>
      </c>
      <c r="H111" s="18">
        <f>0.02*Thickness!D12+0.46</f>
        <v>1.7163440000000001</v>
      </c>
      <c r="I111" s="9" t="s">
        <v>2</v>
      </c>
      <c r="K111" s="9"/>
      <c r="L111" s="9"/>
      <c r="M111" s="9"/>
      <c r="N111" s="9"/>
      <c r="O111" s="9"/>
    </row>
    <row r="112" spans="2:15" ht="19.95" customHeight="1" x14ac:dyDescent="0.3">
      <c r="B112" s="42"/>
      <c r="C112" s="42"/>
      <c r="D112" s="127" t="s">
        <v>151</v>
      </c>
      <c r="E112" s="127"/>
      <c r="F112" s="127"/>
      <c r="G112" s="24" t="s">
        <v>88</v>
      </c>
      <c r="H112" s="9">
        <f>10.77/6</f>
        <v>1.7949999999999999</v>
      </c>
      <c r="I112" s="9" t="s">
        <v>2</v>
      </c>
      <c r="K112" s="9"/>
      <c r="L112" s="9"/>
      <c r="M112" s="9"/>
      <c r="N112" s="9"/>
      <c r="O112" s="9"/>
    </row>
    <row r="113" spans="2:15" ht="19.95" customHeight="1" x14ac:dyDescent="0.3">
      <c r="B113" s="42"/>
      <c r="C113" s="42"/>
      <c r="D113" s="127" t="s">
        <v>156</v>
      </c>
      <c r="E113" s="127"/>
      <c r="F113" s="127"/>
      <c r="G113" s="24" t="s">
        <v>88</v>
      </c>
      <c r="H113" s="9">
        <v>1.5</v>
      </c>
      <c r="I113" s="9" t="s">
        <v>2</v>
      </c>
      <c r="J113" s="57"/>
      <c r="K113" s="9"/>
      <c r="L113" s="9"/>
      <c r="M113" s="9"/>
      <c r="N113" s="9"/>
      <c r="O113" s="9"/>
    </row>
    <row r="114" spans="2:15" ht="19.95" customHeight="1" x14ac:dyDescent="0.3">
      <c r="B114" s="42"/>
      <c r="C114" s="46"/>
      <c r="E114" s="42"/>
      <c r="F114" s="42"/>
      <c r="G114" s="9"/>
      <c r="H114" s="9"/>
      <c r="I114" s="9"/>
      <c r="J114" s="57"/>
      <c r="K114" s="9"/>
      <c r="L114" s="9"/>
      <c r="M114" s="9"/>
      <c r="N114" s="9"/>
      <c r="O114" s="9"/>
    </row>
    <row r="115" spans="2:15" ht="19.95" customHeight="1" x14ac:dyDescent="0.3">
      <c r="B115" s="42"/>
      <c r="C115" s="42"/>
      <c r="E115" s="119" t="s">
        <v>141</v>
      </c>
      <c r="F115" s="119"/>
      <c r="G115" s="36" t="s">
        <v>88</v>
      </c>
      <c r="H115" s="39" t="s">
        <v>144</v>
      </c>
      <c r="I115" s="9"/>
      <c r="J115" s="57"/>
      <c r="K115" s="9"/>
      <c r="L115" s="9"/>
      <c r="M115" s="9"/>
      <c r="N115" s="9"/>
      <c r="O115" s="9"/>
    </row>
    <row r="116" spans="2:15" ht="19.95" customHeight="1" x14ac:dyDescent="0.3">
      <c r="B116" s="42"/>
      <c r="C116" s="42"/>
      <c r="I116" s="9"/>
      <c r="K116" s="43"/>
      <c r="L116" s="9"/>
      <c r="M116" s="9"/>
      <c r="N116" s="9"/>
      <c r="O116" s="39"/>
    </row>
    <row r="117" spans="2:15" ht="19.95" customHeight="1" x14ac:dyDescent="0.3">
      <c r="B117" s="42"/>
      <c r="C117" s="42"/>
      <c r="G117" s="36" t="s">
        <v>88</v>
      </c>
      <c r="H117" s="62">
        <f>7.8*H110*H111*H112*H113^2</f>
        <v>32.441218664399997</v>
      </c>
      <c r="I117" s="9" t="s">
        <v>139</v>
      </c>
      <c r="J117" s="57"/>
      <c r="K117" s="9"/>
      <c r="L117" s="9"/>
      <c r="M117" s="9"/>
      <c r="N117" s="9"/>
      <c r="O117" s="39"/>
    </row>
    <row r="118" spans="2:15" ht="19.95" customHeight="1" x14ac:dyDescent="0.3">
      <c r="B118" s="42"/>
      <c r="C118" s="42"/>
      <c r="I118" s="9"/>
      <c r="J118" s="57"/>
      <c r="K118" s="24"/>
      <c r="L118" s="24"/>
      <c r="M118" s="24"/>
      <c r="N118" s="24"/>
      <c r="O118" s="24"/>
    </row>
    <row r="119" spans="2:15" ht="19.95" customHeight="1" x14ac:dyDescent="0.3">
      <c r="B119" s="42"/>
      <c r="C119" s="42"/>
      <c r="E119" s="119" t="s">
        <v>46</v>
      </c>
      <c r="F119" s="119"/>
      <c r="G119" s="36" t="s">
        <v>88</v>
      </c>
      <c r="H119" s="126" t="s">
        <v>197</v>
      </c>
      <c r="I119" s="126"/>
      <c r="J119" s="57"/>
      <c r="K119" s="57"/>
      <c r="L119" s="33"/>
      <c r="M119" s="37"/>
      <c r="N119" s="37"/>
      <c r="O119" s="37"/>
    </row>
    <row r="120" spans="2:15" ht="19.95" customHeight="1" x14ac:dyDescent="0.3">
      <c r="B120" s="42"/>
      <c r="C120" s="42"/>
      <c r="J120" s="57"/>
      <c r="K120" s="61"/>
      <c r="L120" s="61"/>
      <c r="M120" s="61"/>
      <c r="N120" s="61"/>
      <c r="O120" s="61"/>
    </row>
    <row r="121" spans="2:15" ht="19.95" customHeight="1" thickBot="1" x14ac:dyDescent="0.35">
      <c r="B121" s="42"/>
      <c r="C121" s="42"/>
      <c r="I121" s="17"/>
      <c r="J121" s="57"/>
      <c r="K121" s="17"/>
      <c r="L121" s="17"/>
      <c r="M121" s="17"/>
      <c r="N121" s="17"/>
      <c r="O121" s="17"/>
    </row>
    <row r="122" spans="2:15" ht="19.95" customHeight="1" x14ac:dyDescent="0.3">
      <c r="B122" s="120" t="s">
        <v>29</v>
      </c>
      <c r="C122" s="121"/>
      <c r="D122" s="121"/>
      <c r="E122" s="122"/>
      <c r="F122" s="42"/>
      <c r="G122" s="9"/>
      <c r="H122" s="9"/>
      <c r="I122" s="9"/>
      <c r="J122" s="57"/>
      <c r="K122" s="9"/>
      <c r="L122" s="9"/>
      <c r="M122" s="9"/>
      <c r="N122" s="9"/>
      <c r="O122" s="9"/>
    </row>
    <row r="123" spans="2:15" ht="19.95" customHeight="1" thickBot="1" x14ac:dyDescent="0.35">
      <c r="B123" s="123"/>
      <c r="C123" s="124"/>
      <c r="D123" s="124"/>
      <c r="E123" s="125"/>
      <c r="F123" s="42"/>
      <c r="G123" s="9"/>
      <c r="H123" s="9"/>
      <c r="I123" s="9"/>
      <c r="J123" s="57"/>
      <c r="K123" s="9"/>
      <c r="L123" s="9"/>
      <c r="M123" s="9"/>
      <c r="N123" s="9"/>
      <c r="O123" s="9"/>
    </row>
    <row r="124" spans="2:15" ht="19.95" customHeight="1" x14ac:dyDescent="0.3">
      <c r="B124" s="42"/>
      <c r="C124" s="42"/>
      <c r="D124" s="42"/>
      <c r="E124" s="42"/>
      <c r="F124" s="42"/>
      <c r="G124" s="9"/>
      <c r="H124" s="9"/>
      <c r="I124" s="9"/>
      <c r="J124" s="57"/>
      <c r="K124" s="9"/>
      <c r="L124" s="9"/>
      <c r="M124" s="9"/>
      <c r="N124" s="9"/>
      <c r="O124" s="9"/>
    </row>
    <row r="125" spans="2:15" ht="19.95" customHeight="1" x14ac:dyDescent="0.3">
      <c r="B125" s="42"/>
      <c r="C125" s="126" t="s">
        <v>48</v>
      </c>
      <c r="D125" s="126"/>
      <c r="E125" s="126"/>
      <c r="F125" s="55"/>
      <c r="G125" s="9"/>
      <c r="H125" s="9"/>
      <c r="J125" s="57" t="s">
        <v>158</v>
      </c>
      <c r="K125" s="9"/>
      <c r="L125" s="9"/>
      <c r="M125" s="9"/>
      <c r="N125" s="9"/>
      <c r="O125" s="9"/>
    </row>
    <row r="126" spans="2:15" ht="19.95" customHeight="1" x14ac:dyDescent="0.3">
      <c r="B126" s="42"/>
      <c r="C126" s="42"/>
      <c r="D126" s="42"/>
      <c r="E126" s="42"/>
      <c r="F126" s="42"/>
      <c r="G126" s="9"/>
      <c r="H126" s="9"/>
      <c r="I126" s="9"/>
      <c r="J126" s="57"/>
      <c r="K126" s="9"/>
      <c r="L126" s="9"/>
      <c r="M126" s="9"/>
      <c r="N126" s="9"/>
      <c r="O126" s="9"/>
    </row>
    <row r="127" spans="2:15" ht="19.95" customHeight="1" x14ac:dyDescent="0.3">
      <c r="B127" s="42"/>
      <c r="C127" s="42"/>
      <c r="D127" s="127" t="s">
        <v>61</v>
      </c>
      <c r="E127" s="127"/>
      <c r="F127" s="127"/>
      <c r="G127" s="24" t="s">
        <v>88</v>
      </c>
      <c r="H127" s="9">
        <v>0.6</v>
      </c>
      <c r="I127" s="9"/>
      <c r="J127" s="57"/>
      <c r="K127" s="9"/>
      <c r="L127" s="9"/>
      <c r="M127" s="9"/>
      <c r="N127" s="9"/>
      <c r="O127" s="9"/>
    </row>
    <row r="128" spans="2:15" ht="19.95" customHeight="1" x14ac:dyDescent="0.3">
      <c r="B128" s="42"/>
      <c r="C128" s="42"/>
      <c r="D128" s="42" t="s">
        <v>154</v>
      </c>
      <c r="G128" s="24" t="s">
        <v>88</v>
      </c>
      <c r="H128" s="18">
        <f>Thickness!D15-Thickness!G94/1000</f>
        <v>4.4393750000000001</v>
      </c>
      <c r="I128" s="9" t="s">
        <v>2</v>
      </c>
      <c r="J128" s="57"/>
      <c r="K128" s="9"/>
      <c r="L128" s="9"/>
      <c r="M128" s="9"/>
      <c r="N128" s="9"/>
      <c r="O128" s="9"/>
    </row>
    <row r="129" spans="2:15" ht="19.95" customHeight="1" x14ac:dyDescent="0.3">
      <c r="B129" s="42"/>
      <c r="C129" s="42"/>
      <c r="D129" s="127" t="s">
        <v>155</v>
      </c>
      <c r="E129" s="127"/>
      <c r="F129" s="127"/>
      <c r="G129" s="24" t="s">
        <v>88</v>
      </c>
      <c r="H129" s="9">
        <f>Thickness!D19/1000</f>
        <v>0.7</v>
      </c>
      <c r="I129" s="9" t="s">
        <v>2</v>
      </c>
      <c r="J129" s="57"/>
      <c r="K129" s="9"/>
      <c r="L129" s="9"/>
      <c r="M129" s="9"/>
      <c r="N129" s="9"/>
      <c r="O129" s="9"/>
    </row>
    <row r="130" spans="2:15" ht="19.95" customHeight="1" x14ac:dyDescent="0.3">
      <c r="B130" s="42"/>
      <c r="C130" s="42"/>
      <c r="D130" s="127" t="s">
        <v>142</v>
      </c>
      <c r="E130" s="127"/>
      <c r="F130" s="127"/>
      <c r="G130" s="24" t="s">
        <v>88</v>
      </c>
      <c r="H130" s="9">
        <v>1.5</v>
      </c>
      <c r="I130" s="9" t="s">
        <v>2</v>
      </c>
      <c r="J130" s="57"/>
      <c r="K130" s="9"/>
      <c r="L130" s="9"/>
      <c r="M130" s="9"/>
      <c r="N130" s="9"/>
      <c r="O130" s="9"/>
    </row>
    <row r="131" spans="2:15" ht="19.95" customHeight="1" x14ac:dyDescent="0.3">
      <c r="B131" s="42"/>
      <c r="C131" s="42"/>
      <c r="D131" s="42"/>
      <c r="E131" s="42"/>
      <c r="F131" s="42"/>
      <c r="G131" s="9"/>
      <c r="H131" s="9"/>
      <c r="I131" s="9"/>
      <c r="J131" s="57"/>
      <c r="K131" s="9"/>
      <c r="L131" s="9"/>
      <c r="M131" s="9"/>
      <c r="N131" s="9"/>
      <c r="O131" s="9"/>
    </row>
    <row r="132" spans="2:15" ht="19.95" customHeight="1" x14ac:dyDescent="0.3">
      <c r="B132" s="42"/>
      <c r="C132" s="42"/>
      <c r="D132" s="42"/>
      <c r="E132" s="119" t="s">
        <v>141</v>
      </c>
      <c r="F132" s="119"/>
      <c r="G132" s="36" t="s">
        <v>88</v>
      </c>
      <c r="H132" s="39" t="s">
        <v>144</v>
      </c>
      <c r="I132" s="9"/>
      <c r="J132" s="57"/>
      <c r="K132" s="9"/>
      <c r="L132" s="9"/>
      <c r="M132" s="9"/>
      <c r="N132" s="9"/>
      <c r="O132" s="9"/>
    </row>
    <row r="133" spans="2:15" ht="19.95" customHeight="1" x14ac:dyDescent="0.3">
      <c r="B133" s="42"/>
      <c r="C133" s="42"/>
      <c r="D133" s="42"/>
      <c r="I133" s="9"/>
      <c r="J133" s="57"/>
      <c r="K133" s="9"/>
      <c r="L133" s="9"/>
      <c r="M133" s="9"/>
      <c r="N133" s="9"/>
      <c r="O133" s="9"/>
    </row>
    <row r="134" spans="2:15" ht="19.95" customHeight="1" x14ac:dyDescent="0.3">
      <c r="B134" s="42"/>
      <c r="C134" s="42"/>
      <c r="D134" s="42"/>
      <c r="G134" s="36" t="s">
        <v>88</v>
      </c>
      <c r="H134" s="18">
        <f>7.8*H127*H128*H129*H130^2</f>
        <v>32.722633124999994</v>
      </c>
      <c r="I134" s="9" t="s">
        <v>139</v>
      </c>
      <c r="J134" s="57"/>
      <c r="K134" s="9"/>
      <c r="L134" s="9"/>
      <c r="M134" s="9"/>
      <c r="N134" s="9"/>
      <c r="O134" s="9"/>
    </row>
    <row r="135" spans="2:15" ht="19.95" customHeight="1" x14ac:dyDescent="0.3">
      <c r="B135" s="47"/>
      <c r="C135" s="42"/>
      <c r="I135" s="9"/>
      <c r="K135" s="24"/>
      <c r="L135" s="24"/>
      <c r="M135" s="24"/>
      <c r="N135" s="24"/>
      <c r="O135" s="24"/>
    </row>
    <row r="136" spans="2:15" ht="19.95" customHeight="1" x14ac:dyDescent="0.3">
      <c r="B136" s="42"/>
      <c r="C136" s="42"/>
      <c r="D136" s="42"/>
      <c r="E136" s="119" t="s">
        <v>46</v>
      </c>
      <c r="F136" s="119"/>
      <c r="G136" s="36" t="s">
        <v>88</v>
      </c>
      <c r="H136" s="126" t="s">
        <v>200</v>
      </c>
      <c r="I136" s="126"/>
      <c r="J136" s="57"/>
      <c r="K136" s="57"/>
      <c r="L136" s="33"/>
      <c r="M136" s="37"/>
      <c r="N136" s="37"/>
      <c r="O136" s="37"/>
    </row>
    <row r="137" spans="2:15" ht="19.95" customHeight="1" x14ac:dyDescent="0.3">
      <c r="B137" s="42"/>
      <c r="C137" s="46"/>
      <c r="D137" s="48"/>
      <c r="E137" s="42"/>
      <c r="F137" s="42"/>
      <c r="J137" s="57"/>
      <c r="K137" s="61"/>
      <c r="L137" s="61"/>
      <c r="M137" s="61"/>
      <c r="N137" s="61"/>
      <c r="O137" s="61"/>
    </row>
    <row r="138" spans="2:15" ht="19.95" customHeight="1" x14ac:dyDescent="0.3">
      <c r="B138" s="42"/>
      <c r="C138" s="46"/>
      <c r="D138" s="48"/>
      <c r="E138" s="42"/>
      <c r="F138" s="42"/>
      <c r="G138" s="17"/>
      <c r="H138" s="17"/>
      <c r="I138" s="17"/>
      <c r="J138" s="57"/>
      <c r="K138" s="24"/>
      <c r="L138" s="24"/>
      <c r="M138" s="24"/>
      <c r="N138" s="24"/>
      <c r="O138" s="24"/>
    </row>
    <row r="139" spans="2:15" ht="19.95" customHeight="1" x14ac:dyDescent="0.3">
      <c r="B139" s="42"/>
      <c r="C139" s="126" t="s">
        <v>49</v>
      </c>
      <c r="D139" s="126"/>
      <c r="E139" s="126"/>
      <c r="F139" s="55"/>
      <c r="G139" s="9"/>
      <c r="H139" s="9"/>
      <c r="J139" s="57" t="s">
        <v>159</v>
      </c>
      <c r="K139" s="9"/>
      <c r="L139" s="9"/>
      <c r="M139" s="9"/>
      <c r="N139" s="9"/>
      <c r="O139" s="9"/>
    </row>
    <row r="140" spans="2:15" s="37" customFormat="1" ht="19.95" customHeight="1" x14ac:dyDescent="0.3">
      <c r="B140" s="41"/>
      <c r="C140" s="36"/>
      <c r="D140" s="36"/>
      <c r="E140" s="36"/>
      <c r="F140" s="36"/>
      <c r="G140" s="24"/>
      <c r="H140" s="24"/>
      <c r="I140" s="24"/>
      <c r="J140" s="57"/>
      <c r="K140" s="24"/>
      <c r="L140" s="24"/>
      <c r="M140" s="24"/>
      <c r="N140" s="24"/>
      <c r="O140" s="24"/>
    </row>
    <row r="141" spans="2:15" ht="19.95" customHeight="1" x14ac:dyDescent="0.3">
      <c r="B141" s="42"/>
      <c r="C141" s="42"/>
      <c r="D141" s="127" t="s">
        <v>61</v>
      </c>
      <c r="E141" s="127"/>
      <c r="F141" s="127"/>
      <c r="G141" s="24" t="s">
        <v>88</v>
      </c>
      <c r="H141" s="9">
        <v>1</v>
      </c>
      <c r="I141" s="9"/>
      <c r="K141" s="9"/>
      <c r="L141" s="9"/>
      <c r="M141" s="9"/>
      <c r="N141" s="9"/>
      <c r="O141" s="39"/>
    </row>
    <row r="142" spans="2:15" ht="19.95" customHeight="1" x14ac:dyDescent="0.3">
      <c r="B142" s="42"/>
      <c r="C142" s="42"/>
      <c r="D142" s="42" t="s">
        <v>154</v>
      </c>
      <c r="G142" s="24" t="s">
        <v>88</v>
      </c>
      <c r="H142" s="18">
        <f>H128</f>
        <v>4.4393750000000001</v>
      </c>
      <c r="I142" s="9" t="s">
        <v>2</v>
      </c>
      <c r="J142" s="57"/>
      <c r="K142" s="9"/>
      <c r="L142" s="9"/>
      <c r="M142" s="9"/>
      <c r="N142" s="9"/>
      <c r="O142" s="9"/>
    </row>
    <row r="143" spans="2:15" ht="19.95" customHeight="1" x14ac:dyDescent="0.3">
      <c r="B143" s="42"/>
      <c r="C143" s="127" t="s">
        <v>165</v>
      </c>
      <c r="D143" s="127"/>
      <c r="E143" s="127"/>
      <c r="F143" s="127"/>
      <c r="G143" s="24" t="s">
        <v>88</v>
      </c>
      <c r="H143" s="9">
        <f>Thickness!D18/(2*1000)</f>
        <v>0.75</v>
      </c>
      <c r="I143" s="9" t="s">
        <v>2</v>
      </c>
      <c r="J143" s="57"/>
      <c r="K143" s="9"/>
      <c r="L143" s="9"/>
      <c r="M143" s="9"/>
      <c r="N143" s="9"/>
      <c r="O143" s="9"/>
    </row>
    <row r="144" spans="2:15" ht="19.95" customHeight="1" x14ac:dyDescent="0.3">
      <c r="B144" s="42"/>
      <c r="C144" s="42"/>
      <c r="D144" s="127" t="s">
        <v>142</v>
      </c>
      <c r="E144" s="127"/>
      <c r="F144" s="127"/>
      <c r="G144" s="24" t="s">
        <v>88</v>
      </c>
      <c r="H144" s="9">
        <v>1.5</v>
      </c>
      <c r="I144" s="9" t="s">
        <v>2</v>
      </c>
      <c r="J144" s="57"/>
      <c r="K144" s="9"/>
      <c r="L144" s="9"/>
      <c r="M144" s="9"/>
      <c r="N144" s="9"/>
      <c r="O144" s="9"/>
    </row>
    <row r="145" spans="2:15" ht="19.95" customHeight="1" x14ac:dyDescent="0.3">
      <c r="B145" s="42"/>
      <c r="C145" s="46"/>
      <c r="D145" s="48"/>
      <c r="E145" s="42"/>
      <c r="F145" s="42"/>
      <c r="G145" s="9"/>
      <c r="H145" s="9"/>
      <c r="I145" s="9"/>
      <c r="J145" s="57"/>
      <c r="K145" s="9"/>
      <c r="L145" s="9"/>
      <c r="M145" s="9"/>
      <c r="N145" s="9"/>
      <c r="O145" s="9"/>
    </row>
    <row r="146" spans="2:15" ht="19.95" customHeight="1" x14ac:dyDescent="0.3">
      <c r="B146" s="42"/>
      <c r="C146" s="42"/>
      <c r="E146" s="119" t="s">
        <v>141</v>
      </c>
      <c r="F146" s="119"/>
      <c r="G146" s="36" t="s">
        <v>88</v>
      </c>
      <c r="H146" s="39" t="s">
        <v>157</v>
      </c>
      <c r="I146" s="9"/>
      <c r="J146" s="57"/>
      <c r="K146" s="9"/>
      <c r="L146" s="9"/>
      <c r="M146" s="9"/>
      <c r="N146" s="9"/>
      <c r="O146" s="9"/>
    </row>
    <row r="147" spans="2:15" ht="19.95" customHeight="1" x14ac:dyDescent="0.3">
      <c r="B147" s="42"/>
      <c r="C147" s="42"/>
      <c r="I147" s="9"/>
      <c r="K147" s="9"/>
      <c r="L147" s="9"/>
      <c r="M147" s="9"/>
      <c r="N147" s="9"/>
      <c r="O147" s="39"/>
    </row>
    <row r="148" spans="2:15" ht="19.95" customHeight="1" x14ac:dyDescent="0.3">
      <c r="B148" s="42"/>
      <c r="C148" s="42"/>
      <c r="G148" s="36" t="s">
        <v>88</v>
      </c>
      <c r="H148" s="18">
        <f>4.74*H141*H142*H143*H144^2</f>
        <v>35.509450781250003</v>
      </c>
      <c r="I148" s="9" t="s">
        <v>139</v>
      </c>
      <c r="J148" s="57"/>
      <c r="K148" s="9"/>
      <c r="L148" s="9"/>
      <c r="M148" s="9"/>
      <c r="N148" s="9"/>
      <c r="O148" s="9"/>
    </row>
    <row r="149" spans="2:15" ht="19.95" customHeight="1" x14ac:dyDescent="0.3">
      <c r="B149" s="42"/>
      <c r="C149" s="42"/>
      <c r="I149" s="9"/>
      <c r="J149" s="57"/>
      <c r="K149" s="24"/>
      <c r="L149" s="24"/>
      <c r="M149" s="24"/>
      <c r="N149" s="24"/>
      <c r="O149" s="24"/>
    </row>
    <row r="150" spans="2:15" ht="19.95" customHeight="1" x14ac:dyDescent="0.3">
      <c r="B150" s="42"/>
      <c r="C150" s="42"/>
      <c r="D150" s="42"/>
      <c r="E150" s="119" t="s">
        <v>46</v>
      </c>
      <c r="F150" s="119"/>
      <c r="G150" s="36" t="s">
        <v>88</v>
      </c>
      <c r="H150" s="126" t="s">
        <v>199</v>
      </c>
      <c r="I150" s="126"/>
      <c r="J150" s="57"/>
      <c r="K150" s="57"/>
      <c r="L150" s="33"/>
      <c r="M150" s="37"/>
      <c r="N150" s="37"/>
      <c r="O150" s="37"/>
    </row>
    <row r="151" spans="2:15" ht="19.95" customHeight="1" x14ac:dyDescent="0.3">
      <c r="B151" s="42"/>
      <c r="C151" s="42"/>
      <c r="D151" s="42"/>
      <c r="E151" s="42"/>
      <c r="F151" s="42"/>
      <c r="J151" s="57"/>
      <c r="K151" s="61"/>
      <c r="L151" s="61"/>
      <c r="M151" s="61"/>
      <c r="N151" s="61"/>
      <c r="O151" s="61"/>
    </row>
    <row r="152" spans="2:15" ht="19.95" customHeight="1" thickBot="1" x14ac:dyDescent="0.35">
      <c r="B152" s="42"/>
      <c r="C152" s="42"/>
      <c r="D152" s="42"/>
      <c r="E152" s="42"/>
      <c r="F152" s="42"/>
      <c r="G152" s="36"/>
      <c r="H152" s="36"/>
      <c r="I152" s="36"/>
      <c r="J152" s="57"/>
      <c r="K152" s="61"/>
      <c r="L152" s="61"/>
      <c r="M152" s="61"/>
      <c r="N152" s="61"/>
      <c r="O152" s="61"/>
    </row>
    <row r="153" spans="2:15" ht="19.95" customHeight="1" x14ac:dyDescent="0.3">
      <c r="B153" s="120" t="s">
        <v>31</v>
      </c>
      <c r="C153" s="121"/>
      <c r="D153" s="121"/>
      <c r="E153" s="122"/>
      <c r="F153" s="42"/>
      <c r="G153" s="9"/>
      <c r="H153" s="9"/>
      <c r="I153" s="9"/>
      <c r="J153" s="57"/>
      <c r="K153" s="9"/>
      <c r="L153" s="9"/>
      <c r="M153" s="9"/>
      <c r="N153" s="9"/>
      <c r="O153" s="9"/>
    </row>
    <row r="154" spans="2:15" ht="19.95" customHeight="1" thickBot="1" x14ac:dyDescent="0.35">
      <c r="B154" s="123"/>
      <c r="C154" s="124"/>
      <c r="D154" s="124"/>
      <c r="E154" s="125"/>
      <c r="F154" s="42"/>
      <c r="G154" s="9"/>
      <c r="H154" s="9"/>
      <c r="I154" s="9"/>
      <c r="J154" s="57"/>
      <c r="K154" s="9"/>
      <c r="L154" s="9"/>
      <c r="M154" s="9"/>
      <c r="N154" s="9"/>
      <c r="O154" s="9"/>
    </row>
    <row r="155" spans="2:15" ht="19.95" customHeight="1" x14ac:dyDescent="0.3">
      <c r="B155" s="42"/>
      <c r="C155" s="42"/>
      <c r="D155" s="42"/>
      <c r="E155" s="42"/>
      <c r="F155" s="42"/>
      <c r="G155" s="9"/>
      <c r="H155" s="9"/>
      <c r="I155" s="9"/>
      <c r="J155" s="57"/>
      <c r="K155" s="9"/>
      <c r="L155" s="9"/>
      <c r="M155" s="9"/>
      <c r="N155" s="9"/>
      <c r="O155" s="9"/>
    </row>
    <row r="156" spans="2:15" ht="19.95" customHeight="1" x14ac:dyDescent="0.3">
      <c r="B156" s="42"/>
      <c r="C156" s="126" t="s">
        <v>50</v>
      </c>
      <c r="D156" s="126"/>
      <c r="E156" s="126"/>
      <c r="F156" s="42"/>
      <c r="G156" s="9"/>
      <c r="H156" s="9"/>
      <c r="I156" s="9"/>
      <c r="J156" s="57" t="s">
        <v>160</v>
      </c>
      <c r="K156" s="9"/>
      <c r="L156" s="9"/>
      <c r="M156" s="9"/>
      <c r="N156" s="9"/>
      <c r="O156" s="9"/>
    </row>
    <row r="157" spans="2:15" ht="19.95" customHeight="1" x14ac:dyDescent="0.3">
      <c r="B157" s="42"/>
      <c r="C157" s="42"/>
      <c r="D157" s="42"/>
      <c r="E157" s="42"/>
      <c r="F157" s="42"/>
      <c r="G157" s="9"/>
      <c r="H157" s="9"/>
      <c r="I157" s="9"/>
      <c r="J157" s="57"/>
      <c r="K157" s="9"/>
      <c r="L157" s="9"/>
      <c r="M157" s="9"/>
      <c r="N157" s="9"/>
      <c r="O157" s="9"/>
    </row>
    <row r="158" spans="2:15" ht="19.95" customHeight="1" x14ac:dyDescent="0.3">
      <c r="B158" s="42"/>
      <c r="C158" s="42"/>
      <c r="D158" s="127" t="s">
        <v>61</v>
      </c>
      <c r="E158" s="127"/>
      <c r="F158" s="127"/>
      <c r="G158" s="24" t="s">
        <v>88</v>
      </c>
      <c r="H158" s="9">
        <v>1</v>
      </c>
      <c r="I158" s="9"/>
      <c r="J158" s="57"/>
      <c r="K158" s="9"/>
      <c r="L158" s="9"/>
      <c r="M158" s="9"/>
      <c r="N158" s="9"/>
      <c r="O158" s="9"/>
    </row>
    <row r="159" spans="2:15" ht="19.95" customHeight="1" x14ac:dyDescent="0.3">
      <c r="B159" s="42"/>
      <c r="C159" s="42"/>
      <c r="D159" s="127" t="s">
        <v>51</v>
      </c>
      <c r="E159" s="127"/>
      <c r="F159" s="127"/>
      <c r="G159" s="24" t="s">
        <v>88</v>
      </c>
      <c r="H159" s="18">
        <f>0.01*Thickness!D12+0.15</f>
        <v>0.77817200000000009</v>
      </c>
      <c r="I159" s="9" t="s">
        <v>2</v>
      </c>
      <c r="J159" s="57"/>
      <c r="K159" s="9"/>
      <c r="L159" s="9"/>
      <c r="M159" s="9"/>
      <c r="N159" s="9"/>
      <c r="O159" s="9"/>
    </row>
    <row r="160" spans="2:15" ht="19.95" customHeight="1" x14ac:dyDescent="0.3">
      <c r="B160" s="47"/>
      <c r="C160" s="42"/>
      <c r="D160" s="127" t="s">
        <v>155</v>
      </c>
      <c r="E160" s="127"/>
      <c r="F160" s="127"/>
      <c r="G160" s="24" t="s">
        <v>88</v>
      </c>
      <c r="H160" s="9">
        <f>H129</f>
        <v>0.7</v>
      </c>
      <c r="I160" s="9" t="s">
        <v>2</v>
      </c>
      <c r="J160" s="57"/>
      <c r="K160" s="9"/>
      <c r="L160" s="9"/>
      <c r="M160" s="9"/>
      <c r="N160" s="9"/>
      <c r="O160" s="9"/>
    </row>
    <row r="161" spans="2:15" ht="19.95" customHeight="1" x14ac:dyDescent="0.3">
      <c r="B161" s="42"/>
      <c r="C161" s="42"/>
      <c r="D161" s="127" t="s">
        <v>142</v>
      </c>
      <c r="E161" s="127"/>
      <c r="F161" s="127"/>
      <c r="G161" s="24" t="s">
        <v>88</v>
      </c>
      <c r="H161" s="9">
        <v>1.5</v>
      </c>
      <c r="I161" s="9" t="s">
        <v>2</v>
      </c>
      <c r="J161" s="57"/>
      <c r="K161" s="9"/>
      <c r="L161" s="9"/>
      <c r="M161" s="9"/>
      <c r="N161" s="9"/>
      <c r="O161" s="9"/>
    </row>
    <row r="162" spans="2:15" ht="19.95" customHeight="1" x14ac:dyDescent="0.3">
      <c r="B162" s="42"/>
      <c r="C162" s="46"/>
      <c r="E162" s="42"/>
      <c r="F162" s="42"/>
      <c r="G162" s="9"/>
      <c r="H162" s="9"/>
      <c r="I162" s="9"/>
      <c r="J162" s="57"/>
      <c r="K162" s="9"/>
      <c r="L162" s="9"/>
      <c r="M162" s="9"/>
      <c r="N162" s="9"/>
      <c r="O162" s="9"/>
    </row>
    <row r="163" spans="2:15" ht="19.95" customHeight="1" x14ac:dyDescent="0.3">
      <c r="B163" s="42"/>
      <c r="C163" s="42"/>
      <c r="E163" s="119" t="s">
        <v>141</v>
      </c>
      <c r="F163" s="119"/>
      <c r="G163" s="36" t="s">
        <v>88</v>
      </c>
      <c r="H163" s="39" t="s">
        <v>144</v>
      </c>
      <c r="I163" s="9"/>
      <c r="K163" s="9"/>
      <c r="L163" s="9"/>
      <c r="M163" s="9"/>
      <c r="N163" s="9"/>
      <c r="O163" s="39"/>
    </row>
    <row r="164" spans="2:15" ht="19.95" customHeight="1" x14ac:dyDescent="0.3">
      <c r="B164" s="42"/>
      <c r="C164" s="42"/>
      <c r="I164" s="9"/>
      <c r="J164" s="57"/>
      <c r="K164" s="9"/>
      <c r="L164" s="9"/>
      <c r="M164" s="9"/>
      <c r="N164" s="9"/>
      <c r="O164" s="9"/>
    </row>
    <row r="165" spans="2:15" ht="18.600000000000001" customHeight="1" x14ac:dyDescent="0.3">
      <c r="B165" s="42"/>
      <c r="C165" s="42"/>
      <c r="G165" s="36" t="s">
        <v>88</v>
      </c>
      <c r="H165" s="18">
        <f>7.8*H158*H159*H160*H161^2</f>
        <v>9.5598430200000006</v>
      </c>
      <c r="I165" s="9" t="s">
        <v>139</v>
      </c>
      <c r="J165" s="57"/>
      <c r="K165" s="24"/>
      <c r="L165" s="24"/>
      <c r="M165" s="24"/>
      <c r="N165" s="24"/>
      <c r="O165" s="24"/>
    </row>
    <row r="166" spans="2:15" ht="19.95" customHeight="1" x14ac:dyDescent="0.3">
      <c r="B166" s="42"/>
      <c r="C166" s="42"/>
      <c r="D166" s="42"/>
      <c r="I166" s="9"/>
      <c r="J166" s="57"/>
      <c r="K166" s="24"/>
      <c r="L166" s="24"/>
      <c r="M166" s="24"/>
      <c r="N166" s="24"/>
      <c r="O166" s="24"/>
    </row>
    <row r="167" spans="2:15" ht="19.95" customHeight="1" x14ac:dyDescent="0.3">
      <c r="B167" s="42"/>
      <c r="C167" s="42"/>
      <c r="D167" s="42"/>
      <c r="E167" s="119" t="s">
        <v>46</v>
      </c>
      <c r="F167" s="119"/>
      <c r="G167" s="36" t="s">
        <v>88</v>
      </c>
      <c r="H167" s="126" t="s">
        <v>201</v>
      </c>
      <c r="I167" s="126"/>
      <c r="J167" s="57"/>
      <c r="K167" s="57"/>
      <c r="L167" s="33"/>
      <c r="M167" s="37"/>
      <c r="N167" s="37"/>
      <c r="O167" s="37"/>
    </row>
    <row r="168" spans="2:15" ht="19.95" customHeight="1" x14ac:dyDescent="0.3">
      <c r="B168" s="42"/>
      <c r="D168" s="42"/>
      <c r="J168" s="57"/>
      <c r="K168" s="61"/>
      <c r="L168" s="61"/>
      <c r="M168" s="61"/>
      <c r="N168" s="61"/>
      <c r="O168" s="61"/>
    </row>
    <row r="169" spans="2:15" ht="19.95" customHeight="1" x14ac:dyDescent="0.3">
      <c r="B169" s="42"/>
      <c r="D169" s="42"/>
      <c r="I169" s="17"/>
      <c r="J169" s="57"/>
      <c r="K169" s="17"/>
      <c r="L169" s="17"/>
      <c r="M169" s="17"/>
      <c r="N169" s="17"/>
      <c r="O169" s="17"/>
    </row>
    <row r="170" spans="2:15" ht="19.95" customHeight="1" x14ac:dyDescent="0.3">
      <c r="B170" s="42"/>
      <c r="C170" s="126" t="s">
        <v>167</v>
      </c>
      <c r="D170" s="126"/>
      <c r="E170" s="126"/>
      <c r="I170" s="9"/>
      <c r="J170" s="57" t="s">
        <v>162</v>
      </c>
      <c r="K170" s="9"/>
      <c r="L170" s="9"/>
      <c r="M170" s="9"/>
      <c r="N170" s="9"/>
      <c r="O170" s="9"/>
    </row>
    <row r="171" spans="2:15" s="37" customFormat="1" ht="19.95" customHeight="1" x14ac:dyDescent="0.3">
      <c r="B171" s="41"/>
      <c r="C171" s="36"/>
      <c r="D171" s="36"/>
      <c r="E171" s="36"/>
      <c r="G171" s="33"/>
      <c r="H171" s="33"/>
      <c r="I171" s="24"/>
      <c r="J171" s="57"/>
      <c r="K171" s="24"/>
      <c r="L171" s="24"/>
      <c r="M171" s="24"/>
      <c r="N171" s="24"/>
      <c r="O171" s="24"/>
    </row>
    <row r="172" spans="2:15" ht="19.95" customHeight="1" x14ac:dyDescent="0.3">
      <c r="B172" s="42"/>
      <c r="C172" s="42"/>
      <c r="D172" s="127" t="s">
        <v>61</v>
      </c>
      <c r="E172" s="127"/>
      <c r="F172" s="127"/>
      <c r="G172" s="24" t="s">
        <v>88</v>
      </c>
      <c r="H172" s="9">
        <v>0.9</v>
      </c>
      <c r="I172" s="9"/>
      <c r="J172" s="57"/>
      <c r="K172" s="9"/>
      <c r="L172" s="9"/>
      <c r="M172" s="9"/>
      <c r="N172" s="9"/>
      <c r="O172" s="9"/>
    </row>
    <row r="173" spans="2:15" ht="19.95" customHeight="1" x14ac:dyDescent="0.3">
      <c r="B173" s="42"/>
      <c r="C173" s="42"/>
      <c r="D173" s="42" t="s">
        <v>154</v>
      </c>
      <c r="G173" s="24" t="s">
        <v>88</v>
      </c>
      <c r="H173" s="18">
        <f>H142</f>
        <v>4.4393750000000001</v>
      </c>
      <c r="I173" s="9" t="s">
        <v>2</v>
      </c>
      <c r="J173" s="57"/>
      <c r="K173" s="9"/>
      <c r="L173" s="9"/>
      <c r="M173" s="9"/>
      <c r="N173" s="9"/>
      <c r="O173" s="9"/>
    </row>
    <row r="174" spans="2:15" ht="19.95" customHeight="1" x14ac:dyDescent="0.3">
      <c r="B174" s="42"/>
      <c r="C174" s="42"/>
      <c r="D174" s="127" t="s">
        <v>155</v>
      </c>
      <c r="E174" s="127"/>
      <c r="F174" s="127"/>
      <c r="G174" s="24" t="s">
        <v>88</v>
      </c>
      <c r="H174" s="9">
        <f>H160</f>
        <v>0.7</v>
      </c>
      <c r="I174" s="9" t="s">
        <v>2</v>
      </c>
      <c r="J174" s="57"/>
      <c r="K174" s="9"/>
      <c r="L174" s="9"/>
      <c r="M174" s="9"/>
      <c r="N174" s="9"/>
      <c r="O174" s="9"/>
    </row>
    <row r="175" spans="2:15" ht="19.95" customHeight="1" x14ac:dyDescent="0.3">
      <c r="B175" s="42"/>
      <c r="C175" s="46"/>
      <c r="D175" s="127" t="s">
        <v>142</v>
      </c>
      <c r="E175" s="127"/>
      <c r="F175" s="127"/>
      <c r="G175" s="24" t="s">
        <v>88</v>
      </c>
      <c r="H175" s="9">
        <v>1.5</v>
      </c>
      <c r="I175" s="9" t="s">
        <v>2</v>
      </c>
      <c r="J175" s="57"/>
      <c r="K175" s="9"/>
      <c r="L175" s="9"/>
      <c r="M175" s="9"/>
      <c r="N175" s="9"/>
      <c r="O175" s="9"/>
    </row>
    <row r="176" spans="2:15" ht="19.95" customHeight="1" x14ac:dyDescent="0.3">
      <c r="B176" s="42"/>
      <c r="C176" s="42"/>
      <c r="G176" s="9"/>
      <c r="H176" s="9"/>
      <c r="I176" s="9"/>
      <c r="J176" s="57"/>
      <c r="K176" s="9"/>
      <c r="L176" s="9"/>
      <c r="M176" s="9"/>
      <c r="N176" s="9"/>
      <c r="O176" s="9"/>
    </row>
    <row r="177" spans="2:15" ht="19.95" customHeight="1" x14ac:dyDescent="0.3">
      <c r="B177" s="42"/>
      <c r="C177" s="42"/>
      <c r="E177" s="119" t="s">
        <v>141</v>
      </c>
      <c r="F177" s="119"/>
      <c r="G177" s="36" t="s">
        <v>88</v>
      </c>
      <c r="H177" s="39" t="s">
        <v>144</v>
      </c>
      <c r="I177" s="9"/>
      <c r="K177" s="9"/>
      <c r="L177" s="9"/>
      <c r="M177" s="9"/>
      <c r="N177" s="9"/>
      <c r="O177" s="39"/>
    </row>
    <row r="178" spans="2:15" ht="19.95" customHeight="1" x14ac:dyDescent="0.3">
      <c r="B178" s="42"/>
      <c r="C178" s="42"/>
      <c r="I178" s="9"/>
      <c r="J178" s="57"/>
      <c r="K178" s="9"/>
      <c r="L178" s="9"/>
      <c r="M178" s="9"/>
      <c r="N178" s="9"/>
      <c r="O178" s="9"/>
    </row>
    <row r="179" spans="2:15" ht="19.95" customHeight="1" x14ac:dyDescent="0.3">
      <c r="B179" s="42"/>
      <c r="C179" s="42"/>
      <c r="G179" s="36" t="s">
        <v>88</v>
      </c>
      <c r="H179" s="18">
        <f>7.8*H172*H173*H174*H175^2</f>
        <v>49.083949687499995</v>
      </c>
      <c r="I179" s="9" t="s">
        <v>139</v>
      </c>
      <c r="J179" s="57"/>
      <c r="K179" s="9"/>
      <c r="L179" s="9"/>
      <c r="M179" s="9"/>
      <c r="N179" s="9"/>
      <c r="O179" s="9"/>
    </row>
    <row r="180" spans="2:15" ht="19.95" customHeight="1" x14ac:dyDescent="0.3">
      <c r="B180" s="42"/>
      <c r="C180" s="42"/>
      <c r="D180" s="42"/>
      <c r="I180" s="9"/>
      <c r="J180" s="57"/>
      <c r="K180" s="24"/>
      <c r="L180" s="24"/>
      <c r="M180" s="24"/>
      <c r="N180" s="24"/>
      <c r="O180" s="24"/>
    </row>
    <row r="181" spans="2:15" ht="19.95" customHeight="1" x14ac:dyDescent="0.3">
      <c r="B181" s="42"/>
      <c r="C181" s="42"/>
      <c r="D181" s="42"/>
      <c r="E181" s="119" t="s">
        <v>46</v>
      </c>
      <c r="F181" s="119"/>
      <c r="G181" s="36" t="s">
        <v>88</v>
      </c>
      <c r="H181" s="126" t="s">
        <v>202</v>
      </c>
      <c r="I181" s="126"/>
      <c r="J181" s="57"/>
      <c r="K181" s="57"/>
      <c r="L181" s="33"/>
      <c r="M181" s="37"/>
      <c r="N181" s="37"/>
      <c r="O181" s="37"/>
    </row>
    <row r="182" spans="2:15" ht="19.95" customHeight="1" x14ac:dyDescent="0.3">
      <c r="B182" s="42"/>
      <c r="C182" s="42"/>
      <c r="D182" s="42"/>
      <c r="J182" s="57"/>
      <c r="K182" s="61"/>
      <c r="L182" s="61"/>
      <c r="M182" s="61"/>
      <c r="N182" s="61"/>
      <c r="O182" s="61"/>
    </row>
    <row r="183" spans="2:15" ht="19.95" customHeight="1" x14ac:dyDescent="0.3">
      <c r="B183" s="42"/>
      <c r="C183" s="42"/>
      <c r="D183" s="42"/>
      <c r="I183" s="17"/>
      <c r="J183" s="57"/>
      <c r="K183" s="17"/>
      <c r="L183" s="17"/>
      <c r="M183" s="17"/>
      <c r="N183" s="17"/>
      <c r="O183" s="17"/>
    </row>
    <row r="184" spans="2:15" ht="19.95" customHeight="1" x14ac:dyDescent="0.3">
      <c r="B184" s="42"/>
      <c r="C184" s="126" t="s">
        <v>49</v>
      </c>
      <c r="D184" s="126"/>
      <c r="E184" s="126"/>
      <c r="I184" s="9"/>
      <c r="J184" s="57" t="s">
        <v>161</v>
      </c>
      <c r="K184" s="9"/>
      <c r="L184" s="9"/>
      <c r="M184" s="9"/>
      <c r="N184" s="9"/>
      <c r="O184" s="9"/>
    </row>
    <row r="185" spans="2:15" ht="19.95" customHeight="1" x14ac:dyDescent="0.3">
      <c r="B185" s="42"/>
      <c r="C185" s="42"/>
      <c r="D185" s="42"/>
      <c r="I185" s="9"/>
      <c r="J185" s="57"/>
      <c r="K185" s="9"/>
      <c r="L185" s="9"/>
      <c r="M185" s="9"/>
      <c r="N185" s="9"/>
      <c r="O185" s="9"/>
    </row>
    <row r="186" spans="2:15" ht="19.95" customHeight="1" x14ac:dyDescent="0.3">
      <c r="B186" s="42"/>
      <c r="C186" s="42"/>
      <c r="D186" s="127" t="s">
        <v>61</v>
      </c>
      <c r="E186" s="127"/>
      <c r="F186" s="127"/>
      <c r="G186" s="24" t="s">
        <v>88</v>
      </c>
      <c r="H186" s="9">
        <v>1.5</v>
      </c>
      <c r="I186" s="9"/>
      <c r="K186" s="9"/>
      <c r="L186" s="9"/>
      <c r="M186" s="9"/>
      <c r="N186" s="9"/>
      <c r="O186" s="9"/>
    </row>
    <row r="187" spans="2:15" ht="19.95" customHeight="1" x14ac:dyDescent="0.3">
      <c r="B187" s="42"/>
      <c r="C187" s="42"/>
      <c r="D187" s="127" t="s">
        <v>140</v>
      </c>
      <c r="E187" s="127"/>
      <c r="F187" s="127"/>
      <c r="G187" s="24" t="s">
        <v>88</v>
      </c>
      <c r="H187" s="18">
        <f>H143</f>
        <v>0.75</v>
      </c>
      <c r="I187" s="9" t="s">
        <v>2</v>
      </c>
      <c r="K187" s="9"/>
      <c r="L187" s="9"/>
      <c r="M187" s="9"/>
      <c r="N187" s="9"/>
      <c r="O187" s="9"/>
    </row>
    <row r="188" spans="2:15" ht="19.95" customHeight="1" x14ac:dyDescent="0.3">
      <c r="B188" s="42"/>
      <c r="C188" s="46"/>
      <c r="D188" s="127" t="s">
        <v>155</v>
      </c>
      <c r="E188" s="127"/>
      <c r="F188" s="127"/>
      <c r="G188" s="24" t="s">
        <v>88</v>
      </c>
      <c r="H188" s="9">
        <v>0.7</v>
      </c>
      <c r="I188" s="9" t="s">
        <v>2</v>
      </c>
      <c r="K188" s="9"/>
      <c r="L188" s="9"/>
      <c r="M188" s="9"/>
      <c r="N188" s="9"/>
      <c r="O188" s="9"/>
    </row>
    <row r="189" spans="2:15" ht="19.95" customHeight="1" x14ac:dyDescent="0.3">
      <c r="B189" s="42"/>
      <c r="C189" s="42"/>
      <c r="D189" s="127" t="s">
        <v>142</v>
      </c>
      <c r="E189" s="127"/>
      <c r="F189" s="127"/>
      <c r="G189" s="24" t="s">
        <v>88</v>
      </c>
      <c r="H189" s="9">
        <v>1.5</v>
      </c>
      <c r="I189" s="9" t="s">
        <v>2</v>
      </c>
      <c r="K189" s="9"/>
      <c r="L189" s="9"/>
      <c r="M189" s="9"/>
      <c r="N189" s="9"/>
      <c r="O189" s="9"/>
    </row>
    <row r="190" spans="2:15" ht="19.95" customHeight="1" x14ac:dyDescent="0.3">
      <c r="B190" s="42"/>
      <c r="C190" s="42"/>
      <c r="K190" s="43"/>
      <c r="L190" s="9"/>
      <c r="M190" s="9"/>
      <c r="N190" s="9"/>
      <c r="O190" s="39"/>
    </row>
    <row r="191" spans="2:15" ht="19.95" customHeight="1" x14ac:dyDescent="0.3">
      <c r="B191" s="42"/>
      <c r="C191" s="42"/>
      <c r="E191" s="119" t="s">
        <v>141</v>
      </c>
      <c r="F191" s="119"/>
      <c r="G191" s="36" t="s">
        <v>88</v>
      </c>
      <c r="H191" s="39" t="s">
        <v>157</v>
      </c>
      <c r="I191" s="9"/>
      <c r="J191" s="57"/>
      <c r="K191" s="10"/>
      <c r="M191" s="9"/>
      <c r="N191" s="9"/>
      <c r="O191" s="9"/>
    </row>
    <row r="192" spans="2:15" ht="19.95" customHeight="1" x14ac:dyDescent="0.3">
      <c r="B192" s="42"/>
      <c r="C192" s="42"/>
      <c r="D192" s="42"/>
      <c r="I192" s="9"/>
      <c r="J192" s="57"/>
      <c r="K192" s="9"/>
      <c r="L192" s="9"/>
      <c r="M192" s="9"/>
      <c r="N192" s="9"/>
      <c r="O192" s="9"/>
    </row>
    <row r="193" spans="2:15" ht="19.95" customHeight="1" x14ac:dyDescent="0.3">
      <c r="B193" s="42"/>
      <c r="C193" s="42"/>
      <c r="D193" s="42"/>
      <c r="G193" s="36" t="s">
        <v>88</v>
      </c>
      <c r="H193" s="18">
        <f>4.74*H186*H187*H188*H189^2</f>
        <v>8.3986875000000012</v>
      </c>
      <c r="I193" s="9" t="s">
        <v>139</v>
      </c>
      <c r="J193" s="57"/>
      <c r="K193" s="9"/>
      <c r="L193" s="9"/>
      <c r="M193" s="9"/>
      <c r="N193" s="9"/>
      <c r="O193" s="9"/>
    </row>
    <row r="194" spans="2:15" ht="19.95" customHeight="1" x14ac:dyDescent="0.3">
      <c r="B194" s="42"/>
      <c r="C194" s="42"/>
      <c r="D194" s="42"/>
      <c r="I194" s="9"/>
      <c r="J194" s="57"/>
      <c r="K194" s="24"/>
      <c r="L194" s="24"/>
      <c r="M194" s="24"/>
      <c r="N194" s="24"/>
      <c r="O194" s="24"/>
    </row>
    <row r="195" spans="2:15" ht="19.95" customHeight="1" x14ac:dyDescent="0.3">
      <c r="B195" s="42"/>
      <c r="C195" s="42"/>
      <c r="D195" s="42"/>
      <c r="E195" s="119" t="s">
        <v>46</v>
      </c>
      <c r="F195" s="119"/>
      <c r="G195" s="36" t="s">
        <v>88</v>
      </c>
      <c r="H195" s="126" t="s">
        <v>203</v>
      </c>
      <c r="I195" s="126"/>
      <c r="J195" s="57"/>
      <c r="K195" s="57"/>
      <c r="L195" s="33"/>
      <c r="M195" s="37"/>
      <c r="N195" s="37"/>
      <c r="O195" s="37"/>
    </row>
    <row r="196" spans="2:15" ht="19.95" customHeight="1" x14ac:dyDescent="0.3">
      <c r="B196" s="42"/>
      <c r="D196" s="42"/>
      <c r="E196" s="42"/>
      <c r="F196" s="42"/>
      <c r="G196" s="65"/>
      <c r="H196" s="69"/>
      <c r="I196" s="69"/>
      <c r="J196" s="57"/>
      <c r="K196" s="24"/>
      <c r="L196" s="24"/>
      <c r="M196" s="24"/>
      <c r="N196" s="24"/>
      <c r="O196" s="24"/>
    </row>
    <row r="197" spans="2:15" ht="19.95" customHeight="1" x14ac:dyDescent="0.3">
      <c r="B197" s="42"/>
      <c r="D197" s="42"/>
      <c r="E197" s="42"/>
      <c r="F197" s="42"/>
      <c r="G197" s="65"/>
      <c r="H197" s="69"/>
      <c r="I197" s="69"/>
      <c r="J197" s="57"/>
      <c r="K197" s="24"/>
      <c r="L197" s="24"/>
      <c r="M197" s="24"/>
      <c r="N197" s="24"/>
      <c r="O197" s="24"/>
    </row>
    <row r="198" spans="2:15" ht="19.95" customHeight="1" x14ac:dyDescent="0.3">
      <c r="B198" s="42"/>
      <c r="D198" s="42"/>
      <c r="E198" s="42"/>
      <c r="F198" s="42"/>
      <c r="J198" s="57"/>
      <c r="K198" s="61"/>
      <c r="L198" s="61"/>
      <c r="M198" s="61"/>
      <c r="N198" s="61"/>
      <c r="O198" s="61"/>
    </row>
    <row r="199" spans="2:15" ht="19.95" customHeight="1" thickBot="1" x14ac:dyDescent="0.35">
      <c r="B199" s="42"/>
      <c r="D199" s="42"/>
      <c r="E199" s="42"/>
      <c r="F199" s="42"/>
      <c r="G199" s="17"/>
      <c r="H199" s="17"/>
      <c r="I199" s="17"/>
      <c r="J199" s="57"/>
      <c r="K199" s="24"/>
      <c r="L199" s="24"/>
      <c r="M199" s="24"/>
      <c r="N199" s="24"/>
      <c r="O199" s="24"/>
    </row>
    <row r="200" spans="2:15" ht="19.95" customHeight="1" x14ac:dyDescent="0.3">
      <c r="B200" s="120" t="s">
        <v>36</v>
      </c>
      <c r="C200" s="121"/>
      <c r="D200" s="121"/>
      <c r="E200" s="122"/>
      <c r="F200" s="42"/>
      <c r="G200" s="9"/>
      <c r="H200" s="9"/>
      <c r="I200" s="9"/>
      <c r="J200" s="57"/>
      <c r="K200" s="9"/>
      <c r="L200" s="9"/>
      <c r="M200" s="9"/>
      <c r="N200" s="9"/>
      <c r="O200" s="9"/>
    </row>
    <row r="201" spans="2:15" ht="19.95" customHeight="1" thickBot="1" x14ac:dyDescent="0.35">
      <c r="B201" s="123"/>
      <c r="C201" s="124"/>
      <c r="D201" s="124"/>
      <c r="E201" s="125"/>
      <c r="F201" s="42"/>
      <c r="G201" s="9"/>
      <c r="H201" s="9"/>
      <c r="I201" s="9"/>
      <c r="J201" s="57"/>
      <c r="K201" s="9"/>
      <c r="L201" s="9"/>
      <c r="M201" s="9"/>
      <c r="N201" s="9"/>
      <c r="O201" s="9"/>
    </row>
    <row r="202" spans="2:15" ht="19.95" customHeight="1" x14ac:dyDescent="0.3">
      <c r="B202" s="42"/>
      <c r="C202" s="42"/>
      <c r="D202" s="42"/>
      <c r="E202" s="42"/>
      <c r="F202" s="42"/>
      <c r="G202" s="9"/>
      <c r="H202" s="9"/>
      <c r="I202" s="9"/>
      <c r="J202" s="57"/>
      <c r="K202" s="9"/>
      <c r="L202" s="9"/>
      <c r="M202" s="9"/>
      <c r="N202" s="9"/>
      <c r="O202" s="9"/>
    </row>
    <row r="203" spans="2:15" ht="19.95" customHeight="1" x14ac:dyDescent="0.3">
      <c r="B203" s="47"/>
      <c r="C203" s="42"/>
      <c r="D203" s="126" t="s">
        <v>77</v>
      </c>
      <c r="E203" s="126"/>
      <c r="F203" s="126"/>
      <c r="H203" s="9"/>
      <c r="I203" s="9"/>
      <c r="J203" s="57" t="s">
        <v>163</v>
      </c>
      <c r="L203" s="9"/>
      <c r="M203" s="9"/>
      <c r="N203" s="9"/>
      <c r="O203" s="9"/>
    </row>
    <row r="204" spans="2:15" ht="19.95" customHeight="1" x14ac:dyDescent="0.3">
      <c r="B204" s="47"/>
      <c r="C204" s="42"/>
      <c r="D204" s="48"/>
      <c r="H204" s="9"/>
      <c r="I204" s="9"/>
      <c r="K204" s="45"/>
      <c r="L204" s="9"/>
      <c r="M204" s="9"/>
      <c r="N204" s="9"/>
      <c r="O204" s="9"/>
    </row>
    <row r="205" spans="2:15" ht="19.95" customHeight="1" x14ac:dyDescent="0.3">
      <c r="B205" s="42"/>
      <c r="C205" s="42"/>
      <c r="D205" s="127" t="s">
        <v>61</v>
      </c>
      <c r="E205" s="127"/>
      <c r="F205" s="127"/>
      <c r="G205" s="24" t="s">
        <v>88</v>
      </c>
      <c r="H205" s="9">
        <v>0.91500000000000004</v>
      </c>
      <c r="I205" s="9"/>
      <c r="J205" s="57"/>
      <c r="K205" s="9"/>
      <c r="L205" s="9"/>
      <c r="M205" s="9"/>
      <c r="N205" s="9"/>
      <c r="O205" s="9"/>
    </row>
    <row r="206" spans="2:15" ht="19.95" customHeight="1" x14ac:dyDescent="0.3">
      <c r="B206" s="42"/>
      <c r="C206" s="42"/>
      <c r="D206" s="127" t="s">
        <v>47</v>
      </c>
      <c r="E206" s="127"/>
      <c r="F206" s="127"/>
      <c r="G206" s="24" t="s">
        <v>88</v>
      </c>
      <c r="H206" s="18">
        <f>H49</f>
        <v>1.7163440000000001</v>
      </c>
      <c r="I206" s="9" t="s">
        <v>2</v>
      </c>
      <c r="J206" s="57"/>
      <c r="K206" s="9"/>
      <c r="L206" s="9"/>
      <c r="M206" s="42"/>
      <c r="N206" s="42"/>
      <c r="O206" s="42"/>
    </row>
    <row r="207" spans="2:15" ht="19.95" customHeight="1" x14ac:dyDescent="0.3">
      <c r="B207" s="42"/>
      <c r="C207" s="42"/>
      <c r="D207" s="127" t="s">
        <v>143</v>
      </c>
      <c r="E207" s="127"/>
      <c r="F207" s="127"/>
      <c r="G207" s="24" t="s">
        <v>88</v>
      </c>
      <c r="H207" s="9">
        <v>0.5</v>
      </c>
      <c r="I207" s="9" t="s">
        <v>2</v>
      </c>
      <c r="J207" s="57"/>
      <c r="K207" s="9"/>
      <c r="L207" s="9"/>
      <c r="M207" s="42"/>
      <c r="N207" s="42"/>
      <c r="O207" s="42"/>
    </row>
    <row r="208" spans="2:15" ht="19.95" customHeight="1" x14ac:dyDescent="0.3">
      <c r="B208" s="42"/>
      <c r="C208" s="42"/>
      <c r="D208" s="127" t="s">
        <v>156</v>
      </c>
      <c r="E208" s="127"/>
      <c r="F208" s="127"/>
      <c r="G208" s="24" t="s">
        <v>88</v>
      </c>
      <c r="H208" s="9">
        <v>1.5</v>
      </c>
      <c r="I208" s="9" t="s">
        <v>2</v>
      </c>
      <c r="K208" s="43"/>
      <c r="L208" s="9"/>
      <c r="M208" s="42"/>
      <c r="N208" s="42"/>
      <c r="O208" s="42"/>
    </row>
    <row r="209" spans="2:15" ht="19.95" customHeight="1" x14ac:dyDescent="0.3">
      <c r="B209" s="42"/>
      <c r="C209" s="42"/>
      <c r="D209" s="42"/>
      <c r="E209" s="42"/>
      <c r="H209" s="9"/>
      <c r="I209" s="9"/>
      <c r="J209" s="57"/>
      <c r="K209" s="9"/>
      <c r="L209" s="10"/>
      <c r="N209" s="9"/>
      <c r="O209" s="42"/>
    </row>
    <row r="210" spans="2:15" ht="19.95" customHeight="1" x14ac:dyDescent="0.3">
      <c r="B210" s="42"/>
      <c r="C210" s="42"/>
      <c r="D210" s="42"/>
      <c r="E210" s="119" t="s">
        <v>141</v>
      </c>
      <c r="F210" s="119"/>
      <c r="G210" s="36" t="s">
        <v>88</v>
      </c>
      <c r="H210" s="39" t="s">
        <v>144</v>
      </c>
      <c r="I210" s="9"/>
      <c r="J210" s="57"/>
      <c r="K210" s="9"/>
      <c r="L210" s="10"/>
      <c r="M210" s="10"/>
      <c r="N210" s="9"/>
      <c r="O210" s="42"/>
    </row>
    <row r="211" spans="2:15" ht="19.95" customHeight="1" x14ac:dyDescent="0.3">
      <c r="B211" s="42"/>
      <c r="C211" s="42"/>
      <c r="D211" s="42"/>
      <c r="H211" s="9"/>
      <c r="I211" s="9"/>
      <c r="J211" s="57"/>
      <c r="K211" s="9"/>
      <c r="L211" s="10"/>
      <c r="M211" s="10"/>
      <c r="N211" s="9"/>
      <c r="O211" s="42"/>
    </row>
    <row r="212" spans="2:15" ht="19.95" customHeight="1" x14ac:dyDescent="0.3">
      <c r="B212" s="42"/>
      <c r="C212" s="42"/>
      <c r="D212" s="42"/>
      <c r="G212" s="36" t="s">
        <v>88</v>
      </c>
      <c r="H212" s="18">
        <f>7.8*H205*H206*H207*H208^2</f>
        <v>13.780740519000002</v>
      </c>
      <c r="I212" s="9" t="s">
        <v>139</v>
      </c>
      <c r="J212" s="57"/>
      <c r="K212" s="24"/>
      <c r="L212" s="32"/>
      <c r="M212" s="32"/>
      <c r="N212" s="24"/>
      <c r="O212" s="41"/>
    </row>
    <row r="213" spans="2:15" ht="19.95" customHeight="1" x14ac:dyDescent="0.3">
      <c r="B213" s="42"/>
      <c r="C213" s="42"/>
      <c r="D213" s="42"/>
      <c r="H213" s="9"/>
      <c r="I213" s="9"/>
      <c r="J213" s="57"/>
      <c r="K213" s="24"/>
      <c r="L213" s="32"/>
      <c r="M213" s="32"/>
      <c r="N213" s="24"/>
      <c r="O213" s="41"/>
    </row>
    <row r="214" spans="2:15" ht="19.95" customHeight="1" x14ac:dyDescent="0.3">
      <c r="B214" s="42"/>
      <c r="C214" s="42"/>
      <c r="D214" s="42"/>
      <c r="E214" s="119" t="s">
        <v>46</v>
      </c>
      <c r="F214" s="119"/>
      <c r="G214" s="36" t="s">
        <v>88</v>
      </c>
      <c r="H214" s="126" t="s">
        <v>194</v>
      </c>
      <c r="I214" s="126"/>
      <c r="J214" s="57"/>
      <c r="K214" s="57"/>
      <c r="L214" s="33"/>
      <c r="M214" s="37"/>
      <c r="N214" s="37"/>
      <c r="O214" s="37"/>
    </row>
    <row r="215" spans="2:15" ht="19.95" customHeight="1" x14ac:dyDescent="0.3">
      <c r="B215" s="42"/>
      <c r="C215" s="42"/>
      <c r="D215" s="42"/>
      <c r="E215" s="42"/>
      <c r="F215" s="42"/>
      <c r="J215" s="57"/>
      <c r="K215" s="61"/>
      <c r="L215" s="61"/>
      <c r="M215" s="61"/>
      <c r="N215" s="61"/>
      <c r="O215" s="61"/>
    </row>
    <row r="216" spans="2:15" ht="19.95" customHeight="1" x14ac:dyDescent="0.3">
      <c r="B216" s="42"/>
      <c r="C216" s="42"/>
      <c r="D216" s="42"/>
      <c r="E216" s="39"/>
      <c r="F216" s="39"/>
      <c r="G216" s="36"/>
      <c r="H216" s="9"/>
      <c r="I216" s="9"/>
      <c r="J216" s="57"/>
      <c r="K216" s="9"/>
      <c r="L216" s="9"/>
      <c r="M216" s="9"/>
      <c r="N216" s="9"/>
      <c r="O216" s="9"/>
    </row>
    <row r="217" spans="2:15" ht="19.95" customHeight="1" x14ac:dyDescent="0.3">
      <c r="B217" s="42"/>
      <c r="C217" s="46"/>
      <c r="D217" s="126" t="s">
        <v>173</v>
      </c>
      <c r="E217" s="126"/>
      <c r="F217" s="126"/>
      <c r="G217" s="55"/>
      <c r="H217" s="55"/>
      <c r="I217" s="55"/>
      <c r="J217" s="57" t="s">
        <v>164</v>
      </c>
      <c r="K217" s="9"/>
      <c r="L217" s="9"/>
      <c r="M217" s="9"/>
      <c r="N217" s="9"/>
      <c r="O217" s="9"/>
    </row>
    <row r="218" spans="2:15" ht="19.95" customHeight="1" x14ac:dyDescent="0.3">
      <c r="B218" s="42"/>
      <c r="C218" s="42"/>
      <c r="D218" s="42"/>
      <c r="E218" s="42"/>
      <c r="F218" s="42"/>
      <c r="G218" s="9"/>
      <c r="H218" s="9"/>
      <c r="I218" s="9"/>
      <c r="J218" s="57"/>
      <c r="K218" s="9"/>
      <c r="L218" s="9"/>
      <c r="M218" s="9"/>
      <c r="N218" s="9"/>
      <c r="O218" s="9"/>
    </row>
    <row r="219" spans="2:15" ht="19.95" customHeight="1" x14ac:dyDescent="0.3">
      <c r="B219" s="42"/>
      <c r="C219" s="42"/>
      <c r="D219" s="127" t="s">
        <v>155</v>
      </c>
      <c r="E219" s="127"/>
      <c r="F219" s="127"/>
      <c r="G219" s="24" t="s">
        <v>88</v>
      </c>
      <c r="H219" s="9">
        <f>Thickness!D19/1000</f>
        <v>0.7</v>
      </c>
      <c r="I219" s="9" t="s">
        <v>2</v>
      </c>
      <c r="K219" s="43"/>
      <c r="L219" s="9"/>
      <c r="M219" s="9"/>
      <c r="N219" s="9"/>
      <c r="O219" s="9"/>
    </row>
    <row r="220" spans="2:15" ht="19.95" customHeight="1" x14ac:dyDescent="0.3">
      <c r="B220" s="42"/>
      <c r="C220" s="42"/>
      <c r="D220" s="127" t="s">
        <v>52</v>
      </c>
      <c r="E220" s="127"/>
      <c r="F220" s="127"/>
      <c r="G220" s="24" t="s">
        <v>88</v>
      </c>
      <c r="H220" s="18">
        <f>1.25+Thickness!D12/200</f>
        <v>1.5640860000000001</v>
      </c>
      <c r="I220" s="9" t="s">
        <v>2</v>
      </c>
      <c r="K220" s="43"/>
      <c r="L220" s="9"/>
      <c r="M220" s="9"/>
      <c r="N220" s="9"/>
      <c r="O220" s="39"/>
    </row>
    <row r="221" spans="2:15" ht="19.95" customHeight="1" x14ac:dyDescent="0.3">
      <c r="B221" s="42"/>
      <c r="C221" s="42"/>
      <c r="D221" s="127" t="s">
        <v>156</v>
      </c>
      <c r="E221" s="127"/>
      <c r="F221" s="127"/>
      <c r="G221" s="24" t="s">
        <v>88</v>
      </c>
      <c r="H221" s="9">
        <v>1.5</v>
      </c>
      <c r="I221" s="9" t="s">
        <v>2</v>
      </c>
      <c r="K221" s="43"/>
      <c r="L221" s="9"/>
      <c r="M221" s="9"/>
      <c r="N221" s="9"/>
      <c r="O221" s="9"/>
    </row>
    <row r="222" spans="2:15" ht="19.95" customHeight="1" x14ac:dyDescent="0.3">
      <c r="B222" s="42"/>
      <c r="C222" s="42"/>
      <c r="D222" s="42"/>
      <c r="E222" s="42"/>
      <c r="F222" s="42"/>
      <c r="G222" s="9"/>
      <c r="H222" s="9"/>
      <c r="I222" s="9"/>
      <c r="J222" s="57"/>
      <c r="K222" s="9"/>
      <c r="L222" s="9"/>
      <c r="M222" s="9"/>
      <c r="N222" s="9"/>
      <c r="O222" s="9"/>
    </row>
    <row r="223" spans="2:15" ht="19.95" customHeight="1" x14ac:dyDescent="0.3">
      <c r="B223" s="42"/>
      <c r="C223" s="42"/>
      <c r="D223" s="42"/>
      <c r="E223" s="42"/>
      <c r="F223" s="42"/>
      <c r="G223" s="9"/>
      <c r="H223" s="9"/>
      <c r="I223" s="9"/>
      <c r="J223" s="57"/>
      <c r="K223" s="9"/>
      <c r="L223" s="9"/>
      <c r="M223" s="9"/>
      <c r="N223" s="9"/>
      <c r="O223" s="9"/>
    </row>
    <row r="224" spans="2:15" ht="19.95" customHeight="1" x14ac:dyDescent="0.3">
      <c r="B224" s="49"/>
      <c r="C224" s="49"/>
      <c r="D224" s="49"/>
      <c r="E224" s="119" t="s">
        <v>141</v>
      </c>
      <c r="F224" s="119"/>
      <c r="G224" s="36" t="s">
        <v>88</v>
      </c>
      <c r="H224" s="39" t="s">
        <v>166</v>
      </c>
      <c r="I224" s="9"/>
      <c r="J224" s="57"/>
      <c r="K224" s="9"/>
      <c r="L224" s="9"/>
      <c r="M224" s="9"/>
      <c r="N224" s="9"/>
      <c r="O224" s="9"/>
    </row>
    <row r="225" spans="1:15" ht="19.95" customHeight="1" x14ac:dyDescent="0.3">
      <c r="B225" s="49"/>
      <c r="C225" s="49"/>
      <c r="D225" s="49"/>
      <c r="H225" s="9"/>
      <c r="I225" s="9"/>
      <c r="J225" s="57"/>
      <c r="K225" s="9"/>
      <c r="L225" s="9"/>
      <c r="M225" s="9"/>
      <c r="N225" s="9"/>
      <c r="O225" s="9"/>
    </row>
    <row r="226" spans="1:15" ht="19.95" customHeight="1" x14ac:dyDescent="0.3">
      <c r="B226" s="49"/>
      <c r="C226" s="49"/>
      <c r="D226" s="49"/>
      <c r="G226" s="36" t="s">
        <v>88</v>
      </c>
      <c r="H226" s="18">
        <f>3.5*H219*H220*H221^2</f>
        <v>8.6220240749999988</v>
      </c>
      <c r="I226" s="9" t="s">
        <v>139</v>
      </c>
      <c r="J226" s="57"/>
      <c r="K226" s="9"/>
      <c r="L226" s="9"/>
      <c r="M226" s="9"/>
      <c r="N226" s="9"/>
      <c r="O226" s="9"/>
    </row>
    <row r="227" spans="1:15" ht="19.95" customHeight="1" x14ac:dyDescent="0.3">
      <c r="B227" s="42"/>
      <c r="C227" s="42"/>
      <c r="D227" s="42"/>
      <c r="H227" s="9"/>
      <c r="I227" s="9"/>
      <c r="J227" s="57"/>
      <c r="K227" s="24"/>
      <c r="L227" s="24"/>
      <c r="M227" s="24"/>
      <c r="N227" s="24"/>
      <c r="O227" s="24"/>
    </row>
    <row r="228" spans="1:15" ht="19.95" customHeight="1" x14ac:dyDescent="0.3">
      <c r="A228" s="50"/>
      <c r="B228" s="49"/>
      <c r="C228" s="49"/>
      <c r="D228" s="49"/>
      <c r="E228" s="119" t="s">
        <v>46</v>
      </c>
      <c r="F228" s="119"/>
      <c r="G228" s="36" t="s">
        <v>88</v>
      </c>
      <c r="H228" s="126" t="s">
        <v>196</v>
      </c>
      <c r="I228" s="126"/>
      <c r="J228" s="57"/>
      <c r="K228" s="57"/>
      <c r="L228" s="33"/>
      <c r="M228" s="37"/>
      <c r="N228" s="37"/>
      <c r="O228" s="37"/>
    </row>
    <row r="229" spans="1:15" ht="19.95" customHeight="1" x14ac:dyDescent="0.3">
      <c r="A229" s="50"/>
      <c r="B229" s="50"/>
      <c r="C229" s="50"/>
      <c r="D229" s="44"/>
      <c r="E229" s="44"/>
      <c r="F229" s="44"/>
      <c r="J229" s="57"/>
      <c r="K229" s="61"/>
      <c r="L229" s="61"/>
      <c r="M229" s="61"/>
      <c r="N229" s="61"/>
      <c r="O229" s="61"/>
    </row>
    <row r="230" spans="1:15" ht="19.95" customHeight="1" x14ac:dyDescent="0.3">
      <c r="A230" s="44"/>
      <c r="B230" s="44"/>
      <c r="C230" s="44"/>
      <c r="D230" s="44"/>
      <c r="E230" s="44"/>
      <c r="F230" s="44"/>
      <c r="G230" s="40"/>
      <c r="H230" s="40"/>
      <c r="I230" s="40"/>
      <c r="K230" s="73"/>
      <c r="L230" s="74"/>
      <c r="M230" s="74"/>
      <c r="N230" s="75"/>
      <c r="O230" s="75"/>
    </row>
    <row r="231" spans="1:15" ht="19.95" customHeight="1" x14ac:dyDescent="0.3">
      <c r="F231" s="51"/>
      <c r="K231" s="33"/>
      <c r="L231" s="75"/>
      <c r="M231" s="75"/>
      <c r="N231" s="75"/>
      <c r="O231" s="75"/>
    </row>
    <row r="232" spans="1:15" ht="19.95" customHeight="1" x14ac:dyDescent="0.3">
      <c r="D232" s="52"/>
      <c r="L232" s="6"/>
      <c r="M232" s="6"/>
      <c r="N232" s="6"/>
      <c r="O232" s="6"/>
    </row>
    <row r="233" spans="1:15" ht="19.95" customHeight="1" x14ac:dyDescent="0.3">
      <c r="L233" s="6"/>
      <c r="M233" s="6"/>
      <c r="N233" s="6"/>
      <c r="O233" s="6"/>
    </row>
    <row r="234" spans="1:15" ht="19.95" customHeight="1" x14ac:dyDescent="0.3">
      <c r="L234" s="6"/>
      <c r="M234" s="6"/>
      <c r="N234" s="6"/>
      <c r="O234" s="6"/>
    </row>
    <row r="235" spans="1:15" ht="19.95" customHeight="1" x14ac:dyDescent="0.3">
      <c r="L235" s="6"/>
      <c r="M235" s="6"/>
      <c r="N235" s="6"/>
      <c r="O235" s="6"/>
    </row>
    <row r="236" spans="1:15" ht="19.95" customHeight="1" x14ac:dyDescent="0.3">
      <c r="L236" s="6"/>
      <c r="M236" s="6"/>
      <c r="N236" s="6"/>
      <c r="O236" s="6"/>
    </row>
    <row r="237" spans="1:15" ht="19.95" customHeight="1" x14ac:dyDescent="0.3">
      <c r="L237" s="6"/>
      <c r="M237" s="6"/>
      <c r="N237" s="6"/>
      <c r="O237" s="6"/>
    </row>
    <row r="238" spans="1:15" ht="19.95" customHeight="1" x14ac:dyDescent="0.3">
      <c r="L238" s="6"/>
      <c r="M238" s="6"/>
      <c r="N238" s="6"/>
      <c r="O238" s="6"/>
    </row>
    <row r="239" spans="1:15" ht="19.95" customHeight="1" x14ac:dyDescent="0.3">
      <c r="L239" s="6"/>
      <c r="M239" s="6"/>
      <c r="N239" s="6"/>
      <c r="O239" s="6"/>
    </row>
    <row r="240" spans="1:15" ht="19.95" customHeight="1" x14ac:dyDescent="0.3">
      <c r="L240" s="6"/>
      <c r="M240" s="6"/>
      <c r="N240" s="6"/>
      <c r="O240" s="6"/>
    </row>
    <row r="241" spans="12:15" ht="19.95" customHeight="1" x14ac:dyDescent="0.3">
      <c r="L241" s="6"/>
      <c r="M241" s="6"/>
      <c r="N241" s="6"/>
      <c r="O241" s="6"/>
    </row>
    <row r="242" spans="12:15" ht="19.95" customHeight="1" x14ac:dyDescent="0.3">
      <c r="L242" s="6"/>
      <c r="M242" s="6"/>
      <c r="N242" s="6"/>
      <c r="O242" s="6"/>
    </row>
    <row r="243" spans="12:15" ht="19.95" customHeight="1" x14ac:dyDescent="0.3">
      <c r="L243" s="6"/>
      <c r="M243" s="6"/>
      <c r="N243" s="6"/>
      <c r="O243" s="6"/>
    </row>
  </sheetData>
  <mergeCells count="114">
    <mergeCell ref="H228:I228"/>
    <mergeCell ref="H70:I70"/>
    <mergeCell ref="H86:I86"/>
    <mergeCell ref="H119:I119"/>
    <mergeCell ref="H150:I150"/>
    <mergeCell ref="H195:I195"/>
    <mergeCell ref="H57:I57"/>
    <mergeCell ref="H105:I105"/>
    <mergeCell ref="H136:I136"/>
    <mergeCell ref="H167:I167"/>
    <mergeCell ref="H181:I181"/>
    <mergeCell ref="H214:I214"/>
    <mergeCell ref="D51:F51"/>
    <mergeCell ref="E53:F53"/>
    <mergeCell ref="B42:E43"/>
    <mergeCell ref="C46:E46"/>
    <mergeCell ref="D48:F48"/>
    <mergeCell ref="B91:E92"/>
    <mergeCell ref="D78:F78"/>
    <mergeCell ref="D79:F79"/>
    <mergeCell ref="D80:F80"/>
    <mergeCell ref="E82:F82"/>
    <mergeCell ref="C59:E59"/>
    <mergeCell ref="C75:E75"/>
    <mergeCell ref="E57:F57"/>
    <mergeCell ref="D61:F61"/>
    <mergeCell ref="D62:F62"/>
    <mergeCell ref="D63:F63"/>
    <mergeCell ref="D64:F64"/>
    <mergeCell ref="E66:F66"/>
    <mergeCell ref="E70:F70"/>
    <mergeCell ref="D77:F77"/>
    <mergeCell ref="D49:F49"/>
    <mergeCell ref="B6:E7"/>
    <mergeCell ref="G2:J3"/>
    <mergeCell ref="E37:F37"/>
    <mergeCell ref="E13:F13"/>
    <mergeCell ref="C31:E31"/>
    <mergeCell ref="C16:E16"/>
    <mergeCell ref="C9:E9"/>
    <mergeCell ref="E27:F27"/>
    <mergeCell ref="D50:F50"/>
    <mergeCell ref="J13:K13"/>
    <mergeCell ref="H37:I37"/>
    <mergeCell ref="H27:I27"/>
    <mergeCell ref="E23:F23"/>
    <mergeCell ref="D21:F21"/>
    <mergeCell ref="D20:F20"/>
    <mergeCell ref="D19:F19"/>
    <mergeCell ref="D18:F18"/>
    <mergeCell ref="H13:I13"/>
    <mergeCell ref="D130:F130"/>
    <mergeCell ref="B122:E123"/>
    <mergeCell ref="D127:F127"/>
    <mergeCell ref="E119:F119"/>
    <mergeCell ref="C125:E125"/>
    <mergeCell ref="D113:F113"/>
    <mergeCell ref="E115:F115"/>
    <mergeCell ref="C108:E108"/>
    <mergeCell ref="E101:F101"/>
    <mergeCell ref="E105:F105"/>
    <mergeCell ref="D110:F110"/>
    <mergeCell ref="E132:F132"/>
    <mergeCell ref="E136:F136"/>
    <mergeCell ref="D141:F141"/>
    <mergeCell ref="C139:E139"/>
    <mergeCell ref="D175:F175"/>
    <mergeCell ref="C143:F143"/>
    <mergeCell ref="D111:F111"/>
    <mergeCell ref="D112:F112"/>
    <mergeCell ref="E86:F86"/>
    <mergeCell ref="D96:F96"/>
    <mergeCell ref="D97:F97"/>
    <mergeCell ref="D98:F98"/>
    <mergeCell ref="D99:F99"/>
    <mergeCell ref="C94:E94"/>
    <mergeCell ref="D144:F144"/>
    <mergeCell ref="D158:F158"/>
    <mergeCell ref="E163:F163"/>
    <mergeCell ref="E167:F167"/>
    <mergeCell ref="C170:E170"/>
    <mergeCell ref="D172:F172"/>
    <mergeCell ref="D160:F160"/>
    <mergeCell ref="D161:F161"/>
    <mergeCell ref="D159:F159"/>
    <mergeCell ref="D129:F129"/>
    <mergeCell ref="E146:F146"/>
    <mergeCell ref="E150:F150"/>
    <mergeCell ref="B153:E154"/>
    <mergeCell ref="C156:E156"/>
    <mergeCell ref="D188:F188"/>
    <mergeCell ref="D189:F189"/>
    <mergeCell ref="D186:F186"/>
    <mergeCell ref="D187:F187"/>
    <mergeCell ref="E191:F191"/>
    <mergeCell ref="D174:F174"/>
    <mergeCell ref="E195:F195"/>
    <mergeCell ref="B200:E201"/>
    <mergeCell ref="E177:F177"/>
    <mergeCell ref="E181:F181"/>
    <mergeCell ref="C184:E184"/>
    <mergeCell ref="E224:F224"/>
    <mergeCell ref="E228:F228"/>
    <mergeCell ref="D220:F220"/>
    <mergeCell ref="D219:F219"/>
    <mergeCell ref="D221:F221"/>
    <mergeCell ref="D217:F217"/>
    <mergeCell ref="D203:F203"/>
    <mergeCell ref="D205:F205"/>
    <mergeCell ref="D206:F206"/>
    <mergeCell ref="D207:F207"/>
    <mergeCell ref="D208:F208"/>
    <mergeCell ref="E210:F210"/>
    <mergeCell ref="E214:F21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5"/>
  <sheetViews>
    <sheetView tabSelected="1" topLeftCell="A25" zoomScale="70" zoomScaleNormal="70" workbookViewId="0">
      <selection activeCell="H41" sqref="H41"/>
    </sheetView>
  </sheetViews>
  <sheetFormatPr defaultColWidth="8.88671875" defaultRowHeight="25.05" customHeight="1" x14ac:dyDescent="0.3"/>
  <cols>
    <col min="1" max="2" width="8.88671875" style="65"/>
    <col min="3" max="3" width="15.33203125" style="65" customWidth="1"/>
    <col min="4" max="4" width="13.6640625" style="65" customWidth="1"/>
    <col min="5" max="5" width="8.88671875" style="65" customWidth="1"/>
    <col min="6" max="6" width="10.88671875" style="65" customWidth="1"/>
    <col min="7" max="7" width="16.44140625" style="65" customWidth="1"/>
    <col min="8" max="8" width="14.109375" style="65" customWidth="1"/>
    <col min="9" max="9" width="17.33203125" style="65" customWidth="1"/>
    <col min="10" max="10" width="23.33203125" style="65" customWidth="1"/>
    <col min="11" max="11" width="20.44140625" style="65" customWidth="1"/>
    <col min="12" max="12" width="8.88671875" style="65"/>
    <col min="13" max="14" width="15.33203125" style="65" customWidth="1"/>
    <col min="15" max="16384" width="8.88671875" style="65"/>
  </cols>
  <sheetData>
    <row r="1" spans="1:12" ht="25.05" customHeight="1" x14ac:dyDescent="0.3">
      <c r="A1" s="65" t="s">
        <v>176</v>
      </c>
    </row>
    <row r="2" spans="1:12" ht="25.05" customHeight="1" thickBot="1" x14ac:dyDescent="0.35"/>
    <row r="3" spans="1:12" ht="25.05" customHeight="1" x14ac:dyDescent="0.3">
      <c r="A3" s="65" t="s">
        <v>176</v>
      </c>
      <c r="B3" s="65" t="s">
        <v>176</v>
      </c>
      <c r="G3" s="95" t="s">
        <v>53</v>
      </c>
      <c r="H3" s="96"/>
      <c r="I3" s="96"/>
      <c r="J3" s="96"/>
      <c r="K3" s="97"/>
      <c r="L3" s="68"/>
    </row>
    <row r="4" spans="1:12" ht="25.05" customHeight="1" thickBot="1" x14ac:dyDescent="0.35">
      <c r="E4" s="65" t="s">
        <v>176</v>
      </c>
      <c r="G4" s="98"/>
      <c r="H4" s="99"/>
      <c r="I4" s="99"/>
      <c r="J4" s="99"/>
      <c r="K4" s="100"/>
      <c r="L4" s="68"/>
    </row>
    <row r="6" spans="1:12" ht="25.05" customHeight="1" x14ac:dyDescent="0.3">
      <c r="A6" s="65" t="s">
        <v>176</v>
      </c>
      <c r="E6" s="65" t="s">
        <v>176</v>
      </c>
      <c r="G6" s="129" t="s">
        <v>33</v>
      </c>
      <c r="H6" s="129"/>
      <c r="I6" s="129"/>
      <c r="J6" s="129" t="s">
        <v>44</v>
      </c>
      <c r="K6" s="129"/>
    </row>
    <row r="7" spans="1:12" ht="25.05" customHeight="1" x14ac:dyDescent="0.3">
      <c r="C7" s="29"/>
      <c r="G7" s="129"/>
      <c r="H7" s="129"/>
      <c r="I7" s="129"/>
      <c r="J7" s="129"/>
      <c r="K7" s="129"/>
    </row>
    <row r="8" spans="1:12" ht="25.05" customHeight="1" x14ac:dyDescent="0.3">
      <c r="C8" s="68"/>
      <c r="G8" s="83" t="s">
        <v>54</v>
      </c>
      <c r="H8" s="83"/>
      <c r="I8" s="83"/>
      <c r="J8" s="64">
        <f>Thickness!G36</f>
        <v>8</v>
      </c>
      <c r="K8" s="64" t="s">
        <v>5</v>
      </c>
    </row>
    <row r="9" spans="1:12" ht="25.05" customHeight="1" x14ac:dyDescent="0.3">
      <c r="C9" s="68"/>
      <c r="G9" s="83" t="s">
        <v>14</v>
      </c>
      <c r="H9" s="83"/>
      <c r="I9" s="83"/>
      <c r="J9" s="64">
        <f>Thickness!G41</f>
        <v>8</v>
      </c>
      <c r="K9" s="64" t="s">
        <v>5</v>
      </c>
    </row>
    <row r="10" spans="1:12" ht="25.05" customHeight="1" x14ac:dyDescent="0.3">
      <c r="C10" s="68"/>
      <c r="G10" s="83" t="s">
        <v>16</v>
      </c>
      <c r="H10" s="83"/>
      <c r="I10" s="83"/>
      <c r="J10" s="64">
        <f>Thickness!G46</f>
        <v>8</v>
      </c>
      <c r="K10" s="64" t="s">
        <v>5</v>
      </c>
    </row>
    <row r="11" spans="1:12" ht="25.05" customHeight="1" x14ac:dyDescent="0.3">
      <c r="C11" s="68"/>
      <c r="G11" s="83" t="s">
        <v>17</v>
      </c>
      <c r="H11" s="83"/>
      <c r="I11" s="83"/>
      <c r="J11" s="64">
        <f>Thickness!G51</f>
        <v>7</v>
      </c>
      <c r="K11" s="64" t="s">
        <v>5</v>
      </c>
    </row>
    <row r="12" spans="1:12" ht="25.05" customHeight="1" x14ac:dyDescent="0.3">
      <c r="C12" s="68"/>
      <c r="G12" s="83" t="s">
        <v>18</v>
      </c>
      <c r="H12" s="83"/>
      <c r="I12" s="83"/>
      <c r="J12" s="64">
        <f>Thickness!G56</f>
        <v>7</v>
      </c>
      <c r="K12" s="64" t="s">
        <v>5</v>
      </c>
    </row>
    <row r="13" spans="1:12" ht="25.05" customHeight="1" x14ac:dyDescent="0.3">
      <c r="C13" s="68"/>
      <c r="G13" s="83" t="s">
        <v>19</v>
      </c>
      <c r="H13" s="83"/>
      <c r="I13" s="83"/>
      <c r="J13" s="64">
        <f>Thickness!G61</f>
        <v>8</v>
      </c>
      <c r="K13" s="64" t="s">
        <v>5</v>
      </c>
    </row>
    <row r="14" spans="1:12" ht="25.05" customHeight="1" x14ac:dyDescent="0.3">
      <c r="C14" s="68"/>
      <c r="G14" s="83" t="s">
        <v>20</v>
      </c>
      <c r="H14" s="83"/>
      <c r="I14" s="83"/>
      <c r="J14" s="64">
        <f>Thickness!G71</f>
        <v>6</v>
      </c>
      <c r="K14" s="64" t="s">
        <v>5</v>
      </c>
    </row>
    <row r="15" spans="1:12" ht="25.05" customHeight="1" x14ac:dyDescent="0.3">
      <c r="C15" s="68"/>
      <c r="G15" s="130" t="s">
        <v>58</v>
      </c>
      <c r="H15" s="130"/>
      <c r="I15" s="130"/>
      <c r="J15" s="64">
        <f>Thickness!G206</f>
        <v>8</v>
      </c>
      <c r="K15" s="64" t="s">
        <v>5</v>
      </c>
    </row>
    <row r="16" spans="1:12" ht="25.05" customHeight="1" x14ac:dyDescent="0.3">
      <c r="C16" s="68"/>
      <c r="G16" s="31"/>
      <c r="H16" s="31"/>
      <c r="I16" s="31"/>
      <c r="J16" s="29"/>
      <c r="K16" s="29"/>
    </row>
    <row r="17" spans="2:12" ht="25.05" customHeight="1" x14ac:dyDescent="0.3">
      <c r="C17" s="68"/>
      <c r="G17" s="129" t="s">
        <v>68</v>
      </c>
      <c r="H17" s="129"/>
      <c r="I17" s="129"/>
      <c r="J17" s="129"/>
      <c r="K17" s="129"/>
      <c r="L17" s="29"/>
    </row>
    <row r="18" spans="2:12" ht="25.05" customHeight="1" x14ac:dyDescent="0.3">
      <c r="C18" s="68"/>
      <c r="G18" s="129"/>
      <c r="H18" s="129"/>
      <c r="I18" s="129"/>
      <c r="J18" s="129"/>
      <c r="K18" s="129"/>
      <c r="L18" s="29"/>
    </row>
    <row r="19" spans="2:12" ht="25.05" customHeight="1" x14ac:dyDescent="0.3">
      <c r="C19" s="68"/>
      <c r="G19" s="83" t="s">
        <v>178</v>
      </c>
      <c r="H19" s="83"/>
      <c r="I19" s="83"/>
      <c r="J19" s="111" t="s">
        <v>189</v>
      </c>
      <c r="K19" s="112"/>
      <c r="L19" s="81"/>
    </row>
    <row r="20" spans="2:12" ht="25.05" customHeight="1" x14ac:dyDescent="0.3">
      <c r="C20" s="68"/>
      <c r="G20" s="83" t="s">
        <v>67</v>
      </c>
      <c r="H20" s="83"/>
      <c r="I20" s="83"/>
      <c r="J20" s="133" t="s">
        <v>190</v>
      </c>
      <c r="K20" s="133"/>
    </row>
    <row r="21" spans="2:12" ht="25.05" customHeight="1" x14ac:dyDescent="0.3">
      <c r="C21" s="68"/>
      <c r="G21" s="83" t="s">
        <v>198</v>
      </c>
      <c r="H21" s="83"/>
      <c r="I21" s="83"/>
      <c r="J21" s="133" t="s">
        <v>193</v>
      </c>
      <c r="K21" s="133"/>
    </row>
    <row r="22" spans="2:12" ht="25.05" customHeight="1" x14ac:dyDescent="0.3">
      <c r="C22" s="68"/>
      <c r="H22" s="29"/>
      <c r="I22" s="29"/>
      <c r="J22" s="69"/>
      <c r="K22" s="69"/>
      <c r="L22" s="31"/>
    </row>
    <row r="23" spans="2:12" ht="25.05" customHeight="1" x14ac:dyDescent="0.3">
      <c r="C23" s="68"/>
      <c r="G23" s="132" t="s">
        <v>69</v>
      </c>
      <c r="H23" s="132"/>
      <c r="I23" s="132"/>
      <c r="J23" s="132"/>
      <c r="K23" s="132"/>
      <c r="L23" s="31"/>
    </row>
    <row r="24" spans="2:12" ht="25.05" customHeight="1" x14ac:dyDescent="0.3">
      <c r="C24" s="68"/>
      <c r="G24" s="132"/>
      <c r="H24" s="132"/>
      <c r="I24" s="132"/>
      <c r="J24" s="132"/>
      <c r="K24" s="132"/>
      <c r="L24" s="31"/>
    </row>
    <row r="25" spans="2:12" ht="25.05" customHeight="1" x14ac:dyDescent="0.3">
      <c r="C25" s="68"/>
      <c r="G25" s="131" t="s">
        <v>23</v>
      </c>
      <c r="H25" s="131"/>
      <c r="I25" s="131"/>
      <c r="J25" s="133" t="s">
        <v>195</v>
      </c>
      <c r="K25" s="133"/>
    </row>
    <row r="26" spans="2:12" ht="25.05" customHeight="1" x14ac:dyDescent="0.3">
      <c r="C26" s="68"/>
      <c r="G26" s="131" t="s">
        <v>169</v>
      </c>
      <c r="H26" s="131"/>
      <c r="I26" s="131"/>
      <c r="J26" s="133" t="s">
        <v>194</v>
      </c>
      <c r="K26" s="133"/>
    </row>
    <row r="27" spans="2:12" ht="25.05" customHeight="1" x14ac:dyDescent="0.3">
      <c r="C27" s="68"/>
      <c r="G27" s="131" t="s">
        <v>26</v>
      </c>
      <c r="H27" s="131"/>
      <c r="I27" s="131"/>
      <c r="J27" s="133" t="s">
        <v>195</v>
      </c>
      <c r="K27" s="133"/>
    </row>
    <row r="28" spans="2:12" ht="25.05" customHeight="1" x14ac:dyDescent="0.3">
      <c r="C28" s="68"/>
      <c r="G28" s="21"/>
      <c r="H28" s="29"/>
      <c r="I28" s="29"/>
      <c r="J28" s="69"/>
      <c r="K28" s="69"/>
      <c r="L28" s="31"/>
    </row>
    <row r="29" spans="2:12" ht="25.05" customHeight="1" x14ac:dyDescent="0.3">
      <c r="C29" s="68"/>
      <c r="G29" s="132" t="s">
        <v>70</v>
      </c>
      <c r="H29" s="132"/>
      <c r="I29" s="132"/>
      <c r="J29" s="132"/>
      <c r="K29" s="132"/>
      <c r="L29" s="31"/>
    </row>
    <row r="30" spans="2:12" ht="25.05" customHeight="1" x14ac:dyDescent="0.3">
      <c r="C30" s="68"/>
      <c r="G30" s="132"/>
      <c r="H30" s="132"/>
      <c r="I30" s="132"/>
      <c r="J30" s="132"/>
      <c r="K30" s="132"/>
      <c r="L30" s="31"/>
    </row>
    <row r="31" spans="2:12" ht="25.05" customHeight="1" x14ac:dyDescent="0.3">
      <c r="G31" s="83" t="s">
        <v>149</v>
      </c>
      <c r="H31" s="83"/>
      <c r="I31" s="83"/>
      <c r="J31" s="133" t="s">
        <v>196</v>
      </c>
      <c r="K31" s="133"/>
    </row>
    <row r="32" spans="2:12" ht="25.05" customHeight="1" x14ac:dyDescent="0.3">
      <c r="B32" s="29"/>
      <c r="C32" s="68"/>
      <c r="G32" s="83" t="s">
        <v>55</v>
      </c>
      <c r="H32" s="83"/>
      <c r="I32" s="83"/>
      <c r="J32" s="133" t="s">
        <v>197</v>
      </c>
      <c r="K32" s="133"/>
    </row>
    <row r="33" spans="3:12" ht="25.05" customHeight="1" x14ac:dyDescent="0.3">
      <c r="C33" s="68"/>
      <c r="H33" s="68"/>
      <c r="K33" s="29"/>
      <c r="L33" s="31"/>
    </row>
    <row r="34" spans="3:12" ht="25.05" customHeight="1" x14ac:dyDescent="0.3">
      <c r="C34" s="68"/>
      <c r="G34" s="132" t="s">
        <v>71</v>
      </c>
      <c r="H34" s="132"/>
      <c r="I34" s="132"/>
      <c r="J34" s="132"/>
      <c r="K34" s="132"/>
      <c r="L34" s="31"/>
    </row>
    <row r="35" spans="3:12" ht="25.05" customHeight="1" x14ac:dyDescent="0.3">
      <c r="C35" s="68"/>
      <c r="G35" s="132"/>
      <c r="H35" s="132"/>
      <c r="I35" s="132"/>
      <c r="J35" s="132"/>
      <c r="K35" s="132"/>
      <c r="L35" s="31"/>
    </row>
    <row r="36" spans="3:12" ht="25.05" customHeight="1" x14ac:dyDescent="0.3">
      <c r="C36" s="21"/>
      <c r="G36" s="131" t="s">
        <v>72</v>
      </c>
      <c r="H36" s="131"/>
      <c r="I36" s="131"/>
      <c r="J36" s="67">
        <f>Thickness!G141</f>
        <v>8</v>
      </c>
      <c r="K36" s="64" t="s">
        <v>5</v>
      </c>
      <c r="L36" s="31"/>
    </row>
    <row r="37" spans="3:12" ht="25.05" customHeight="1" x14ac:dyDescent="0.3">
      <c r="C37" s="70"/>
      <c r="G37" s="131" t="s">
        <v>73</v>
      </c>
      <c r="H37" s="131"/>
      <c r="I37" s="131"/>
      <c r="J37" s="67">
        <f>Thickness!G151</f>
        <v>9</v>
      </c>
      <c r="K37" s="64" t="s">
        <v>5</v>
      </c>
      <c r="L37" s="31"/>
    </row>
    <row r="38" spans="3:12" ht="25.05" customHeight="1" x14ac:dyDescent="0.3">
      <c r="C38" s="70"/>
      <c r="G38" s="131" t="s">
        <v>74</v>
      </c>
      <c r="H38" s="131"/>
      <c r="I38" s="131"/>
      <c r="J38" s="72">
        <f>Thickness!G155</f>
        <v>8</v>
      </c>
      <c r="K38" s="64" t="s">
        <v>5</v>
      </c>
      <c r="L38" s="31"/>
    </row>
    <row r="39" spans="3:12" ht="25.05" customHeight="1" x14ac:dyDescent="0.3">
      <c r="C39" s="68"/>
      <c r="G39" s="83" t="s">
        <v>48</v>
      </c>
      <c r="H39" s="83"/>
      <c r="I39" s="83"/>
      <c r="J39" s="133" t="s">
        <v>200</v>
      </c>
      <c r="K39" s="133"/>
    </row>
    <row r="40" spans="3:12" ht="25.05" customHeight="1" x14ac:dyDescent="0.3">
      <c r="C40" s="68"/>
      <c r="G40" s="83" t="s">
        <v>49</v>
      </c>
      <c r="H40" s="83"/>
      <c r="I40" s="83"/>
      <c r="J40" s="133" t="s">
        <v>199</v>
      </c>
      <c r="K40" s="133"/>
    </row>
    <row r="41" spans="3:12" ht="25.05" customHeight="1" x14ac:dyDescent="0.3">
      <c r="C41" s="68"/>
      <c r="H41" s="29"/>
      <c r="I41" s="29"/>
      <c r="J41" s="29"/>
      <c r="K41" s="31"/>
      <c r="L41" s="31"/>
    </row>
    <row r="42" spans="3:12" ht="25.05" customHeight="1" x14ac:dyDescent="0.3">
      <c r="C42" s="68"/>
      <c r="G42" s="132" t="s">
        <v>31</v>
      </c>
      <c r="H42" s="132"/>
      <c r="I42" s="132"/>
      <c r="J42" s="132"/>
      <c r="K42" s="132"/>
      <c r="L42" s="31"/>
    </row>
    <row r="43" spans="3:12" ht="25.05" customHeight="1" x14ac:dyDescent="0.3">
      <c r="C43" s="68"/>
      <c r="G43" s="132"/>
      <c r="H43" s="132"/>
      <c r="I43" s="132"/>
      <c r="J43" s="132"/>
      <c r="K43" s="132"/>
      <c r="L43" s="31"/>
    </row>
    <row r="44" spans="3:12" ht="25.05" customHeight="1" x14ac:dyDescent="0.3">
      <c r="G44" s="83" t="s">
        <v>56</v>
      </c>
      <c r="H44" s="83"/>
      <c r="I44" s="83"/>
      <c r="J44" s="64">
        <f>Thickness!G170</f>
        <v>10</v>
      </c>
      <c r="K44" s="64" t="s">
        <v>5</v>
      </c>
      <c r="L44" s="31"/>
    </row>
    <row r="45" spans="3:12" ht="25.05" customHeight="1" x14ac:dyDescent="0.3">
      <c r="C45" s="68"/>
      <c r="G45" s="83" t="s">
        <v>76</v>
      </c>
      <c r="H45" s="83"/>
      <c r="I45" s="83"/>
      <c r="J45" s="64">
        <f>Thickness!G175</f>
        <v>11</v>
      </c>
      <c r="K45" s="64" t="s">
        <v>5</v>
      </c>
      <c r="L45" s="31"/>
    </row>
    <row r="46" spans="3:12" ht="25.05" customHeight="1" x14ac:dyDescent="0.3">
      <c r="C46" s="68"/>
      <c r="G46" s="83" t="s">
        <v>50</v>
      </c>
      <c r="H46" s="83"/>
      <c r="I46" s="83"/>
      <c r="J46" s="133" t="s">
        <v>201</v>
      </c>
      <c r="K46" s="133"/>
    </row>
    <row r="47" spans="3:12" ht="25.05" customHeight="1" x14ac:dyDescent="0.3">
      <c r="C47" s="68"/>
      <c r="G47" s="83" t="s">
        <v>171</v>
      </c>
      <c r="H47" s="83"/>
      <c r="I47" s="83"/>
      <c r="J47" s="133" t="s">
        <v>202</v>
      </c>
      <c r="K47" s="133"/>
    </row>
    <row r="48" spans="3:12" ht="25.05" customHeight="1" x14ac:dyDescent="0.3">
      <c r="C48" s="68"/>
      <c r="G48" s="83" t="s">
        <v>170</v>
      </c>
      <c r="H48" s="83"/>
      <c r="I48" s="83"/>
      <c r="J48" s="133" t="s">
        <v>203</v>
      </c>
      <c r="K48" s="133"/>
    </row>
    <row r="49" spans="3:12" ht="25.05" customHeight="1" x14ac:dyDescent="0.3">
      <c r="C49" s="68"/>
      <c r="I49" s="31"/>
      <c r="J49" s="69"/>
      <c r="K49" s="71"/>
      <c r="L49" s="31"/>
    </row>
    <row r="50" spans="3:12" ht="25.05" customHeight="1" x14ac:dyDescent="0.3">
      <c r="C50" s="68"/>
      <c r="I50" s="31"/>
      <c r="J50" s="69"/>
      <c r="K50" s="71"/>
      <c r="L50" s="31"/>
    </row>
    <row r="51" spans="3:12" ht="25.05" customHeight="1" x14ac:dyDescent="0.3">
      <c r="C51" s="68"/>
      <c r="I51" s="31"/>
      <c r="J51" s="31"/>
      <c r="K51" s="31"/>
      <c r="L51" s="31"/>
    </row>
    <row r="52" spans="3:12" ht="25.05" customHeight="1" x14ac:dyDescent="0.3">
      <c r="C52" s="68"/>
      <c r="G52" s="132" t="s">
        <v>36</v>
      </c>
      <c r="H52" s="132"/>
      <c r="I52" s="132"/>
      <c r="J52" s="132"/>
      <c r="K52" s="132"/>
      <c r="L52" s="31"/>
    </row>
    <row r="53" spans="3:12" ht="25.05" customHeight="1" x14ac:dyDescent="0.3">
      <c r="C53" s="68"/>
      <c r="G53" s="132"/>
      <c r="H53" s="132"/>
      <c r="I53" s="132"/>
      <c r="J53" s="132"/>
      <c r="K53" s="132"/>
      <c r="L53" s="31"/>
    </row>
    <row r="54" spans="3:12" ht="25.05" customHeight="1" x14ac:dyDescent="0.3">
      <c r="G54" s="83" t="s">
        <v>37</v>
      </c>
      <c r="H54" s="83"/>
      <c r="I54" s="83"/>
      <c r="J54" s="64">
        <f>Thickness!G184</f>
        <v>8</v>
      </c>
      <c r="K54" s="64" t="s">
        <v>5</v>
      </c>
      <c r="L54" s="31"/>
    </row>
    <row r="55" spans="3:12" ht="25.05" customHeight="1" x14ac:dyDescent="0.3">
      <c r="C55" s="68"/>
      <c r="G55" s="83" t="s">
        <v>38</v>
      </c>
      <c r="H55" s="83"/>
      <c r="I55" s="83"/>
      <c r="J55" s="64">
        <f>Thickness!G189</f>
        <v>6</v>
      </c>
      <c r="K55" s="64" t="s">
        <v>5</v>
      </c>
      <c r="L55" s="31"/>
    </row>
    <row r="56" spans="3:12" ht="25.05" customHeight="1" x14ac:dyDescent="0.3">
      <c r="C56" s="68"/>
      <c r="G56" s="83" t="s">
        <v>81</v>
      </c>
      <c r="H56" s="83"/>
      <c r="I56" s="83"/>
      <c r="J56" s="64">
        <f>Thickness!G234</f>
        <v>7</v>
      </c>
      <c r="K56" s="64" t="s">
        <v>5</v>
      </c>
      <c r="L56" s="31"/>
    </row>
    <row r="57" spans="3:12" ht="25.05" customHeight="1" x14ac:dyDescent="0.3">
      <c r="C57" s="68"/>
      <c r="G57" s="83" t="s">
        <v>169</v>
      </c>
      <c r="H57" s="83"/>
      <c r="I57" s="83"/>
      <c r="J57" s="133" t="s">
        <v>194</v>
      </c>
      <c r="K57" s="133"/>
    </row>
    <row r="58" spans="3:12" ht="25.05" customHeight="1" x14ac:dyDescent="0.3">
      <c r="C58" s="68"/>
      <c r="G58" s="130" t="s">
        <v>172</v>
      </c>
      <c r="H58" s="130"/>
      <c r="I58" s="130"/>
      <c r="J58" s="133" t="s">
        <v>196</v>
      </c>
      <c r="K58" s="133"/>
    </row>
    <row r="59" spans="3:12" ht="25.05" customHeight="1" x14ac:dyDescent="0.3">
      <c r="C59" s="68"/>
      <c r="G59" s="31"/>
      <c r="H59" s="29"/>
      <c r="I59" s="29"/>
      <c r="J59" s="29"/>
      <c r="K59" s="29"/>
      <c r="L59" s="31"/>
    </row>
    <row r="60" spans="3:12" ht="25.05" customHeight="1" x14ac:dyDescent="0.3">
      <c r="C60" s="68"/>
      <c r="G60" s="132" t="s">
        <v>174</v>
      </c>
      <c r="H60" s="132"/>
      <c r="I60" s="132"/>
      <c r="J60" s="132"/>
      <c r="K60" s="132"/>
      <c r="L60" s="31"/>
    </row>
    <row r="61" spans="3:12" ht="25.05" customHeight="1" x14ac:dyDescent="0.3">
      <c r="C61" s="68"/>
      <c r="G61" s="132"/>
      <c r="H61" s="132"/>
      <c r="I61" s="132"/>
      <c r="J61" s="132"/>
      <c r="K61" s="132"/>
      <c r="L61" s="31"/>
    </row>
    <row r="62" spans="3:12" ht="25.05" customHeight="1" x14ac:dyDescent="0.3">
      <c r="G62" s="83" t="s">
        <v>78</v>
      </c>
      <c r="H62" s="83"/>
      <c r="I62" s="83"/>
      <c r="J62" s="64">
        <f>Thickness!G215</f>
        <v>11</v>
      </c>
      <c r="K62" s="64" t="s">
        <v>5</v>
      </c>
      <c r="L62" s="31"/>
    </row>
    <row r="63" spans="3:12" ht="25.05" customHeight="1" x14ac:dyDescent="0.3">
      <c r="G63" s="83" t="s">
        <v>66</v>
      </c>
      <c r="H63" s="83"/>
      <c r="I63" s="83"/>
      <c r="J63" s="64">
        <f>Thickness!G228</f>
        <v>7</v>
      </c>
      <c r="K63" s="64" t="s">
        <v>5</v>
      </c>
      <c r="L63" s="31"/>
    </row>
    <row r="64" spans="3:12" ht="25.05" customHeight="1" x14ac:dyDescent="0.3">
      <c r="C64" s="68"/>
      <c r="G64" s="83" t="s">
        <v>79</v>
      </c>
      <c r="H64" s="83"/>
      <c r="I64" s="83"/>
      <c r="J64" s="64">
        <f>Thickness!G220</f>
        <v>160</v>
      </c>
      <c r="K64" s="64" t="s">
        <v>5</v>
      </c>
      <c r="L64" s="31"/>
    </row>
    <row r="65" spans="3:12" ht="25.05" customHeight="1" x14ac:dyDescent="0.3">
      <c r="C65" s="68"/>
      <c r="G65" s="83" t="s">
        <v>80</v>
      </c>
      <c r="H65" s="83"/>
      <c r="I65" s="83"/>
      <c r="J65" s="64">
        <f>Thickness!G222</f>
        <v>450</v>
      </c>
      <c r="K65" s="64" t="s">
        <v>5</v>
      </c>
      <c r="L65" s="31"/>
    </row>
  </sheetData>
  <mergeCells count="60">
    <mergeCell ref="J19:K19"/>
    <mergeCell ref="G19:I19"/>
    <mergeCell ref="J20:K20"/>
    <mergeCell ref="J21:K21"/>
    <mergeCell ref="J26:K26"/>
    <mergeCell ref="J25:K25"/>
    <mergeCell ref="G64:I64"/>
    <mergeCell ref="G65:I65"/>
    <mergeCell ref="G63:I63"/>
    <mergeCell ref="J58:K58"/>
    <mergeCell ref="G29:K30"/>
    <mergeCell ref="G34:K35"/>
    <mergeCell ref="J31:K31"/>
    <mergeCell ref="J32:K32"/>
    <mergeCell ref="G42:K43"/>
    <mergeCell ref="G58:I58"/>
    <mergeCell ref="G54:I54"/>
    <mergeCell ref="G55:I55"/>
    <mergeCell ref="G60:K61"/>
    <mergeCell ref="G62:I62"/>
    <mergeCell ref="G44:I44"/>
    <mergeCell ref="G45:I45"/>
    <mergeCell ref="J57:K57"/>
    <mergeCell ref="G56:I56"/>
    <mergeCell ref="G57:I57"/>
    <mergeCell ref="G37:I37"/>
    <mergeCell ref="G38:I38"/>
    <mergeCell ref="G39:I39"/>
    <mergeCell ref="G40:I40"/>
    <mergeCell ref="J40:K40"/>
    <mergeCell ref="G46:I46"/>
    <mergeCell ref="G47:I47"/>
    <mergeCell ref="G48:I48"/>
    <mergeCell ref="G52:K53"/>
    <mergeCell ref="J46:K46"/>
    <mergeCell ref="J47:K47"/>
    <mergeCell ref="J48:K48"/>
    <mergeCell ref="G32:I32"/>
    <mergeCell ref="G36:I36"/>
    <mergeCell ref="G20:I20"/>
    <mergeCell ref="G23:K24"/>
    <mergeCell ref="J39:K39"/>
    <mergeCell ref="G21:I21"/>
    <mergeCell ref="G26:I26"/>
    <mergeCell ref="G25:I25"/>
    <mergeCell ref="G27:I27"/>
    <mergeCell ref="G31:I31"/>
    <mergeCell ref="J27:K27"/>
    <mergeCell ref="G3:K4"/>
    <mergeCell ref="G17:K18"/>
    <mergeCell ref="G13:I13"/>
    <mergeCell ref="G14:I14"/>
    <mergeCell ref="G15:I15"/>
    <mergeCell ref="G6:I7"/>
    <mergeCell ref="J6:K7"/>
    <mergeCell ref="G8:I8"/>
    <mergeCell ref="G9:I9"/>
    <mergeCell ref="G10:I10"/>
    <mergeCell ref="G11:I11"/>
    <mergeCell ref="G12:I12"/>
  </mergeCells>
  <phoneticPr fontId="23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534b24-0596-41db-9a51-3f294bfbbee0" xsi:nil="true"/>
    <lcf76f155ced4ddcb4097134ff3c332f xmlns="54506b8c-445c-4f3d-898f-38feb0004166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9F415CBB8F654D879B98ED3DADA52F" ma:contentTypeVersion="9" ma:contentTypeDescription="Create a new document." ma:contentTypeScope="" ma:versionID="5fa83767f7d8a90cddf6555643658851">
  <xsd:schema xmlns:xsd="http://www.w3.org/2001/XMLSchema" xmlns:xs="http://www.w3.org/2001/XMLSchema" xmlns:p="http://schemas.microsoft.com/office/2006/metadata/properties" xmlns:ns2="54506b8c-445c-4f3d-898f-38feb0004166" xmlns:ns3="b1534b24-0596-41db-9a51-3f294bfbbee0" targetNamespace="http://schemas.microsoft.com/office/2006/metadata/properties" ma:root="true" ma:fieldsID="96ce9e05da52b5f688371bd9f2d274db" ns2:_="" ns3:_="">
    <xsd:import namespace="54506b8c-445c-4f3d-898f-38feb0004166"/>
    <xsd:import namespace="b1534b24-0596-41db-9a51-3f294bfbbe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506b8c-445c-4f3d-898f-38feb00041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6e39378-e5b3-4363-9849-d730c44b923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534b24-0596-41db-9a51-3f294bfbbee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2b462b0-74c3-47d6-a952-df5b32294fde}" ma:internalName="TaxCatchAll" ma:showField="CatchAllData" ma:web="b1534b24-0596-41db-9a51-3f294bfbbe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CE1D16-2BBF-4540-86E2-23BD1791984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B49100D-08CE-4B06-9B96-932732D178BF}">
  <ds:schemaRefs>
    <ds:schemaRef ds:uri="http://schemas.microsoft.com/office/2006/metadata/properties"/>
    <ds:schemaRef ds:uri="http://schemas.microsoft.com/office/infopath/2007/PartnerControls"/>
    <ds:schemaRef ds:uri="b1534b24-0596-41db-9a51-3f294bfbbee0"/>
    <ds:schemaRef ds:uri="54506b8c-445c-4f3d-898f-38feb0004166"/>
  </ds:schemaRefs>
</ds:datastoreItem>
</file>

<file path=customXml/itemProps3.xml><?xml version="1.0" encoding="utf-8"?>
<ds:datastoreItem xmlns:ds="http://schemas.openxmlformats.org/officeDocument/2006/customXml" ds:itemID="{C604A538-AA09-47D6-BD0A-B989EC2969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506b8c-445c-4f3d-898f-38feb0004166"/>
    <ds:schemaRef ds:uri="b1534b24-0596-41db-9a51-3f294bfbbe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Thickness</vt:lpstr>
      <vt:lpstr>Section Modulus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2022-07-28T17:47:32Z</dcterms:created>
  <dcterms:modified xsi:type="dcterms:W3CDTF">2022-08-13T19:30:14Z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0x010100529F415CBB8F654D879B98ED3DADA52F</vt:lpwstr>
  </property>
  <property fmtid="{D5CDD505-2E9C-101B-9397-08002B2CF9AE}" pid="3" name="MediaServiceImageTags">
    <vt:lpwstr/>
  </property>
</Properties>
</file>