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L3-T2\Sessional\NAME 338\Lecture Files\Presentation 4\Group P (18 Batch)-NAME 338\Group P (18 Batch)\"/>
    </mc:Choice>
  </mc:AlternateContent>
  <xr:revisionPtr revIDLastSave="0" documentId="13_ncr:1_{16B7F111-5A5C-427A-BC44-2ABCFABEB272}" xr6:coauthVersionLast="47" xr6:coauthVersionMax="47" xr10:uidLastSave="{00000000-0000-0000-0000-000000000000}"/>
  <bookViews>
    <workbookView xWindow="-108" yWindow="-108" windowWidth="23256" windowHeight="12576" firstSheet="2" activeTab="7" xr2:uid="{D78EA489-BD30-4704-807F-5745B15FBBBC}"/>
  </bookViews>
  <sheets>
    <sheet name="Data@3.79" sheetId="2" r:id="rId1"/>
    <sheet name="Tables@3.79" sheetId="3" r:id="rId2"/>
    <sheet name="GZ Calculation@3.79" sheetId="4" r:id="rId3"/>
    <sheet name="Data @3.8" sheetId="5" r:id="rId4"/>
    <sheet name="Tables@3.8" sheetId="6" r:id="rId5"/>
    <sheet name="GZ Calculation@3.8" sheetId="7" r:id="rId6"/>
    <sheet name="GZ Values and Curves" sheetId="8" r:id="rId7"/>
    <sheet name="IMO Citeria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38" i="7" l="1"/>
  <c r="BO38" i="7" s="1"/>
  <c r="AR38" i="7"/>
  <c r="CF37" i="7"/>
  <c r="CG37" i="7" s="1"/>
  <c r="BN37" i="7"/>
  <c r="BO37" i="7" s="1"/>
  <c r="AR37" i="7"/>
  <c r="AV37" i="7" s="1"/>
  <c r="AW37" i="7" s="1"/>
  <c r="CF36" i="7"/>
  <c r="CG36" i="7" s="1"/>
  <c r="BW36" i="7"/>
  <c r="BX36" i="7" s="1"/>
  <c r="BO36" i="7"/>
  <c r="BN36" i="7"/>
  <c r="AV36" i="7"/>
  <c r="AW36" i="7" s="1"/>
  <c r="AR36" i="7"/>
  <c r="CF35" i="7"/>
  <c r="CG35" i="7" s="1"/>
  <c r="BW35" i="7"/>
  <c r="BX35" i="7" s="1"/>
  <c r="BN35" i="7"/>
  <c r="BO35" i="7" s="1"/>
  <c r="AV35" i="7"/>
  <c r="AW35" i="7" s="1"/>
  <c r="CF34" i="7"/>
  <c r="CG34" i="7" s="1"/>
  <c r="BX34" i="7"/>
  <c r="BW34" i="7"/>
  <c r="AV34" i="7"/>
  <c r="AW34" i="7" s="1"/>
  <c r="CG33" i="7"/>
  <c r="CF33" i="7"/>
  <c r="BX33" i="7"/>
  <c r="BW33" i="7"/>
  <c r="CF32" i="7"/>
  <c r="CG32" i="7" s="1"/>
  <c r="BW32" i="7"/>
  <c r="BX32" i="7" s="1"/>
  <c r="BO32" i="7"/>
  <c r="BN32" i="7"/>
  <c r="L32" i="7"/>
  <c r="L33" i="7" s="1"/>
  <c r="CG31" i="7"/>
  <c r="CF31" i="7"/>
  <c r="BW31" i="7"/>
  <c r="BX31" i="7" s="1"/>
  <c r="BN31" i="7"/>
  <c r="BO31" i="7" s="1"/>
  <c r="U31" i="7"/>
  <c r="CF30" i="7"/>
  <c r="CG30" i="7" s="1"/>
  <c r="BW30" i="7"/>
  <c r="BX30" i="7" s="1"/>
  <c r="BN30" i="7"/>
  <c r="BO30" i="7" s="1"/>
  <c r="BE30" i="7"/>
  <c r="BF30" i="7" s="1"/>
  <c r="CF29" i="7"/>
  <c r="CG29" i="7" s="1"/>
  <c r="BW29" i="7"/>
  <c r="BX29" i="7" s="1"/>
  <c r="BN29" i="7"/>
  <c r="BO29" i="7" s="1"/>
  <c r="BF29" i="7"/>
  <c r="BE29" i="7"/>
  <c r="AR29" i="7"/>
  <c r="CF28" i="7"/>
  <c r="CG28" i="7" s="1"/>
  <c r="BW28" i="7"/>
  <c r="BX28" i="7" s="1"/>
  <c r="BN28" i="7"/>
  <c r="BO28" i="7" s="1"/>
  <c r="BF28" i="7"/>
  <c r="BE28" i="7"/>
  <c r="AR28" i="7"/>
  <c r="AV28" i="7" s="1"/>
  <c r="AW28" i="7" s="1"/>
  <c r="BE27" i="7"/>
  <c r="BF27" i="7" s="1"/>
  <c r="AR27" i="7"/>
  <c r="AV27" i="7" s="1"/>
  <c r="AW27" i="7" s="1"/>
  <c r="BE26" i="7"/>
  <c r="BF26" i="7" s="1"/>
  <c r="AR26" i="7"/>
  <c r="AV26" i="7" s="1"/>
  <c r="AW26" i="7" s="1"/>
  <c r="AN26" i="7"/>
  <c r="AM26" i="7"/>
  <c r="BE25" i="7"/>
  <c r="BF25" i="7" s="1"/>
  <c r="AN25" i="7"/>
  <c r="AM25" i="7"/>
  <c r="BE24" i="7"/>
  <c r="BF24" i="7" s="1"/>
  <c r="AN24" i="7"/>
  <c r="AM24" i="7"/>
  <c r="AD24" i="7"/>
  <c r="AE24" i="7" s="1"/>
  <c r="AM23" i="7"/>
  <c r="AN23" i="7" s="1"/>
  <c r="AE23" i="7"/>
  <c r="AD23" i="7"/>
  <c r="U23" i="7"/>
  <c r="V23" i="7" s="1"/>
  <c r="M23" i="7"/>
  <c r="AV22" i="7"/>
  <c r="AR22" i="7"/>
  <c r="AM22" i="7"/>
  <c r="AN22" i="7" s="1"/>
  <c r="AE22" i="7"/>
  <c r="AD22" i="7"/>
  <c r="V22" i="7"/>
  <c r="U22" i="7"/>
  <c r="M22" i="7"/>
  <c r="AR21" i="7"/>
  <c r="AD21" i="7"/>
  <c r="AE21" i="7" s="1"/>
  <c r="V21" i="7"/>
  <c r="U21" i="7"/>
  <c r="M21" i="7"/>
  <c r="AR20" i="7"/>
  <c r="AR19" i="7"/>
  <c r="AV16" i="7"/>
  <c r="AR16" i="7"/>
  <c r="AR15" i="7"/>
  <c r="AR18" i="7" s="1"/>
  <c r="AR14" i="7"/>
  <c r="AR13" i="7"/>
  <c r="CF47" i="6"/>
  <c r="CK47" i="6" s="1"/>
  <c r="CL47" i="6" s="1"/>
  <c r="BW47" i="6"/>
  <c r="BR47" i="6"/>
  <c r="BN47" i="6"/>
  <c r="BQ47" i="6" s="1"/>
  <c r="BE47" i="6"/>
  <c r="BJ47" i="6" s="1"/>
  <c r="BK47" i="6" s="1"/>
  <c r="AV47" i="6"/>
  <c r="AM47" i="6"/>
  <c r="AD47" i="6"/>
  <c r="AI47" i="6" s="1"/>
  <c r="AJ47" i="6" s="1"/>
  <c r="U47" i="6"/>
  <c r="Z47" i="6" s="1"/>
  <c r="AA47" i="6" s="1"/>
  <c r="N47" i="6"/>
  <c r="L47" i="6"/>
  <c r="Q47" i="6" s="1"/>
  <c r="R47" i="6" s="1"/>
  <c r="H47" i="6"/>
  <c r="I47" i="6" s="1"/>
  <c r="C47" i="6"/>
  <c r="CF46" i="6"/>
  <c r="CI46" i="6" s="1"/>
  <c r="CJ46" i="6" s="1"/>
  <c r="BW46" i="6"/>
  <c r="CB46" i="6" s="1"/>
  <c r="CC46" i="6" s="1"/>
  <c r="BN46" i="6"/>
  <c r="BE46" i="6"/>
  <c r="AX46" i="6"/>
  <c r="AV46" i="6"/>
  <c r="AY46" i="6" s="1"/>
  <c r="AZ46" i="6" s="1"/>
  <c r="AM46" i="6"/>
  <c r="AR46" i="6" s="1"/>
  <c r="AS46" i="6" s="1"/>
  <c r="AF46" i="6"/>
  <c r="AD46" i="6"/>
  <c r="AI46" i="6" s="1"/>
  <c r="AJ46" i="6" s="1"/>
  <c r="Z46" i="6"/>
  <c r="AA46" i="6" s="1"/>
  <c r="U46" i="6"/>
  <c r="Q46" i="6"/>
  <c r="R46" i="6" s="1"/>
  <c r="L46" i="6"/>
  <c r="O46" i="6" s="1"/>
  <c r="P46" i="6" s="1"/>
  <c r="H46" i="6"/>
  <c r="I46" i="6" s="1"/>
  <c r="C46" i="6"/>
  <c r="CF45" i="6"/>
  <c r="BW45" i="6"/>
  <c r="BP45" i="6"/>
  <c r="BN45" i="6"/>
  <c r="BQ45" i="6" s="1"/>
  <c r="BR45" i="6" s="1"/>
  <c r="BE45" i="6"/>
  <c r="BJ45" i="6" s="1"/>
  <c r="BK45" i="6" s="1"/>
  <c r="AV45" i="6"/>
  <c r="BA45" i="6" s="1"/>
  <c r="BB45" i="6" s="1"/>
  <c r="AM45" i="6"/>
  <c r="AR45" i="6" s="1"/>
  <c r="AS45" i="6" s="1"/>
  <c r="AD45" i="6"/>
  <c r="AG45" i="6" s="1"/>
  <c r="AH45" i="6" s="1"/>
  <c r="Z45" i="6"/>
  <c r="AA45" i="6" s="1"/>
  <c r="U45" i="6"/>
  <c r="L45" i="6"/>
  <c r="C45" i="6"/>
  <c r="CK44" i="6"/>
  <c r="CL44" i="6" s="1"/>
  <c r="CH44" i="6"/>
  <c r="CF44" i="6"/>
  <c r="CI44" i="6" s="1"/>
  <c r="CJ44" i="6" s="1"/>
  <c r="CB44" i="6"/>
  <c r="CC44" i="6" s="1"/>
  <c r="BW44" i="6"/>
  <c r="BP44" i="6"/>
  <c r="BN44" i="6"/>
  <c r="BS44" i="6" s="1"/>
  <c r="BT44" i="6" s="1"/>
  <c r="BJ44" i="6"/>
  <c r="BK44" i="6" s="1"/>
  <c r="BE44" i="6"/>
  <c r="AZ44" i="6"/>
  <c r="AV44" i="6"/>
  <c r="AY44" i="6" s="1"/>
  <c r="AM44" i="6"/>
  <c r="AR44" i="6" s="1"/>
  <c r="AS44" i="6" s="1"/>
  <c r="AD44" i="6"/>
  <c r="U44" i="6"/>
  <c r="Q44" i="6"/>
  <c r="R44" i="6" s="1"/>
  <c r="N44" i="6"/>
  <c r="L44" i="6"/>
  <c r="O44" i="6" s="1"/>
  <c r="P44" i="6" s="1"/>
  <c r="H44" i="6"/>
  <c r="I44" i="6" s="1"/>
  <c r="C44" i="6"/>
  <c r="CF43" i="6"/>
  <c r="CK43" i="6" s="1"/>
  <c r="CL43" i="6" s="1"/>
  <c r="CB43" i="6"/>
  <c r="CC43" i="6" s="1"/>
  <c r="BW43" i="6"/>
  <c r="BN43" i="6"/>
  <c r="BQ43" i="6" s="1"/>
  <c r="BR43" i="6" s="1"/>
  <c r="BE43" i="6"/>
  <c r="BJ43" i="6" s="1"/>
  <c r="BK43" i="6" s="1"/>
  <c r="AV43" i="6"/>
  <c r="AM43" i="6"/>
  <c r="AD43" i="6"/>
  <c r="AG43" i="6" s="1"/>
  <c r="AH43" i="6" s="1"/>
  <c r="Z43" i="6"/>
  <c r="AA43" i="6" s="1"/>
  <c r="X43" i="6"/>
  <c r="Y43" i="6" s="1"/>
  <c r="U43" i="6"/>
  <c r="W43" i="6" s="1"/>
  <c r="O43" i="6"/>
  <c r="P43" i="6" s="1"/>
  <c r="L43" i="6"/>
  <c r="Q43" i="6" s="1"/>
  <c r="R43" i="6" s="1"/>
  <c r="C43" i="6"/>
  <c r="CF42" i="6"/>
  <c r="CK42" i="6" s="1"/>
  <c r="CL42" i="6" s="1"/>
  <c r="BW42" i="6"/>
  <c r="BY42" i="6" s="1"/>
  <c r="BN42" i="6"/>
  <c r="BQ42" i="6" s="1"/>
  <c r="BR42" i="6" s="1"/>
  <c r="BJ42" i="6"/>
  <c r="BK42" i="6" s="1"/>
  <c r="BE42" i="6"/>
  <c r="BG42" i="6" s="1"/>
  <c r="BA42" i="6"/>
  <c r="BB42" i="6" s="1"/>
  <c r="AX42" i="6"/>
  <c r="AV42" i="6"/>
  <c r="AY42" i="6" s="1"/>
  <c r="AZ42" i="6" s="1"/>
  <c r="AP42" i="6"/>
  <c r="AQ42" i="6" s="1"/>
  <c r="AM42" i="6"/>
  <c r="AO42" i="6" s="1"/>
  <c r="AD42" i="6"/>
  <c r="AI42" i="6" s="1"/>
  <c r="AJ42" i="6" s="1"/>
  <c r="U42" i="6"/>
  <c r="W42" i="6" s="1"/>
  <c r="N42" i="6"/>
  <c r="L42" i="6"/>
  <c r="O42" i="6" s="1"/>
  <c r="P42" i="6" s="1"/>
  <c r="C42" i="6"/>
  <c r="E42" i="6" s="1"/>
  <c r="CH41" i="6"/>
  <c r="CF41" i="6"/>
  <c r="CK41" i="6" s="1"/>
  <c r="CL41" i="6" s="1"/>
  <c r="BZ41" i="6"/>
  <c r="CA41" i="6" s="1"/>
  <c r="BW41" i="6"/>
  <c r="BN41" i="6"/>
  <c r="BI41" i="6"/>
  <c r="BH41" i="6"/>
  <c r="BE41" i="6"/>
  <c r="BG41" i="6" s="1"/>
  <c r="BA41" i="6"/>
  <c r="BB41" i="6" s="1"/>
  <c r="AV41" i="6"/>
  <c r="AY41" i="6" s="1"/>
  <c r="AZ41" i="6" s="1"/>
  <c r="AM41" i="6"/>
  <c r="AD41" i="6"/>
  <c r="AI41" i="6" s="1"/>
  <c r="AJ41" i="6" s="1"/>
  <c r="X41" i="6"/>
  <c r="Y41" i="6" s="1"/>
  <c r="U41" i="6"/>
  <c r="W41" i="6" s="1"/>
  <c r="L41" i="6"/>
  <c r="C41" i="6"/>
  <c r="CF40" i="6"/>
  <c r="BW40" i="6"/>
  <c r="BN40" i="6"/>
  <c r="BE40" i="6"/>
  <c r="AV40" i="6"/>
  <c r="AM40" i="6"/>
  <c r="AD40" i="6"/>
  <c r="U40" i="6"/>
  <c r="L40" i="6"/>
  <c r="C40" i="6"/>
  <c r="CF39" i="6"/>
  <c r="BW39" i="6"/>
  <c r="BN39" i="6"/>
  <c r="BE39" i="6"/>
  <c r="AY39" i="6"/>
  <c r="AZ39" i="6" s="1"/>
  <c r="AV39" i="6"/>
  <c r="AM39" i="6"/>
  <c r="AD39" i="6"/>
  <c r="AI39" i="6" s="1"/>
  <c r="AJ39" i="6" s="1"/>
  <c r="U39" i="6"/>
  <c r="L39" i="6"/>
  <c r="Q39" i="6" s="1"/>
  <c r="R39" i="6" s="1"/>
  <c r="C39" i="6"/>
  <c r="CF38" i="6"/>
  <c r="BW38" i="6"/>
  <c r="BN38" i="6"/>
  <c r="BS38" i="6" s="1"/>
  <c r="BT38" i="6" s="1"/>
  <c r="BE38" i="6"/>
  <c r="AV38" i="6"/>
  <c r="BA38" i="6" s="1"/>
  <c r="BB38" i="6" s="1"/>
  <c r="AM38" i="6"/>
  <c r="AD38" i="6"/>
  <c r="AI38" i="6" s="1"/>
  <c r="AJ38" i="6" s="1"/>
  <c r="U38" i="6"/>
  <c r="P38" i="6"/>
  <c r="O38" i="6"/>
  <c r="L38" i="6"/>
  <c r="Q38" i="6" s="1"/>
  <c r="R38" i="6" s="1"/>
  <c r="C38" i="6"/>
  <c r="CF37" i="6"/>
  <c r="CK37" i="6" s="1"/>
  <c r="CL37" i="6" s="1"/>
  <c r="BW37" i="6"/>
  <c r="BP37" i="6"/>
  <c r="BN37" i="6"/>
  <c r="BS37" i="6" s="1"/>
  <c r="BT37" i="6" s="1"/>
  <c r="BE37" i="6"/>
  <c r="AV37" i="6"/>
  <c r="AX37" i="6" s="1"/>
  <c r="AM37" i="6"/>
  <c r="AF37" i="6"/>
  <c r="AD37" i="6"/>
  <c r="AI37" i="6" s="1"/>
  <c r="AJ37" i="6" s="1"/>
  <c r="U37" i="6"/>
  <c r="R37" i="6"/>
  <c r="N37" i="6"/>
  <c r="L37" i="6"/>
  <c r="Q37" i="6" s="1"/>
  <c r="E37" i="6"/>
  <c r="C37" i="6"/>
  <c r="CF36" i="6"/>
  <c r="CK36" i="6" s="1"/>
  <c r="CL36" i="6" s="1"/>
  <c r="BY36" i="6"/>
  <c r="BW36" i="6"/>
  <c r="BN36" i="6"/>
  <c r="BS36" i="6" s="1"/>
  <c r="BT36" i="6" s="1"/>
  <c r="BE36" i="6"/>
  <c r="BG36" i="6" s="1"/>
  <c r="AX36" i="6"/>
  <c r="AV36" i="6"/>
  <c r="BA36" i="6" s="1"/>
  <c r="BB36" i="6" s="1"/>
  <c r="AM36" i="6"/>
  <c r="AO36" i="6" s="1"/>
  <c r="AD36" i="6"/>
  <c r="AI36" i="6" s="1"/>
  <c r="AJ36" i="6" s="1"/>
  <c r="U36" i="6"/>
  <c r="O36" i="6"/>
  <c r="P36" i="6" s="1"/>
  <c r="L36" i="6"/>
  <c r="Q36" i="6" s="1"/>
  <c r="R36" i="6" s="1"/>
  <c r="E36" i="6"/>
  <c r="C36" i="6"/>
  <c r="CH35" i="6"/>
  <c r="CF35" i="6"/>
  <c r="CK35" i="6" s="1"/>
  <c r="CL35" i="6" s="1"/>
  <c r="BW35" i="6"/>
  <c r="BY35" i="6" s="1"/>
  <c r="BN35" i="6"/>
  <c r="BS35" i="6" s="1"/>
  <c r="BT35" i="6" s="1"/>
  <c r="BE35" i="6"/>
  <c r="AY35" i="6"/>
  <c r="AZ35" i="6" s="1"/>
  <c r="AV35" i="6"/>
  <c r="BA35" i="6" s="1"/>
  <c r="BB35" i="6" s="1"/>
  <c r="AO35" i="6"/>
  <c r="AM35" i="6"/>
  <c r="AF35" i="6"/>
  <c r="AD35" i="6"/>
  <c r="AI35" i="6" s="1"/>
  <c r="AJ35" i="6" s="1"/>
  <c r="U35" i="6"/>
  <c r="W35" i="6" s="1"/>
  <c r="L35" i="6"/>
  <c r="Q35" i="6" s="1"/>
  <c r="R35" i="6" s="1"/>
  <c r="C35" i="6"/>
  <c r="E35" i="6" s="1"/>
  <c r="CF34" i="6"/>
  <c r="CK34" i="6" s="1"/>
  <c r="CL34" i="6" s="1"/>
  <c r="BW34" i="6"/>
  <c r="BY34" i="6" s="1"/>
  <c r="BN34" i="6"/>
  <c r="BS34" i="6" s="1"/>
  <c r="BT34" i="6" s="1"/>
  <c r="BG34" i="6"/>
  <c r="BE34" i="6"/>
  <c r="AV34" i="6"/>
  <c r="BA34" i="6" s="1"/>
  <c r="BB34" i="6" s="1"/>
  <c r="AM34" i="6"/>
  <c r="AO34" i="6" s="1"/>
  <c r="AD34" i="6"/>
  <c r="AI34" i="6" s="1"/>
  <c r="AJ34" i="6" s="1"/>
  <c r="U34" i="6"/>
  <c r="W34" i="6" s="1"/>
  <c r="N34" i="6"/>
  <c r="L34" i="6"/>
  <c r="Q34" i="6" s="1"/>
  <c r="R34" i="6" s="1"/>
  <c r="C34" i="6"/>
  <c r="E34" i="6" s="1"/>
  <c r="CF33" i="6"/>
  <c r="CK33" i="6" s="1"/>
  <c r="CL33" i="6" s="1"/>
  <c r="BW33" i="6"/>
  <c r="BN33" i="6"/>
  <c r="BS33" i="6" s="1"/>
  <c r="BT33" i="6" s="1"/>
  <c r="BE33" i="6"/>
  <c r="BB33" i="6"/>
  <c r="AV33" i="6"/>
  <c r="BA33" i="6" s="1"/>
  <c r="AM33" i="6"/>
  <c r="AO33" i="6" s="1"/>
  <c r="AD33" i="6"/>
  <c r="W33" i="6"/>
  <c r="U33" i="6"/>
  <c r="L33" i="6"/>
  <c r="Q33" i="6" s="1"/>
  <c r="R33" i="6" s="1"/>
  <c r="C33" i="6"/>
  <c r="E33" i="6" s="1"/>
  <c r="CI25" i="6"/>
  <c r="CJ25" i="6" s="1"/>
  <c r="CF25" i="6"/>
  <c r="CK25" i="6" s="1"/>
  <c r="CL25" i="6" s="1"/>
  <c r="BW25" i="6"/>
  <c r="CB25" i="6" s="1"/>
  <c r="CC25" i="6" s="1"/>
  <c r="BT25" i="6"/>
  <c r="BN25" i="6"/>
  <c r="BS25" i="6" s="1"/>
  <c r="BE25" i="6"/>
  <c r="AY25" i="6"/>
  <c r="AZ25" i="6" s="1"/>
  <c r="AV25" i="6"/>
  <c r="BA25" i="6" s="1"/>
  <c r="BB25" i="6" s="1"/>
  <c r="AM25" i="6"/>
  <c r="AR25" i="6" s="1"/>
  <c r="AS25" i="6" s="1"/>
  <c r="AD25" i="6"/>
  <c r="U25" i="6"/>
  <c r="Z25" i="6" s="1"/>
  <c r="AA25" i="6" s="1"/>
  <c r="L25" i="6"/>
  <c r="H25" i="6"/>
  <c r="I25" i="6" s="1"/>
  <c r="C25" i="6"/>
  <c r="F25" i="6" s="1"/>
  <c r="G25" i="6" s="1"/>
  <c r="CF24" i="6"/>
  <c r="CK24" i="6" s="1"/>
  <c r="CL24" i="6" s="1"/>
  <c r="BW24" i="6"/>
  <c r="CB24" i="6" s="1"/>
  <c r="CC24" i="6" s="1"/>
  <c r="BN24" i="6"/>
  <c r="BS24" i="6" s="1"/>
  <c r="BT24" i="6" s="1"/>
  <c r="BE24" i="6"/>
  <c r="BJ24" i="6" s="1"/>
  <c r="BK24" i="6" s="1"/>
  <c r="BB24" i="6"/>
  <c r="AV24" i="6"/>
  <c r="BA24" i="6" s="1"/>
  <c r="AM24" i="6"/>
  <c r="AG24" i="6"/>
  <c r="AH24" i="6" s="1"/>
  <c r="AD24" i="6"/>
  <c r="AI24" i="6" s="1"/>
  <c r="AJ24" i="6" s="1"/>
  <c r="U24" i="6"/>
  <c r="Z24" i="6" s="1"/>
  <c r="AA24" i="6" s="1"/>
  <c r="L24" i="6"/>
  <c r="Q24" i="6" s="1"/>
  <c r="R24" i="6" s="1"/>
  <c r="C24" i="6"/>
  <c r="H24" i="6" s="1"/>
  <c r="I24" i="6" s="1"/>
  <c r="CF23" i="6"/>
  <c r="CC23" i="6"/>
  <c r="BW23" i="6"/>
  <c r="CB23" i="6" s="1"/>
  <c r="BN23" i="6"/>
  <c r="BS23" i="6" s="1"/>
  <c r="BT23" i="6" s="1"/>
  <c r="BE23" i="6"/>
  <c r="BJ23" i="6" s="1"/>
  <c r="BK23" i="6" s="1"/>
  <c r="AV23" i="6"/>
  <c r="AS23" i="6"/>
  <c r="AM23" i="6"/>
  <c r="AR23" i="6" s="1"/>
  <c r="AG23" i="6"/>
  <c r="AH23" i="6" s="1"/>
  <c r="AD23" i="6"/>
  <c r="AI23" i="6" s="1"/>
  <c r="AJ23" i="6" s="1"/>
  <c r="U23" i="6"/>
  <c r="Z23" i="6" s="1"/>
  <c r="AA23" i="6" s="1"/>
  <c r="L23" i="6"/>
  <c r="I23" i="6"/>
  <c r="C23" i="6"/>
  <c r="H23" i="6" s="1"/>
  <c r="CF22" i="6"/>
  <c r="CK22" i="6" s="1"/>
  <c r="CL22" i="6" s="1"/>
  <c r="BW22" i="6"/>
  <c r="CB22" i="6" s="1"/>
  <c r="CC22" i="6" s="1"/>
  <c r="BQ22" i="6"/>
  <c r="BR22" i="6" s="1"/>
  <c r="BP22" i="6"/>
  <c r="BN22" i="6"/>
  <c r="BS22" i="6" s="1"/>
  <c r="BT22" i="6" s="1"/>
  <c r="BH22" i="6"/>
  <c r="BI22" i="6" s="1"/>
  <c r="BE22" i="6"/>
  <c r="BJ22" i="6" s="1"/>
  <c r="BK22" i="6" s="1"/>
  <c r="AX22" i="6"/>
  <c r="AV22" i="6"/>
  <c r="BA22" i="6" s="1"/>
  <c r="BB22" i="6" s="1"/>
  <c r="AP22" i="6"/>
  <c r="AQ22" i="6" s="1"/>
  <c r="AM22" i="6"/>
  <c r="AR22" i="6" s="1"/>
  <c r="AS22" i="6" s="1"/>
  <c r="AI22" i="6"/>
  <c r="AJ22" i="6" s="1"/>
  <c r="AD22" i="6"/>
  <c r="AG22" i="6" s="1"/>
  <c r="AH22" i="6" s="1"/>
  <c r="X22" i="6"/>
  <c r="Y22" i="6" s="1"/>
  <c r="U22" i="6"/>
  <c r="Z22" i="6" s="1"/>
  <c r="AA22" i="6" s="1"/>
  <c r="L22" i="6"/>
  <c r="Q22" i="6" s="1"/>
  <c r="R22" i="6" s="1"/>
  <c r="F22" i="6"/>
  <c r="G22" i="6" s="1"/>
  <c r="C22" i="6"/>
  <c r="H22" i="6" s="1"/>
  <c r="I22" i="6" s="1"/>
  <c r="CH21" i="6"/>
  <c r="CF21" i="6"/>
  <c r="CK21" i="6" s="1"/>
  <c r="CL21" i="6" s="1"/>
  <c r="BZ21" i="6"/>
  <c r="CA21" i="6" s="1"/>
  <c r="BW21" i="6"/>
  <c r="CB21" i="6" s="1"/>
  <c r="CC21" i="6" s="1"/>
  <c r="BS21" i="6"/>
  <c r="BT21" i="6" s="1"/>
  <c r="BN21" i="6"/>
  <c r="BQ21" i="6" s="1"/>
  <c r="BR21" i="6" s="1"/>
  <c r="BH21" i="6"/>
  <c r="BI21" i="6" s="1"/>
  <c r="BE21" i="6"/>
  <c r="BJ21" i="6" s="1"/>
  <c r="BK21" i="6" s="1"/>
  <c r="AV21" i="6"/>
  <c r="BA21" i="6" s="1"/>
  <c r="BB21" i="6" s="1"/>
  <c r="AP21" i="6"/>
  <c r="AQ21" i="6" s="1"/>
  <c r="AM21" i="6"/>
  <c r="AR21" i="6" s="1"/>
  <c r="AS21" i="6" s="1"/>
  <c r="AF21" i="6"/>
  <c r="AD21" i="6"/>
  <c r="AI21" i="6" s="1"/>
  <c r="AJ21" i="6" s="1"/>
  <c r="X21" i="6"/>
  <c r="Y21" i="6" s="1"/>
  <c r="U21" i="6"/>
  <c r="Z21" i="6" s="1"/>
  <c r="AA21" i="6" s="1"/>
  <c r="Q21" i="6"/>
  <c r="R21" i="6" s="1"/>
  <c r="L21" i="6"/>
  <c r="O21" i="6" s="1"/>
  <c r="P21" i="6" s="1"/>
  <c r="F21" i="6"/>
  <c r="G21" i="6" s="1"/>
  <c r="C21" i="6"/>
  <c r="H21" i="6" s="1"/>
  <c r="I21" i="6" s="1"/>
  <c r="CF20" i="6"/>
  <c r="CK20" i="6" s="1"/>
  <c r="CL20" i="6" s="1"/>
  <c r="BZ20" i="6"/>
  <c r="CA20" i="6" s="1"/>
  <c r="BW20" i="6"/>
  <c r="CB20" i="6" s="1"/>
  <c r="CC20" i="6" s="1"/>
  <c r="BN20" i="6"/>
  <c r="BS20" i="6" s="1"/>
  <c r="BT20" i="6" s="1"/>
  <c r="BE20" i="6"/>
  <c r="BJ20" i="6" s="1"/>
  <c r="BK20" i="6" s="1"/>
  <c r="AX20" i="6"/>
  <c r="AV20" i="6"/>
  <c r="AY20" i="6" s="1"/>
  <c r="AZ20" i="6" s="1"/>
  <c r="AM20" i="6"/>
  <c r="AR20" i="6" s="1"/>
  <c r="AS20" i="6" s="1"/>
  <c r="AG20" i="6"/>
  <c r="AH20" i="6" s="1"/>
  <c r="AF20" i="6"/>
  <c r="AD20" i="6"/>
  <c r="AI20" i="6" s="1"/>
  <c r="AJ20" i="6" s="1"/>
  <c r="U20" i="6"/>
  <c r="Z20" i="6" s="1"/>
  <c r="AA20" i="6" s="1"/>
  <c r="L20" i="6"/>
  <c r="Q20" i="6" s="1"/>
  <c r="R20" i="6" s="1"/>
  <c r="F20" i="6"/>
  <c r="G20" i="6" s="1"/>
  <c r="C20" i="6"/>
  <c r="H20" i="6" s="1"/>
  <c r="I20" i="6" s="1"/>
  <c r="CK19" i="6"/>
  <c r="CL19" i="6" s="1"/>
  <c r="CF19" i="6"/>
  <c r="CI19" i="6" s="1"/>
  <c r="CJ19" i="6" s="1"/>
  <c r="BZ19" i="6"/>
  <c r="CA19" i="6" s="1"/>
  <c r="BW19" i="6"/>
  <c r="CB19" i="6" s="1"/>
  <c r="CC19" i="6" s="1"/>
  <c r="BN19" i="6"/>
  <c r="BH19" i="6"/>
  <c r="BI19" i="6" s="1"/>
  <c r="BE19" i="6"/>
  <c r="BJ19" i="6" s="1"/>
  <c r="BK19" i="6" s="1"/>
  <c r="AV19" i="6"/>
  <c r="BA19" i="6" s="1"/>
  <c r="BB19" i="6" s="1"/>
  <c r="AM19" i="6"/>
  <c r="AD19" i="6"/>
  <c r="AG19" i="6" s="1"/>
  <c r="AH19" i="6" s="1"/>
  <c r="U19" i="6"/>
  <c r="L19" i="6"/>
  <c r="C19" i="6"/>
  <c r="CF18" i="6"/>
  <c r="CK18" i="6" s="1"/>
  <c r="CL18" i="6" s="1"/>
  <c r="BZ18" i="6"/>
  <c r="CA18" i="6" s="1"/>
  <c r="BW18" i="6"/>
  <c r="BP18" i="6"/>
  <c r="BN18" i="6"/>
  <c r="BQ18" i="6" s="1"/>
  <c r="BR18" i="6" s="1"/>
  <c r="BE18" i="6"/>
  <c r="AX18" i="6"/>
  <c r="AV18" i="6"/>
  <c r="BA18" i="6" s="1"/>
  <c r="BB18" i="6" s="1"/>
  <c r="AM18" i="6"/>
  <c r="AD18" i="6"/>
  <c r="AI18" i="6" s="1"/>
  <c r="AJ18" i="6" s="1"/>
  <c r="U18" i="6"/>
  <c r="X18" i="6" s="1"/>
  <c r="Y18" i="6" s="1"/>
  <c r="L18" i="6"/>
  <c r="O18" i="6" s="1"/>
  <c r="P18" i="6" s="1"/>
  <c r="C18" i="6"/>
  <c r="CF17" i="6"/>
  <c r="CK17" i="6" s="1"/>
  <c r="CL17" i="6" s="1"/>
  <c r="BW17" i="6"/>
  <c r="BN17" i="6"/>
  <c r="BS17" i="6" s="1"/>
  <c r="BT17" i="6" s="1"/>
  <c r="BE17" i="6"/>
  <c r="AX17" i="6"/>
  <c r="AV17" i="6"/>
  <c r="AY17" i="6" s="1"/>
  <c r="AZ17" i="6" s="1"/>
  <c r="AM17" i="6"/>
  <c r="AD17" i="6"/>
  <c r="AI17" i="6" s="1"/>
  <c r="AJ17" i="6" s="1"/>
  <c r="U17" i="6"/>
  <c r="L17" i="6"/>
  <c r="Q17" i="6" s="1"/>
  <c r="R17" i="6" s="1"/>
  <c r="C17" i="6"/>
  <c r="F17" i="6" s="1"/>
  <c r="G17" i="6" s="1"/>
  <c r="CH16" i="6"/>
  <c r="CF16" i="6"/>
  <c r="CI16" i="6" s="1"/>
  <c r="CJ16" i="6" s="1"/>
  <c r="BW16" i="6"/>
  <c r="BN16" i="6"/>
  <c r="BS16" i="6" s="1"/>
  <c r="BT16" i="6" s="1"/>
  <c r="BE16" i="6"/>
  <c r="AV16" i="6"/>
  <c r="BA16" i="6" s="1"/>
  <c r="BB16" i="6" s="1"/>
  <c r="AM16" i="6"/>
  <c r="AD16" i="6"/>
  <c r="AI16" i="6" s="1"/>
  <c r="AJ16" i="6" s="1"/>
  <c r="U16" i="6"/>
  <c r="L16" i="6"/>
  <c r="N16" i="6" s="1"/>
  <c r="C16" i="6"/>
  <c r="CF15" i="6"/>
  <c r="CH15" i="6" s="1"/>
  <c r="BW15" i="6"/>
  <c r="BN15" i="6"/>
  <c r="BS15" i="6" s="1"/>
  <c r="BT15" i="6" s="1"/>
  <c r="BH15" i="6"/>
  <c r="BI15" i="6" s="1"/>
  <c r="BE15" i="6"/>
  <c r="AY15" i="6"/>
  <c r="AZ15" i="6" s="1"/>
  <c r="AV15" i="6"/>
  <c r="BA15" i="6" s="1"/>
  <c r="BB15" i="6" s="1"/>
  <c r="AM15" i="6"/>
  <c r="AD15" i="6"/>
  <c r="AF15" i="6" s="1"/>
  <c r="U15" i="6"/>
  <c r="L15" i="6"/>
  <c r="N15" i="6" s="1"/>
  <c r="C15" i="6"/>
  <c r="CF14" i="6"/>
  <c r="CK14" i="6" s="1"/>
  <c r="CL14" i="6" s="1"/>
  <c r="BW14" i="6"/>
  <c r="BT14" i="6"/>
  <c r="BQ14" i="6"/>
  <c r="BR14" i="6" s="1"/>
  <c r="BN14" i="6"/>
  <c r="BS14" i="6" s="1"/>
  <c r="BE14" i="6"/>
  <c r="AV14" i="6"/>
  <c r="AX14" i="6" s="1"/>
  <c r="AM14" i="6"/>
  <c r="AF14" i="6"/>
  <c r="AD14" i="6"/>
  <c r="U14" i="6"/>
  <c r="L14" i="6"/>
  <c r="Q14" i="6" s="1"/>
  <c r="R14" i="6" s="1"/>
  <c r="C14" i="6"/>
  <c r="CI13" i="6"/>
  <c r="CJ13" i="6" s="1"/>
  <c r="CF13" i="6"/>
  <c r="CK13" i="6" s="1"/>
  <c r="CL13" i="6" s="1"/>
  <c r="BW13" i="6"/>
  <c r="BQ13" i="6"/>
  <c r="BR13" i="6" s="1"/>
  <c r="BN13" i="6"/>
  <c r="BP13" i="6" s="1"/>
  <c r="BE13" i="6"/>
  <c r="AX13" i="6"/>
  <c r="AV13" i="6"/>
  <c r="AM13" i="6"/>
  <c r="AD13" i="6"/>
  <c r="AI13" i="6" s="1"/>
  <c r="AJ13" i="6" s="1"/>
  <c r="X13" i="6"/>
  <c r="Y13" i="6" s="1"/>
  <c r="U13" i="6"/>
  <c r="R13" i="6"/>
  <c r="L13" i="6"/>
  <c r="Q13" i="6" s="1"/>
  <c r="C13" i="6"/>
  <c r="H13" i="6" s="1"/>
  <c r="I13" i="6" s="1"/>
  <c r="CK12" i="6"/>
  <c r="CL12" i="6" s="1"/>
  <c r="CF12" i="6"/>
  <c r="CI12" i="6" s="1"/>
  <c r="CJ12" i="6" s="1"/>
  <c r="BW12" i="6"/>
  <c r="CB12" i="6" s="1"/>
  <c r="CC12" i="6" s="1"/>
  <c r="BQ12" i="6"/>
  <c r="BR12" i="6" s="1"/>
  <c r="BN12" i="6"/>
  <c r="BS12" i="6" s="1"/>
  <c r="BT12" i="6" s="1"/>
  <c r="BH12" i="6"/>
  <c r="BI12" i="6" s="1"/>
  <c r="BE12" i="6"/>
  <c r="BJ12" i="6" s="1"/>
  <c r="BK12" i="6" s="1"/>
  <c r="AX12" i="6"/>
  <c r="AV12" i="6"/>
  <c r="AM12" i="6"/>
  <c r="AR12" i="6" s="1"/>
  <c r="AS12" i="6" s="1"/>
  <c r="AG12" i="6"/>
  <c r="AH12" i="6" s="1"/>
  <c r="AF12" i="6"/>
  <c r="AD12" i="6"/>
  <c r="AI12" i="6" s="1"/>
  <c r="AJ12" i="6" s="1"/>
  <c r="AA12" i="6"/>
  <c r="U12" i="6"/>
  <c r="Z12" i="6" s="1"/>
  <c r="L12" i="6"/>
  <c r="Q12" i="6" s="1"/>
  <c r="R12" i="6" s="1"/>
  <c r="E12" i="6"/>
  <c r="C12" i="6"/>
  <c r="CI11" i="6"/>
  <c r="CJ11" i="6" s="1"/>
  <c r="CF11" i="6"/>
  <c r="CK11" i="6" s="1"/>
  <c r="CL11" i="6" s="1"/>
  <c r="BW11" i="6"/>
  <c r="CB11" i="6" s="1"/>
  <c r="CC11" i="6" s="1"/>
  <c r="BN11" i="6"/>
  <c r="BQ11" i="6" s="1"/>
  <c r="BR11" i="6" s="1"/>
  <c r="BE11" i="6"/>
  <c r="BJ11" i="6" s="1"/>
  <c r="BK11" i="6" s="1"/>
  <c r="BB11" i="6"/>
  <c r="BA11" i="6"/>
  <c r="AY11" i="6"/>
  <c r="AZ11" i="6" s="1"/>
  <c r="AX11" i="6"/>
  <c r="AV11" i="6"/>
  <c r="AM11" i="6"/>
  <c r="AR11" i="6" s="1"/>
  <c r="AS11" i="6" s="1"/>
  <c r="AD11" i="6"/>
  <c r="W11" i="6"/>
  <c r="U11" i="6"/>
  <c r="Z11" i="6" s="1"/>
  <c r="AA11" i="6" s="1"/>
  <c r="L11" i="6"/>
  <c r="E11" i="6"/>
  <c r="C11" i="6"/>
  <c r="F11" i="6" s="1"/>
  <c r="G11" i="6" s="1"/>
  <c r="BN39" i="4"/>
  <c r="BO39" i="4" s="1"/>
  <c r="AR39" i="4"/>
  <c r="CF38" i="4"/>
  <c r="CG38" i="4" s="1"/>
  <c r="BN38" i="4"/>
  <c r="BO38" i="4" s="1"/>
  <c r="AR38" i="4"/>
  <c r="AV38" i="4" s="1"/>
  <c r="AW38" i="4" s="1"/>
  <c r="CF37" i="4"/>
  <c r="CG37" i="4" s="1"/>
  <c r="BW37" i="4"/>
  <c r="BX37" i="4" s="1"/>
  <c r="BO37" i="4"/>
  <c r="BN37" i="4"/>
  <c r="AV37" i="4"/>
  <c r="AW37" i="4" s="1"/>
  <c r="AR37" i="4"/>
  <c r="CF36" i="4"/>
  <c r="CG36" i="4" s="1"/>
  <c r="BW36" i="4"/>
  <c r="BX36" i="4" s="1"/>
  <c r="BN36" i="4"/>
  <c r="BO36" i="4" s="1"/>
  <c r="AW36" i="4"/>
  <c r="AV36" i="4"/>
  <c r="CG35" i="4"/>
  <c r="CF35" i="4"/>
  <c r="BX35" i="4"/>
  <c r="BW35" i="4"/>
  <c r="AV35" i="4"/>
  <c r="AW35" i="4" s="1"/>
  <c r="CG34" i="4"/>
  <c r="CF34" i="4"/>
  <c r="BX34" i="4"/>
  <c r="BW34" i="4"/>
  <c r="L34" i="4"/>
  <c r="CF33" i="4"/>
  <c r="CG33" i="4" s="1"/>
  <c r="BW33" i="4"/>
  <c r="BX33" i="4" s="1"/>
  <c r="BN33" i="4"/>
  <c r="BO33" i="4" s="1"/>
  <c r="L33" i="4"/>
  <c r="CG32" i="4"/>
  <c r="CF32" i="4"/>
  <c r="BW32" i="4"/>
  <c r="BX32" i="4" s="1"/>
  <c r="BN32" i="4"/>
  <c r="BO32" i="4" s="1"/>
  <c r="U32" i="4"/>
  <c r="CF31" i="4"/>
  <c r="CG31" i="4" s="1"/>
  <c r="BW31" i="4"/>
  <c r="BX31" i="4" s="1"/>
  <c r="BN31" i="4"/>
  <c r="BO31" i="4" s="1"/>
  <c r="BE31" i="4"/>
  <c r="BF31" i="4" s="1"/>
  <c r="CF30" i="4"/>
  <c r="CG30" i="4" s="1"/>
  <c r="BW30" i="4"/>
  <c r="BX30" i="4" s="1"/>
  <c r="BN30" i="4"/>
  <c r="BO30" i="4" s="1"/>
  <c r="BE30" i="4"/>
  <c r="BF30" i="4" s="1"/>
  <c r="AR30" i="4"/>
  <c r="CF29" i="4"/>
  <c r="CG29" i="4" s="1"/>
  <c r="BW29" i="4"/>
  <c r="BX29" i="4" s="1"/>
  <c r="BN29" i="4"/>
  <c r="BO29" i="4" s="1"/>
  <c r="BE29" i="4"/>
  <c r="BF29" i="4" s="1"/>
  <c r="AW29" i="4"/>
  <c r="AR29" i="4"/>
  <c r="AV29" i="4" s="1"/>
  <c r="BE28" i="4"/>
  <c r="BF28" i="4" s="1"/>
  <c r="AV28" i="4"/>
  <c r="AW28" i="4" s="1"/>
  <c r="AR28" i="4"/>
  <c r="BF27" i="4"/>
  <c r="BE27" i="4"/>
  <c r="AR27" i="4"/>
  <c r="AV27" i="4" s="1"/>
  <c r="AW27" i="4" s="1"/>
  <c r="AM27" i="4"/>
  <c r="AN27" i="4" s="1"/>
  <c r="BF26" i="4"/>
  <c r="BE26" i="4"/>
  <c r="AN26" i="4"/>
  <c r="AM26" i="4"/>
  <c r="BE25" i="4"/>
  <c r="BF25" i="4" s="1"/>
  <c r="AM25" i="4"/>
  <c r="AN25" i="4" s="1"/>
  <c r="AD25" i="4"/>
  <c r="AE25" i="4" s="1"/>
  <c r="AM24" i="4"/>
  <c r="AN24" i="4" s="1"/>
  <c r="AD24" i="4"/>
  <c r="AE24" i="4" s="1"/>
  <c r="U24" i="4"/>
  <c r="V24" i="4" s="1"/>
  <c r="M24" i="4"/>
  <c r="AV23" i="4"/>
  <c r="AR23" i="4"/>
  <c r="AM23" i="4"/>
  <c r="AN23" i="4" s="1"/>
  <c r="AD23" i="4"/>
  <c r="AE23" i="4" s="1"/>
  <c r="U23" i="4"/>
  <c r="V23" i="4" s="1"/>
  <c r="M23" i="4"/>
  <c r="AR22" i="4"/>
  <c r="AE22" i="4"/>
  <c r="AD22" i="4"/>
  <c r="U22" i="4"/>
  <c r="V22" i="4" s="1"/>
  <c r="M22" i="4"/>
  <c r="AR21" i="4"/>
  <c r="AR20" i="4"/>
  <c r="AV17" i="4"/>
  <c r="AR17" i="4"/>
  <c r="AR16" i="4"/>
  <c r="AR19" i="4" s="1"/>
  <c r="AR15" i="4"/>
  <c r="AR14" i="4"/>
  <c r="CH47" i="3"/>
  <c r="CF47" i="3"/>
  <c r="CK47" i="3" s="1"/>
  <c r="CL47" i="3" s="1"/>
  <c r="BW47" i="3"/>
  <c r="BN47" i="3"/>
  <c r="BQ47" i="3" s="1"/>
  <c r="BR47" i="3" s="1"/>
  <c r="BE47" i="3"/>
  <c r="BJ47" i="3" s="1"/>
  <c r="BK47" i="3" s="1"/>
  <c r="BA47" i="3"/>
  <c r="BB47" i="3" s="1"/>
  <c r="AY47" i="3"/>
  <c r="AZ47" i="3" s="1"/>
  <c r="AX47" i="3"/>
  <c r="AV47" i="3"/>
  <c r="AM47" i="3"/>
  <c r="AI47" i="3"/>
  <c r="AJ47" i="3" s="1"/>
  <c r="AF47" i="3"/>
  <c r="AD47" i="3"/>
  <c r="AG47" i="3" s="1"/>
  <c r="AH47" i="3" s="1"/>
  <c r="U47" i="3"/>
  <c r="Z47" i="3" s="1"/>
  <c r="AA47" i="3" s="1"/>
  <c r="L47" i="3"/>
  <c r="Q47" i="3" s="1"/>
  <c r="R47" i="3" s="1"/>
  <c r="H47" i="3"/>
  <c r="I47" i="3" s="1"/>
  <c r="C47" i="3"/>
  <c r="CK46" i="3"/>
  <c r="CL46" i="3" s="1"/>
  <c r="CF46" i="3"/>
  <c r="CI46" i="3" s="1"/>
  <c r="CJ46" i="3" s="1"/>
  <c r="BW46" i="3"/>
  <c r="CB46" i="3" s="1"/>
  <c r="CC46" i="3" s="1"/>
  <c r="BN46" i="3"/>
  <c r="BS46" i="3" s="1"/>
  <c r="BT46" i="3" s="1"/>
  <c r="BE46" i="3"/>
  <c r="AX46" i="3"/>
  <c r="AV46" i="3"/>
  <c r="AY46" i="3" s="1"/>
  <c r="AZ46" i="3" s="1"/>
  <c r="AR46" i="3"/>
  <c r="AS46" i="3" s="1"/>
  <c r="AM46" i="3"/>
  <c r="AD46" i="3"/>
  <c r="AI46" i="3" s="1"/>
  <c r="AJ46" i="3" s="1"/>
  <c r="U46" i="3"/>
  <c r="Q46" i="3"/>
  <c r="R46" i="3" s="1"/>
  <c r="L46" i="3"/>
  <c r="O46" i="3" s="1"/>
  <c r="P46" i="3" s="1"/>
  <c r="H46" i="3"/>
  <c r="I46" i="3" s="1"/>
  <c r="C46" i="3"/>
  <c r="CF45" i="3"/>
  <c r="CK45" i="3" s="1"/>
  <c r="CL45" i="3" s="1"/>
  <c r="BW45" i="3"/>
  <c r="BN45" i="3"/>
  <c r="BE45" i="3"/>
  <c r="BJ45" i="3" s="1"/>
  <c r="BK45" i="3" s="1"/>
  <c r="AX45" i="3"/>
  <c r="AV45" i="3"/>
  <c r="BA45" i="3" s="1"/>
  <c r="BB45" i="3" s="1"/>
  <c r="AR45" i="3"/>
  <c r="AS45" i="3" s="1"/>
  <c r="AM45" i="3"/>
  <c r="AD45" i="3"/>
  <c r="U45" i="3"/>
  <c r="L45" i="3"/>
  <c r="O45" i="3" s="1"/>
  <c r="P45" i="3" s="1"/>
  <c r="C45" i="3"/>
  <c r="H45" i="3" s="1"/>
  <c r="I45" i="3" s="1"/>
  <c r="CK44" i="3"/>
  <c r="CL44" i="3" s="1"/>
  <c r="CF44" i="3"/>
  <c r="CH44" i="3" s="1"/>
  <c r="BW44" i="3"/>
  <c r="BN44" i="3"/>
  <c r="BS44" i="3" s="1"/>
  <c r="BT44" i="3" s="1"/>
  <c r="BE44" i="3"/>
  <c r="AX44" i="3"/>
  <c r="AV44" i="3"/>
  <c r="AY44" i="3" s="1"/>
  <c r="AZ44" i="3" s="1"/>
  <c r="AM44" i="3"/>
  <c r="AR44" i="3" s="1"/>
  <c r="AS44" i="3" s="1"/>
  <c r="AD44" i="3"/>
  <c r="AI44" i="3" s="1"/>
  <c r="AJ44" i="3" s="1"/>
  <c r="U44" i="3"/>
  <c r="L44" i="3"/>
  <c r="C44" i="3"/>
  <c r="CF43" i="3"/>
  <c r="CI43" i="3" s="1"/>
  <c r="CJ43" i="3" s="1"/>
  <c r="BW43" i="3"/>
  <c r="CB43" i="3" s="1"/>
  <c r="CC43" i="3" s="1"/>
  <c r="BQ43" i="3"/>
  <c r="BR43" i="3" s="1"/>
  <c r="BN43" i="3"/>
  <c r="BP43" i="3" s="1"/>
  <c r="BE43" i="3"/>
  <c r="BB43" i="3"/>
  <c r="AX43" i="3"/>
  <c r="AV43" i="3"/>
  <c r="BA43" i="3" s="1"/>
  <c r="AM43" i="3"/>
  <c r="AD43" i="3"/>
  <c r="AG43" i="3" s="1"/>
  <c r="AH43" i="3" s="1"/>
  <c r="U43" i="3"/>
  <c r="Z43" i="3" s="1"/>
  <c r="AA43" i="3" s="1"/>
  <c r="O43" i="3"/>
  <c r="P43" i="3" s="1"/>
  <c r="N43" i="3"/>
  <c r="L43" i="3"/>
  <c r="Q43" i="3" s="1"/>
  <c r="R43" i="3" s="1"/>
  <c r="C43" i="3"/>
  <c r="CF42" i="3"/>
  <c r="BW42" i="3"/>
  <c r="BS42" i="3"/>
  <c r="BT42" i="3" s="1"/>
  <c r="BN42" i="3"/>
  <c r="BQ42" i="3" s="1"/>
  <c r="BR42" i="3" s="1"/>
  <c r="BJ42" i="3"/>
  <c r="BK42" i="3" s="1"/>
  <c r="BE42" i="3"/>
  <c r="AV42" i="3"/>
  <c r="AX42" i="3" s="1"/>
  <c r="AM42" i="3"/>
  <c r="AH42" i="3"/>
  <c r="AG42" i="3"/>
  <c r="AF42" i="3"/>
  <c r="AD42" i="3"/>
  <c r="AI42" i="3" s="1"/>
  <c r="AJ42" i="3" s="1"/>
  <c r="U42" i="3"/>
  <c r="L42" i="3"/>
  <c r="O42" i="3" s="1"/>
  <c r="P42" i="3" s="1"/>
  <c r="C42" i="3"/>
  <c r="H42" i="3" s="1"/>
  <c r="I42" i="3" s="1"/>
  <c r="CF41" i="3"/>
  <c r="CK41" i="3" s="1"/>
  <c r="CL41" i="3" s="1"/>
  <c r="BW41" i="3"/>
  <c r="BN41" i="3"/>
  <c r="BE41" i="3"/>
  <c r="BA41" i="3"/>
  <c r="BB41" i="3" s="1"/>
  <c r="AV41" i="3"/>
  <c r="AY41" i="3" s="1"/>
  <c r="AZ41" i="3" s="1"/>
  <c r="AM41" i="3"/>
  <c r="AR41" i="3" s="1"/>
  <c r="AS41" i="3" s="1"/>
  <c r="AI41" i="3"/>
  <c r="AJ41" i="3" s="1"/>
  <c r="AF41" i="3"/>
  <c r="AD41" i="3"/>
  <c r="AG41" i="3" s="1"/>
  <c r="AH41" i="3" s="1"/>
  <c r="U41" i="3"/>
  <c r="W41" i="3" s="1"/>
  <c r="O41" i="3"/>
  <c r="P41" i="3" s="1"/>
  <c r="L41" i="3"/>
  <c r="N41" i="3" s="1"/>
  <c r="C41" i="3"/>
  <c r="H41" i="3" s="1"/>
  <c r="I41" i="3" s="1"/>
  <c r="CK40" i="3"/>
  <c r="CL40" i="3" s="1"/>
  <c r="CI40" i="3"/>
  <c r="CJ40" i="3" s="1"/>
  <c r="CF40" i="3"/>
  <c r="CH40" i="3" s="1"/>
  <c r="BZ40" i="3"/>
  <c r="CA40" i="3" s="1"/>
  <c r="BW40" i="3"/>
  <c r="CB40" i="3" s="1"/>
  <c r="CC40" i="3" s="1"/>
  <c r="BN40" i="3"/>
  <c r="BP40" i="3" s="1"/>
  <c r="BE40" i="3"/>
  <c r="BA40" i="3"/>
  <c r="BB40" i="3" s="1"/>
  <c r="AV40" i="3"/>
  <c r="AX40" i="3" s="1"/>
  <c r="AM40" i="3"/>
  <c r="AR40" i="3" s="1"/>
  <c r="AS40" i="3" s="1"/>
  <c r="AI40" i="3"/>
  <c r="AJ40" i="3" s="1"/>
  <c r="AD40" i="3"/>
  <c r="AF40" i="3" s="1"/>
  <c r="U40" i="3"/>
  <c r="Z40" i="3" s="1"/>
  <c r="AA40" i="3" s="1"/>
  <c r="Q40" i="3"/>
  <c r="R40" i="3" s="1"/>
  <c r="O40" i="3"/>
  <c r="P40" i="3" s="1"/>
  <c r="L40" i="3"/>
  <c r="N40" i="3" s="1"/>
  <c r="C40" i="3"/>
  <c r="CK39" i="3"/>
  <c r="CL39" i="3" s="1"/>
  <c r="CF39" i="3"/>
  <c r="CH39" i="3" s="1"/>
  <c r="BW39" i="3"/>
  <c r="CB39" i="3" s="1"/>
  <c r="CC39" i="3" s="1"/>
  <c r="BQ39" i="3"/>
  <c r="BR39" i="3" s="1"/>
  <c r="BN39" i="3"/>
  <c r="BP39" i="3" s="1"/>
  <c r="BE39" i="3"/>
  <c r="BJ39" i="3" s="1"/>
  <c r="BK39" i="3" s="1"/>
  <c r="AY39" i="3"/>
  <c r="AZ39" i="3" s="1"/>
  <c r="AV39" i="3"/>
  <c r="AX39" i="3" s="1"/>
  <c r="AM39" i="3"/>
  <c r="AD39" i="3"/>
  <c r="AF39" i="3" s="1"/>
  <c r="U39" i="3"/>
  <c r="Z39" i="3" s="1"/>
  <c r="AA39" i="3" s="1"/>
  <c r="O39" i="3"/>
  <c r="P39" i="3" s="1"/>
  <c r="L39" i="3"/>
  <c r="N39" i="3" s="1"/>
  <c r="F39" i="3"/>
  <c r="G39" i="3" s="1"/>
  <c r="E39" i="3"/>
  <c r="C39" i="3"/>
  <c r="H39" i="3" s="1"/>
  <c r="I39" i="3" s="1"/>
  <c r="CK38" i="3"/>
  <c r="CL38" i="3" s="1"/>
  <c r="CI38" i="3"/>
  <c r="CJ38" i="3" s="1"/>
  <c r="CF38" i="3"/>
  <c r="CH38" i="3" s="1"/>
  <c r="BW38" i="3"/>
  <c r="BN38" i="3"/>
  <c r="BP38" i="3" s="1"/>
  <c r="BG38" i="3"/>
  <c r="BE38" i="3"/>
  <c r="BJ38" i="3" s="1"/>
  <c r="BK38" i="3" s="1"/>
  <c r="BB38" i="3"/>
  <c r="BA38" i="3"/>
  <c r="AY38" i="3"/>
  <c r="AZ38" i="3" s="1"/>
  <c r="AV38" i="3"/>
  <c r="AX38" i="3" s="1"/>
  <c r="AP38" i="3"/>
  <c r="AQ38" i="3" s="1"/>
  <c r="AM38" i="3"/>
  <c r="AR38" i="3" s="1"/>
  <c r="AS38" i="3" s="1"/>
  <c r="AI38" i="3"/>
  <c r="AJ38" i="3" s="1"/>
  <c r="AG38" i="3"/>
  <c r="AH38" i="3" s="1"/>
  <c r="AD38" i="3"/>
  <c r="AF38" i="3" s="1"/>
  <c r="U38" i="3"/>
  <c r="L38" i="3"/>
  <c r="N38" i="3" s="1"/>
  <c r="C38" i="3"/>
  <c r="H38" i="3" s="1"/>
  <c r="I38" i="3" s="1"/>
  <c r="CL37" i="3"/>
  <c r="CK37" i="3"/>
  <c r="CI37" i="3"/>
  <c r="CJ37" i="3" s="1"/>
  <c r="CF37" i="3"/>
  <c r="CH37" i="3" s="1"/>
  <c r="BZ37" i="3"/>
  <c r="CA37" i="3" s="1"/>
  <c r="BY37" i="3"/>
  <c r="BW37" i="3"/>
  <c r="CB37" i="3" s="1"/>
  <c r="CC37" i="3" s="1"/>
  <c r="BN37" i="3"/>
  <c r="BP37" i="3" s="1"/>
  <c r="BE37" i="3"/>
  <c r="BA37" i="3"/>
  <c r="BB37" i="3" s="1"/>
  <c r="AY37" i="3"/>
  <c r="AZ37" i="3" s="1"/>
  <c r="AV37" i="3"/>
  <c r="AX37" i="3" s="1"/>
  <c r="AM37" i="3"/>
  <c r="AR37" i="3" s="1"/>
  <c r="AS37" i="3" s="1"/>
  <c r="AJ37" i="3"/>
  <c r="AI37" i="3"/>
  <c r="AG37" i="3"/>
  <c r="AH37" i="3" s="1"/>
  <c r="AD37" i="3"/>
  <c r="AF37" i="3" s="1"/>
  <c r="X37" i="3"/>
  <c r="Y37" i="3" s="1"/>
  <c r="U37" i="3"/>
  <c r="Z37" i="3" s="1"/>
  <c r="AA37" i="3" s="1"/>
  <c r="L37" i="3"/>
  <c r="N37" i="3" s="1"/>
  <c r="C37" i="3"/>
  <c r="CK36" i="3"/>
  <c r="CL36" i="3" s="1"/>
  <c r="CI36" i="3"/>
  <c r="CJ36" i="3" s="1"/>
  <c r="CF36" i="3"/>
  <c r="CH36" i="3" s="1"/>
  <c r="BW36" i="3"/>
  <c r="CB36" i="3" s="1"/>
  <c r="CC36" i="3" s="1"/>
  <c r="BQ36" i="3"/>
  <c r="BR36" i="3" s="1"/>
  <c r="BN36" i="3"/>
  <c r="BP36" i="3" s="1"/>
  <c r="BH36" i="3"/>
  <c r="BI36" i="3" s="1"/>
  <c r="BG36" i="3"/>
  <c r="BE36" i="3"/>
  <c r="BJ36" i="3" s="1"/>
  <c r="BK36" i="3" s="1"/>
  <c r="BA36" i="3"/>
  <c r="BB36" i="3" s="1"/>
  <c r="AV36" i="3"/>
  <c r="AX36" i="3" s="1"/>
  <c r="AM36" i="3"/>
  <c r="AG36" i="3"/>
  <c r="AH36" i="3" s="1"/>
  <c r="AD36" i="3"/>
  <c r="AF36" i="3" s="1"/>
  <c r="U36" i="3"/>
  <c r="Z36" i="3" s="1"/>
  <c r="AA36" i="3" s="1"/>
  <c r="R36" i="3"/>
  <c r="Q36" i="3"/>
  <c r="O36" i="3"/>
  <c r="P36" i="3" s="1"/>
  <c r="L36" i="3"/>
  <c r="N36" i="3" s="1"/>
  <c r="C36" i="3"/>
  <c r="H36" i="3" s="1"/>
  <c r="I36" i="3" s="1"/>
  <c r="CF35" i="3"/>
  <c r="CH35" i="3" s="1"/>
  <c r="BW35" i="3"/>
  <c r="BS35" i="3"/>
  <c r="BT35" i="3" s="1"/>
  <c r="BQ35" i="3"/>
  <c r="BR35" i="3" s="1"/>
  <c r="BN35" i="3"/>
  <c r="BP35" i="3" s="1"/>
  <c r="BH35" i="3"/>
  <c r="BI35" i="3" s="1"/>
  <c r="BE35" i="3"/>
  <c r="BJ35" i="3" s="1"/>
  <c r="BK35" i="3" s="1"/>
  <c r="AV35" i="3"/>
  <c r="AX35" i="3" s="1"/>
  <c r="AM35" i="3"/>
  <c r="AR35" i="3" s="1"/>
  <c r="AS35" i="3" s="1"/>
  <c r="AD35" i="3"/>
  <c r="U35" i="3"/>
  <c r="Z35" i="3" s="1"/>
  <c r="AA35" i="3" s="1"/>
  <c r="L35" i="3"/>
  <c r="H35" i="3"/>
  <c r="I35" i="3" s="1"/>
  <c r="F35" i="3"/>
  <c r="G35" i="3" s="1"/>
  <c r="C35" i="3"/>
  <c r="E35" i="3" s="1"/>
  <c r="CK34" i="3"/>
  <c r="CL34" i="3" s="1"/>
  <c r="CF34" i="3"/>
  <c r="CH34" i="3" s="1"/>
  <c r="CB34" i="3"/>
  <c r="CC34" i="3" s="1"/>
  <c r="CA34" i="3"/>
  <c r="BZ34" i="3"/>
  <c r="BY34" i="3"/>
  <c r="BW34" i="3"/>
  <c r="BS34" i="3"/>
  <c r="BT34" i="3" s="1"/>
  <c r="BQ34" i="3"/>
  <c r="BR34" i="3" s="1"/>
  <c r="BN34" i="3"/>
  <c r="BP34" i="3" s="1"/>
  <c r="BH34" i="3"/>
  <c r="BI34" i="3" s="1"/>
  <c r="BE34" i="3"/>
  <c r="BG34" i="3" s="1"/>
  <c r="AV34" i="3"/>
  <c r="AX34" i="3" s="1"/>
  <c r="AM34" i="3"/>
  <c r="AR34" i="3" s="1"/>
  <c r="AS34" i="3" s="1"/>
  <c r="AD34" i="3"/>
  <c r="AF34" i="3" s="1"/>
  <c r="X34" i="3"/>
  <c r="Y34" i="3" s="1"/>
  <c r="W34" i="3"/>
  <c r="U34" i="3"/>
  <c r="Z34" i="3" s="1"/>
  <c r="AA34" i="3" s="1"/>
  <c r="L34" i="3"/>
  <c r="N34" i="3" s="1"/>
  <c r="C34" i="3"/>
  <c r="CF33" i="3"/>
  <c r="CH33" i="3" s="1"/>
  <c r="BW33" i="3"/>
  <c r="BS33" i="3"/>
  <c r="BT33" i="3" s="1"/>
  <c r="BN33" i="3"/>
  <c r="BP33" i="3" s="1"/>
  <c r="BE33" i="3"/>
  <c r="BJ33" i="3" s="1"/>
  <c r="BK33" i="3" s="1"/>
  <c r="AV33" i="3"/>
  <c r="AX33" i="3" s="1"/>
  <c r="AM33" i="3"/>
  <c r="AR33" i="3" s="1"/>
  <c r="AS33" i="3" s="1"/>
  <c r="AI33" i="3"/>
  <c r="AJ33" i="3" s="1"/>
  <c r="AG33" i="3"/>
  <c r="AH33" i="3" s="1"/>
  <c r="AD33" i="3"/>
  <c r="AF33" i="3" s="1"/>
  <c r="U33" i="3"/>
  <c r="Z33" i="3" s="1"/>
  <c r="AA33" i="3" s="1"/>
  <c r="L33" i="3"/>
  <c r="N33" i="3" s="1"/>
  <c r="C33" i="3"/>
  <c r="H33" i="3" s="1"/>
  <c r="I33" i="3" s="1"/>
  <c r="CF25" i="3"/>
  <c r="CK25" i="3" s="1"/>
  <c r="CL25" i="3" s="1"/>
  <c r="BY25" i="3"/>
  <c r="BW25" i="3"/>
  <c r="BN25" i="3"/>
  <c r="BS25" i="3" s="1"/>
  <c r="BT25" i="3" s="1"/>
  <c r="BE25" i="3"/>
  <c r="BG25" i="3" s="1"/>
  <c r="AV25" i="3"/>
  <c r="BA25" i="3" s="1"/>
  <c r="BB25" i="3" s="1"/>
  <c r="AM25" i="3"/>
  <c r="AD25" i="3"/>
  <c r="AI25" i="3" s="1"/>
  <c r="AJ25" i="3" s="1"/>
  <c r="U25" i="3"/>
  <c r="L25" i="3"/>
  <c r="Q25" i="3" s="1"/>
  <c r="R25" i="3" s="1"/>
  <c r="E25" i="3"/>
  <c r="C25" i="3"/>
  <c r="CF24" i="3"/>
  <c r="CK24" i="3" s="1"/>
  <c r="CL24" i="3" s="1"/>
  <c r="BW24" i="3"/>
  <c r="BN24" i="3"/>
  <c r="BS24" i="3" s="1"/>
  <c r="BT24" i="3" s="1"/>
  <c r="BE24" i="3"/>
  <c r="AV24" i="3"/>
  <c r="BA24" i="3" s="1"/>
  <c r="BB24" i="3" s="1"/>
  <c r="AM24" i="3"/>
  <c r="AD24" i="3"/>
  <c r="AI24" i="3" s="1"/>
  <c r="AJ24" i="3" s="1"/>
  <c r="U24" i="3"/>
  <c r="W24" i="3" s="1"/>
  <c r="L24" i="3"/>
  <c r="Q24" i="3" s="1"/>
  <c r="R24" i="3" s="1"/>
  <c r="C24" i="3"/>
  <c r="E24" i="3" s="1"/>
  <c r="CF23" i="3"/>
  <c r="CK23" i="3" s="1"/>
  <c r="CL23" i="3" s="1"/>
  <c r="BW23" i="3"/>
  <c r="BN23" i="3"/>
  <c r="BS23" i="3" s="1"/>
  <c r="BT23" i="3" s="1"/>
  <c r="BE23" i="3"/>
  <c r="AV23" i="3"/>
  <c r="BA23" i="3" s="1"/>
  <c r="BB23" i="3" s="1"/>
  <c r="AO23" i="3"/>
  <c r="AM23" i="3"/>
  <c r="AD23" i="3"/>
  <c r="U23" i="3"/>
  <c r="X23" i="3" s="1"/>
  <c r="Y23" i="3" s="1"/>
  <c r="L23" i="3"/>
  <c r="C23" i="3"/>
  <c r="F23" i="3" s="1"/>
  <c r="G23" i="3" s="1"/>
  <c r="CF22" i="3"/>
  <c r="BW22" i="3"/>
  <c r="BZ22" i="3" s="1"/>
  <c r="CA22" i="3" s="1"/>
  <c r="BN22" i="3"/>
  <c r="BE22" i="3"/>
  <c r="BH22" i="3" s="1"/>
  <c r="BI22" i="3" s="1"/>
  <c r="AV22" i="3"/>
  <c r="AM22" i="3"/>
  <c r="AP22" i="3" s="1"/>
  <c r="AQ22" i="3" s="1"/>
  <c r="AD22" i="3"/>
  <c r="U22" i="3"/>
  <c r="X22" i="3" s="1"/>
  <c r="Y22" i="3" s="1"/>
  <c r="L22" i="3"/>
  <c r="H22" i="3"/>
  <c r="I22" i="3" s="1"/>
  <c r="C22" i="3"/>
  <c r="F22" i="3" s="1"/>
  <c r="G22" i="3" s="1"/>
  <c r="CF21" i="3"/>
  <c r="CB21" i="3"/>
  <c r="CC21" i="3" s="1"/>
  <c r="BW21" i="3"/>
  <c r="BZ21" i="3" s="1"/>
  <c r="CA21" i="3" s="1"/>
  <c r="BN21" i="3"/>
  <c r="BE21" i="3"/>
  <c r="BH21" i="3" s="1"/>
  <c r="BI21" i="3" s="1"/>
  <c r="AV21" i="3"/>
  <c r="AM21" i="3"/>
  <c r="AP21" i="3" s="1"/>
  <c r="AQ21" i="3" s="1"/>
  <c r="AD21" i="3"/>
  <c r="W21" i="3"/>
  <c r="U21" i="3"/>
  <c r="X21" i="3" s="1"/>
  <c r="Y21" i="3" s="1"/>
  <c r="L21" i="3"/>
  <c r="C21" i="3"/>
  <c r="F21" i="3" s="1"/>
  <c r="G21" i="3" s="1"/>
  <c r="CF20" i="3"/>
  <c r="BY20" i="3"/>
  <c r="BW20" i="3"/>
  <c r="BZ20" i="3" s="1"/>
  <c r="CA20" i="3" s="1"/>
  <c r="BN20" i="3"/>
  <c r="BJ20" i="3"/>
  <c r="BK20" i="3" s="1"/>
  <c r="BE20" i="3"/>
  <c r="BH20" i="3" s="1"/>
  <c r="BI20" i="3" s="1"/>
  <c r="AV20" i="3"/>
  <c r="AO20" i="3"/>
  <c r="AM20" i="3"/>
  <c r="AP20" i="3" s="1"/>
  <c r="AQ20" i="3" s="1"/>
  <c r="AD20" i="3"/>
  <c r="U20" i="3"/>
  <c r="X20" i="3" s="1"/>
  <c r="Y20" i="3" s="1"/>
  <c r="L20" i="3"/>
  <c r="E20" i="3"/>
  <c r="C20" i="3"/>
  <c r="F20" i="3" s="1"/>
  <c r="G20" i="3" s="1"/>
  <c r="CF19" i="3"/>
  <c r="BW19" i="3"/>
  <c r="BZ19" i="3" s="1"/>
  <c r="CA19" i="3" s="1"/>
  <c r="BN19" i="3"/>
  <c r="BJ19" i="3"/>
  <c r="BK19" i="3" s="1"/>
  <c r="BE19" i="3"/>
  <c r="BH19" i="3" s="1"/>
  <c r="BI19" i="3" s="1"/>
  <c r="AV19" i="3"/>
  <c r="AM19" i="3"/>
  <c r="AP19" i="3" s="1"/>
  <c r="AQ19" i="3" s="1"/>
  <c r="AD19" i="3"/>
  <c r="U19" i="3"/>
  <c r="X19" i="3" s="1"/>
  <c r="Y19" i="3" s="1"/>
  <c r="L19" i="3"/>
  <c r="C19" i="3"/>
  <c r="F19" i="3" s="1"/>
  <c r="G19" i="3" s="1"/>
  <c r="CF18" i="3"/>
  <c r="CC18" i="3"/>
  <c r="CB18" i="3"/>
  <c r="BY18" i="3"/>
  <c r="BW18" i="3"/>
  <c r="BZ18" i="3" s="1"/>
  <c r="CA18" i="3" s="1"/>
  <c r="BN18" i="3"/>
  <c r="BE18" i="3"/>
  <c r="BH18" i="3" s="1"/>
  <c r="BI18" i="3" s="1"/>
  <c r="AV18" i="3"/>
  <c r="AS18" i="3"/>
  <c r="AR18" i="3"/>
  <c r="AO18" i="3"/>
  <c r="AM18" i="3"/>
  <c r="AP18" i="3" s="1"/>
  <c r="AQ18" i="3" s="1"/>
  <c r="AD18" i="3"/>
  <c r="U18" i="3"/>
  <c r="X18" i="3" s="1"/>
  <c r="Y18" i="3" s="1"/>
  <c r="L18" i="3"/>
  <c r="C18" i="3"/>
  <c r="F18" i="3" s="1"/>
  <c r="G18" i="3" s="1"/>
  <c r="CF17" i="3"/>
  <c r="CB17" i="3"/>
  <c r="CC17" i="3" s="1"/>
  <c r="BW17" i="3"/>
  <c r="BZ17" i="3" s="1"/>
  <c r="CA17" i="3" s="1"/>
  <c r="BN17" i="3"/>
  <c r="BJ17" i="3"/>
  <c r="BK17" i="3" s="1"/>
  <c r="BE17" i="3"/>
  <c r="BH17" i="3" s="1"/>
  <c r="BI17" i="3" s="1"/>
  <c r="AV17" i="3"/>
  <c r="AR17" i="3"/>
  <c r="AS17" i="3" s="1"/>
  <c r="AM17" i="3"/>
  <c r="AP17" i="3" s="1"/>
  <c r="AQ17" i="3" s="1"/>
  <c r="AI17" i="3"/>
  <c r="AJ17" i="3" s="1"/>
  <c r="AD17" i="3"/>
  <c r="W17" i="3"/>
  <c r="U17" i="3"/>
  <c r="Z17" i="3" s="1"/>
  <c r="AA17" i="3" s="1"/>
  <c r="L17" i="3"/>
  <c r="H17" i="3"/>
  <c r="I17" i="3" s="1"/>
  <c r="C17" i="3"/>
  <c r="F17" i="3" s="1"/>
  <c r="G17" i="3" s="1"/>
  <c r="CK16" i="3"/>
  <c r="CL16" i="3" s="1"/>
  <c r="CF16" i="3"/>
  <c r="CB16" i="3"/>
  <c r="CC16" i="3" s="1"/>
  <c r="BZ16" i="3"/>
  <c r="CA16" i="3" s="1"/>
  <c r="BW16" i="3"/>
  <c r="BY16" i="3" s="1"/>
  <c r="BN16" i="3"/>
  <c r="BE16" i="3"/>
  <c r="BJ16" i="3" s="1"/>
  <c r="BK16" i="3" s="1"/>
  <c r="AV16" i="3"/>
  <c r="AR16" i="3"/>
  <c r="AS16" i="3" s="1"/>
  <c r="AP16" i="3"/>
  <c r="AQ16" i="3" s="1"/>
  <c r="AM16" i="3"/>
  <c r="AO16" i="3" s="1"/>
  <c r="AI16" i="3"/>
  <c r="AJ16" i="3" s="1"/>
  <c r="AD16" i="3"/>
  <c r="X16" i="3"/>
  <c r="Y16" i="3" s="1"/>
  <c r="U16" i="3"/>
  <c r="Z16" i="3" s="1"/>
  <c r="AA16" i="3" s="1"/>
  <c r="L16" i="3"/>
  <c r="Q16" i="3" s="1"/>
  <c r="R16" i="3" s="1"/>
  <c r="C16" i="3"/>
  <c r="H16" i="3" s="1"/>
  <c r="I16" i="3" s="1"/>
  <c r="CF15" i="3"/>
  <c r="CK15" i="3" s="1"/>
  <c r="CL15" i="3" s="1"/>
  <c r="BW15" i="3"/>
  <c r="BZ15" i="3" s="1"/>
  <c r="CA15" i="3" s="1"/>
  <c r="BS15" i="3"/>
  <c r="BT15" i="3" s="1"/>
  <c r="BN15" i="3"/>
  <c r="BJ15" i="3"/>
  <c r="BK15" i="3" s="1"/>
  <c r="BG15" i="3"/>
  <c r="BE15" i="3"/>
  <c r="BH15" i="3" s="1"/>
  <c r="BI15" i="3" s="1"/>
  <c r="AV15" i="3"/>
  <c r="AM15" i="3"/>
  <c r="AR15" i="3" s="1"/>
  <c r="AS15" i="3" s="1"/>
  <c r="AD15" i="3"/>
  <c r="U15" i="3"/>
  <c r="W15" i="3" s="1"/>
  <c r="Q15" i="3"/>
  <c r="R15" i="3" s="1"/>
  <c r="L15" i="3"/>
  <c r="C15" i="3"/>
  <c r="F15" i="3" s="1"/>
  <c r="G15" i="3" s="1"/>
  <c r="CF14" i="3"/>
  <c r="BW14" i="3"/>
  <c r="CB14" i="3" s="1"/>
  <c r="CC14" i="3" s="1"/>
  <c r="BS14" i="3"/>
  <c r="BT14" i="3" s="1"/>
  <c r="BN14" i="3"/>
  <c r="BJ14" i="3"/>
  <c r="BK14" i="3" s="1"/>
  <c r="BE14" i="3"/>
  <c r="BH14" i="3" s="1"/>
  <c r="BI14" i="3" s="1"/>
  <c r="AV14" i="3"/>
  <c r="AP14" i="3"/>
  <c r="AQ14" i="3" s="1"/>
  <c r="AO14" i="3"/>
  <c r="AM14" i="3"/>
  <c r="AR14" i="3" s="1"/>
  <c r="AS14" i="3" s="1"/>
  <c r="AD14" i="3"/>
  <c r="U14" i="3"/>
  <c r="Z14" i="3" s="1"/>
  <c r="AA14" i="3" s="1"/>
  <c r="L14" i="3"/>
  <c r="H14" i="3"/>
  <c r="I14" i="3" s="1"/>
  <c r="C14" i="3"/>
  <c r="E14" i="3" s="1"/>
  <c r="CF13" i="3"/>
  <c r="CK13" i="3" s="1"/>
  <c r="CL13" i="3" s="1"/>
  <c r="BW13" i="3"/>
  <c r="BZ13" i="3" s="1"/>
  <c r="CA13" i="3" s="1"/>
  <c r="BN13" i="3"/>
  <c r="BS13" i="3" s="1"/>
  <c r="BT13" i="3" s="1"/>
  <c r="BE13" i="3"/>
  <c r="BJ13" i="3" s="1"/>
  <c r="BK13" i="3" s="1"/>
  <c r="AV13" i="3"/>
  <c r="BA13" i="3" s="1"/>
  <c r="BB13" i="3" s="1"/>
  <c r="AM13" i="3"/>
  <c r="AP13" i="3" s="1"/>
  <c r="AQ13" i="3" s="1"/>
  <c r="AD13" i="3"/>
  <c r="X13" i="3"/>
  <c r="Y13" i="3" s="1"/>
  <c r="U13" i="3"/>
  <c r="Z13" i="3" s="1"/>
  <c r="AA13" i="3" s="1"/>
  <c r="L13" i="3"/>
  <c r="C13" i="3"/>
  <c r="H13" i="3" s="1"/>
  <c r="I13" i="3" s="1"/>
  <c r="CF12" i="3"/>
  <c r="BZ12" i="3"/>
  <c r="CA12" i="3" s="1"/>
  <c r="BW12" i="3"/>
  <c r="BY12" i="3" s="1"/>
  <c r="BS12" i="3"/>
  <c r="BT12" i="3" s="1"/>
  <c r="BN12" i="3"/>
  <c r="BE12" i="3"/>
  <c r="BJ12" i="3" s="1"/>
  <c r="BK12" i="3" s="1"/>
  <c r="AV12" i="3"/>
  <c r="BA12" i="3" s="1"/>
  <c r="BB12" i="3" s="1"/>
  <c r="AM12" i="3"/>
  <c r="AR12" i="3" s="1"/>
  <c r="AS12" i="3" s="1"/>
  <c r="AI12" i="3"/>
  <c r="AJ12" i="3" s="1"/>
  <c r="AD12" i="3"/>
  <c r="Z12" i="3"/>
  <c r="AA12" i="3" s="1"/>
  <c r="U12" i="3"/>
  <c r="X12" i="3" s="1"/>
  <c r="Y12" i="3" s="1"/>
  <c r="L12" i="3"/>
  <c r="H12" i="3"/>
  <c r="I12" i="3" s="1"/>
  <c r="F12" i="3"/>
  <c r="G12" i="3" s="1"/>
  <c r="E12" i="3"/>
  <c r="C12" i="3"/>
  <c r="CF11" i="3"/>
  <c r="BW11" i="3"/>
  <c r="CB11" i="3" s="1"/>
  <c r="CC11" i="3" s="1"/>
  <c r="BN11" i="3"/>
  <c r="BH11" i="3"/>
  <c r="BI11" i="3" s="1"/>
  <c r="BE11" i="3"/>
  <c r="BJ11" i="3" s="1"/>
  <c r="BK11" i="3" s="1"/>
  <c r="BA11" i="3"/>
  <c r="BB11" i="3" s="1"/>
  <c r="AZ11" i="3"/>
  <c r="AV11" i="3"/>
  <c r="AY11" i="3" s="1"/>
  <c r="AO11" i="3"/>
  <c r="AM11" i="3"/>
  <c r="AR11" i="3" s="1"/>
  <c r="AS11" i="3" s="1"/>
  <c r="AJ11" i="3"/>
  <c r="AI11" i="3"/>
  <c r="AF11" i="3"/>
  <c r="AD11" i="3"/>
  <c r="AG11" i="3" s="1"/>
  <c r="AH11" i="3" s="1"/>
  <c r="U11" i="3"/>
  <c r="Z11" i="3" s="1"/>
  <c r="AA11" i="3" s="1"/>
  <c r="L11" i="3"/>
  <c r="O11" i="3" s="1"/>
  <c r="P11" i="3" s="1"/>
  <c r="E11" i="3"/>
  <c r="C11" i="3"/>
  <c r="H11" i="3" s="1"/>
  <c r="I11" i="3" s="1"/>
  <c r="AR13" i="3" l="1"/>
  <c r="AS13" i="3" s="1"/>
  <c r="AO33" i="3"/>
  <c r="AO34" i="3"/>
  <c r="O37" i="3"/>
  <c r="P37" i="3" s="1"/>
  <c r="BQ38" i="3"/>
  <c r="BR38" i="3" s="1"/>
  <c r="BY39" i="3"/>
  <c r="W40" i="3"/>
  <c r="AY42" i="3"/>
  <c r="AZ42" i="3" s="1"/>
  <c r="AF44" i="3"/>
  <c r="CH45" i="3"/>
  <c r="E13" i="6"/>
  <c r="AP33" i="3"/>
  <c r="AQ33" i="3" s="1"/>
  <c r="AP34" i="3"/>
  <c r="AQ34" i="3" s="1"/>
  <c r="Q37" i="3"/>
  <c r="R37" i="3" s="1"/>
  <c r="X40" i="3"/>
  <c r="Y40" i="3" s="1"/>
  <c r="AG44" i="3"/>
  <c r="AH44" i="3" s="1"/>
  <c r="CI45" i="3"/>
  <c r="CJ45" i="3" s="1"/>
  <c r="F13" i="6"/>
  <c r="G13" i="6" s="1"/>
  <c r="AX33" i="6"/>
  <c r="CB12" i="3"/>
  <c r="CC12" i="3" s="1"/>
  <c r="BY22" i="3"/>
  <c r="BS36" i="3"/>
  <c r="BT36" i="3" s="1"/>
  <c r="BS38" i="3"/>
  <c r="BT38" i="3" s="1"/>
  <c r="Q39" i="3"/>
  <c r="R39" i="3" s="1"/>
  <c r="CI39" i="3"/>
  <c r="CJ39" i="3" s="1"/>
  <c r="E41" i="3"/>
  <c r="BA42" i="3"/>
  <c r="BB42" i="3" s="1"/>
  <c r="CI44" i="3"/>
  <c r="CJ44" i="3" s="1"/>
  <c r="BA46" i="3"/>
  <c r="BB46" i="3" s="1"/>
  <c r="W12" i="6"/>
  <c r="AY14" i="6"/>
  <c r="AZ14" i="6" s="1"/>
  <c r="BA17" i="6"/>
  <c r="BB17" i="6" s="1"/>
  <c r="AP20" i="6"/>
  <c r="AQ20" i="6" s="1"/>
  <c r="X25" i="6"/>
  <c r="Y25" i="6" s="1"/>
  <c r="AY33" i="6"/>
  <c r="AZ33" i="6" s="1"/>
  <c r="O34" i="6"/>
  <c r="P34" i="6" s="1"/>
  <c r="BP34" i="6"/>
  <c r="Q42" i="6"/>
  <c r="R42" i="6" s="1"/>
  <c r="BS42" i="6"/>
  <c r="BT42" i="6" s="1"/>
  <c r="AF43" i="6"/>
  <c r="CH43" i="6"/>
  <c r="BA44" i="6"/>
  <c r="BB44" i="6" s="1"/>
  <c r="BS45" i="6"/>
  <c r="BT45" i="6" s="1"/>
  <c r="BS47" i="6"/>
  <c r="BT47" i="6" s="1"/>
  <c r="AR19" i="3"/>
  <c r="AS19" i="3" s="1"/>
  <c r="BA33" i="3"/>
  <c r="BB33" i="3" s="1"/>
  <c r="CK33" i="3"/>
  <c r="CL33" i="3" s="1"/>
  <c r="AY35" i="3"/>
  <c r="AZ35" i="3" s="1"/>
  <c r="CI35" i="3"/>
  <c r="CJ35" i="3" s="1"/>
  <c r="AI36" i="3"/>
  <c r="AJ36" i="3" s="1"/>
  <c r="W37" i="3"/>
  <c r="E38" i="3"/>
  <c r="AO38" i="3"/>
  <c r="BA39" i="3"/>
  <c r="BB39" i="3" s="1"/>
  <c r="AG40" i="3"/>
  <c r="AH40" i="3" s="1"/>
  <c r="BQ40" i="3"/>
  <c r="BR40" i="3" s="1"/>
  <c r="N42" i="3"/>
  <c r="BS43" i="3"/>
  <c r="BT43" i="3" s="1"/>
  <c r="N47" i="3"/>
  <c r="BS11" i="6"/>
  <c r="BT11" i="6" s="1"/>
  <c r="X12" i="6"/>
  <c r="Y12" i="6" s="1"/>
  <c r="BP12" i="6"/>
  <c r="O13" i="6"/>
  <c r="P13" i="6" s="1"/>
  <c r="BS13" i="6"/>
  <c r="BT13" i="6" s="1"/>
  <c r="BA14" i="6"/>
  <c r="BB14" i="6" s="1"/>
  <c r="AG15" i="6"/>
  <c r="AH15" i="6" s="1"/>
  <c r="CH19" i="6"/>
  <c r="N21" i="6"/>
  <c r="BP21" i="6"/>
  <c r="AF22" i="6"/>
  <c r="BZ22" i="6"/>
  <c r="CA22" i="6" s="1"/>
  <c r="AP23" i="6"/>
  <c r="AQ23" i="6" s="1"/>
  <c r="E24" i="6"/>
  <c r="BQ24" i="6"/>
  <c r="BR24" i="6" s="1"/>
  <c r="BQ34" i="6"/>
  <c r="BR34" i="6" s="1"/>
  <c r="AI43" i="6"/>
  <c r="AJ43" i="6" s="1"/>
  <c r="X15" i="3"/>
  <c r="Y15" i="3" s="1"/>
  <c r="CB15" i="3"/>
  <c r="CC15" i="3" s="1"/>
  <c r="Z21" i="3"/>
  <c r="AA21" i="3" s="1"/>
  <c r="E23" i="3"/>
  <c r="O33" i="3"/>
  <c r="P33" i="3" s="1"/>
  <c r="BG33" i="3"/>
  <c r="BA35" i="3"/>
  <c r="BB35" i="3" s="1"/>
  <c r="E36" i="3"/>
  <c r="BQ37" i="3"/>
  <c r="BR37" i="3" s="1"/>
  <c r="O38" i="3"/>
  <c r="P38" i="3" s="1"/>
  <c r="W39" i="3"/>
  <c r="BG39" i="3"/>
  <c r="BS40" i="3"/>
  <c r="BT40" i="3" s="1"/>
  <c r="AF43" i="3"/>
  <c r="AY45" i="3"/>
  <c r="AZ45" i="3" s="1"/>
  <c r="BP46" i="3"/>
  <c r="BS47" i="3"/>
  <c r="BT47" i="3" s="1"/>
  <c r="AP11" i="6"/>
  <c r="AQ11" i="6" s="1"/>
  <c r="BY11" i="6"/>
  <c r="AI15" i="6"/>
  <c r="AJ15" i="6" s="1"/>
  <c r="O16" i="6"/>
  <c r="P16" i="6" s="1"/>
  <c r="CK16" i="6"/>
  <c r="CL16" i="6" s="1"/>
  <c r="AY18" i="6"/>
  <c r="AZ18" i="6" s="1"/>
  <c r="AF19" i="6"/>
  <c r="BA20" i="6"/>
  <c r="BB20" i="6" s="1"/>
  <c r="CI22" i="6"/>
  <c r="CJ22" i="6" s="1"/>
  <c r="BY24" i="6"/>
  <c r="AG35" i="6"/>
  <c r="AH35" i="6" s="1"/>
  <c r="CI35" i="6"/>
  <c r="CJ35" i="6" s="1"/>
  <c r="AY36" i="6"/>
  <c r="AZ36" i="6" s="1"/>
  <c r="AF39" i="6"/>
  <c r="AF41" i="6"/>
  <c r="AI45" i="6"/>
  <c r="AJ45" i="6" s="1"/>
  <c r="BA46" i="6"/>
  <c r="BB46" i="6" s="1"/>
  <c r="CH47" i="6"/>
  <c r="Z15" i="3"/>
  <c r="AA15" i="3" s="1"/>
  <c r="BH33" i="3"/>
  <c r="BI33" i="3" s="1"/>
  <c r="BJ34" i="3"/>
  <c r="BK34" i="3" s="1"/>
  <c r="F36" i="3"/>
  <c r="G36" i="3" s="1"/>
  <c r="BS37" i="3"/>
  <c r="BT37" i="3" s="1"/>
  <c r="BH39" i="3"/>
  <c r="BI39" i="3" s="1"/>
  <c r="Q41" i="3"/>
  <c r="R41" i="3" s="1"/>
  <c r="BQ46" i="3"/>
  <c r="BR46" i="3" s="1"/>
  <c r="BZ11" i="6"/>
  <c r="CA11" i="6" s="1"/>
  <c r="Q16" i="6"/>
  <c r="R16" i="6" s="1"/>
  <c r="AI19" i="6"/>
  <c r="AJ19" i="6" s="1"/>
  <c r="BZ24" i="6"/>
  <c r="CA24" i="6" s="1"/>
  <c r="AG41" i="6"/>
  <c r="AH41" i="6" s="1"/>
  <c r="W13" i="3"/>
  <c r="BG20" i="3"/>
  <c r="BG35" i="3"/>
  <c r="AY36" i="3"/>
  <c r="AZ36" i="3" s="1"/>
  <c r="Q38" i="3"/>
  <c r="R38" i="3" s="1"/>
  <c r="AG39" i="3"/>
  <c r="AH39" i="3" s="1"/>
  <c r="AO40" i="3"/>
  <c r="BY40" i="3"/>
  <c r="CK43" i="3"/>
  <c r="CL43" i="3" s="1"/>
  <c r="BH20" i="6"/>
  <c r="BI20" i="6" s="1"/>
  <c r="F23" i="6"/>
  <c r="G23" i="6" s="1"/>
  <c r="BH23" i="6"/>
  <c r="BI23" i="6" s="1"/>
  <c r="AF24" i="6"/>
  <c r="AX25" i="6"/>
  <c r="BQ33" i="6"/>
  <c r="BR33" i="6" s="1"/>
  <c r="AG34" i="6"/>
  <c r="AH34" i="6" s="1"/>
  <c r="O37" i="6"/>
  <c r="P37" i="6" s="1"/>
  <c r="CI41" i="6"/>
  <c r="CJ41" i="6" s="1"/>
  <c r="N43" i="6"/>
  <c r="AF47" i="6"/>
  <c r="F14" i="3"/>
  <c r="G14" i="3" s="1"/>
  <c r="AO22" i="3"/>
  <c r="BQ33" i="3"/>
  <c r="BR33" i="3" s="1"/>
  <c r="BR48" i="3" s="1"/>
  <c r="CF21" i="4" s="1"/>
  <c r="AI39" i="3"/>
  <c r="AJ39" i="3" s="1"/>
  <c r="BS39" i="3"/>
  <c r="BT39" i="3" s="1"/>
  <c r="AY40" i="3"/>
  <c r="AZ40" i="3" s="1"/>
  <c r="X41" i="3"/>
  <c r="Y41" i="3" s="1"/>
  <c r="CH41" i="3"/>
  <c r="AY43" i="3"/>
  <c r="AZ43" i="3" s="1"/>
  <c r="BP44" i="3"/>
  <c r="Q45" i="3"/>
  <c r="R45" i="3" s="1"/>
  <c r="AF46" i="3"/>
  <c r="H11" i="6"/>
  <c r="I11" i="6" s="1"/>
  <c r="AG16" i="6"/>
  <c r="AH16" i="6" s="1"/>
  <c r="N18" i="6"/>
  <c r="BS18" i="6"/>
  <c r="BT18" i="6" s="1"/>
  <c r="X20" i="6"/>
  <c r="Y20" i="6" s="1"/>
  <c r="BQ23" i="6"/>
  <c r="BR23" i="6" s="1"/>
  <c r="CI34" i="6"/>
  <c r="CJ34" i="6" s="1"/>
  <c r="BQ38" i="6"/>
  <c r="BR38" i="6" s="1"/>
  <c r="F42" i="6"/>
  <c r="G42" i="6" s="1"/>
  <c r="AX45" i="6"/>
  <c r="CI41" i="3"/>
  <c r="CJ41" i="3" s="1"/>
  <c r="BQ44" i="3"/>
  <c r="BR44" i="3" s="1"/>
  <c r="Q18" i="6"/>
  <c r="R18" i="6" s="1"/>
  <c r="BS43" i="6"/>
  <c r="BT43" i="6" s="1"/>
  <c r="X23" i="6"/>
  <c r="Y23" i="6" s="1"/>
  <c r="BZ23" i="6"/>
  <c r="CA23" i="6" s="1"/>
  <c r="BQ36" i="6"/>
  <c r="BR36" i="6" s="1"/>
  <c r="H42" i="6"/>
  <c r="I42" i="6" s="1"/>
  <c r="CK46" i="6"/>
  <c r="CL46" i="6" s="1"/>
  <c r="N11" i="3"/>
  <c r="CB24" i="3"/>
  <c r="CC24" i="3" s="1"/>
  <c r="BZ24" i="3"/>
  <c r="CA24" i="3" s="1"/>
  <c r="BY11" i="3"/>
  <c r="E13" i="3"/>
  <c r="W14" i="3"/>
  <c r="AO15" i="3"/>
  <c r="BG16" i="3"/>
  <c r="O17" i="3"/>
  <c r="P17" i="3" s="1"/>
  <c r="N17" i="3"/>
  <c r="BS17" i="3"/>
  <c r="BT17" i="3" s="1"/>
  <c r="BQ17" i="3"/>
  <c r="BR17" i="3" s="1"/>
  <c r="BP17" i="3"/>
  <c r="H18" i="3"/>
  <c r="I18" i="3" s="1"/>
  <c r="Z19" i="3"/>
  <c r="AA19" i="3" s="1"/>
  <c r="BS19" i="3"/>
  <c r="BT19" i="3" s="1"/>
  <c r="BQ19" i="3"/>
  <c r="BR19" i="3" s="1"/>
  <c r="BP19" i="3"/>
  <c r="W20" i="3"/>
  <c r="BJ21" i="3"/>
  <c r="BK21" i="3" s="1"/>
  <c r="Q22" i="3"/>
  <c r="R22" i="3" s="1"/>
  <c r="O22" i="3"/>
  <c r="P22" i="3" s="1"/>
  <c r="N22" i="3"/>
  <c r="BJ22" i="3"/>
  <c r="BK22" i="3" s="1"/>
  <c r="Z23" i="3"/>
  <c r="AA23" i="3" s="1"/>
  <c r="BY24" i="3"/>
  <c r="H37" i="3"/>
  <c r="I37" i="3" s="1"/>
  <c r="F37" i="3"/>
  <c r="G37" i="3" s="1"/>
  <c r="E37" i="3"/>
  <c r="CI14" i="3"/>
  <c r="CJ14" i="3" s="1"/>
  <c r="CH14" i="3"/>
  <c r="BS18" i="3"/>
  <c r="BT18" i="3" s="1"/>
  <c r="BQ18" i="3"/>
  <c r="BR18" i="3" s="1"/>
  <c r="BP18" i="3"/>
  <c r="CB33" i="3"/>
  <c r="CC33" i="3" s="1"/>
  <c r="BZ33" i="3"/>
  <c r="CA33" i="3" s="1"/>
  <c r="BY33" i="3"/>
  <c r="Z38" i="3"/>
  <c r="AA38" i="3" s="1"/>
  <c r="X38" i="3"/>
  <c r="Y38" i="3" s="1"/>
  <c r="W38" i="3"/>
  <c r="CK23" i="6"/>
  <c r="CL23" i="6" s="1"/>
  <c r="CI23" i="6"/>
  <c r="CJ23" i="6" s="1"/>
  <c r="CH23" i="6"/>
  <c r="BZ11" i="3"/>
  <c r="CA11" i="3" s="1"/>
  <c r="AG12" i="3"/>
  <c r="AH12" i="3" s="1"/>
  <c r="AF12" i="3"/>
  <c r="F13" i="3"/>
  <c r="G13" i="3" s="1"/>
  <c r="AY13" i="3"/>
  <c r="AZ13" i="3" s="1"/>
  <c r="AX13" i="3"/>
  <c r="X14" i="3"/>
  <c r="Y14" i="3" s="1"/>
  <c r="BQ14" i="3"/>
  <c r="BR14" i="3" s="1"/>
  <c r="BP14" i="3"/>
  <c r="CK14" i="3"/>
  <c r="CL14" i="3" s="1"/>
  <c r="AP15" i="3"/>
  <c r="AQ15" i="3" s="1"/>
  <c r="CI15" i="3"/>
  <c r="CJ15" i="3" s="1"/>
  <c r="CH15" i="3"/>
  <c r="BH16" i="3"/>
  <c r="BI16" i="3" s="1"/>
  <c r="Z20" i="3"/>
  <c r="AA20" i="3" s="1"/>
  <c r="BS20" i="3"/>
  <c r="BT20" i="3" s="1"/>
  <c r="BQ20" i="3"/>
  <c r="BR20" i="3" s="1"/>
  <c r="BP20" i="3"/>
  <c r="BS22" i="3"/>
  <c r="BT22" i="3" s="1"/>
  <c r="BQ22" i="3"/>
  <c r="BR22" i="3" s="1"/>
  <c r="BP22" i="3"/>
  <c r="AI23" i="3"/>
  <c r="AJ23" i="3" s="1"/>
  <c r="AG23" i="3"/>
  <c r="AH23" i="3" s="1"/>
  <c r="AF23" i="3"/>
  <c r="AF35" i="3"/>
  <c r="AI35" i="3"/>
  <c r="AJ35" i="3" s="1"/>
  <c r="AR39" i="3"/>
  <c r="AS39" i="3" s="1"/>
  <c r="AP39" i="3"/>
  <c r="AQ39" i="3" s="1"/>
  <c r="AO39" i="3"/>
  <c r="X45" i="3"/>
  <c r="Y45" i="3" s="1"/>
  <c r="W45" i="3"/>
  <c r="Z45" i="3"/>
  <c r="AA45" i="3" s="1"/>
  <c r="BQ45" i="3"/>
  <c r="BR45" i="3" s="1"/>
  <c r="BS45" i="3"/>
  <c r="BT45" i="3" s="1"/>
  <c r="BP45" i="3"/>
  <c r="W23" i="3"/>
  <c r="Q11" i="3"/>
  <c r="R11" i="3" s="1"/>
  <c r="BG11" i="3"/>
  <c r="Q17" i="3"/>
  <c r="R17" i="3" s="1"/>
  <c r="AO17" i="3"/>
  <c r="Q18" i="3"/>
  <c r="R18" i="3" s="1"/>
  <c r="O18" i="3"/>
  <c r="P18" i="3" s="1"/>
  <c r="N18" i="3"/>
  <c r="AI19" i="3"/>
  <c r="AJ19" i="3" s="1"/>
  <c r="AG19" i="3"/>
  <c r="AH19" i="3" s="1"/>
  <c r="AF19" i="3"/>
  <c r="BY19" i="3"/>
  <c r="BS21" i="3"/>
  <c r="BT21" i="3" s="1"/>
  <c r="BQ21" i="3"/>
  <c r="BR21" i="3" s="1"/>
  <c r="BP21" i="3"/>
  <c r="W22" i="3"/>
  <c r="AR23" i="3"/>
  <c r="AS23" i="3" s="1"/>
  <c r="AP23" i="3"/>
  <c r="AQ23" i="3" s="1"/>
  <c r="Z24" i="3"/>
  <c r="AA24" i="3" s="1"/>
  <c r="X24" i="3"/>
  <c r="Y24" i="3" s="1"/>
  <c r="H25" i="3"/>
  <c r="I25" i="3" s="1"/>
  <c r="F25" i="3"/>
  <c r="G25" i="3" s="1"/>
  <c r="CB25" i="3"/>
  <c r="CC25" i="3" s="1"/>
  <c r="BZ25" i="3"/>
  <c r="CA25" i="3" s="1"/>
  <c r="AG35" i="3"/>
  <c r="AH35" i="3" s="1"/>
  <c r="BJ25" i="3"/>
  <c r="BK25" i="3" s="1"/>
  <c r="BH25" i="3"/>
  <c r="BI25" i="3" s="1"/>
  <c r="AG13" i="3"/>
  <c r="AH13" i="3" s="1"/>
  <c r="AF13" i="3"/>
  <c r="AY14" i="3"/>
  <c r="AZ14" i="3" s="1"/>
  <c r="AX14" i="3"/>
  <c r="BQ15" i="3"/>
  <c r="BR15" i="3" s="1"/>
  <c r="BP15" i="3"/>
  <c r="CI16" i="3"/>
  <c r="CJ16" i="3" s="1"/>
  <c r="CH16" i="3"/>
  <c r="CB19" i="3"/>
  <c r="CC19" i="3" s="1"/>
  <c r="AI20" i="3"/>
  <c r="AJ20" i="3" s="1"/>
  <c r="AG20" i="3"/>
  <c r="AH20" i="3" s="1"/>
  <c r="AF20" i="3"/>
  <c r="Z22" i="3"/>
  <c r="AA22" i="3" s="1"/>
  <c r="H34" i="3"/>
  <c r="I34" i="3" s="1"/>
  <c r="F34" i="3"/>
  <c r="G34" i="3" s="1"/>
  <c r="CB35" i="3"/>
  <c r="CC35" i="3" s="1"/>
  <c r="BZ35" i="3"/>
  <c r="CA35" i="3" s="1"/>
  <c r="BY35" i="3"/>
  <c r="BJ40" i="3"/>
  <c r="BK40" i="3" s="1"/>
  <c r="BH40" i="3"/>
  <c r="BI40" i="3" s="1"/>
  <c r="BG40" i="3"/>
  <c r="BZ44" i="3"/>
  <c r="CA44" i="3" s="1"/>
  <c r="BY44" i="3"/>
  <c r="CB44" i="3"/>
  <c r="CC44" i="3" s="1"/>
  <c r="BQ13" i="3"/>
  <c r="BR13" i="3" s="1"/>
  <c r="BP13" i="3"/>
  <c r="N35" i="3"/>
  <c r="Q35" i="3"/>
  <c r="R35" i="3" s="1"/>
  <c r="O35" i="3"/>
  <c r="P35" i="3" s="1"/>
  <c r="W11" i="3"/>
  <c r="AP11" i="3"/>
  <c r="AQ11" i="3" s="1"/>
  <c r="BG12" i="3"/>
  <c r="BY13" i="3"/>
  <c r="E15" i="3"/>
  <c r="W16" i="3"/>
  <c r="BY17" i="3"/>
  <c r="BA18" i="3"/>
  <c r="BB18" i="3" s="1"/>
  <c r="AY18" i="3"/>
  <c r="AZ18" i="3" s="1"/>
  <c r="AX18" i="3"/>
  <c r="CK18" i="3"/>
  <c r="CL18" i="3" s="1"/>
  <c r="CI18" i="3"/>
  <c r="CJ18" i="3" s="1"/>
  <c r="CH18" i="3"/>
  <c r="AO19" i="3"/>
  <c r="CB20" i="3"/>
  <c r="CC20" i="3" s="1"/>
  <c r="AI21" i="3"/>
  <c r="AJ21" i="3" s="1"/>
  <c r="AG21" i="3"/>
  <c r="AH21" i="3" s="1"/>
  <c r="AF21" i="3"/>
  <c r="BY21" i="3"/>
  <c r="CB22" i="3"/>
  <c r="CC22" i="3" s="1"/>
  <c r="E34" i="3"/>
  <c r="X11" i="3"/>
  <c r="Y11" i="3" s="1"/>
  <c r="Y26" i="3" s="1"/>
  <c r="CC16" i="4" s="1"/>
  <c r="AI13" i="3"/>
  <c r="AJ13" i="3" s="1"/>
  <c r="AG14" i="3"/>
  <c r="AH14" i="3" s="1"/>
  <c r="AF14" i="3"/>
  <c r="AF26" i="3" s="1"/>
  <c r="BA17" i="3"/>
  <c r="BB17" i="3" s="1"/>
  <c r="AY17" i="3"/>
  <c r="AZ17" i="3" s="1"/>
  <c r="AX17" i="3"/>
  <c r="CK19" i="3"/>
  <c r="CL19" i="3" s="1"/>
  <c r="CI19" i="3"/>
  <c r="CJ19" i="3" s="1"/>
  <c r="CH19" i="3"/>
  <c r="AI22" i="3"/>
  <c r="AJ22" i="3" s="1"/>
  <c r="AG22" i="3"/>
  <c r="AH22" i="3" s="1"/>
  <c r="AF22" i="3"/>
  <c r="CK22" i="3"/>
  <c r="CL22" i="3" s="1"/>
  <c r="CI22" i="3"/>
  <c r="CJ22" i="3" s="1"/>
  <c r="CH22" i="3"/>
  <c r="BJ23" i="3"/>
  <c r="BK23" i="3" s="1"/>
  <c r="BH23" i="3"/>
  <c r="BI23" i="3" s="1"/>
  <c r="AR24" i="3"/>
  <c r="AS24" i="3" s="1"/>
  <c r="AP24" i="3"/>
  <c r="AQ24" i="3" s="1"/>
  <c r="Z25" i="3"/>
  <c r="AA25" i="3" s="1"/>
  <c r="X25" i="3"/>
  <c r="Y25" i="3" s="1"/>
  <c r="BJ37" i="3"/>
  <c r="BK37" i="3" s="1"/>
  <c r="BK48" i="3" s="1"/>
  <c r="BH37" i="3"/>
  <c r="BI37" i="3" s="1"/>
  <c r="BG37" i="3"/>
  <c r="W19" i="3"/>
  <c r="BG21" i="3"/>
  <c r="H24" i="3"/>
  <c r="I24" i="3" s="1"/>
  <c r="F24" i="3"/>
  <c r="G24" i="3" s="1"/>
  <c r="CI11" i="3"/>
  <c r="CJ11" i="3" s="1"/>
  <c r="CH11" i="3"/>
  <c r="O13" i="3"/>
  <c r="P13" i="3" s="1"/>
  <c r="N13" i="3"/>
  <c r="BA14" i="3"/>
  <c r="BB14" i="3" s="1"/>
  <c r="AY15" i="3"/>
  <c r="AZ15" i="3" s="1"/>
  <c r="AX15" i="3"/>
  <c r="BQ16" i="3"/>
  <c r="BR16" i="3" s="1"/>
  <c r="BP16" i="3"/>
  <c r="F11" i="3"/>
  <c r="G11" i="3" s="1"/>
  <c r="AO12" i="3"/>
  <c r="AO26" i="3" s="1"/>
  <c r="BG13" i="3"/>
  <c r="BY14" i="3"/>
  <c r="E16" i="3"/>
  <c r="X17" i="3"/>
  <c r="Y17" i="3" s="1"/>
  <c r="W18" i="3"/>
  <c r="E19" i="3"/>
  <c r="AR20" i="3"/>
  <c r="AS20" i="3" s="1"/>
  <c r="CK20" i="3"/>
  <c r="CL20" i="3" s="1"/>
  <c r="CI20" i="3"/>
  <c r="CJ20" i="3" s="1"/>
  <c r="CH20" i="3"/>
  <c r="AO21" i="3"/>
  <c r="BG23" i="3"/>
  <c r="AO24" i="3"/>
  <c r="W25" i="3"/>
  <c r="CB38" i="3"/>
  <c r="CC38" i="3" s="1"/>
  <c r="BZ38" i="3"/>
  <c r="CA38" i="3" s="1"/>
  <c r="BY38" i="3"/>
  <c r="O16" i="3"/>
  <c r="P16" i="3" s="1"/>
  <c r="N16" i="3"/>
  <c r="E18" i="3"/>
  <c r="Q21" i="3"/>
  <c r="R21" i="3" s="1"/>
  <c r="O21" i="3"/>
  <c r="P21" i="3" s="1"/>
  <c r="N21" i="3"/>
  <c r="BH12" i="3"/>
  <c r="BI12" i="3" s="1"/>
  <c r="BI26" i="3" s="1"/>
  <c r="CC20" i="4" s="1"/>
  <c r="BQ11" i="3"/>
  <c r="BR11" i="3" s="1"/>
  <c r="BP11" i="3"/>
  <c r="AP12" i="3"/>
  <c r="AQ12" i="3" s="1"/>
  <c r="CI12" i="3"/>
  <c r="CJ12" i="3" s="1"/>
  <c r="CH12" i="3"/>
  <c r="BH13" i="3"/>
  <c r="BI13" i="3" s="1"/>
  <c r="CB13" i="3"/>
  <c r="CC13" i="3" s="1"/>
  <c r="O14" i="3"/>
  <c r="P14" i="3" s="1"/>
  <c r="N14" i="3"/>
  <c r="AI14" i="3"/>
  <c r="AJ14" i="3" s="1"/>
  <c r="BZ14" i="3"/>
  <c r="CA14" i="3" s="1"/>
  <c r="H15" i="3"/>
  <c r="I15" i="3" s="1"/>
  <c r="I26" i="3" s="1"/>
  <c r="AG15" i="3"/>
  <c r="AH15" i="3" s="1"/>
  <c r="AF15" i="3"/>
  <c r="BA15" i="3"/>
  <c r="BB15" i="3" s="1"/>
  <c r="F16" i="3"/>
  <c r="G16" i="3" s="1"/>
  <c r="AY16" i="3"/>
  <c r="AZ16" i="3" s="1"/>
  <c r="AX16" i="3"/>
  <c r="BS16" i="3"/>
  <c r="BT16" i="3" s="1"/>
  <c r="CK17" i="3"/>
  <c r="CL17" i="3" s="1"/>
  <c r="CI17" i="3"/>
  <c r="CJ17" i="3" s="1"/>
  <c r="CH17" i="3"/>
  <c r="Z18" i="3"/>
  <c r="AA18" i="3" s="1"/>
  <c r="H19" i="3"/>
  <c r="I19" i="3" s="1"/>
  <c r="BA19" i="3"/>
  <c r="BB19" i="3" s="1"/>
  <c r="AY19" i="3"/>
  <c r="AZ19" i="3" s="1"/>
  <c r="AX19" i="3"/>
  <c r="AR21" i="3"/>
  <c r="AS21" i="3" s="1"/>
  <c r="CK21" i="3"/>
  <c r="CL21" i="3" s="1"/>
  <c r="CI21" i="3"/>
  <c r="CJ21" i="3" s="1"/>
  <c r="CH21" i="3"/>
  <c r="AR36" i="3"/>
  <c r="AS36" i="3" s="1"/>
  <c r="AP36" i="3"/>
  <c r="AQ36" i="3" s="1"/>
  <c r="AO36" i="3"/>
  <c r="AY12" i="3"/>
  <c r="AZ12" i="3" s="1"/>
  <c r="AX12" i="3"/>
  <c r="BG22" i="3"/>
  <c r="CK11" i="3"/>
  <c r="CL11" i="3" s="1"/>
  <c r="AO13" i="3"/>
  <c r="BG14" i="3"/>
  <c r="BY15" i="3"/>
  <c r="E17" i="3"/>
  <c r="BG18" i="3"/>
  <c r="H20" i="3"/>
  <c r="I20" i="3" s="1"/>
  <c r="BA20" i="3"/>
  <c r="BB20" i="3" s="1"/>
  <c r="AY20" i="3"/>
  <c r="AZ20" i="3" s="1"/>
  <c r="AX20" i="3"/>
  <c r="E21" i="3"/>
  <c r="AR22" i="3"/>
  <c r="AS22" i="3" s="1"/>
  <c r="H23" i="3"/>
  <c r="I23" i="3" s="1"/>
  <c r="CB23" i="3"/>
  <c r="CC23" i="3" s="1"/>
  <c r="BZ23" i="3"/>
  <c r="CA23" i="3" s="1"/>
  <c r="BJ24" i="3"/>
  <c r="BK24" i="3" s="1"/>
  <c r="BH24" i="3"/>
  <c r="BI24" i="3" s="1"/>
  <c r="AR25" i="3"/>
  <c r="AS25" i="3" s="1"/>
  <c r="AP25" i="3"/>
  <c r="AQ25" i="3" s="1"/>
  <c r="H40" i="3"/>
  <c r="I40" i="3" s="1"/>
  <c r="F40" i="3"/>
  <c r="G40" i="3" s="1"/>
  <c r="E40" i="3"/>
  <c r="Q20" i="3"/>
  <c r="R20" i="3" s="1"/>
  <c r="O20" i="3"/>
  <c r="P20" i="3" s="1"/>
  <c r="N20" i="3"/>
  <c r="O12" i="3"/>
  <c r="P12" i="3" s="1"/>
  <c r="N12" i="3"/>
  <c r="Q12" i="3"/>
  <c r="R12" i="3" s="1"/>
  <c r="Q13" i="3"/>
  <c r="R13" i="3" s="1"/>
  <c r="W12" i="3"/>
  <c r="AX11" i="3"/>
  <c r="BS11" i="3"/>
  <c r="BT11" i="3" s="1"/>
  <c r="BQ12" i="3"/>
  <c r="BR12" i="3" s="1"/>
  <c r="BP12" i="3"/>
  <c r="CK12" i="3"/>
  <c r="CL12" i="3" s="1"/>
  <c r="CI13" i="3"/>
  <c r="CJ13" i="3" s="1"/>
  <c r="CH13" i="3"/>
  <c r="Q14" i="3"/>
  <c r="R14" i="3" s="1"/>
  <c r="O15" i="3"/>
  <c r="P15" i="3" s="1"/>
  <c r="N15" i="3"/>
  <c r="AI15" i="3"/>
  <c r="AJ15" i="3" s="1"/>
  <c r="AG16" i="3"/>
  <c r="AH16" i="3" s="1"/>
  <c r="AF16" i="3"/>
  <c r="BA16" i="3"/>
  <c r="BB16" i="3" s="1"/>
  <c r="AG17" i="3"/>
  <c r="AH17" i="3" s="1"/>
  <c r="AF17" i="3"/>
  <c r="BG17" i="3"/>
  <c r="AI18" i="3"/>
  <c r="AJ18" i="3" s="1"/>
  <c r="AG18" i="3"/>
  <c r="AH18" i="3" s="1"/>
  <c r="AF18" i="3"/>
  <c r="BJ18" i="3"/>
  <c r="BK18" i="3" s="1"/>
  <c r="BK26" i="3" s="1"/>
  <c r="Q19" i="3"/>
  <c r="R19" i="3" s="1"/>
  <c r="O19" i="3"/>
  <c r="P19" i="3" s="1"/>
  <c r="N19" i="3"/>
  <c r="BG19" i="3"/>
  <c r="H21" i="3"/>
  <c r="I21" i="3" s="1"/>
  <c r="BA21" i="3"/>
  <c r="BB21" i="3" s="1"/>
  <c r="AY21" i="3"/>
  <c r="AZ21" i="3" s="1"/>
  <c r="AX21" i="3"/>
  <c r="E22" i="3"/>
  <c r="BA22" i="3"/>
  <c r="BB22" i="3" s="1"/>
  <c r="AY22" i="3"/>
  <c r="AZ22" i="3" s="1"/>
  <c r="AX22" i="3"/>
  <c r="Q23" i="3"/>
  <c r="R23" i="3" s="1"/>
  <c r="O23" i="3"/>
  <c r="P23" i="3" s="1"/>
  <c r="N23" i="3"/>
  <c r="BY23" i="3"/>
  <c r="BG24" i="3"/>
  <c r="AO25" i="3"/>
  <c r="Q33" i="3"/>
  <c r="R33" i="3" s="1"/>
  <c r="AI45" i="3"/>
  <c r="AJ45" i="3" s="1"/>
  <c r="AG45" i="3"/>
  <c r="AH45" i="3" s="1"/>
  <c r="AF45" i="3"/>
  <c r="X46" i="3"/>
  <c r="Y46" i="3" s="1"/>
  <c r="W46" i="3"/>
  <c r="Q19" i="6"/>
  <c r="R19" i="6" s="1"/>
  <c r="O19" i="6"/>
  <c r="P19" i="6" s="1"/>
  <c r="N19" i="6"/>
  <c r="CI34" i="3"/>
  <c r="CJ34" i="3" s="1"/>
  <c r="BH41" i="3"/>
  <c r="BI41" i="3" s="1"/>
  <c r="BG41" i="3"/>
  <c r="BJ41" i="3"/>
  <c r="BK41" i="3" s="1"/>
  <c r="AP42" i="3"/>
  <c r="AQ42" i="3" s="1"/>
  <c r="AO42" i="3"/>
  <c r="AR42" i="3"/>
  <c r="AS42" i="3" s="1"/>
  <c r="BZ42" i="3"/>
  <c r="CA42" i="3" s="1"/>
  <c r="BY42" i="3"/>
  <c r="CB42" i="3"/>
  <c r="CC42" i="3" s="1"/>
  <c r="BH43" i="3"/>
  <c r="BI43" i="3" s="1"/>
  <c r="BG43" i="3"/>
  <c r="BJ43" i="3"/>
  <c r="BK43" i="3" s="1"/>
  <c r="F44" i="3"/>
  <c r="G44" i="3" s="1"/>
  <c r="E44" i="3"/>
  <c r="H44" i="3"/>
  <c r="I44" i="3" s="1"/>
  <c r="AP45" i="3"/>
  <c r="AQ45" i="3" s="1"/>
  <c r="AO45" i="3"/>
  <c r="Z46" i="3"/>
  <c r="AA46" i="3" s="1"/>
  <c r="BJ17" i="6"/>
  <c r="BK17" i="6" s="1"/>
  <c r="BG17" i="6"/>
  <c r="BH17" i="6"/>
  <c r="BI17" i="6" s="1"/>
  <c r="BZ47" i="3"/>
  <c r="CA47" i="3" s="1"/>
  <c r="BY47" i="3"/>
  <c r="W33" i="3"/>
  <c r="AY34" i="3"/>
  <c r="AZ34" i="3" s="1"/>
  <c r="CB47" i="3"/>
  <c r="CC47" i="3" s="1"/>
  <c r="H14" i="6"/>
  <c r="I14" i="6" s="1"/>
  <c r="E14" i="6"/>
  <c r="F14" i="6"/>
  <c r="G14" i="6" s="1"/>
  <c r="E33" i="3"/>
  <c r="X33" i="3"/>
  <c r="Y33" i="3" s="1"/>
  <c r="AG34" i="3"/>
  <c r="AH34" i="3" s="1"/>
  <c r="AO35" i="3"/>
  <c r="W36" i="3"/>
  <c r="BY36" i="3"/>
  <c r="AO37" i="3"/>
  <c r="BS41" i="3"/>
  <c r="BT41" i="3" s="1"/>
  <c r="BT48" i="3" s="1"/>
  <c r="BQ41" i="3"/>
  <c r="BR41" i="3" s="1"/>
  <c r="BP41" i="3"/>
  <c r="CK42" i="3"/>
  <c r="CL42" i="3" s="1"/>
  <c r="CI42" i="3"/>
  <c r="CJ42" i="3" s="1"/>
  <c r="CH42" i="3"/>
  <c r="Q44" i="3"/>
  <c r="R44" i="3" s="1"/>
  <c r="O44" i="3"/>
  <c r="P44" i="3" s="1"/>
  <c r="N44" i="3"/>
  <c r="AX23" i="3"/>
  <c r="BP23" i="3"/>
  <c r="CH23" i="3"/>
  <c r="N24" i="3"/>
  <c r="AF24" i="3"/>
  <c r="AX24" i="3"/>
  <c r="BP24" i="3"/>
  <c r="CH24" i="3"/>
  <c r="N25" i="3"/>
  <c r="AF25" i="3"/>
  <c r="AX25" i="3"/>
  <c r="BP25" i="3"/>
  <c r="CH25" i="3"/>
  <c r="F33" i="3"/>
  <c r="G33" i="3" s="1"/>
  <c r="O34" i="3"/>
  <c r="P34" i="3" s="1"/>
  <c r="BA34" i="3"/>
  <c r="BB34" i="3" s="1"/>
  <c r="BB48" i="3" s="1"/>
  <c r="W35" i="3"/>
  <c r="AP35" i="3"/>
  <c r="AQ35" i="3" s="1"/>
  <c r="CK35" i="3"/>
  <c r="CL35" i="3" s="1"/>
  <c r="X36" i="3"/>
  <c r="Y36" i="3" s="1"/>
  <c r="BZ36" i="3"/>
  <c r="CA36" i="3" s="1"/>
  <c r="AP37" i="3"/>
  <c r="AQ37" i="3" s="1"/>
  <c r="F38" i="3"/>
  <c r="G38" i="3" s="1"/>
  <c r="BH38" i="3"/>
  <c r="BI38" i="3" s="1"/>
  <c r="X39" i="3"/>
  <c r="Y39" i="3" s="1"/>
  <c r="BZ39" i="3"/>
  <c r="CA39" i="3" s="1"/>
  <c r="AP40" i="3"/>
  <c r="AQ40" i="3" s="1"/>
  <c r="F41" i="3"/>
  <c r="G41" i="3" s="1"/>
  <c r="BZ41" i="3"/>
  <c r="CA41" i="3" s="1"/>
  <c r="BY41" i="3"/>
  <c r="F43" i="3"/>
  <c r="G43" i="3" s="1"/>
  <c r="E43" i="3"/>
  <c r="X44" i="3"/>
  <c r="Y44" i="3" s="1"/>
  <c r="W44" i="3"/>
  <c r="BA44" i="3"/>
  <c r="BB44" i="3" s="1"/>
  <c r="AY23" i="3"/>
  <c r="AZ23" i="3" s="1"/>
  <c r="BQ23" i="3"/>
  <c r="BR23" i="3" s="1"/>
  <c r="CI23" i="3"/>
  <c r="CJ23" i="3" s="1"/>
  <c r="O24" i="3"/>
  <c r="P24" i="3" s="1"/>
  <c r="AG24" i="3"/>
  <c r="AH24" i="3" s="1"/>
  <c r="AY24" i="3"/>
  <c r="AZ24" i="3" s="1"/>
  <c r="BQ24" i="3"/>
  <c r="BR24" i="3" s="1"/>
  <c r="CI24" i="3"/>
  <c r="CJ24" i="3" s="1"/>
  <c r="O25" i="3"/>
  <c r="P25" i="3" s="1"/>
  <c r="AG25" i="3"/>
  <c r="AH25" i="3" s="1"/>
  <c r="AY25" i="3"/>
  <c r="AZ25" i="3" s="1"/>
  <c r="BQ25" i="3"/>
  <c r="BR25" i="3" s="1"/>
  <c r="CI25" i="3"/>
  <c r="CJ25" i="3" s="1"/>
  <c r="CI33" i="3"/>
  <c r="CJ33" i="3" s="1"/>
  <c r="AI34" i="3"/>
  <c r="AJ34" i="3" s="1"/>
  <c r="X35" i="3"/>
  <c r="Y35" i="3" s="1"/>
  <c r="Q42" i="3"/>
  <c r="R42" i="3" s="1"/>
  <c r="AI43" i="3"/>
  <c r="AJ43" i="3" s="1"/>
  <c r="Q11" i="6"/>
  <c r="R11" i="6" s="1"/>
  <c r="O11" i="6"/>
  <c r="P11" i="6" s="1"/>
  <c r="N11" i="6"/>
  <c r="Q34" i="3"/>
  <c r="R34" i="3" s="1"/>
  <c r="AO41" i="3"/>
  <c r="AP41" i="3"/>
  <c r="AQ41" i="3" s="1"/>
  <c r="CB41" i="3"/>
  <c r="CC41" i="3" s="1"/>
  <c r="H43" i="3"/>
  <c r="I43" i="3" s="1"/>
  <c r="Z44" i="3"/>
  <c r="AA44" i="3" s="1"/>
  <c r="F47" i="3"/>
  <c r="G47" i="3" s="1"/>
  <c r="E47" i="3"/>
  <c r="AY33" i="3"/>
  <c r="AZ33" i="3" s="1"/>
  <c r="AZ48" i="3" s="1"/>
  <c r="CF19" i="4" s="1"/>
  <c r="Q15" i="6"/>
  <c r="R15" i="6" s="1"/>
  <c r="O15" i="6"/>
  <c r="P15" i="6" s="1"/>
  <c r="AR16" i="6"/>
  <c r="AS16" i="6" s="1"/>
  <c r="AO16" i="6"/>
  <c r="AP16" i="6"/>
  <c r="AQ16" i="6" s="1"/>
  <c r="CL48" i="3"/>
  <c r="Z18" i="6"/>
  <c r="AA18" i="6" s="1"/>
  <c r="W18" i="6"/>
  <c r="BS19" i="6"/>
  <c r="BT19" i="6" s="1"/>
  <c r="BQ19" i="6"/>
  <c r="BR19" i="6" s="1"/>
  <c r="BP19" i="6"/>
  <c r="H12" i="6"/>
  <c r="I12" i="6" s="1"/>
  <c r="F12" i="6"/>
  <c r="G12" i="6" s="1"/>
  <c r="BA12" i="6"/>
  <c r="BB12" i="6" s="1"/>
  <c r="BB26" i="6" s="1"/>
  <c r="AY12" i="6"/>
  <c r="AZ12" i="6" s="1"/>
  <c r="H17" i="6"/>
  <c r="I17" i="6" s="1"/>
  <c r="E17" i="6"/>
  <c r="BH42" i="3"/>
  <c r="BI42" i="3" s="1"/>
  <c r="BG42" i="3"/>
  <c r="BZ43" i="3"/>
  <c r="CA43" i="3" s="1"/>
  <c r="BY43" i="3"/>
  <c r="F45" i="3"/>
  <c r="G45" i="3" s="1"/>
  <c r="E45" i="3"/>
  <c r="F46" i="3"/>
  <c r="G46" i="3" s="1"/>
  <c r="E46" i="3"/>
  <c r="BZ46" i="3"/>
  <c r="CA46" i="3" s="1"/>
  <c r="BY46" i="3"/>
  <c r="BH47" i="3"/>
  <c r="BI47" i="3" s="1"/>
  <c r="BG47" i="3"/>
  <c r="BA13" i="6"/>
  <c r="BB13" i="6" s="1"/>
  <c r="AY13" i="6"/>
  <c r="AZ13" i="6" s="1"/>
  <c r="CK15" i="6"/>
  <c r="CL15" i="6" s="1"/>
  <c r="CL26" i="6" s="1"/>
  <c r="CI15" i="6"/>
  <c r="CJ15" i="6" s="1"/>
  <c r="AI11" i="6"/>
  <c r="AJ11" i="6" s="1"/>
  <c r="AG11" i="6"/>
  <c r="AH11" i="6" s="1"/>
  <c r="AF11" i="6"/>
  <c r="CH17" i="6"/>
  <c r="CH20" i="6"/>
  <c r="BA23" i="6"/>
  <c r="BB23" i="6" s="1"/>
  <c r="AY23" i="6"/>
  <c r="AZ23" i="6" s="1"/>
  <c r="Z41" i="3"/>
  <c r="AA41" i="3" s="1"/>
  <c r="BZ45" i="3"/>
  <c r="CA45" i="3" s="1"/>
  <c r="BY45" i="3"/>
  <c r="AG46" i="3"/>
  <c r="AH46" i="3" s="1"/>
  <c r="BH46" i="3"/>
  <c r="BI46" i="3" s="1"/>
  <c r="BG46" i="3"/>
  <c r="O47" i="3"/>
  <c r="P47" i="3" s="1"/>
  <c r="AP47" i="3"/>
  <c r="AQ47" i="3" s="1"/>
  <c r="AO47" i="3"/>
  <c r="CI47" i="3"/>
  <c r="CJ47" i="3" s="1"/>
  <c r="CB14" i="6"/>
  <c r="CC14" i="6" s="1"/>
  <c r="BY14" i="6"/>
  <c r="AF17" i="6"/>
  <c r="CI17" i="6"/>
  <c r="CJ17" i="6" s="1"/>
  <c r="CI20" i="6"/>
  <c r="CJ20" i="6" s="1"/>
  <c r="AX23" i="6"/>
  <c r="BY25" i="6"/>
  <c r="X42" i="3"/>
  <c r="Y42" i="3" s="1"/>
  <c r="W42" i="3"/>
  <c r="AP43" i="3"/>
  <c r="AQ43" i="3" s="1"/>
  <c r="AO43" i="3"/>
  <c r="BH44" i="3"/>
  <c r="BI44" i="3" s="1"/>
  <c r="BG44" i="3"/>
  <c r="AI14" i="6"/>
  <c r="AJ14" i="6" s="1"/>
  <c r="AG14" i="6"/>
  <c r="AH14" i="6" s="1"/>
  <c r="BZ14" i="6"/>
  <c r="CA14" i="6" s="1"/>
  <c r="BP16" i="6"/>
  <c r="AG17" i="6"/>
  <c r="AH17" i="6" s="1"/>
  <c r="AX21" i="6"/>
  <c r="AI25" i="6"/>
  <c r="AJ25" i="6" s="1"/>
  <c r="AG25" i="6"/>
  <c r="AH25" i="6" s="1"/>
  <c r="BZ25" i="6"/>
  <c r="CA25" i="6" s="1"/>
  <c r="BJ35" i="6"/>
  <c r="BK35" i="6" s="1"/>
  <c r="BH35" i="6"/>
  <c r="BI35" i="6" s="1"/>
  <c r="BG35" i="6"/>
  <c r="AX41" i="3"/>
  <c r="AX48" i="3" s="1"/>
  <c r="BP42" i="3"/>
  <c r="CH43" i="3"/>
  <c r="N45" i="3"/>
  <c r="N48" i="3" s="1"/>
  <c r="CB45" i="3"/>
  <c r="CC45" i="3" s="1"/>
  <c r="N46" i="3"/>
  <c r="BJ46" i="3"/>
  <c r="BK46" i="3" s="1"/>
  <c r="CH46" i="3"/>
  <c r="AR47" i="3"/>
  <c r="AS47" i="3" s="1"/>
  <c r="BP47" i="3"/>
  <c r="AD33" i="4"/>
  <c r="U33" i="4"/>
  <c r="U34" i="4" s="1"/>
  <c r="BQ16" i="6"/>
  <c r="BR16" i="6" s="1"/>
  <c r="AY21" i="6"/>
  <c r="AZ21" i="6" s="1"/>
  <c r="Q23" i="6"/>
  <c r="R23" i="6" s="1"/>
  <c r="O23" i="6"/>
  <c r="P23" i="6" s="1"/>
  <c r="AF25" i="6"/>
  <c r="CK38" i="6"/>
  <c r="CL38" i="6" s="1"/>
  <c r="CI38" i="6"/>
  <c r="CJ38" i="6" s="1"/>
  <c r="CH38" i="6"/>
  <c r="F42" i="3"/>
  <c r="G42" i="3" s="1"/>
  <c r="E42" i="3"/>
  <c r="Z42" i="3"/>
  <c r="AA42" i="3" s="1"/>
  <c r="X43" i="3"/>
  <c r="Y43" i="3" s="1"/>
  <c r="W43" i="3"/>
  <c r="AR43" i="3"/>
  <c r="AS43" i="3" s="1"/>
  <c r="AP44" i="3"/>
  <c r="AQ44" i="3" s="1"/>
  <c r="AO44" i="3"/>
  <c r="BJ44" i="3"/>
  <c r="BK44" i="3" s="1"/>
  <c r="BH45" i="3"/>
  <c r="BI45" i="3" s="1"/>
  <c r="BG45" i="3"/>
  <c r="AP46" i="3"/>
  <c r="AQ46" i="3" s="1"/>
  <c r="AO46" i="3"/>
  <c r="X47" i="3"/>
  <c r="Y47" i="3" s="1"/>
  <c r="W47" i="3"/>
  <c r="AR19" i="6"/>
  <c r="AS19" i="6" s="1"/>
  <c r="AO19" i="6"/>
  <c r="N22" i="6"/>
  <c r="N23" i="6"/>
  <c r="Z13" i="6"/>
  <c r="AA13" i="6" s="1"/>
  <c r="W13" i="6"/>
  <c r="BJ15" i="6"/>
  <c r="BK15" i="6" s="1"/>
  <c r="BG15" i="6"/>
  <c r="CB18" i="6"/>
  <c r="CC18" i="6" s="1"/>
  <c r="BY18" i="6"/>
  <c r="AP19" i="6"/>
  <c r="AQ19" i="6" s="1"/>
  <c r="O22" i="6"/>
  <c r="P22" i="6" s="1"/>
  <c r="H33" i="6"/>
  <c r="I33" i="6" s="1"/>
  <c r="F33" i="6"/>
  <c r="G33" i="6" s="1"/>
  <c r="BA37" i="6"/>
  <c r="BB37" i="6" s="1"/>
  <c r="AY37" i="6"/>
  <c r="AZ37" i="6" s="1"/>
  <c r="AR24" i="6"/>
  <c r="AS24" i="6" s="1"/>
  <c r="AP24" i="6"/>
  <c r="AQ24" i="6" s="1"/>
  <c r="AO24" i="6"/>
  <c r="BJ40" i="6"/>
  <c r="BK40" i="6" s="1"/>
  <c r="BH40" i="6"/>
  <c r="BI40" i="6" s="1"/>
  <c r="BG40" i="6"/>
  <c r="CB13" i="6"/>
  <c r="CC13" i="6" s="1"/>
  <c r="BY13" i="6"/>
  <c r="BJ14" i="6"/>
  <c r="BK14" i="6" s="1"/>
  <c r="BG14" i="6"/>
  <c r="AR15" i="6"/>
  <c r="AS15" i="6" s="1"/>
  <c r="AO15" i="6"/>
  <c r="Z16" i="6"/>
  <c r="AA16" i="6" s="1"/>
  <c r="W16" i="6"/>
  <c r="AF13" i="6"/>
  <c r="BZ13" i="6"/>
  <c r="CA13" i="6" s="1"/>
  <c r="N14" i="6"/>
  <c r="BH14" i="6"/>
  <c r="BI14" i="6" s="1"/>
  <c r="CH14" i="6"/>
  <c r="AP15" i="6"/>
  <c r="AQ15" i="6" s="1"/>
  <c r="BP15" i="6"/>
  <c r="X16" i="6"/>
  <c r="Y16" i="6" s="1"/>
  <c r="AX16" i="6"/>
  <c r="CB16" i="6"/>
  <c r="CC16" i="6" s="1"/>
  <c r="BY16" i="6"/>
  <c r="N17" i="6"/>
  <c r="AR17" i="6"/>
  <c r="AS17" i="6" s="1"/>
  <c r="AO17" i="6"/>
  <c r="BP17" i="6"/>
  <c r="H18" i="6"/>
  <c r="I18" i="6" s="1"/>
  <c r="E18" i="6"/>
  <c r="AF18" i="6"/>
  <c r="BJ18" i="6"/>
  <c r="BK18" i="6" s="1"/>
  <c r="BG18" i="6"/>
  <c r="CH18" i="6"/>
  <c r="Z19" i="6"/>
  <c r="AA19" i="6" s="1"/>
  <c r="W19" i="6"/>
  <c r="AX19" i="6"/>
  <c r="N20" i="6"/>
  <c r="BP20" i="6"/>
  <c r="CB33" i="6"/>
  <c r="CC33" i="6" s="1"/>
  <c r="BZ33" i="6"/>
  <c r="CA33" i="6" s="1"/>
  <c r="Z36" i="6"/>
  <c r="AA36" i="6" s="1"/>
  <c r="X36" i="6"/>
  <c r="Y36" i="6" s="1"/>
  <c r="BG11" i="6"/>
  <c r="N12" i="6"/>
  <c r="BY12" i="6"/>
  <c r="AG13" i="6"/>
  <c r="AH13" i="6" s="1"/>
  <c r="O14" i="6"/>
  <c r="P14" i="6" s="1"/>
  <c r="CI14" i="6"/>
  <c r="CJ14" i="6" s="1"/>
  <c r="BQ15" i="6"/>
  <c r="BR15" i="6" s="1"/>
  <c r="AY16" i="6"/>
  <c r="AZ16" i="6" s="1"/>
  <c r="BZ16" i="6"/>
  <c r="CA16" i="6" s="1"/>
  <c r="O17" i="6"/>
  <c r="P17" i="6" s="1"/>
  <c r="AP17" i="6"/>
  <c r="AQ17" i="6" s="1"/>
  <c r="BQ17" i="6"/>
  <c r="BR17" i="6" s="1"/>
  <c r="BR26" i="6" s="1"/>
  <c r="CC20" i="7" s="1"/>
  <c r="F18" i="6"/>
  <c r="G18" i="6" s="1"/>
  <c r="AG18" i="6"/>
  <c r="AH18" i="6" s="1"/>
  <c r="BH18" i="6"/>
  <c r="BI18" i="6" s="1"/>
  <c r="CI18" i="6"/>
  <c r="CJ18" i="6" s="1"/>
  <c r="X19" i="6"/>
  <c r="Y19" i="6" s="1"/>
  <c r="AY19" i="6"/>
  <c r="AZ19" i="6" s="1"/>
  <c r="O20" i="6"/>
  <c r="P20" i="6" s="1"/>
  <c r="BQ20" i="6"/>
  <c r="BR20" i="6" s="1"/>
  <c r="AG21" i="6"/>
  <c r="AH21" i="6" s="1"/>
  <c r="CI21" i="6"/>
  <c r="CJ21" i="6" s="1"/>
  <c r="AY22" i="6"/>
  <c r="AZ22" i="6" s="1"/>
  <c r="AI33" i="6"/>
  <c r="AJ33" i="6" s="1"/>
  <c r="AG33" i="6"/>
  <c r="AH33" i="6" s="1"/>
  <c r="AF33" i="6"/>
  <c r="BY33" i="6"/>
  <c r="W36" i="6"/>
  <c r="CB37" i="6"/>
  <c r="CC37" i="6" s="1"/>
  <c r="BZ37" i="6"/>
  <c r="CA37" i="6" s="1"/>
  <c r="BY37" i="6"/>
  <c r="AX38" i="6"/>
  <c r="Z39" i="6"/>
  <c r="AA39" i="6" s="1"/>
  <c r="X39" i="6"/>
  <c r="Y39" i="6" s="1"/>
  <c r="W39" i="6"/>
  <c r="AI44" i="6"/>
  <c r="AJ44" i="6" s="1"/>
  <c r="AG44" i="6"/>
  <c r="AH44" i="6" s="1"/>
  <c r="AF44" i="6"/>
  <c r="BH11" i="6"/>
  <c r="BI11" i="6" s="1"/>
  <c r="O12" i="6"/>
  <c r="P12" i="6" s="1"/>
  <c r="BZ12" i="6"/>
  <c r="CA12" i="6" s="1"/>
  <c r="BJ13" i="6"/>
  <c r="BK13" i="6" s="1"/>
  <c r="BG13" i="6"/>
  <c r="AR14" i="6"/>
  <c r="AS14" i="6" s="1"/>
  <c r="AO14" i="6"/>
  <c r="Z15" i="6"/>
  <c r="AA15" i="6" s="1"/>
  <c r="W15" i="6"/>
  <c r="H16" i="6"/>
  <c r="I16" i="6" s="1"/>
  <c r="E16" i="6"/>
  <c r="N24" i="6"/>
  <c r="BG24" i="6"/>
  <c r="AY38" i="6"/>
  <c r="AZ38" i="6" s="1"/>
  <c r="H40" i="6"/>
  <c r="I40" i="6" s="1"/>
  <c r="F40" i="6"/>
  <c r="G40" i="6" s="1"/>
  <c r="E40" i="6"/>
  <c r="AO11" i="6"/>
  <c r="CH11" i="6"/>
  <c r="BG12" i="6"/>
  <c r="N13" i="6"/>
  <c r="BH13" i="6"/>
  <c r="BI13" i="6" s="1"/>
  <c r="CH13" i="6"/>
  <c r="AP14" i="6"/>
  <c r="AQ14" i="6" s="1"/>
  <c r="BP14" i="6"/>
  <c r="X15" i="6"/>
  <c r="Y15" i="6" s="1"/>
  <c r="AX15" i="6"/>
  <c r="F16" i="6"/>
  <c r="G16" i="6" s="1"/>
  <c r="AF16" i="6"/>
  <c r="CH22" i="6"/>
  <c r="AF23" i="6"/>
  <c r="BP23" i="6"/>
  <c r="O24" i="6"/>
  <c r="P24" i="6" s="1"/>
  <c r="BH24" i="6"/>
  <c r="BI24" i="6" s="1"/>
  <c r="AR34" i="6"/>
  <c r="AS34" i="6" s="1"/>
  <c r="AP34" i="6"/>
  <c r="AQ34" i="6" s="1"/>
  <c r="CB36" i="6"/>
  <c r="CC36" i="6" s="1"/>
  <c r="BZ36" i="6"/>
  <c r="CA36" i="6" s="1"/>
  <c r="BJ16" i="6"/>
  <c r="BK16" i="6" s="1"/>
  <c r="BG16" i="6"/>
  <c r="Z17" i="6"/>
  <c r="AA17" i="6" s="1"/>
  <c r="W17" i="6"/>
  <c r="CB17" i="6"/>
  <c r="CC17" i="6" s="1"/>
  <c r="BY17" i="6"/>
  <c r="AR18" i="6"/>
  <c r="AS18" i="6" s="1"/>
  <c r="AS26" i="6" s="1"/>
  <c r="AO18" i="6"/>
  <c r="H19" i="6"/>
  <c r="I19" i="6" s="1"/>
  <c r="E19" i="6"/>
  <c r="Q25" i="6"/>
  <c r="R25" i="6" s="1"/>
  <c r="O25" i="6"/>
  <c r="P25" i="6" s="1"/>
  <c r="N25" i="6"/>
  <c r="BJ25" i="6"/>
  <c r="BK25" i="6" s="1"/>
  <c r="BH25" i="6"/>
  <c r="BI25" i="6" s="1"/>
  <c r="BG25" i="6"/>
  <c r="X11" i="6"/>
  <c r="Y11" i="6" s="1"/>
  <c r="BP11" i="6"/>
  <c r="AO12" i="6"/>
  <c r="CH12" i="6"/>
  <c r="AR13" i="6"/>
  <c r="AS13" i="6" s="1"/>
  <c r="AO13" i="6"/>
  <c r="Z14" i="6"/>
  <c r="AA14" i="6" s="1"/>
  <c r="W14" i="6"/>
  <c r="H15" i="6"/>
  <c r="I15" i="6" s="1"/>
  <c r="E15" i="6"/>
  <c r="CB15" i="6"/>
  <c r="CC15" i="6" s="1"/>
  <c r="BY15" i="6"/>
  <c r="BH16" i="6"/>
  <c r="BI16" i="6" s="1"/>
  <c r="X17" i="6"/>
  <c r="Y17" i="6" s="1"/>
  <c r="BZ17" i="6"/>
  <c r="CA17" i="6" s="1"/>
  <c r="AP18" i="6"/>
  <c r="AQ18" i="6" s="1"/>
  <c r="F19" i="6"/>
  <c r="G19" i="6" s="1"/>
  <c r="AP12" i="6"/>
  <c r="AQ12" i="6" s="1"/>
  <c r="AP13" i="6"/>
  <c r="AQ13" i="6" s="1"/>
  <c r="X14" i="6"/>
  <c r="Y14" i="6" s="1"/>
  <c r="F15" i="6"/>
  <c r="G15" i="6" s="1"/>
  <c r="BZ15" i="6"/>
  <c r="CA15" i="6" s="1"/>
  <c r="H35" i="6"/>
  <c r="I35" i="6" s="1"/>
  <c r="F35" i="6"/>
  <c r="G35" i="6" s="1"/>
  <c r="CB38" i="6"/>
  <c r="CC38" i="6" s="1"/>
  <c r="BZ38" i="6"/>
  <c r="CA38" i="6" s="1"/>
  <c r="BY38" i="6"/>
  <c r="Z38" i="6"/>
  <c r="AA38" i="6" s="1"/>
  <c r="X38" i="6"/>
  <c r="Y38" i="6" s="1"/>
  <c r="W38" i="6"/>
  <c r="BJ39" i="6"/>
  <c r="BK39" i="6" s="1"/>
  <c r="BH39" i="6"/>
  <c r="BI39" i="6" s="1"/>
  <c r="BG39" i="6"/>
  <c r="Q40" i="6"/>
  <c r="R40" i="6" s="1"/>
  <c r="O40" i="6"/>
  <c r="P40" i="6" s="1"/>
  <c r="N40" i="6"/>
  <c r="BS40" i="6"/>
  <c r="BT40" i="6" s="1"/>
  <c r="BQ40" i="6"/>
  <c r="BR40" i="6" s="1"/>
  <c r="BP40" i="6"/>
  <c r="BS41" i="6"/>
  <c r="BT41" i="6" s="1"/>
  <c r="BQ41" i="6"/>
  <c r="BR41" i="6" s="1"/>
  <c r="BP41" i="6"/>
  <c r="BJ33" i="6"/>
  <c r="BK33" i="6" s="1"/>
  <c r="BH33" i="6"/>
  <c r="BI33" i="6" s="1"/>
  <c r="CH33" i="6"/>
  <c r="Z34" i="6"/>
  <c r="AA34" i="6" s="1"/>
  <c r="X34" i="6"/>
  <c r="Y34" i="6" s="1"/>
  <c r="AX34" i="6"/>
  <c r="CB34" i="6"/>
  <c r="CC34" i="6" s="1"/>
  <c r="BZ34" i="6"/>
  <c r="CA34" i="6" s="1"/>
  <c r="N35" i="6"/>
  <c r="AR35" i="6"/>
  <c r="AS35" i="6" s="1"/>
  <c r="AP35" i="6"/>
  <c r="AQ35" i="6" s="1"/>
  <c r="BP35" i="6"/>
  <c r="H36" i="6"/>
  <c r="I36" i="6" s="1"/>
  <c r="F36" i="6"/>
  <c r="G36" i="6" s="1"/>
  <c r="AF36" i="6"/>
  <c r="BJ36" i="6"/>
  <c r="BK36" i="6" s="1"/>
  <c r="BH36" i="6"/>
  <c r="BI36" i="6" s="1"/>
  <c r="CH36" i="6"/>
  <c r="Z37" i="6"/>
  <c r="AA37" i="6" s="1"/>
  <c r="X37" i="6"/>
  <c r="Y37" i="6" s="1"/>
  <c r="W37" i="6"/>
  <c r="CH37" i="6"/>
  <c r="BY41" i="6"/>
  <c r="CB41" i="6"/>
  <c r="CC41" i="6" s="1"/>
  <c r="BS46" i="6"/>
  <c r="BT46" i="6" s="1"/>
  <c r="BQ46" i="6"/>
  <c r="BR46" i="6" s="1"/>
  <c r="BP46" i="6"/>
  <c r="BG33" i="6"/>
  <c r="CI33" i="6"/>
  <c r="CJ33" i="6" s="1"/>
  <c r="AY34" i="6"/>
  <c r="AZ34" i="6" s="1"/>
  <c r="O35" i="6"/>
  <c r="P35" i="6" s="1"/>
  <c r="BQ35" i="6"/>
  <c r="BR35" i="6" s="1"/>
  <c r="AG36" i="6"/>
  <c r="AH36" i="6" s="1"/>
  <c r="CI36" i="6"/>
  <c r="CJ36" i="6" s="1"/>
  <c r="CI37" i="6"/>
  <c r="CJ37" i="6" s="1"/>
  <c r="BJ38" i="6"/>
  <c r="BK38" i="6" s="1"/>
  <c r="BH38" i="6"/>
  <c r="BI38" i="6" s="1"/>
  <c r="BG38" i="6"/>
  <c r="BS39" i="6"/>
  <c r="BT39" i="6" s="1"/>
  <c r="BQ39" i="6"/>
  <c r="BR39" i="6" s="1"/>
  <c r="BP39" i="6"/>
  <c r="Z40" i="6"/>
  <c r="AA40" i="6" s="1"/>
  <c r="X40" i="6"/>
  <c r="Y40" i="6" s="1"/>
  <c r="W40" i="6"/>
  <c r="CB40" i="6"/>
  <c r="CC40" i="6" s="1"/>
  <c r="BZ40" i="6"/>
  <c r="CA40" i="6" s="1"/>
  <c r="BY40" i="6"/>
  <c r="W24" i="6"/>
  <c r="CH24" i="6"/>
  <c r="AO25" i="6"/>
  <c r="N33" i="6"/>
  <c r="BJ37" i="6"/>
  <c r="BK37" i="6" s="1"/>
  <c r="BH37" i="6"/>
  <c r="BI37" i="6" s="1"/>
  <c r="BG37" i="6"/>
  <c r="AF38" i="6"/>
  <c r="AG39" i="6"/>
  <c r="AH39" i="6" s="1"/>
  <c r="Q45" i="6"/>
  <c r="R45" i="6" s="1"/>
  <c r="O45" i="6"/>
  <c r="P45" i="6" s="1"/>
  <c r="N45" i="6"/>
  <c r="X24" i="6"/>
  <c r="Y24" i="6" s="1"/>
  <c r="CI24" i="6"/>
  <c r="CJ24" i="6" s="1"/>
  <c r="AP25" i="6"/>
  <c r="AQ25" i="6" s="1"/>
  <c r="O33" i="6"/>
  <c r="P33" i="6" s="1"/>
  <c r="AG38" i="6"/>
  <c r="AH38" i="6" s="1"/>
  <c r="H39" i="6"/>
  <c r="I39" i="6" s="1"/>
  <c r="F39" i="6"/>
  <c r="G39" i="6" s="1"/>
  <c r="E39" i="6"/>
  <c r="AI40" i="6"/>
  <c r="AJ40" i="6" s="1"/>
  <c r="AG40" i="6"/>
  <c r="AH40" i="6" s="1"/>
  <c r="AF40" i="6"/>
  <c r="CK40" i="6"/>
  <c r="CL40" i="6" s="1"/>
  <c r="CI40" i="6"/>
  <c r="CJ40" i="6" s="1"/>
  <c r="CH40" i="6"/>
  <c r="AO41" i="6"/>
  <c r="AP41" i="6"/>
  <c r="AQ41" i="6" s="1"/>
  <c r="BG19" i="6"/>
  <c r="BY19" i="6"/>
  <c r="E20" i="6"/>
  <c r="W20" i="6"/>
  <c r="AO20" i="6"/>
  <c r="BG20" i="6"/>
  <c r="BY20" i="6"/>
  <c r="E21" i="6"/>
  <c r="W21" i="6"/>
  <c r="AO21" i="6"/>
  <c r="BG21" i="6"/>
  <c r="BY21" i="6"/>
  <c r="E22" i="6"/>
  <c r="W22" i="6"/>
  <c r="AO22" i="6"/>
  <c r="BG22" i="6"/>
  <c r="BY22" i="6"/>
  <c r="E23" i="6"/>
  <c r="W23" i="6"/>
  <c r="AO23" i="6"/>
  <c r="BG23" i="6"/>
  <c r="BY23" i="6"/>
  <c r="F24" i="6"/>
  <c r="G24" i="6" s="1"/>
  <c r="BP24" i="6"/>
  <c r="W25" i="6"/>
  <c r="CH25" i="6"/>
  <c r="AR33" i="6"/>
  <c r="AS33" i="6" s="1"/>
  <c r="AP33" i="6"/>
  <c r="AQ33" i="6" s="1"/>
  <c r="BP33" i="6"/>
  <c r="H34" i="6"/>
  <c r="I34" i="6" s="1"/>
  <c r="F34" i="6"/>
  <c r="G34" i="6" s="1"/>
  <c r="AF34" i="6"/>
  <c r="BJ34" i="6"/>
  <c r="BK34" i="6" s="1"/>
  <c r="BH34" i="6"/>
  <c r="BI34" i="6" s="1"/>
  <c r="CH34" i="6"/>
  <c r="Z35" i="6"/>
  <c r="AA35" i="6" s="1"/>
  <c r="X35" i="6"/>
  <c r="Y35" i="6" s="1"/>
  <c r="AX35" i="6"/>
  <c r="CB35" i="6"/>
  <c r="CC35" i="6" s="1"/>
  <c r="BZ35" i="6"/>
  <c r="CA35" i="6" s="1"/>
  <c r="N36" i="6"/>
  <c r="AR36" i="6"/>
  <c r="AS36" i="6" s="1"/>
  <c r="AP36" i="6"/>
  <c r="AQ36" i="6" s="1"/>
  <c r="BP36" i="6"/>
  <c r="H37" i="6"/>
  <c r="I37" i="6" s="1"/>
  <c r="F37" i="6"/>
  <c r="G37" i="6" s="1"/>
  <c r="AG37" i="6"/>
  <c r="AH37" i="6" s="1"/>
  <c r="H38" i="6"/>
  <c r="I38" i="6" s="1"/>
  <c r="F38" i="6"/>
  <c r="G38" i="6" s="1"/>
  <c r="E38" i="6"/>
  <c r="BP38" i="6"/>
  <c r="CB39" i="6"/>
  <c r="CC39" i="6" s="1"/>
  <c r="BZ39" i="6"/>
  <c r="CA39" i="6" s="1"/>
  <c r="BY39" i="6"/>
  <c r="AR41" i="6"/>
  <c r="AS41" i="6" s="1"/>
  <c r="E43" i="6"/>
  <c r="H43" i="6"/>
  <c r="I43" i="6" s="1"/>
  <c r="F43" i="6"/>
  <c r="G43" i="6" s="1"/>
  <c r="BA43" i="6"/>
  <c r="BB43" i="6" s="1"/>
  <c r="AY43" i="6"/>
  <c r="AZ43" i="6" s="1"/>
  <c r="AX43" i="6"/>
  <c r="BA47" i="6"/>
  <c r="BB47" i="6" s="1"/>
  <c r="AY47" i="6"/>
  <c r="AZ47" i="6" s="1"/>
  <c r="AX47" i="6"/>
  <c r="AR39" i="6"/>
  <c r="AS39" i="6" s="1"/>
  <c r="AP39" i="6"/>
  <c r="AQ39" i="6" s="1"/>
  <c r="AO39" i="6"/>
  <c r="AR40" i="6"/>
  <c r="AS40" i="6" s="1"/>
  <c r="AP40" i="6"/>
  <c r="AQ40" i="6" s="1"/>
  <c r="AO40" i="6"/>
  <c r="H41" i="6"/>
  <c r="I41" i="6" s="1"/>
  <c r="F41" i="6"/>
  <c r="G41" i="6" s="1"/>
  <c r="E41" i="6"/>
  <c r="AX24" i="6"/>
  <c r="E25" i="6"/>
  <c r="BP25" i="6"/>
  <c r="BQ37" i="6"/>
  <c r="BR37" i="6" s="1"/>
  <c r="AR38" i="6"/>
  <c r="AS38" i="6" s="1"/>
  <c r="AP38" i="6"/>
  <c r="AQ38" i="6" s="1"/>
  <c r="AO38" i="6"/>
  <c r="N39" i="6"/>
  <c r="CK39" i="6"/>
  <c r="CL39" i="6" s="1"/>
  <c r="CI39" i="6"/>
  <c r="CJ39" i="6" s="1"/>
  <c r="CH39" i="6"/>
  <c r="AY24" i="6"/>
  <c r="AZ24" i="6" s="1"/>
  <c r="BQ25" i="6"/>
  <c r="BR25" i="6" s="1"/>
  <c r="Z33" i="6"/>
  <c r="AA33" i="6" s="1"/>
  <c r="AA48" i="6" s="1"/>
  <c r="X33" i="6"/>
  <c r="Y33" i="6" s="1"/>
  <c r="AR37" i="6"/>
  <c r="AS37" i="6" s="1"/>
  <c r="AP37" i="6"/>
  <c r="AQ37" i="6" s="1"/>
  <c r="AO37" i="6"/>
  <c r="N38" i="6"/>
  <c r="O39" i="6"/>
  <c r="P39" i="6" s="1"/>
  <c r="BA39" i="6"/>
  <c r="BB39" i="6" s="1"/>
  <c r="AX39" i="6"/>
  <c r="BA40" i="6"/>
  <c r="BB40" i="6" s="1"/>
  <c r="AY40" i="6"/>
  <c r="AZ40" i="6" s="1"/>
  <c r="AX40" i="6"/>
  <c r="Q41" i="6"/>
  <c r="R41" i="6" s="1"/>
  <c r="O41" i="6"/>
  <c r="P41" i="6" s="1"/>
  <c r="N41" i="6"/>
  <c r="CK45" i="6"/>
  <c r="CL45" i="6" s="1"/>
  <c r="CL48" i="6" s="1"/>
  <c r="CI45" i="6"/>
  <c r="CJ45" i="6" s="1"/>
  <c r="CH45" i="6"/>
  <c r="AF42" i="6"/>
  <c r="BZ43" i="6"/>
  <c r="CA43" i="6" s="1"/>
  <c r="BY43" i="6"/>
  <c r="BH44" i="6"/>
  <c r="BI44" i="6" s="1"/>
  <c r="BG44" i="6"/>
  <c r="AP45" i="6"/>
  <c r="AQ45" i="6" s="1"/>
  <c r="AO45" i="6"/>
  <c r="X46" i="6"/>
  <c r="Y46" i="6" s="1"/>
  <c r="W46" i="6"/>
  <c r="F47" i="6"/>
  <c r="G47" i="6" s="1"/>
  <c r="E47" i="6"/>
  <c r="BZ47" i="6"/>
  <c r="CA47" i="6" s="1"/>
  <c r="BY47" i="6"/>
  <c r="AG42" i="6"/>
  <c r="AH42" i="6" s="1"/>
  <c r="BZ42" i="6"/>
  <c r="CA42" i="6" s="1"/>
  <c r="CB47" i="6"/>
  <c r="CC47" i="6" s="1"/>
  <c r="BJ41" i="6"/>
  <c r="BK41" i="6" s="1"/>
  <c r="BH42" i="6"/>
  <c r="BI42" i="6" s="1"/>
  <c r="CB42" i="6"/>
  <c r="CC42" i="6" s="1"/>
  <c r="BH43" i="6"/>
  <c r="BI43" i="6" s="1"/>
  <c r="BG43" i="6"/>
  <c r="AP44" i="6"/>
  <c r="AQ44" i="6" s="1"/>
  <c r="AO44" i="6"/>
  <c r="X45" i="6"/>
  <c r="Y45" i="6" s="1"/>
  <c r="W45" i="6"/>
  <c r="F46" i="6"/>
  <c r="G46" i="6" s="1"/>
  <c r="E46" i="6"/>
  <c r="BZ46" i="6"/>
  <c r="CA46" i="6" s="1"/>
  <c r="BY46" i="6"/>
  <c r="AG47" i="6"/>
  <c r="AH47" i="6" s="1"/>
  <c r="BH47" i="6"/>
  <c r="BI47" i="6" s="1"/>
  <c r="BG47" i="6"/>
  <c r="AD32" i="7"/>
  <c r="U32" i="7"/>
  <c r="U33" i="7" s="1"/>
  <c r="CH42" i="6"/>
  <c r="AP43" i="6"/>
  <c r="AQ43" i="6" s="1"/>
  <c r="AO43" i="6"/>
  <c r="CI43" i="6"/>
  <c r="CJ43" i="6" s="1"/>
  <c r="X44" i="6"/>
  <c r="Y44" i="6" s="1"/>
  <c r="W44" i="6"/>
  <c r="BQ44" i="6"/>
  <c r="BR44" i="6" s="1"/>
  <c r="F45" i="6"/>
  <c r="G45" i="6" s="1"/>
  <c r="E45" i="6"/>
  <c r="AY45" i="6"/>
  <c r="AZ45" i="6" s="1"/>
  <c r="BZ45" i="6"/>
  <c r="CA45" i="6" s="1"/>
  <c r="BY45" i="6"/>
  <c r="AG46" i="6"/>
  <c r="AH46" i="6" s="1"/>
  <c r="BH46" i="6"/>
  <c r="BI46" i="6" s="1"/>
  <c r="BG46" i="6"/>
  <c r="O47" i="6"/>
  <c r="P47" i="6" s="1"/>
  <c r="AP47" i="6"/>
  <c r="AQ47" i="6" s="1"/>
  <c r="AO47" i="6"/>
  <c r="CI47" i="6"/>
  <c r="CJ47" i="6" s="1"/>
  <c r="Z41" i="6"/>
  <c r="AA41" i="6" s="1"/>
  <c r="X42" i="6"/>
  <c r="Y42" i="6" s="1"/>
  <c r="AR42" i="6"/>
  <c r="AS42" i="6" s="1"/>
  <c r="CI42" i="6"/>
  <c r="CJ42" i="6" s="1"/>
  <c r="AX41" i="6"/>
  <c r="BP42" i="6"/>
  <c r="AR43" i="6"/>
  <c r="AS43" i="6" s="1"/>
  <c r="BP43" i="6"/>
  <c r="Z44" i="6"/>
  <c r="AA44" i="6" s="1"/>
  <c r="AX44" i="6"/>
  <c r="H45" i="6"/>
  <c r="I45" i="6" s="1"/>
  <c r="AF45" i="6"/>
  <c r="CB45" i="6"/>
  <c r="CC45" i="6" s="1"/>
  <c r="N46" i="6"/>
  <c r="BJ46" i="6"/>
  <c r="BK46" i="6" s="1"/>
  <c r="CH46" i="6"/>
  <c r="AR47" i="6"/>
  <c r="AS47" i="6" s="1"/>
  <c r="BP47" i="6"/>
  <c r="Z42" i="6"/>
  <c r="AA42" i="6" s="1"/>
  <c r="F44" i="6"/>
  <c r="G44" i="6" s="1"/>
  <c r="E44" i="6"/>
  <c r="BZ44" i="6"/>
  <c r="CA44" i="6" s="1"/>
  <c r="BY44" i="6"/>
  <c r="BH45" i="6"/>
  <c r="BI45" i="6" s="1"/>
  <c r="BG45" i="6"/>
  <c r="AP46" i="6"/>
  <c r="AQ46" i="6" s="1"/>
  <c r="AO46" i="6"/>
  <c r="X47" i="6"/>
  <c r="Y47" i="6" s="1"/>
  <c r="W47" i="6"/>
  <c r="AS48" i="6" l="1"/>
  <c r="CA26" i="6"/>
  <c r="CC21" i="7" s="1"/>
  <c r="AA26" i="3"/>
  <c r="AH26" i="3"/>
  <c r="CC17" i="4" s="1"/>
  <c r="R48" i="6"/>
  <c r="E26" i="6"/>
  <c r="BT26" i="6"/>
  <c r="CC35" i="7" s="1"/>
  <c r="CE35" i="7" s="1"/>
  <c r="CH35" i="7" s="1"/>
  <c r="P48" i="3"/>
  <c r="CF15" i="4" s="1"/>
  <c r="AX48" i="6"/>
  <c r="CC29" i="4"/>
  <c r="CE29" i="4" s="1"/>
  <c r="BK26" i="6"/>
  <c r="CC34" i="7" s="1"/>
  <c r="CJ26" i="6"/>
  <c r="CC22" i="7" s="1"/>
  <c r="CE22" i="7" s="1"/>
  <c r="W26" i="6"/>
  <c r="AJ48" i="3"/>
  <c r="BG48" i="3"/>
  <c r="AZ48" i="6"/>
  <c r="CF18" i="7" s="1"/>
  <c r="AA26" i="6"/>
  <c r="CC30" i="7" s="1"/>
  <c r="I48" i="3"/>
  <c r="AS48" i="3"/>
  <c r="BI48" i="3"/>
  <c r="CF20" i="4" s="1"/>
  <c r="AQ26" i="6"/>
  <c r="CC17" i="7" s="1"/>
  <c r="BT17" i="7" s="1"/>
  <c r="W48" i="6"/>
  <c r="AJ26" i="3"/>
  <c r="CC32" i="4" s="1"/>
  <c r="CE32" i="4" s="1"/>
  <c r="CH32" i="4" s="1"/>
  <c r="AS26" i="3"/>
  <c r="CC33" i="4" s="1"/>
  <c r="BT33" i="4" s="1"/>
  <c r="AZ26" i="3"/>
  <c r="CC19" i="4" s="1"/>
  <c r="BY48" i="6"/>
  <c r="BY26" i="6"/>
  <c r="AX26" i="6"/>
  <c r="BB48" i="6"/>
  <c r="AA48" i="3"/>
  <c r="AO48" i="3"/>
  <c r="BB26" i="3"/>
  <c r="CC34" i="4" s="1"/>
  <c r="BT34" i="4" s="1"/>
  <c r="AH48" i="3"/>
  <c r="CF17" i="4" s="1"/>
  <c r="CC35" i="4"/>
  <c r="CE35" i="4" s="1"/>
  <c r="CH35" i="4" s="1"/>
  <c r="AF48" i="3"/>
  <c r="CA26" i="3"/>
  <c r="CC22" i="4" s="1"/>
  <c r="AO48" i="6"/>
  <c r="AZ26" i="6"/>
  <c r="CC18" i="7" s="1"/>
  <c r="P26" i="3"/>
  <c r="CC15" i="4" s="1"/>
  <c r="CC32" i="7"/>
  <c r="BT32" i="7" s="1"/>
  <c r="CH48" i="3"/>
  <c r="E48" i="3"/>
  <c r="BP48" i="3"/>
  <c r="BR48" i="6"/>
  <c r="CF20" i="7" s="1"/>
  <c r="CH20" i="7" s="1"/>
  <c r="CC26" i="6"/>
  <c r="CC36" i="7" s="1"/>
  <c r="G26" i="6"/>
  <c r="CC13" i="7" s="1"/>
  <c r="BT13" i="7" s="1"/>
  <c r="CJ26" i="3"/>
  <c r="CC23" i="4" s="1"/>
  <c r="CE23" i="4" s="1"/>
  <c r="CC26" i="3"/>
  <c r="CC37" i="4" s="1"/>
  <c r="E26" i="3"/>
  <c r="E48" i="6"/>
  <c r="BT48" i="6"/>
  <c r="I26" i="6"/>
  <c r="AQ48" i="3"/>
  <c r="CF18" i="4" s="1"/>
  <c r="CE34" i="4"/>
  <c r="CH34" i="4" s="1"/>
  <c r="BW17" i="4"/>
  <c r="CH17" i="4"/>
  <c r="BT35" i="4"/>
  <c r="CE32" i="7"/>
  <c r="CH32" i="7" s="1"/>
  <c r="BT20" i="7"/>
  <c r="CE20" i="7"/>
  <c r="CC33" i="7"/>
  <c r="BT18" i="7"/>
  <c r="CE18" i="7"/>
  <c r="CH18" i="4"/>
  <c r="BW18" i="4"/>
  <c r="CH18" i="7"/>
  <c r="BW18" i="7"/>
  <c r="BT19" i="4"/>
  <c r="CE19" i="4"/>
  <c r="CE20" i="4"/>
  <c r="BT20" i="4"/>
  <c r="CE17" i="7"/>
  <c r="BT21" i="7"/>
  <c r="BV21" i="7" s="1"/>
  <c r="CE21" i="7"/>
  <c r="CC31" i="4"/>
  <c r="CE17" i="4"/>
  <c r="BT17" i="4"/>
  <c r="CE15" i="4"/>
  <c r="BT15" i="4"/>
  <c r="BW15" i="4"/>
  <c r="CH15" i="4"/>
  <c r="CE30" i="7"/>
  <c r="CH30" i="7" s="1"/>
  <c r="BT30" i="7"/>
  <c r="BW20" i="4"/>
  <c r="CH20" i="4"/>
  <c r="CJ48" i="3"/>
  <c r="CF23" i="4" s="1"/>
  <c r="CH23" i="4" s="1"/>
  <c r="BG48" i="6"/>
  <c r="AJ48" i="6"/>
  <c r="AF26" i="6"/>
  <c r="G26" i="3"/>
  <c r="CC14" i="4" s="1"/>
  <c r="W26" i="3"/>
  <c r="P48" i="6"/>
  <c r="CF14" i="7" s="1"/>
  <c r="CH48" i="6"/>
  <c r="G48" i="3"/>
  <c r="CF14" i="4" s="1"/>
  <c r="AQ48" i="6"/>
  <c r="CF17" i="7" s="1"/>
  <c r="BT22" i="4"/>
  <c r="BV22" i="4" s="1"/>
  <c r="CE22" i="4"/>
  <c r="N48" i="6"/>
  <c r="BI48" i="6"/>
  <c r="CF19" i="7" s="1"/>
  <c r="CA48" i="6"/>
  <c r="CF21" i="7" s="1"/>
  <c r="AH26" i="6"/>
  <c r="CC16" i="7" s="1"/>
  <c r="CL26" i="3"/>
  <c r="CC38" i="4" s="1"/>
  <c r="CE38" i="4" s="1"/>
  <c r="CH38" i="4" s="1"/>
  <c r="BT16" i="4"/>
  <c r="CE16" i="4"/>
  <c r="BI26" i="6"/>
  <c r="CC19" i="7" s="1"/>
  <c r="BK48" i="6"/>
  <c r="CH26" i="6"/>
  <c r="CC48" i="6"/>
  <c r="G48" i="6"/>
  <c r="CF13" i="7" s="1"/>
  <c r="AJ26" i="6"/>
  <c r="BY26" i="3"/>
  <c r="AF48" i="6"/>
  <c r="AO26" i="6"/>
  <c r="I48" i="6"/>
  <c r="CC28" i="7" s="1"/>
  <c r="CH19" i="4"/>
  <c r="BW19" i="4"/>
  <c r="N26" i="6"/>
  <c r="CC37" i="7"/>
  <c r="CE37" i="7" s="1"/>
  <c r="CH37" i="7" s="1"/>
  <c r="R48" i="3"/>
  <c r="CH21" i="4"/>
  <c r="BW21" i="4"/>
  <c r="CJ48" i="6"/>
  <c r="CF22" i="7" s="1"/>
  <c r="CH22" i="7" s="1"/>
  <c r="AQ26" i="3"/>
  <c r="CC18" i="4" s="1"/>
  <c r="P26" i="6"/>
  <c r="CC14" i="7" s="1"/>
  <c r="W48" i="3"/>
  <c r="BY48" i="3"/>
  <c r="R26" i="3"/>
  <c r="R26" i="6"/>
  <c r="CC29" i="7" s="1"/>
  <c r="BT26" i="3"/>
  <c r="CC36" i="4" s="1"/>
  <c r="CA48" i="3"/>
  <c r="CF22" i="4" s="1"/>
  <c r="N26" i="3"/>
  <c r="BP26" i="6"/>
  <c r="Y26" i="6"/>
  <c r="CC15" i="7" s="1"/>
  <c r="BG26" i="6"/>
  <c r="AD33" i="7"/>
  <c r="AD34" i="7" s="1"/>
  <c r="AM35" i="7"/>
  <c r="AX26" i="3"/>
  <c r="BP26" i="3"/>
  <c r="CC48" i="3"/>
  <c r="AH48" i="6"/>
  <c r="CF16" i="7" s="1"/>
  <c r="Y48" i="6"/>
  <c r="CF15" i="7" s="1"/>
  <c r="BP48" i="6"/>
  <c r="AD34" i="4"/>
  <c r="AD35" i="4" s="1"/>
  <c r="AM36" i="4"/>
  <c r="Y48" i="3"/>
  <c r="CF16" i="4" s="1"/>
  <c r="BR26" i="3"/>
  <c r="CC21" i="4" s="1"/>
  <c r="CH26" i="3"/>
  <c r="BG26" i="3"/>
  <c r="BT32" i="4" l="1"/>
  <c r="BT29" i="4"/>
  <c r="CE33" i="4"/>
  <c r="CH33" i="4" s="1"/>
  <c r="BW20" i="7"/>
  <c r="CE13" i="7"/>
  <c r="CC30" i="4"/>
  <c r="BT35" i="7"/>
  <c r="BK38" i="7" s="1"/>
  <c r="BM38" i="7" s="1"/>
  <c r="BP38" i="7" s="1"/>
  <c r="BT28" i="7"/>
  <c r="CE28" i="7"/>
  <c r="CE30" i="4"/>
  <c r="CH30" i="4" s="1"/>
  <c r="BT30" i="4"/>
  <c r="BV16" i="4"/>
  <c r="BK16" i="4"/>
  <c r="BB16" i="4"/>
  <c r="BD16" i="4" s="1"/>
  <c r="BV13" i="7"/>
  <c r="BK13" i="7"/>
  <c r="BB13" i="7"/>
  <c r="BD13" i="7" s="1"/>
  <c r="CE36" i="4"/>
  <c r="CH36" i="4" s="1"/>
  <c r="BT36" i="4"/>
  <c r="BT37" i="4"/>
  <c r="BV37" i="4" s="1"/>
  <c r="BY37" i="4" s="1"/>
  <c r="CE37" i="4"/>
  <c r="CH37" i="4" s="1"/>
  <c r="BN22" i="4"/>
  <c r="BE19" i="4"/>
  <c r="BG19" i="4" s="1"/>
  <c r="BY19" i="4"/>
  <c r="CE34" i="7"/>
  <c r="CH34" i="7" s="1"/>
  <c r="BT34" i="7"/>
  <c r="BT14" i="4"/>
  <c r="CE14" i="4"/>
  <c r="BK20" i="7"/>
  <c r="BB17" i="7"/>
  <c r="BD17" i="7" s="1"/>
  <c r="BK17" i="7"/>
  <c r="BM17" i="7" s="1"/>
  <c r="BV17" i="7"/>
  <c r="BK23" i="7"/>
  <c r="BM23" i="7" s="1"/>
  <c r="BV20" i="7"/>
  <c r="CE16" i="7"/>
  <c r="BT16" i="7"/>
  <c r="BK32" i="4"/>
  <c r="BB28" i="4"/>
  <c r="BD28" i="4" s="1"/>
  <c r="BG28" i="4" s="1"/>
  <c r="BV32" i="4"/>
  <c r="BY32" i="4" s="1"/>
  <c r="BK35" i="7"/>
  <c r="BV32" i="7"/>
  <c r="BY32" i="7" s="1"/>
  <c r="BB28" i="7"/>
  <c r="BD28" i="7" s="1"/>
  <c r="BG28" i="7" s="1"/>
  <c r="BK32" i="7"/>
  <c r="BM32" i="7" s="1"/>
  <c r="BP32" i="7" s="1"/>
  <c r="AV45" i="7"/>
  <c r="AM36" i="7"/>
  <c r="AM37" i="7" s="1"/>
  <c r="BT14" i="7"/>
  <c r="CE14" i="7"/>
  <c r="CH21" i="7"/>
  <c r="BW21" i="7"/>
  <c r="BY21" i="7" s="1"/>
  <c r="BN15" i="4"/>
  <c r="BY15" i="4"/>
  <c r="BE15" i="4"/>
  <c r="BG15" i="4" s="1"/>
  <c r="BV20" i="4"/>
  <c r="BK23" i="4"/>
  <c r="BM23" i="4" s="1"/>
  <c r="BB20" i="4"/>
  <c r="BD20" i="4" s="1"/>
  <c r="BN21" i="4"/>
  <c r="BE18" i="4"/>
  <c r="BG18" i="4" s="1"/>
  <c r="BY18" i="4"/>
  <c r="BN18" i="4"/>
  <c r="BP18" i="4" s="1"/>
  <c r="BW15" i="7"/>
  <c r="CH15" i="7"/>
  <c r="BT18" i="4"/>
  <c r="CE18" i="4"/>
  <c r="BW19" i="7"/>
  <c r="CH19" i="7"/>
  <c r="BV15" i="4"/>
  <c r="BK15" i="4"/>
  <c r="BB15" i="4"/>
  <c r="BD15" i="4" s="1"/>
  <c r="BB31" i="4"/>
  <c r="BD31" i="4" s="1"/>
  <c r="BG31" i="4" s="1"/>
  <c r="BK38" i="4"/>
  <c r="BM38" i="4" s="1"/>
  <c r="BP38" i="4" s="1"/>
  <c r="BV35" i="4"/>
  <c r="BY35" i="4" s="1"/>
  <c r="BT33" i="7"/>
  <c r="CE33" i="7"/>
  <c r="CH33" i="7" s="1"/>
  <c r="BT21" i="4"/>
  <c r="CE21" i="4"/>
  <c r="CC31" i="7"/>
  <c r="BK29" i="4"/>
  <c r="BB25" i="4"/>
  <c r="BD25" i="4" s="1"/>
  <c r="BG25" i="4" s="1"/>
  <c r="BV29" i="4"/>
  <c r="BY29" i="4" s="1"/>
  <c r="BT36" i="7"/>
  <c r="BV36" i="7" s="1"/>
  <c r="BY36" i="7" s="1"/>
  <c r="CE36" i="7"/>
  <c r="CH36" i="7" s="1"/>
  <c r="BT29" i="7"/>
  <c r="CE29" i="7"/>
  <c r="CH29" i="7" s="1"/>
  <c r="BW16" i="4"/>
  <c r="CH16" i="4"/>
  <c r="BT15" i="7"/>
  <c r="CE15" i="7"/>
  <c r="BN24" i="4"/>
  <c r="BP24" i="4" s="1"/>
  <c r="BY21" i="4"/>
  <c r="BW13" i="7"/>
  <c r="CH13" i="7"/>
  <c r="BB17" i="4"/>
  <c r="BD17" i="4" s="1"/>
  <c r="BV17" i="4"/>
  <c r="BK17" i="4"/>
  <c r="BW14" i="7"/>
  <c r="CH14" i="7"/>
  <c r="AM37" i="4"/>
  <c r="AM38" i="4" s="1"/>
  <c r="AV46" i="4"/>
  <c r="BE20" i="4"/>
  <c r="BG20" i="4" s="1"/>
  <c r="BN23" i="4"/>
  <c r="BP23" i="4" s="1"/>
  <c r="BY20" i="4"/>
  <c r="BB18" i="7"/>
  <c r="BD18" i="7" s="1"/>
  <c r="BV18" i="7"/>
  <c r="BK21" i="7"/>
  <c r="BY17" i="4"/>
  <c r="BN17" i="4"/>
  <c r="BE17" i="4"/>
  <c r="BG17" i="4" s="1"/>
  <c r="CH17" i="7"/>
  <c r="BW17" i="7"/>
  <c r="BB26" i="7"/>
  <c r="BD26" i="7" s="1"/>
  <c r="BG26" i="7" s="1"/>
  <c r="BK30" i="7"/>
  <c r="BV30" i="7"/>
  <c r="BY30" i="7" s="1"/>
  <c r="CE31" i="4"/>
  <c r="CH31" i="4" s="1"/>
  <c r="BT31" i="4"/>
  <c r="BB19" i="4"/>
  <c r="BD19" i="4" s="1"/>
  <c r="BV19" i="4"/>
  <c r="BK22" i="4"/>
  <c r="CE19" i="7"/>
  <c r="BT19" i="7"/>
  <c r="BW16" i="7"/>
  <c r="CH16" i="7"/>
  <c r="BN23" i="7"/>
  <c r="BP23" i="7" s="1"/>
  <c r="BY20" i="7"/>
  <c r="BW22" i="4"/>
  <c r="BY22" i="4" s="1"/>
  <c r="CH22" i="4"/>
  <c r="BW14" i="4"/>
  <c r="CH14" i="4"/>
  <c r="BE18" i="7"/>
  <c r="BG18" i="7" s="1"/>
  <c r="BN21" i="7"/>
  <c r="BY18" i="7"/>
  <c r="BK33" i="4"/>
  <c r="BM33" i="4" s="1"/>
  <c r="BP33" i="4" s="1"/>
  <c r="BK36" i="4"/>
  <c r="BB29" i="4"/>
  <c r="BD29" i="4" s="1"/>
  <c r="BG29" i="4" s="1"/>
  <c r="BV33" i="4"/>
  <c r="BY33" i="4" s="1"/>
  <c r="BV34" i="4"/>
  <c r="BY34" i="4" s="1"/>
  <c r="BK37" i="4"/>
  <c r="BB30" i="4"/>
  <c r="BD30" i="4" s="1"/>
  <c r="BG30" i="4" s="1"/>
  <c r="CD24" i="4" l="1"/>
  <c r="CF42" i="4" s="1"/>
  <c r="CD23" i="7"/>
  <c r="CF41" i="7" s="1"/>
  <c r="BV35" i="7"/>
  <c r="BY35" i="7" s="1"/>
  <c r="AS38" i="4"/>
  <c r="AU38" i="4" s="1"/>
  <c r="AX38" i="4" s="1"/>
  <c r="BM37" i="4"/>
  <c r="BP37" i="4" s="1"/>
  <c r="AS20" i="7"/>
  <c r="BM20" i="7"/>
  <c r="BB14" i="4"/>
  <c r="BD14" i="4" s="1"/>
  <c r="BV14" i="4"/>
  <c r="BK14" i="4"/>
  <c r="CF44" i="4"/>
  <c r="BY17" i="7"/>
  <c r="BN20" i="7"/>
  <c r="BE17" i="7"/>
  <c r="BG17" i="7" s="1"/>
  <c r="BN17" i="7"/>
  <c r="BP17" i="7" s="1"/>
  <c r="AV47" i="4"/>
  <c r="AV48" i="4" s="1"/>
  <c r="BE41" i="4"/>
  <c r="BV15" i="7"/>
  <c r="BK15" i="7"/>
  <c r="BB15" i="7"/>
  <c r="BD15" i="7" s="1"/>
  <c r="BK24" i="4"/>
  <c r="BM24" i="4" s="1"/>
  <c r="BV21" i="4"/>
  <c r="BB18" i="4"/>
  <c r="BD18" i="4" s="1"/>
  <c r="BV18" i="4"/>
  <c r="BK21" i="4"/>
  <c r="BK18" i="4"/>
  <c r="BM18" i="4" s="1"/>
  <c r="AV15" i="4"/>
  <c r="BP15" i="4"/>
  <c r="BV34" i="7"/>
  <c r="BY34" i="7" s="1"/>
  <c r="BB30" i="7"/>
  <c r="BD30" i="7" s="1"/>
  <c r="BG30" i="7" s="1"/>
  <c r="BK37" i="7"/>
  <c r="BM37" i="7" s="1"/>
  <c r="BP37" i="7" s="1"/>
  <c r="BT31" i="7"/>
  <c r="CE31" i="7"/>
  <c r="CH31" i="7" s="1"/>
  <c r="CG38" i="7" s="1"/>
  <c r="CF44" i="7" s="1"/>
  <c r="BM36" i="4"/>
  <c r="BP36" i="4" s="1"/>
  <c r="AS37" i="4"/>
  <c r="BY16" i="7"/>
  <c r="BE16" i="7"/>
  <c r="BG16" i="7" s="1"/>
  <c r="BN16" i="7"/>
  <c r="AS36" i="4"/>
  <c r="BM32" i="4"/>
  <c r="BP32" i="4" s="1"/>
  <c r="BY19" i="7"/>
  <c r="BE19" i="7"/>
  <c r="BG19" i="7" s="1"/>
  <c r="BN22" i="7"/>
  <c r="BP22" i="7" s="1"/>
  <c r="BV19" i="7"/>
  <c r="BK22" i="7"/>
  <c r="BM22" i="7" s="1"/>
  <c r="BB19" i="7"/>
  <c r="BD19" i="7" s="1"/>
  <c r="BC20" i="7" s="1"/>
  <c r="BE35" i="7" s="1"/>
  <c r="BN16" i="4"/>
  <c r="BY16" i="4"/>
  <c r="BE16" i="4"/>
  <c r="BG16" i="4" s="1"/>
  <c r="BV33" i="7"/>
  <c r="BY33" i="7" s="1"/>
  <c r="BK36" i="7"/>
  <c r="BB29" i="7"/>
  <c r="BD29" i="7" s="1"/>
  <c r="BG29" i="7" s="1"/>
  <c r="BN15" i="7"/>
  <c r="BE15" i="7"/>
  <c r="BG15" i="7" s="1"/>
  <c r="BY15" i="7"/>
  <c r="BV16" i="7"/>
  <c r="BB16" i="7"/>
  <c r="BD16" i="7" s="1"/>
  <c r="BK16" i="7"/>
  <c r="BM29" i="4"/>
  <c r="BP29" i="4" s="1"/>
  <c r="AS27" i="4"/>
  <c r="BN14" i="7"/>
  <c r="BY14" i="7"/>
  <c r="BE14" i="7"/>
  <c r="BG14" i="7" s="1"/>
  <c r="AS16" i="4"/>
  <c r="BM16" i="4"/>
  <c r="AS13" i="7"/>
  <c r="BM13" i="7"/>
  <c r="BP21" i="7"/>
  <c r="AV21" i="7"/>
  <c r="AX21" i="7" s="1"/>
  <c r="BM22" i="4"/>
  <c r="AS22" i="4"/>
  <c r="AU22" i="4" s="1"/>
  <c r="BP17" i="4"/>
  <c r="AV20" i="4"/>
  <c r="AS20" i="4"/>
  <c r="BM17" i="4"/>
  <c r="BK29" i="7"/>
  <c r="BB25" i="7"/>
  <c r="BD25" i="7" s="1"/>
  <c r="BG25" i="7" s="1"/>
  <c r="BV29" i="7"/>
  <c r="BY29" i="7" s="1"/>
  <c r="BV14" i="7"/>
  <c r="BU22" i="7" s="1"/>
  <c r="BW40" i="7" s="1"/>
  <c r="BB14" i="7"/>
  <c r="BD14" i="7" s="1"/>
  <c r="BK14" i="7"/>
  <c r="BP22" i="4"/>
  <c r="AV22" i="4"/>
  <c r="AX22" i="4" s="1"/>
  <c r="BK30" i="4"/>
  <c r="BB26" i="4"/>
  <c r="BD26" i="4" s="1"/>
  <c r="BG26" i="4" s="1"/>
  <c r="BV30" i="4"/>
  <c r="BY30" i="4" s="1"/>
  <c r="BM35" i="7"/>
  <c r="BP35" i="7" s="1"/>
  <c r="AS36" i="7"/>
  <c r="CG24" i="4"/>
  <c r="CF43" i="4" s="1"/>
  <c r="AS21" i="7"/>
  <c r="AU21" i="7" s="1"/>
  <c r="BM21" i="7"/>
  <c r="BP21" i="4"/>
  <c r="AV21" i="4"/>
  <c r="AV46" i="7"/>
  <c r="AV47" i="7" s="1"/>
  <c r="BE40" i="7"/>
  <c r="CG39" i="4"/>
  <c r="CF45" i="4" s="1"/>
  <c r="CF46" i="4" s="1"/>
  <c r="BY14" i="4"/>
  <c r="BN14" i="4"/>
  <c r="BE14" i="4"/>
  <c r="BG14" i="4" s="1"/>
  <c r="CG23" i="7"/>
  <c r="CF42" i="7" s="1"/>
  <c r="CF43" i="7" s="1"/>
  <c r="AS15" i="4"/>
  <c r="BM15" i="4"/>
  <c r="BK39" i="4"/>
  <c r="BM39" i="4" s="1"/>
  <c r="BP39" i="4" s="1"/>
  <c r="BV36" i="4"/>
  <c r="BY36" i="4" s="1"/>
  <c r="BX38" i="4" s="1"/>
  <c r="BW44" i="4" s="1"/>
  <c r="AS28" i="7"/>
  <c r="AS34" i="7"/>
  <c r="AU34" i="7" s="1"/>
  <c r="AX34" i="7" s="1"/>
  <c r="BM30" i="7"/>
  <c r="BP30" i="7" s="1"/>
  <c r="BK31" i="4"/>
  <c r="BB27" i="4"/>
  <c r="BD27" i="4" s="1"/>
  <c r="BG27" i="4" s="1"/>
  <c r="BV31" i="4"/>
  <c r="BY31" i="4" s="1"/>
  <c r="BY13" i="7"/>
  <c r="BN13" i="7"/>
  <c r="BE13" i="7"/>
  <c r="BG13" i="7" s="1"/>
  <c r="BF32" i="4"/>
  <c r="BE39" i="4" s="1"/>
  <c r="BK28" i="7"/>
  <c r="BB24" i="7"/>
  <c r="BD24" i="7" s="1"/>
  <c r="BG24" i="7" s="1"/>
  <c r="BV28" i="7"/>
  <c r="BY28" i="7" s="1"/>
  <c r="CF45" i="7" l="1"/>
  <c r="AJ24" i="7"/>
  <c r="AU28" i="7"/>
  <c r="AX28" i="7" s="1"/>
  <c r="BE41" i="7"/>
  <c r="BE42" i="7" s="1"/>
  <c r="BN46" i="7"/>
  <c r="AU27" i="4"/>
  <c r="AX27" i="4" s="1"/>
  <c r="AJ23" i="4"/>
  <c r="AX21" i="4"/>
  <c r="AM18" i="4"/>
  <c r="AO18" i="4" s="1"/>
  <c r="BO40" i="4"/>
  <c r="AS14" i="4"/>
  <c r="BM14" i="4"/>
  <c r="BL19" i="4" s="1"/>
  <c r="BN42" i="4" s="1"/>
  <c r="AS14" i="7"/>
  <c r="BM14" i="7"/>
  <c r="BV31" i="7"/>
  <c r="BY31" i="7" s="1"/>
  <c r="BX37" i="7" s="1"/>
  <c r="BW43" i="7" s="1"/>
  <c r="BK31" i="7"/>
  <c r="BB27" i="7"/>
  <c r="BD27" i="7" s="1"/>
  <c r="BG27" i="7" s="1"/>
  <c r="BF31" i="7" s="1"/>
  <c r="BE38" i="7" s="1"/>
  <c r="BU23" i="4"/>
  <c r="BW41" i="4" s="1"/>
  <c r="BW43" i="4" s="1"/>
  <c r="BW45" i="4" s="1"/>
  <c r="AS19" i="7"/>
  <c r="BM16" i="7"/>
  <c r="BM15" i="7"/>
  <c r="AS15" i="7"/>
  <c r="BC21" i="4"/>
  <c r="BE36" i="4" s="1"/>
  <c r="BE38" i="4" s="1"/>
  <c r="BE40" i="4" s="1"/>
  <c r="BM30" i="4"/>
  <c r="BP30" i="4" s="1"/>
  <c r="AS28" i="4"/>
  <c r="BP20" i="7"/>
  <c r="BO24" i="7" s="1"/>
  <c r="AV20" i="7"/>
  <c r="BP16" i="4"/>
  <c r="AV16" i="4"/>
  <c r="BF20" i="7"/>
  <c r="BE36" i="7" s="1"/>
  <c r="BE37" i="7" s="1"/>
  <c r="BL24" i="7"/>
  <c r="BP13" i="7"/>
  <c r="AV13" i="7"/>
  <c r="AU36" i="7"/>
  <c r="AX36" i="7" s="1"/>
  <c r="AJ26" i="7"/>
  <c r="AL26" i="7" s="1"/>
  <c r="AO26" i="7" s="1"/>
  <c r="BM29" i="7"/>
  <c r="BP29" i="7" s="1"/>
  <c r="AS27" i="7"/>
  <c r="AU16" i="4"/>
  <c r="AJ16" i="4"/>
  <c r="AS19" i="4"/>
  <c r="AU19" i="4" s="1"/>
  <c r="BP15" i="7"/>
  <c r="AV15" i="7"/>
  <c r="BE42" i="4"/>
  <c r="BE43" i="4" s="1"/>
  <c r="BN47" i="4"/>
  <c r="AJ17" i="7"/>
  <c r="AL17" i="7" s="1"/>
  <c r="AU20" i="7"/>
  <c r="AJ27" i="4"/>
  <c r="AL27" i="4" s="1"/>
  <c r="AO27" i="4" s="1"/>
  <c r="AU37" i="4"/>
  <c r="AX37" i="4" s="1"/>
  <c r="BM28" i="7"/>
  <c r="BP28" i="7" s="1"/>
  <c r="AS26" i="7"/>
  <c r="BF21" i="4"/>
  <c r="BE37" i="4" s="1"/>
  <c r="BM21" i="4"/>
  <c r="BL25" i="4" s="1"/>
  <c r="AS21" i="4"/>
  <c r="AV14" i="4"/>
  <c r="BP14" i="4"/>
  <c r="AU20" i="4"/>
  <c r="AJ17" i="4"/>
  <c r="BM36" i="7"/>
  <c r="BP36" i="7" s="1"/>
  <c r="AS37" i="7"/>
  <c r="AU37" i="7" s="1"/>
  <c r="AX37" i="7" s="1"/>
  <c r="AJ26" i="4"/>
  <c r="AU36" i="4"/>
  <c r="AX36" i="4" s="1"/>
  <c r="AM15" i="4"/>
  <c r="AX15" i="4"/>
  <c r="BP14" i="7"/>
  <c r="AV14" i="7"/>
  <c r="BO25" i="4"/>
  <c r="AU15" i="4"/>
  <c r="AJ15" i="4"/>
  <c r="AU13" i="7"/>
  <c r="AJ13" i="7"/>
  <c r="BX22" i="7"/>
  <c r="BW41" i="7" s="1"/>
  <c r="BW42" i="7" s="1"/>
  <c r="BO39" i="7"/>
  <c r="AS35" i="4"/>
  <c r="AU35" i="4" s="1"/>
  <c r="AX35" i="4" s="1"/>
  <c r="BM31" i="4"/>
  <c r="BP31" i="4" s="1"/>
  <c r="AS29" i="4"/>
  <c r="BX23" i="4"/>
  <c r="BW42" i="4" s="1"/>
  <c r="AM17" i="4"/>
  <c r="AX20" i="4"/>
  <c r="AV19" i="7"/>
  <c r="BP16" i="7"/>
  <c r="BO34" i="4" l="1"/>
  <c r="BN45" i="4" s="1"/>
  <c r="BL18" i="7"/>
  <c r="BN41" i="7" s="1"/>
  <c r="AW39" i="4"/>
  <c r="BE44" i="4"/>
  <c r="D12" i="8" s="1"/>
  <c r="BE39" i="7"/>
  <c r="BE43" i="7" s="1"/>
  <c r="J12" i="8" s="1"/>
  <c r="BW44" i="7"/>
  <c r="AL26" i="4"/>
  <c r="AO26" i="4" s="1"/>
  <c r="AA25" i="4"/>
  <c r="AC25" i="4" s="1"/>
  <c r="AF25" i="4" s="1"/>
  <c r="AX20" i="7"/>
  <c r="AM17" i="7"/>
  <c r="AO17" i="7" s="1"/>
  <c r="BM31" i="7"/>
  <c r="BP31" i="7" s="1"/>
  <c r="BO33" i="7" s="1"/>
  <c r="BN44" i="7" s="1"/>
  <c r="AS35" i="7"/>
  <c r="AL23" i="4"/>
  <c r="AO23" i="4" s="1"/>
  <c r="AA22" i="4"/>
  <c r="AJ22" i="7"/>
  <c r="AU26" i="7"/>
  <c r="AX26" i="7" s="1"/>
  <c r="AU27" i="7"/>
  <c r="AX27" i="7" s="1"/>
  <c r="AJ23" i="7"/>
  <c r="AA13" i="7"/>
  <c r="AL13" i="7"/>
  <c r="AU28" i="4"/>
  <c r="AX28" i="4" s="1"/>
  <c r="AW30" i="4" s="1"/>
  <c r="AV44" i="4" s="1"/>
  <c r="AJ24" i="4"/>
  <c r="BW45" i="7"/>
  <c r="BN47" i="7"/>
  <c r="BN48" i="7" s="1"/>
  <c r="AO15" i="4"/>
  <c r="AD15" i="4"/>
  <c r="AA17" i="4"/>
  <c r="AC17" i="4" s="1"/>
  <c r="AL17" i="4"/>
  <c r="AM16" i="4"/>
  <c r="AV19" i="4"/>
  <c r="AX19" i="4" s="1"/>
  <c r="AW23" i="4" s="1"/>
  <c r="AX16" i="4"/>
  <c r="AL15" i="4"/>
  <c r="AA15" i="4"/>
  <c r="AU14" i="7"/>
  <c r="AT16" i="7" s="1"/>
  <c r="AV40" i="7" s="1"/>
  <c r="AJ14" i="7"/>
  <c r="AX19" i="7"/>
  <c r="AM16" i="7"/>
  <c r="BO19" i="4"/>
  <c r="BN43" i="4" s="1"/>
  <c r="AX13" i="7"/>
  <c r="AM13" i="7"/>
  <c r="AU15" i="7"/>
  <c r="AS18" i="7"/>
  <c r="AU18" i="7" s="1"/>
  <c r="AT22" i="7" s="1"/>
  <c r="AJ15" i="7"/>
  <c r="BN44" i="4"/>
  <c r="BN46" i="4" s="1"/>
  <c r="AL24" i="7"/>
  <c r="AO24" i="7" s="1"/>
  <c r="AA23" i="7"/>
  <c r="AX14" i="4"/>
  <c r="AM14" i="4"/>
  <c r="BN48" i="4"/>
  <c r="BN49" i="4" s="1"/>
  <c r="BW46" i="4"/>
  <c r="BO18" i="7"/>
  <c r="BN42" i="7" s="1"/>
  <c r="BN43" i="7" s="1"/>
  <c r="AU14" i="4"/>
  <c r="AT17" i="4" s="1"/>
  <c r="AJ14" i="4"/>
  <c r="AL16" i="4"/>
  <c r="AA16" i="4"/>
  <c r="AO17" i="4"/>
  <c r="AD17" i="4"/>
  <c r="AF17" i="4" s="1"/>
  <c r="AX14" i="7"/>
  <c r="AM14" i="7"/>
  <c r="AU21" i="4"/>
  <c r="AT23" i="4" s="1"/>
  <c r="AJ18" i="4"/>
  <c r="AL18" i="4" s="1"/>
  <c r="AM15" i="7"/>
  <c r="AV18" i="7"/>
  <c r="AX18" i="7" s="1"/>
  <c r="AX15" i="7"/>
  <c r="AU19" i="7"/>
  <c r="AJ16" i="7"/>
  <c r="AU29" i="4"/>
  <c r="AX29" i="4" s="1"/>
  <c r="AJ25" i="4"/>
  <c r="AW22" i="7" l="1"/>
  <c r="BN50" i="4"/>
  <c r="D13" i="8" s="1"/>
  <c r="BN45" i="7"/>
  <c r="BN49" i="7" s="1"/>
  <c r="J13" i="8" s="1"/>
  <c r="AU35" i="7"/>
  <c r="AX35" i="7" s="1"/>
  <c r="AW38" i="7" s="1"/>
  <c r="AJ25" i="7"/>
  <c r="AC16" i="4"/>
  <c r="R16" i="4"/>
  <c r="AA15" i="7"/>
  <c r="AL15" i="7"/>
  <c r="AN28" i="4"/>
  <c r="AM34" i="4" s="1"/>
  <c r="AA16" i="7"/>
  <c r="AC16" i="7" s="1"/>
  <c r="AL16" i="7"/>
  <c r="AA23" i="4"/>
  <c r="AL24" i="4"/>
  <c r="AO24" i="4" s="1"/>
  <c r="AA14" i="4"/>
  <c r="AL14" i="4"/>
  <c r="AK19" i="4" s="1"/>
  <c r="AM31" i="4" s="1"/>
  <c r="R13" i="7"/>
  <c r="AC13" i="7"/>
  <c r="AV41" i="4"/>
  <c r="AD13" i="7"/>
  <c r="AO13" i="7"/>
  <c r="AO16" i="4"/>
  <c r="AD16" i="4"/>
  <c r="AA22" i="7"/>
  <c r="AL23" i="7"/>
  <c r="AO23" i="7" s="1"/>
  <c r="CF46" i="7"/>
  <c r="CF47" i="7" s="1"/>
  <c r="CF48" i="7" s="1"/>
  <c r="CF49" i="7" s="1"/>
  <c r="J15" i="8" s="1"/>
  <c r="BW46" i="7"/>
  <c r="BW47" i="7" s="1"/>
  <c r="AW16" i="7"/>
  <c r="AV41" i="7" s="1"/>
  <c r="AV42" i="7" s="1"/>
  <c r="AO15" i="7"/>
  <c r="AD15" i="7"/>
  <c r="CF47" i="4"/>
  <c r="CF48" i="4" s="1"/>
  <c r="CF49" i="4" s="1"/>
  <c r="CF50" i="4" s="1"/>
  <c r="D15" i="8" s="1"/>
  <c r="BW47" i="4"/>
  <c r="BW48" i="4" s="1"/>
  <c r="BW49" i="4" s="1"/>
  <c r="D14" i="8" s="1"/>
  <c r="R15" i="4"/>
  <c r="AC15" i="4"/>
  <c r="AD16" i="7"/>
  <c r="AF16" i="7" s="1"/>
  <c r="AO16" i="7"/>
  <c r="AO14" i="4"/>
  <c r="AD14" i="4"/>
  <c r="U15" i="4"/>
  <c r="AF15" i="4"/>
  <c r="AW29" i="7"/>
  <c r="AV43" i="7" s="1"/>
  <c r="BW48" i="7"/>
  <c r="J14" i="8" s="1"/>
  <c r="AL25" i="4"/>
  <c r="AO25" i="4" s="1"/>
  <c r="AA24" i="4"/>
  <c r="AO14" i="7"/>
  <c r="AD14" i="7"/>
  <c r="AW17" i="4"/>
  <c r="AV42" i="4" s="1"/>
  <c r="AL22" i="7"/>
  <c r="AO22" i="7" s="1"/>
  <c r="AA21" i="7"/>
  <c r="AC23" i="7"/>
  <c r="AF23" i="7" s="1"/>
  <c r="R23" i="7"/>
  <c r="AA14" i="7"/>
  <c r="AL14" i="7"/>
  <c r="AC22" i="4"/>
  <c r="AF22" i="4" s="1"/>
  <c r="R22" i="4"/>
  <c r="AN18" i="7" l="1"/>
  <c r="AM31" i="7" s="1"/>
  <c r="AK18" i="7"/>
  <c r="AM30" i="7" s="1"/>
  <c r="AM32" i="7" s="1"/>
  <c r="U13" i="7"/>
  <c r="AF13" i="7"/>
  <c r="I15" i="4"/>
  <c r="K15" i="4" s="1"/>
  <c r="T15" i="4"/>
  <c r="AV43" i="4"/>
  <c r="AV45" i="4" s="1"/>
  <c r="AV49" i="4" s="1"/>
  <c r="D11" i="8" s="1"/>
  <c r="R15" i="7"/>
  <c r="AC15" i="7"/>
  <c r="AB17" i="7"/>
  <c r="AD27" i="7" s="1"/>
  <c r="T16" i="4"/>
  <c r="I16" i="4"/>
  <c r="K16" i="4" s="1"/>
  <c r="T22" i="4"/>
  <c r="W22" i="4" s="1"/>
  <c r="I22" i="4"/>
  <c r="K22" i="4" s="1"/>
  <c r="N22" i="4" s="1"/>
  <c r="T13" i="7"/>
  <c r="I13" i="7"/>
  <c r="K13" i="7" s="1"/>
  <c r="AA24" i="7"/>
  <c r="AC24" i="7" s="1"/>
  <c r="AF24" i="7" s="1"/>
  <c r="AL25" i="7"/>
  <c r="AO25" i="7" s="1"/>
  <c r="AV44" i="7"/>
  <c r="AV48" i="7" s="1"/>
  <c r="J11" i="8" s="1"/>
  <c r="I23" i="7"/>
  <c r="K23" i="7" s="1"/>
  <c r="N23" i="7" s="1"/>
  <c r="T23" i="7"/>
  <c r="W23" i="7" s="1"/>
  <c r="W15" i="4"/>
  <c r="L15" i="4"/>
  <c r="N15" i="4" s="1"/>
  <c r="AC14" i="4"/>
  <c r="AB18" i="4" s="1"/>
  <c r="AD28" i="4" s="1"/>
  <c r="R14" i="4"/>
  <c r="U14" i="7"/>
  <c r="AF14" i="7"/>
  <c r="AF14" i="4"/>
  <c r="U14" i="4"/>
  <c r="AC21" i="7"/>
  <c r="AF21" i="7" s="1"/>
  <c r="R21" i="7"/>
  <c r="AN19" i="4"/>
  <c r="AM32" i="4" s="1"/>
  <c r="AM33" i="4" s="1"/>
  <c r="AM35" i="4" s="1"/>
  <c r="AM39" i="4" s="1"/>
  <c r="D10" i="8" s="1"/>
  <c r="R23" i="4"/>
  <c r="AC23" i="4"/>
  <c r="AF23" i="4" s="1"/>
  <c r="AE26" i="4" s="1"/>
  <c r="AD31" i="4" s="1"/>
  <c r="U16" i="4"/>
  <c r="AF16" i="4"/>
  <c r="AC24" i="4"/>
  <c r="AF24" i="4" s="1"/>
  <c r="R24" i="4"/>
  <c r="U15" i="7"/>
  <c r="AF15" i="7"/>
  <c r="R14" i="7"/>
  <c r="AC14" i="7"/>
  <c r="AN27" i="7"/>
  <c r="AM33" i="7" s="1"/>
  <c r="AM34" i="7" s="1"/>
  <c r="AM38" i="7" s="1"/>
  <c r="J10" i="8" s="1"/>
  <c r="R22" i="7"/>
  <c r="AC22" i="7"/>
  <c r="AF22" i="7" s="1"/>
  <c r="AE18" i="4" l="1"/>
  <c r="AD29" i="4" s="1"/>
  <c r="T15" i="7"/>
  <c r="I15" i="7"/>
  <c r="K15" i="7" s="1"/>
  <c r="T22" i="7"/>
  <c r="W22" i="7" s="1"/>
  <c r="I22" i="7"/>
  <c r="K22" i="7" s="1"/>
  <c r="N22" i="7" s="1"/>
  <c r="AE25" i="7"/>
  <c r="AD30" i="7" s="1"/>
  <c r="L15" i="7"/>
  <c r="N15" i="7" s="1"/>
  <c r="W15" i="7"/>
  <c r="T14" i="7"/>
  <c r="S16" i="7" s="1"/>
  <c r="U26" i="7" s="1"/>
  <c r="I14" i="7"/>
  <c r="K14" i="7" s="1"/>
  <c r="J16" i="7" s="1"/>
  <c r="L26" i="7" s="1"/>
  <c r="T24" i="4"/>
  <c r="W24" i="4" s="1"/>
  <c r="I24" i="4"/>
  <c r="K24" i="4" s="1"/>
  <c r="N24" i="4" s="1"/>
  <c r="L16" i="4"/>
  <c r="N16" i="4" s="1"/>
  <c r="W16" i="4"/>
  <c r="T14" i="4"/>
  <c r="S17" i="4" s="1"/>
  <c r="U27" i="4" s="1"/>
  <c r="I14" i="4"/>
  <c r="K14" i="4" s="1"/>
  <c r="J17" i="4" s="1"/>
  <c r="L27" i="4" s="1"/>
  <c r="AE17" i="7"/>
  <c r="AD28" i="7" s="1"/>
  <c r="AD29" i="7" s="1"/>
  <c r="T23" i="4"/>
  <c r="W23" i="4" s="1"/>
  <c r="I23" i="4"/>
  <c r="K23" i="4" s="1"/>
  <c r="N23" i="4" s="1"/>
  <c r="I21" i="7"/>
  <c r="K21" i="7" s="1"/>
  <c r="N21" i="7" s="1"/>
  <c r="M24" i="7" s="1"/>
  <c r="L29" i="7" s="1"/>
  <c r="T21" i="7"/>
  <c r="W21" i="7" s="1"/>
  <c r="W14" i="4"/>
  <c r="L14" i="4"/>
  <c r="N14" i="4" s="1"/>
  <c r="M17" i="4" s="1"/>
  <c r="L28" i="4" s="1"/>
  <c r="W14" i="7"/>
  <c r="L14" i="7"/>
  <c r="N14" i="7" s="1"/>
  <c r="AD30" i="4"/>
  <c r="AD32" i="4" s="1"/>
  <c r="AD36" i="4" s="1"/>
  <c r="D9" i="8" s="1"/>
  <c r="W13" i="7"/>
  <c r="L13" i="7"/>
  <c r="N13" i="7" s="1"/>
  <c r="M16" i="7" l="1"/>
  <c r="L27" i="7" s="1"/>
  <c r="L28" i="7" s="1"/>
  <c r="L30" i="7" s="1"/>
  <c r="L34" i="7" s="1"/>
  <c r="J7" i="8" s="1"/>
  <c r="V25" i="4"/>
  <c r="U30" i="4" s="1"/>
  <c r="M25" i="4"/>
  <c r="L30" i="4" s="1"/>
  <c r="L31" i="4" s="1"/>
  <c r="L35" i="4" s="1"/>
  <c r="D7" i="8" s="1"/>
  <c r="L29" i="4"/>
  <c r="H16" i="9"/>
  <c r="H15" i="9"/>
  <c r="V16" i="7"/>
  <c r="U27" i="7" s="1"/>
  <c r="U28" i="7" s="1"/>
  <c r="AD31" i="7"/>
  <c r="AD35" i="7" s="1"/>
  <c r="J9" i="8" s="1"/>
  <c r="V17" i="4"/>
  <c r="U28" i="4" s="1"/>
  <c r="U29" i="4" s="1"/>
  <c r="U31" i="4" s="1"/>
  <c r="U35" i="4" s="1"/>
  <c r="D8" i="8" s="1"/>
  <c r="V24" i="7"/>
  <c r="U29" i="7" s="1"/>
  <c r="H14" i="9" l="1"/>
  <c r="H13" i="9"/>
  <c r="R16" i="9"/>
  <c r="R15" i="9"/>
  <c r="U30" i="7"/>
  <c r="U34" i="7" s="1"/>
  <c r="J8" i="8" s="1"/>
  <c r="R14" i="9" s="1"/>
  <c r="R13" i="9" l="1"/>
</calcChain>
</file>

<file path=xl/sharedStrings.xml><?xml version="1.0" encoding="utf-8"?>
<sst xmlns="http://schemas.openxmlformats.org/spreadsheetml/2006/main" count="1389" uniqueCount="107">
  <si>
    <t>FULLY LOADED (ARRIVAL CONDITION)</t>
  </si>
  <si>
    <t xml:space="preserve"> </t>
  </si>
  <si>
    <t>Angle</t>
  </si>
  <si>
    <t>0°</t>
  </si>
  <si>
    <t>10°</t>
  </si>
  <si>
    <t>20°</t>
  </si>
  <si>
    <t>30°</t>
  </si>
  <si>
    <t>40°</t>
  </si>
  <si>
    <t>50°</t>
  </si>
  <si>
    <t>60°</t>
  </si>
  <si>
    <t>70°</t>
  </si>
  <si>
    <t>80°</t>
  </si>
  <si>
    <t>90°</t>
  </si>
  <si>
    <t xml:space="preserve"> WL 4 Immersed Wedge </t>
  </si>
  <si>
    <t>Station</t>
  </si>
  <si>
    <t>Ordinate</t>
  </si>
  <si>
    <t xml:space="preserve"> WL 4 Emerge Wedge</t>
  </si>
  <si>
    <t>WL 4 INCLINED AT 0°</t>
  </si>
  <si>
    <t>WL 4 INCLINED AT 10°</t>
  </si>
  <si>
    <t>WL 4 INCLINED AT 20°</t>
  </si>
  <si>
    <t>WL 4 INCLINED AT 30°</t>
  </si>
  <si>
    <t>WL 4 INCLINED AT 40°</t>
  </si>
  <si>
    <t>WL 4 INCLINED AT 50°</t>
  </si>
  <si>
    <t>WL 4 INCLINED AT 60°</t>
  </si>
  <si>
    <t>WL 4 INCLINED AT 70°</t>
  </si>
  <si>
    <t>WL 4 INCLINED AT 80°</t>
  </si>
  <si>
    <t>WL 4 INCLINED AT 90°</t>
  </si>
  <si>
    <t>Immersed  Wedge</t>
  </si>
  <si>
    <t>SM</t>
  </si>
  <si>
    <t>F of ord.</t>
  </si>
  <si>
    <t>Sq of ord.</t>
  </si>
  <si>
    <t>F of sq.</t>
  </si>
  <si>
    <t>Cube of ord</t>
  </si>
  <si>
    <t>F of cubes</t>
  </si>
  <si>
    <t xml:space="preserve">Σ1 = </t>
  </si>
  <si>
    <t xml:space="preserve">Σ3= </t>
  </si>
  <si>
    <t xml:space="preserve">Σ5 = </t>
  </si>
  <si>
    <t>Emerged  Wedge</t>
  </si>
  <si>
    <t xml:space="preserve">Σ2 = </t>
  </si>
  <si>
    <t xml:space="preserve">Σ4= </t>
  </si>
  <si>
    <t xml:space="preserve">Σ6 = </t>
  </si>
  <si>
    <t>Draft = 3.8 m</t>
  </si>
  <si>
    <t>Waterline 4 Combination Table</t>
  </si>
  <si>
    <t>Vol of Displacement(tonnes)</t>
  </si>
  <si>
    <t>Angle of heel , φ = 10°</t>
  </si>
  <si>
    <t>Angle of heel , φ = 20°</t>
  </si>
  <si>
    <t>Angle of heel , φ = 30°</t>
  </si>
  <si>
    <t>Angle of heel , φ = 40°</t>
  </si>
  <si>
    <t>Angle of heel , φ = 50°</t>
  </si>
  <si>
    <t>Angle of heel , φ = 60°</t>
  </si>
  <si>
    <t>Angle of heel , φ = 70°</t>
  </si>
  <si>
    <t>Angle of heel , φ = 80°</t>
  </si>
  <si>
    <t>Angle of heel , φ = 90°</t>
  </si>
  <si>
    <t>HEEL ANGLE, (α)</t>
  </si>
  <si>
    <t>Σ3</t>
  </si>
  <si>
    <t>PRD.</t>
  </si>
  <si>
    <t>Σ4</t>
  </si>
  <si>
    <t>Depth(m)</t>
  </si>
  <si>
    <t>KB(m)</t>
  </si>
  <si>
    <t>Σ7=</t>
  </si>
  <si>
    <t>∑8=</t>
  </si>
  <si>
    <t>Σ7,1 =</t>
  </si>
  <si>
    <t>∑8,1=</t>
  </si>
  <si>
    <t>Σ5+Σ6</t>
  </si>
  <si>
    <t>(φ-α)</t>
  </si>
  <si>
    <t>Cos(φ-α)</t>
  </si>
  <si>
    <t>∑9=</t>
  </si>
  <si>
    <t>Σ7,2 =</t>
  </si>
  <si>
    <t>∑8,2=</t>
  </si>
  <si>
    <t>Volume of Immersed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</si>
  <si>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</si>
  <si>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Volume of Emerged</t>
  </si>
  <si>
    <t>New Volume</t>
  </si>
  <si>
    <t>Moment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</si>
  <si>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</si>
  <si>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t>BR</t>
  </si>
  <si>
    <t>m</t>
  </si>
  <si>
    <t>KG</t>
  </si>
  <si>
    <t xml:space="preserve">BG=KG-KB </t>
  </si>
  <si>
    <t xml:space="preserve">BGsinƟ </t>
  </si>
  <si>
    <t>∑9,1=</t>
  </si>
  <si>
    <t>GZ=BR-BGsinƟ</t>
  </si>
  <si>
    <t>∑9,2=</t>
  </si>
  <si>
    <t>FULLY LOADED (DEPARTURE CONDITION)</t>
  </si>
  <si>
    <t>At Full Load Arrival Condition</t>
  </si>
  <si>
    <t>At Full Load Departure Condition</t>
  </si>
  <si>
    <t>Angle of Heels (Degree)</t>
  </si>
  <si>
    <t>GZ (m.)</t>
  </si>
  <si>
    <t>IMO Citeria</t>
  </si>
  <si>
    <t>Citerias</t>
  </si>
  <si>
    <t>Required Values</t>
  </si>
  <si>
    <t>Actual Values</t>
  </si>
  <si>
    <t>Remarks</t>
  </si>
  <si>
    <t>Area upto 30°</t>
  </si>
  <si>
    <t>≥0.055 m - rad</t>
  </si>
  <si>
    <t>PASS</t>
  </si>
  <si>
    <t xml:space="preserve">Area upto 40° </t>
  </si>
  <si>
    <t>≥0.09 m - rad</t>
  </si>
  <si>
    <t>Area 30° to 40°</t>
  </si>
  <si>
    <t>≥ 0.03 m - rad</t>
  </si>
  <si>
    <t>GZ at ≥30°</t>
  </si>
  <si>
    <t>≥0.20 m</t>
  </si>
  <si>
    <t>Max GZ angle</t>
  </si>
  <si>
    <t>≥25°</t>
  </si>
  <si>
    <t xml:space="preserve">Initial GM </t>
  </si>
  <si>
    <t>≥0.15 m</t>
  </si>
  <si>
    <t>Draft = 3.79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</si>
</sst>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6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70C0"/>
      <name val="Calibri"/>
      <family val="2"/>
    </font>
    <font>
      <b/>
      <sz val="1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2"/>
      <color theme="1"/>
      <name val="Times New Roman"/>
      <family val="1"/>
    </font>
    <font>
      <sz val="26"/>
      <color rgb="FF0070C0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3" fillId="0" borderId="0" xfId="0" applyNumberFormat="1" applyFont="1" applyAlignment="1">
      <alignment vertical="center"/>
    </xf>
    <xf numFmtId="2" fontId="9" fillId="0" borderId="0" xfId="0" applyNumberFormat="1" applyFont="1" applyAlignment="1">
      <alignment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" fontId="5" fillId="0" borderId="1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2" fontId="0" fillId="0" borderId="13" xfId="0" applyNumberForma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10" fillId="0" borderId="0" xfId="0" applyFont="1" applyAlignment="1">
      <alignment vertical="center"/>
    </xf>
    <xf numFmtId="0" fontId="19" fillId="0" borderId="1" xfId="0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 vertical="center"/>
    </xf>
    <xf numFmtId="165" fontId="0" fillId="0" borderId="0" xfId="0" applyNumberFormat="1"/>
    <xf numFmtId="0" fontId="19" fillId="0" borderId="0" xfId="0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5" fontId="19" fillId="0" borderId="0" xfId="0" applyNumberFormat="1" applyFont="1" applyAlignment="1">
      <alignment vertical="center"/>
    </xf>
    <xf numFmtId="1" fontId="19" fillId="0" borderId="0" xfId="0" applyNumberFormat="1" applyFont="1" applyAlignment="1">
      <alignment vertical="center"/>
    </xf>
    <xf numFmtId="2" fontId="19" fillId="0" borderId="0" xfId="0" applyNumberFormat="1" applyFont="1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5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5" fontId="19" fillId="0" borderId="8" xfId="0" applyNumberFormat="1" applyFont="1" applyBorder="1" applyAlignment="1">
      <alignment horizontal="center" vertical="center"/>
    </xf>
    <xf numFmtId="165" fontId="19" fillId="0" borderId="10" xfId="0" applyNumberFormat="1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" fontId="19" fillId="0" borderId="8" xfId="0" applyNumberFormat="1" applyFont="1" applyBorder="1" applyAlignment="1">
      <alignment horizontal="center" vertical="center"/>
    </xf>
    <xf numFmtId="1" fontId="19" fillId="0" borderId="10" xfId="0" applyNumberFormat="1" applyFont="1" applyBorder="1" applyAlignment="1">
      <alignment horizontal="center" vertical="center"/>
    </xf>
    <xf numFmtId="2" fontId="19" fillId="0" borderId="8" xfId="0" applyNumberFormat="1" applyFont="1" applyBorder="1" applyAlignment="1">
      <alignment horizontal="center" vertical="center"/>
    </xf>
    <xf numFmtId="2" fontId="19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GZ Curve At Full Load Arrival Condition</a:t>
            </a:r>
          </a:p>
        </c:rich>
      </c:tx>
      <c:layout>
        <c:manualLayout>
          <c:xMode val="edge"/>
          <c:yMode val="edge"/>
          <c:x val="0.14419293107221631"/>
          <c:y val="1.8741719367694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64563976632409"/>
          <c:y val="0.16748766337762308"/>
          <c:w val="0.83756474901463551"/>
          <c:h val="0.81091647505260811"/>
        </c:manualLayout>
      </c:layout>
      <c:scatterChart>
        <c:scatterStyle val="smoothMarker"/>
        <c:varyColors val="0"/>
        <c:ser>
          <c:idx val="0"/>
          <c:order val="0"/>
          <c:tx>
            <c:v>GZ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'GZ Values and Curves'!$C$6:$C$15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'GZ Values and Curves'!$D$6:$D$15</c:f>
              <c:numCache>
                <c:formatCode>0.000</c:formatCode>
                <c:ptCount val="10"/>
                <c:pt idx="0">
                  <c:v>0</c:v>
                </c:pt>
                <c:pt idx="1">
                  <c:v>0.37154894608904798</c:v>
                </c:pt>
                <c:pt idx="2">
                  <c:v>0.67668153946600196</c:v>
                </c:pt>
                <c:pt idx="3">
                  <c:v>0.89351838065539435</c:v>
                </c:pt>
                <c:pt idx="4">
                  <c:v>1.1443597915899986</c:v>
                </c:pt>
                <c:pt idx="5">
                  <c:v>1.2809423827402959</c:v>
                </c:pt>
                <c:pt idx="6">
                  <c:v>1.2723325346314345</c:v>
                </c:pt>
                <c:pt idx="7">
                  <c:v>1.1750436157405475</c:v>
                </c:pt>
                <c:pt idx="8">
                  <c:v>1.000628657732586</c:v>
                </c:pt>
                <c:pt idx="9">
                  <c:v>0.75187047355121406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20-445E-9ED0-4FC0F2A87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79224"/>
        <c:axId val="625380536"/>
      </c:scatterChart>
      <c:valAx>
        <c:axId val="62537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0536"/>
        <c:crosses val="autoZero"/>
        <c:crossBetween val="midCat"/>
      </c:valAx>
      <c:valAx>
        <c:axId val="625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7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GZ Curve At Full Load Departure</a:t>
            </a:r>
            <a:r>
              <a:rPr lang="en-US" baseline="0"/>
              <a:t>  </a:t>
            </a:r>
            <a:r>
              <a:rPr lang="en-US"/>
              <a:t>Condition</a:t>
            </a:r>
          </a:p>
        </c:rich>
      </c:tx>
      <c:layout>
        <c:manualLayout>
          <c:xMode val="edge"/>
          <c:yMode val="edge"/>
          <c:x val="0.15573062852915159"/>
          <c:y val="1.84696557130135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64563976632409"/>
          <c:y val="0.16748766337762308"/>
          <c:w val="0.83756474901463551"/>
          <c:h val="0.81091647505260811"/>
        </c:manualLayout>
      </c:layout>
      <c:scatterChart>
        <c:scatterStyle val="smoothMarker"/>
        <c:varyColors val="0"/>
        <c:ser>
          <c:idx val="0"/>
          <c:order val="0"/>
          <c:tx>
            <c:v>GZ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'GZ Values and Curves'!$I$6:$I$15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'GZ Values and Curves'!$J$6:$J$15</c:f>
              <c:numCache>
                <c:formatCode>0.000</c:formatCode>
                <c:ptCount val="10"/>
                <c:pt idx="0">
                  <c:v>0</c:v>
                </c:pt>
                <c:pt idx="1">
                  <c:v>0.38451706231773719</c:v>
                </c:pt>
                <c:pt idx="2">
                  <c:v>0.70590688032471083</c:v>
                </c:pt>
                <c:pt idx="3">
                  <c:v>0.93612371009250084</c:v>
                </c:pt>
                <c:pt idx="4">
                  <c:v>1.2021683069579934</c:v>
                </c:pt>
                <c:pt idx="5">
                  <c:v>1.3505070430229313</c:v>
                </c:pt>
                <c:pt idx="6">
                  <c:v>1.3488698009460438</c:v>
                </c:pt>
                <c:pt idx="7">
                  <c:v>1.2548777654909773</c:v>
                </c:pt>
                <c:pt idx="8">
                  <c:v>1.0800627158610585</c:v>
                </c:pt>
                <c:pt idx="9">
                  <c:v>0.84315289778004265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2-41A7-8250-756EAEDF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79224"/>
        <c:axId val="625380536"/>
      </c:scatterChart>
      <c:valAx>
        <c:axId val="62537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0536"/>
        <c:crosses val="autoZero"/>
        <c:crossBetween val="midCat"/>
      </c:valAx>
      <c:valAx>
        <c:axId val="625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7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64563976632409"/>
          <c:y val="0.16748766337762308"/>
          <c:w val="0.83756474901463551"/>
          <c:h val="0.81091647505260811"/>
        </c:manualLayout>
      </c:layout>
      <c:scatterChart>
        <c:scatterStyle val="smoothMarker"/>
        <c:varyColors val="0"/>
        <c:ser>
          <c:idx val="0"/>
          <c:order val="0"/>
          <c:tx>
            <c:v>GZ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'GZ Values and Curves'!$C$6:$C$15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'GZ Values and Curves'!$D$6:$D$15</c:f>
              <c:numCache>
                <c:formatCode>0.000</c:formatCode>
                <c:ptCount val="10"/>
                <c:pt idx="0">
                  <c:v>0</c:v>
                </c:pt>
                <c:pt idx="1">
                  <c:v>0.37154894608904798</c:v>
                </c:pt>
                <c:pt idx="2">
                  <c:v>0.67668153946600196</c:v>
                </c:pt>
                <c:pt idx="3">
                  <c:v>0.89351838065539435</c:v>
                </c:pt>
                <c:pt idx="4">
                  <c:v>1.1443597915899986</c:v>
                </c:pt>
                <c:pt idx="5">
                  <c:v>1.2809423827402959</c:v>
                </c:pt>
                <c:pt idx="6">
                  <c:v>1.2723325346314345</c:v>
                </c:pt>
                <c:pt idx="7">
                  <c:v>1.1750436157405475</c:v>
                </c:pt>
                <c:pt idx="8">
                  <c:v>1.000628657732586</c:v>
                </c:pt>
                <c:pt idx="9">
                  <c:v>0.75187047355121406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06-4BCE-ABF4-7660B4E9E2A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57.3</c:v>
              </c:pt>
              <c:pt idx="1">
                <c:v>57.3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806-4BCE-ABF4-7660B4E9E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79224"/>
        <c:axId val="625380536"/>
      </c:scatterChart>
      <c:valAx>
        <c:axId val="62537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0536"/>
        <c:crosses val="autoZero"/>
        <c:crossBetween val="midCat"/>
      </c:valAx>
      <c:valAx>
        <c:axId val="6253805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7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64563976632409"/>
          <c:y val="0.16748766337762308"/>
          <c:w val="0.83756474901463551"/>
          <c:h val="0.81091647505260811"/>
        </c:manualLayout>
      </c:layout>
      <c:scatterChart>
        <c:scatterStyle val="smoothMarker"/>
        <c:varyColors val="0"/>
        <c:ser>
          <c:idx val="0"/>
          <c:order val="0"/>
          <c:tx>
            <c:v>GZ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'GZ Values and Curves'!$I$6:$I$15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'GZ Values and Curves'!$J$6:$J$15</c:f>
              <c:numCache>
                <c:formatCode>0.000</c:formatCode>
                <c:ptCount val="10"/>
                <c:pt idx="0">
                  <c:v>0</c:v>
                </c:pt>
                <c:pt idx="1">
                  <c:v>0.38451706231773719</c:v>
                </c:pt>
                <c:pt idx="2">
                  <c:v>0.70590688032471083</c:v>
                </c:pt>
                <c:pt idx="3">
                  <c:v>0.93612371009250084</c:v>
                </c:pt>
                <c:pt idx="4">
                  <c:v>1.2021683069579934</c:v>
                </c:pt>
                <c:pt idx="5">
                  <c:v>1.3505070430229313</c:v>
                </c:pt>
                <c:pt idx="6">
                  <c:v>1.3488698009460438</c:v>
                </c:pt>
                <c:pt idx="7">
                  <c:v>1.2548777654909773</c:v>
                </c:pt>
                <c:pt idx="8">
                  <c:v>1.0800627158610585</c:v>
                </c:pt>
                <c:pt idx="9">
                  <c:v>0.84315289778004265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6-49CF-AE67-E928299A755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57.3</c:v>
              </c:pt>
              <c:pt idx="1">
                <c:v>57.3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736-49CF-AE67-E928299A7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379224"/>
        <c:axId val="625380536"/>
      </c:scatterChart>
      <c:valAx>
        <c:axId val="62537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80536"/>
        <c:crosses val="autoZero"/>
        <c:crossBetween val="midCat"/>
      </c:valAx>
      <c:valAx>
        <c:axId val="6253805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37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107866</xdr:colOff>
      <xdr:row>16</xdr:row>
      <xdr:rowOff>168733</xdr:rowOff>
    </xdr:from>
    <xdr:to>
      <xdr:col>3</xdr:col>
      <xdr:colOff>2147455</xdr:colOff>
      <xdr:row>29</xdr:row>
      <xdr:rowOff>127662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752CE-1A6A-45C0-B9AA-81535314D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185057</xdr:colOff>
      <xdr:row>16</xdr:row>
      <xdr:rowOff>163286</xdr:rowOff>
    </xdr:from>
    <xdr:to>
      <xdr:col>10</xdr:col>
      <xdr:colOff>32658</xdr:colOff>
      <xdr:row>29</xdr:row>
      <xdr:rowOff>185058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209C37-E0F6-416B-B0B6-CB3BD7CA0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31</xdr:row>
      <xdr:rowOff>5447</xdr:rowOff>
    </xdr:from>
    <xdr:to>
      <xdr:col>3</xdr:col>
      <xdr:colOff>2039589</xdr:colOff>
      <xdr:row>43</xdr:row>
      <xdr:rowOff>280062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C5BD2-054E-45AF-9630-4BAEFA02CE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77191</xdr:colOff>
      <xdr:row>31</xdr:row>
      <xdr:rowOff>0</xdr:rowOff>
    </xdr:from>
    <xdr:to>
      <xdr:col>9</xdr:col>
      <xdr:colOff>1949535</xdr:colOff>
      <xdr:row>44</xdr:row>
      <xdr:rowOff>21772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E41AB5-4505-4EF5-B182-90F559A56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421687</xdr:colOff>
      <xdr:row>34</xdr:row>
      <xdr:rowOff>152399</xdr:rowOff>
    </xdr:from>
    <xdr:to>
      <xdr:col>3</xdr:col>
      <xdr:colOff>788894</xdr:colOff>
      <xdr:row>43</xdr:row>
      <xdr:rowOff>62062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FA2EDCD-4A6B-4786-B98B-666F6DAA7F29}"/>
            </a:ext>
          </a:extLst>
        </xdr:cNvPr>
        <xdr:cNvCxnSpPr/>
      </xdr:nvCxnSpPr>
      <xdr:spPr>
        <a:xfrm flipV="1">
          <a:off x="1766393" y="11134164"/>
          <a:ext cx="2357372" cy="27335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510540</xdr:colOff>
      <xdr:row>33</xdr:row>
      <xdr:rowOff>170329</xdr:rowOff>
    </xdr:from>
    <xdr:to>
      <xdr:col>9</xdr:col>
      <xdr:colOff>672353</xdr:colOff>
      <xdr:row>43</xdr:row>
      <xdr:rowOff>121920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A12EE4B-44FF-4672-8C2A-5F2068FC60D7}"/>
            </a:ext>
          </a:extLst>
        </xdr:cNvPr>
        <xdr:cNvCxnSpPr/>
      </xdr:nvCxnSpPr>
      <xdr:spPr>
        <a:xfrm flipV="1">
          <a:off x="8417411" y="10838329"/>
          <a:ext cx="2331271" cy="3089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2990-7B8A-491B-AC02-9A68290CF521}">
  <sheetPr>
    <pageSetUpPr fitToPage="1"/>
  </sheetPr>
  <dimension ref="C1:AV43"/>
  <sheetViews>
    <sheetView zoomScale="55" zoomScaleNormal="55" workbookViewId="0">
      <selection activeCell="A2" sqref="A2"/>
    </sheetView>
  </sheetViews>
  <sheetFormatPr defaultColWidth="8.88671875" defaultRowHeight="14.4" x14ac:dyDescent="0.3"/>
  <cols>
    <col min="1" max="4" width="8.88671875" style="1"/>
    <col min="5" max="6" width="11.88671875" style="1" customWidth="1"/>
    <col min="7" max="7" width="10.77734375" style="2" customWidth="1"/>
    <col min="8" max="8" width="10.77734375" style="5" customWidth="1"/>
    <col min="9" max="9" width="10.77734375" style="2" customWidth="1"/>
    <col min="10" max="10" width="10.77734375" style="5" customWidth="1"/>
    <col min="11" max="11" width="10.77734375" style="2" customWidth="1"/>
    <col min="12" max="12" width="10.77734375" style="5" customWidth="1"/>
    <col min="13" max="13" width="10.77734375" style="2" customWidth="1"/>
    <col min="14" max="14" width="10.77734375" style="5" customWidth="1"/>
    <col min="15" max="15" width="10.77734375" style="2" customWidth="1"/>
    <col min="16" max="16" width="10.77734375" style="5" customWidth="1"/>
    <col min="17" max="17" width="10.77734375" style="2" customWidth="1"/>
    <col min="18" max="18" width="10.77734375" style="5" customWidth="1"/>
    <col min="19" max="19" width="10.77734375" style="2" customWidth="1"/>
    <col min="20" max="20" width="10.77734375" style="5" customWidth="1"/>
    <col min="21" max="21" width="10.77734375" style="2" customWidth="1"/>
    <col min="22" max="22" width="10.77734375" style="5" customWidth="1"/>
    <col min="23" max="23" width="10.77734375" style="2" customWidth="1"/>
    <col min="24" max="24" width="10.77734375" style="5" customWidth="1"/>
    <col min="25" max="25" width="10.77734375" style="2" customWidth="1"/>
    <col min="26" max="26" width="10.77734375" style="5" customWidth="1"/>
    <col min="27" max="16384" width="8.88671875" style="1"/>
  </cols>
  <sheetData>
    <row r="1" spans="3:48" x14ac:dyDescent="0.3">
      <c r="H1" s="3"/>
      <c r="J1" s="3"/>
      <c r="L1" s="3"/>
      <c r="N1" s="3"/>
      <c r="P1" s="3"/>
      <c r="R1" s="3"/>
      <c r="T1" s="3"/>
      <c r="V1" s="3"/>
      <c r="X1" s="3"/>
      <c r="Z1" s="3"/>
    </row>
    <row r="2" spans="3:48" x14ac:dyDescent="0.3">
      <c r="H2" s="3"/>
      <c r="J2" s="3"/>
      <c r="K2" s="72" t="s">
        <v>0</v>
      </c>
      <c r="L2" s="72"/>
      <c r="M2" s="72"/>
      <c r="N2" s="72"/>
      <c r="O2" s="72"/>
      <c r="P2" s="72"/>
      <c r="Q2" s="72"/>
      <c r="R2" s="72"/>
      <c r="S2" s="72"/>
      <c r="T2" s="3"/>
      <c r="V2" s="3"/>
      <c r="X2" s="3"/>
      <c r="Z2" s="3"/>
    </row>
    <row r="3" spans="3:48" x14ac:dyDescent="0.3">
      <c r="H3" s="3"/>
      <c r="J3" s="3"/>
      <c r="K3" s="72"/>
      <c r="L3" s="72"/>
      <c r="M3" s="72"/>
      <c r="N3" s="72"/>
      <c r="O3" s="72"/>
      <c r="P3" s="72"/>
      <c r="Q3" s="72"/>
      <c r="R3" s="72"/>
      <c r="S3" s="72"/>
      <c r="T3" s="3"/>
      <c r="V3" s="3"/>
      <c r="X3" s="3"/>
      <c r="Z3" s="3"/>
    </row>
    <row r="4" spans="3:48" x14ac:dyDescent="0.3">
      <c r="C4" s="1" t="s">
        <v>1</v>
      </c>
      <c r="D4" s="4"/>
      <c r="E4" s="4"/>
      <c r="H4" s="3"/>
      <c r="J4" s="3"/>
      <c r="K4" s="72"/>
      <c r="L4" s="72"/>
      <c r="M4" s="72"/>
      <c r="N4" s="72"/>
      <c r="O4" s="72"/>
      <c r="P4" s="72"/>
      <c r="Q4" s="72"/>
      <c r="R4" s="72"/>
      <c r="S4" s="72"/>
      <c r="T4" s="3"/>
      <c r="V4" s="3"/>
      <c r="X4" s="3"/>
      <c r="Z4" s="3"/>
    </row>
    <row r="6" spans="3:48" ht="19.95" customHeight="1" x14ac:dyDescent="0.3">
      <c r="E6" s="73" t="s">
        <v>2</v>
      </c>
      <c r="F6" s="73"/>
      <c r="G6" s="74" t="s">
        <v>3</v>
      </c>
      <c r="H6" s="74"/>
      <c r="I6" s="74" t="s">
        <v>4</v>
      </c>
      <c r="J6" s="74"/>
      <c r="K6" s="74" t="s">
        <v>5</v>
      </c>
      <c r="L6" s="74"/>
      <c r="M6" s="74" t="s">
        <v>6</v>
      </c>
      <c r="N6" s="74"/>
      <c r="O6" s="74" t="s">
        <v>7</v>
      </c>
      <c r="P6" s="74"/>
      <c r="Q6" s="74" t="s">
        <v>8</v>
      </c>
      <c r="R6" s="74"/>
      <c r="S6" s="74" t="s">
        <v>9</v>
      </c>
      <c r="T6" s="74"/>
      <c r="U6" s="74" t="s">
        <v>10</v>
      </c>
      <c r="V6" s="74"/>
      <c r="W6" s="74" t="s">
        <v>11</v>
      </c>
      <c r="X6" s="74"/>
      <c r="Y6" s="74" t="s">
        <v>12</v>
      </c>
      <c r="Z6" s="74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</row>
    <row r="7" spans="3:48" ht="19.95" customHeight="1" x14ac:dyDescent="0.3">
      <c r="E7" s="73"/>
      <c r="F7" s="73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B7" s="6"/>
      <c r="AC7" s="76"/>
      <c r="AD7" s="76"/>
      <c r="AE7" s="7"/>
      <c r="AF7" s="7"/>
      <c r="AG7" s="76"/>
      <c r="AH7" s="76"/>
      <c r="AI7" s="76"/>
      <c r="AJ7" s="76"/>
      <c r="AK7" s="76"/>
      <c r="AL7" s="76"/>
      <c r="AM7" s="7"/>
      <c r="AN7" s="7"/>
      <c r="AO7" s="76"/>
      <c r="AP7" s="76"/>
      <c r="AQ7" s="76"/>
      <c r="AR7" s="76"/>
      <c r="AS7" s="7"/>
      <c r="AT7" s="7"/>
      <c r="AU7" s="76"/>
      <c r="AV7" s="76"/>
    </row>
    <row r="8" spans="3:48" ht="19.95" customHeight="1" x14ac:dyDescent="0.3">
      <c r="E8" s="77" t="s">
        <v>13</v>
      </c>
      <c r="F8" s="77"/>
      <c r="G8" s="8" t="s">
        <v>14</v>
      </c>
      <c r="H8" s="9" t="s">
        <v>15</v>
      </c>
      <c r="I8" s="10" t="s">
        <v>14</v>
      </c>
      <c r="J8" s="9" t="s">
        <v>15</v>
      </c>
      <c r="K8" s="10" t="s">
        <v>14</v>
      </c>
      <c r="L8" s="9" t="s">
        <v>15</v>
      </c>
      <c r="M8" s="10" t="s">
        <v>14</v>
      </c>
      <c r="N8" s="9" t="s">
        <v>15</v>
      </c>
      <c r="O8" s="10" t="s">
        <v>14</v>
      </c>
      <c r="P8" s="9" t="s">
        <v>15</v>
      </c>
      <c r="Q8" s="10" t="s">
        <v>14</v>
      </c>
      <c r="R8" s="9" t="s">
        <v>15</v>
      </c>
      <c r="S8" s="10" t="s">
        <v>14</v>
      </c>
      <c r="T8" s="9" t="s">
        <v>15</v>
      </c>
      <c r="U8" s="10" t="s">
        <v>14</v>
      </c>
      <c r="V8" s="9" t="s">
        <v>15</v>
      </c>
      <c r="W8" s="10" t="s">
        <v>14</v>
      </c>
      <c r="X8" s="9" t="s">
        <v>15</v>
      </c>
      <c r="Y8" s="10" t="s">
        <v>14</v>
      </c>
      <c r="Z8" s="9" t="s">
        <v>15</v>
      </c>
      <c r="AB8" s="11"/>
      <c r="AC8" s="12"/>
      <c r="AD8" s="13"/>
      <c r="AE8" s="13"/>
      <c r="AF8" s="13"/>
      <c r="AG8" s="12"/>
      <c r="AH8" s="13"/>
      <c r="AI8" s="12"/>
      <c r="AJ8" s="13"/>
      <c r="AK8" s="12"/>
      <c r="AL8" s="13"/>
      <c r="AM8" s="13"/>
      <c r="AN8" s="13"/>
      <c r="AO8" s="12"/>
      <c r="AP8" s="13"/>
      <c r="AQ8" s="12"/>
      <c r="AR8" s="13"/>
      <c r="AS8" s="13"/>
      <c r="AT8" s="13"/>
      <c r="AU8" s="12"/>
      <c r="AV8" s="13"/>
    </row>
    <row r="9" spans="3:48" ht="19.95" customHeight="1" x14ac:dyDescent="0.3">
      <c r="E9" s="77"/>
      <c r="F9" s="77"/>
      <c r="G9" s="14">
        <v>0</v>
      </c>
      <c r="H9" s="15">
        <v>0.62</v>
      </c>
      <c r="I9" s="14">
        <v>0</v>
      </c>
      <c r="J9" s="15">
        <v>1.59</v>
      </c>
      <c r="K9" s="14">
        <v>0</v>
      </c>
      <c r="L9" s="15">
        <v>2.87</v>
      </c>
      <c r="M9" s="14">
        <v>0</v>
      </c>
      <c r="N9" s="15">
        <v>2.5</v>
      </c>
      <c r="O9" s="14">
        <v>0</v>
      </c>
      <c r="P9" s="15">
        <v>1.94</v>
      </c>
      <c r="Q9" s="14">
        <v>0</v>
      </c>
      <c r="R9" s="15">
        <v>1.63</v>
      </c>
      <c r="S9" s="14">
        <v>0</v>
      </c>
      <c r="T9" s="15">
        <v>1.44</v>
      </c>
      <c r="U9" s="14">
        <v>0</v>
      </c>
      <c r="V9" s="15">
        <v>1.33</v>
      </c>
      <c r="W9" s="14">
        <v>0</v>
      </c>
      <c r="X9" s="15">
        <v>1.27</v>
      </c>
      <c r="Y9" s="14">
        <v>0</v>
      </c>
      <c r="Z9" s="15">
        <v>1.3</v>
      </c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</row>
    <row r="10" spans="3:48" ht="19.95" customHeight="1" x14ac:dyDescent="0.3">
      <c r="E10" s="77"/>
      <c r="F10" s="77"/>
      <c r="G10" s="14">
        <v>0.5</v>
      </c>
      <c r="H10" s="15">
        <v>4.3899999999999997</v>
      </c>
      <c r="I10" s="14">
        <v>0.5</v>
      </c>
      <c r="J10" s="15">
        <v>4.95</v>
      </c>
      <c r="K10" s="14">
        <v>0.5</v>
      </c>
      <c r="L10" s="15">
        <v>3.65</v>
      </c>
      <c r="M10" s="14">
        <v>0.5</v>
      </c>
      <c r="N10" s="15">
        <v>2.5</v>
      </c>
      <c r="O10" s="14">
        <v>0.5</v>
      </c>
      <c r="P10" s="15">
        <v>1.94</v>
      </c>
      <c r="Q10" s="14">
        <v>0.5</v>
      </c>
      <c r="R10" s="15">
        <v>1.63</v>
      </c>
      <c r="S10" s="14">
        <v>0.5</v>
      </c>
      <c r="T10" s="15">
        <v>1.44</v>
      </c>
      <c r="U10" s="14">
        <v>0.5</v>
      </c>
      <c r="V10" s="15">
        <v>1.33</v>
      </c>
      <c r="W10" s="14">
        <v>0.5</v>
      </c>
      <c r="X10" s="15">
        <v>1.27</v>
      </c>
      <c r="Y10" s="14">
        <v>0.5</v>
      </c>
      <c r="Z10" s="15">
        <v>1.3</v>
      </c>
      <c r="AB10" s="12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</row>
    <row r="11" spans="3:48" ht="19.95" customHeight="1" x14ac:dyDescent="0.3">
      <c r="E11" s="77"/>
      <c r="F11" s="77"/>
      <c r="G11" s="14">
        <v>1</v>
      </c>
      <c r="H11" s="15">
        <v>5.2939999999999996</v>
      </c>
      <c r="I11" s="14">
        <v>1</v>
      </c>
      <c r="J11" s="15">
        <v>5.46</v>
      </c>
      <c r="K11" s="14">
        <v>1</v>
      </c>
      <c r="L11" s="15">
        <v>3.65</v>
      </c>
      <c r="M11" s="14">
        <v>1</v>
      </c>
      <c r="N11" s="15">
        <v>2.5</v>
      </c>
      <c r="O11" s="14">
        <v>1</v>
      </c>
      <c r="P11" s="15">
        <v>1.94</v>
      </c>
      <c r="Q11" s="14">
        <v>1</v>
      </c>
      <c r="R11" s="15">
        <v>1.63</v>
      </c>
      <c r="S11" s="14">
        <v>1</v>
      </c>
      <c r="T11" s="15">
        <v>1.44</v>
      </c>
      <c r="U11" s="14">
        <v>1</v>
      </c>
      <c r="V11" s="15">
        <v>1.33</v>
      </c>
      <c r="W11" s="14">
        <v>1</v>
      </c>
      <c r="X11" s="15">
        <v>1.27</v>
      </c>
      <c r="Y11" s="14">
        <v>1</v>
      </c>
      <c r="Z11" s="15">
        <v>1.3</v>
      </c>
      <c r="AB11" s="12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</row>
    <row r="12" spans="3:48" ht="19.95" customHeight="1" x14ac:dyDescent="0.3">
      <c r="E12" s="77"/>
      <c r="F12" s="77"/>
      <c r="G12" s="14">
        <v>1.5</v>
      </c>
      <c r="H12" s="15">
        <v>5.36</v>
      </c>
      <c r="I12" s="14">
        <v>1.5</v>
      </c>
      <c r="J12" s="15">
        <v>5.53</v>
      </c>
      <c r="K12" s="14">
        <v>1.5</v>
      </c>
      <c r="L12" s="15">
        <v>3.65</v>
      </c>
      <c r="M12" s="14">
        <v>1.5</v>
      </c>
      <c r="N12" s="15">
        <v>2.5</v>
      </c>
      <c r="O12" s="14">
        <v>1.5</v>
      </c>
      <c r="P12" s="15">
        <v>1.94</v>
      </c>
      <c r="Q12" s="14">
        <v>1.5</v>
      </c>
      <c r="R12" s="15">
        <v>1.63</v>
      </c>
      <c r="S12" s="14">
        <v>1.5</v>
      </c>
      <c r="T12" s="15">
        <v>1.44</v>
      </c>
      <c r="U12" s="14">
        <v>1.5</v>
      </c>
      <c r="V12" s="15">
        <v>1.33</v>
      </c>
      <c r="W12" s="14">
        <v>1.5</v>
      </c>
      <c r="X12" s="15">
        <v>1.27</v>
      </c>
      <c r="Y12" s="14">
        <v>1.5</v>
      </c>
      <c r="Z12" s="15">
        <v>1.3</v>
      </c>
      <c r="AB12" s="1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</row>
    <row r="13" spans="3:48" ht="19.95" customHeight="1" x14ac:dyDescent="0.3">
      <c r="E13" s="77"/>
      <c r="F13" s="77"/>
      <c r="G13" s="14">
        <v>2</v>
      </c>
      <c r="H13" s="15">
        <v>5.3849999999999998</v>
      </c>
      <c r="I13" s="14">
        <v>2</v>
      </c>
      <c r="J13" s="15">
        <v>5.53</v>
      </c>
      <c r="K13" s="14">
        <v>2</v>
      </c>
      <c r="L13" s="15">
        <v>3.65</v>
      </c>
      <c r="M13" s="14">
        <v>2</v>
      </c>
      <c r="N13" s="15">
        <v>2.5</v>
      </c>
      <c r="O13" s="14">
        <v>2</v>
      </c>
      <c r="P13" s="15">
        <v>1.94</v>
      </c>
      <c r="Q13" s="14">
        <v>2</v>
      </c>
      <c r="R13" s="15">
        <v>1.63</v>
      </c>
      <c r="S13" s="14">
        <v>2</v>
      </c>
      <c r="T13" s="15">
        <v>1.44</v>
      </c>
      <c r="U13" s="14">
        <v>2</v>
      </c>
      <c r="V13" s="15">
        <v>1.33</v>
      </c>
      <c r="W13" s="14">
        <v>2</v>
      </c>
      <c r="X13" s="15">
        <v>1.27</v>
      </c>
      <c r="Y13" s="14">
        <v>2</v>
      </c>
      <c r="Z13" s="15">
        <v>1.3</v>
      </c>
      <c r="AB13" s="12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</row>
    <row r="14" spans="3:48" ht="19.95" customHeight="1" x14ac:dyDescent="0.3">
      <c r="E14" s="77"/>
      <c r="F14" s="77"/>
      <c r="G14" s="14">
        <v>3</v>
      </c>
      <c r="H14" s="15">
        <v>5.3849999999999998</v>
      </c>
      <c r="I14" s="14">
        <v>3</v>
      </c>
      <c r="J14" s="15">
        <v>5.53</v>
      </c>
      <c r="K14" s="14">
        <v>3</v>
      </c>
      <c r="L14" s="15">
        <v>3.65</v>
      </c>
      <c r="M14" s="14">
        <v>3</v>
      </c>
      <c r="N14" s="15">
        <v>2.5</v>
      </c>
      <c r="O14" s="14">
        <v>3</v>
      </c>
      <c r="P14" s="15">
        <v>1.94</v>
      </c>
      <c r="Q14" s="14">
        <v>3</v>
      </c>
      <c r="R14" s="15">
        <v>1.63</v>
      </c>
      <c r="S14" s="14">
        <v>3</v>
      </c>
      <c r="T14" s="15">
        <v>1.44</v>
      </c>
      <c r="U14" s="14">
        <v>3</v>
      </c>
      <c r="V14" s="15">
        <v>1.33</v>
      </c>
      <c r="W14" s="14">
        <v>3</v>
      </c>
      <c r="X14" s="15">
        <v>1.27</v>
      </c>
      <c r="Y14" s="14">
        <v>3</v>
      </c>
      <c r="Z14" s="15">
        <v>1.3</v>
      </c>
      <c r="AB14" s="12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</row>
    <row r="15" spans="3:48" ht="19.95" customHeight="1" x14ac:dyDescent="0.3">
      <c r="E15" s="77"/>
      <c r="F15" s="77"/>
      <c r="G15" s="14">
        <v>4</v>
      </c>
      <c r="H15" s="15">
        <v>5.3849999999999998</v>
      </c>
      <c r="I15" s="14">
        <v>4</v>
      </c>
      <c r="J15" s="15">
        <v>5.53</v>
      </c>
      <c r="K15" s="14">
        <v>4</v>
      </c>
      <c r="L15" s="15">
        <v>3.65</v>
      </c>
      <c r="M15" s="14">
        <v>4</v>
      </c>
      <c r="N15" s="15">
        <v>2.5</v>
      </c>
      <c r="O15" s="14">
        <v>4</v>
      </c>
      <c r="P15" s="15">
        <v>1.94</v>
      </c>
      <c r="Q15" s="14">
        <v>4</v>
      </c>
      <c r="R15" s="15">
        <v>1.63</v>
      </c>
      <c r="S15" s="14">
        <v>4</v>
      </c>
      <c r="T15" s="15">
        <v>1.44</v>
      </c>
      <c r="U15" s="14">
        <v>4</v>
      </c>
      <c r="V15" s="15">
        <v>1.33</v>
      </c>
      <c r="W15" s="14">
        <v>4</v>
      </c>
      <c r="X15" s="15">
        <v>1.27</v>
      </c>
      <c r="Y15" s="14">
        <v>4</v>
      </c>
      <c r="Z15" s="15">
        <v>1.3</v>
      </c>
      <c r="AB15" s="12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</row>
    <row r="16" spans="3:48" ht="19.95" customHeight="1" x14ac:dyDescent="0.3">
      <c r="E16" s="77"/>
      <c r="F16" s="77"/>
      <c r="G16" s="14">
        <v>5</v>
      </c>
      <c r="H16" s="15">
        <v>5.3849999999999998</v>
      </c>
      <c r="I16" s="14">
        <v>5</v>
      </c>
      <c r="J16" s="15">
        <v>5.53</v>
      </c>
      <c r="K16" s="14">
        <v>5</v>
      </c>
      <c r="L16" s="15">
        <v>3.65</v>
      </c>
      <c r="M16" s="14">
        <v>5</v>
      </c>
      <c r="N16" s="15">
        <v>2.5</v>
      </c>
      <c r="O16" s="14">
        <v>5</v>
      </c>
      <c r="P16" s="15">
        <v>1.94</v>
      </c>
      <c r="Q16" s="14">
        <v>5</v>
      </c>
      <c r="R16" s="15">
        <v>1.63</v>
      </c>
      <c r="S16" s="14">
        <v>5</v>
      </c>
      <c r="T16" s="15">
        <v>1.44</v>
      </c>
      <c r="U16" s="14">
        <v>5</v>
      </c>
      <c r="V16" s="15">
        <v>1.33</v>
      </c>
      <c r="W16" s="14">
        <v>5</v>
      </c>
      <c r="X16" s="15">
        <v>1.27</v>
      </c>
      <c r="Y16" s="14">
        <v>5</v>
      </c>
      <c r="Z16" s="15">
        <v>1.3</v>
      </c>
      <c r="AB16" s="1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</row>
    <row r="17" spans="5:48" ht="19.95" customHeight="1" x14ac:dyDescent="0.3">
      <c r="E17" s="77"/>
      <c r="F17" s="77"/>
      <c r="G17" s="14">
        <v>6</v>
      </c>
      <c r="H17" s="15">
        <v>5.3849999999999998</v>
      </c>
      <c r="I17" s="14">
        <v>6</v>
      </c>
      <c r="J17" s="15">
        <v>5.53</v>
      </c>
      <c r="K17" s="14">
        <v>6</v>
      </c>
      <c r="L17" s="15">
        <v>3.65</v>
      </c>
      <c r="M17" s="14">
        <v>6</v>
      </c>
      <c r="N17" s="15">
        <v>2.5</v>
      </c>
      <c r="O17" s="14">
        <v>6</v>
      </c>
      <c r="P17" s="15">
        <v>1.94</v>
      </c>
      <c r="Q17" s="14">
        <v>6</v>
      </c>
      <c r="R17" s="15">
        <v>1.63</v>
      </c>
      <c r="S17" s="14">
        <v>6</v>
      </c>
      <c r="T17" s="15">
        <v>1.44</v>
      </c>
      <c r="U17" s="14">
        <v>6</v>
      </c>
      <c r="V17" s="15">
        <v>1.33</v>
      </c>
      <c r="W17" s="14">
        <v>6</v>
      </c>
      <c r="X17" s="15">
        <v>1.27</v>
      </c>
      <c r="Y17" s="14">
        <v>6</v>
      </c>
      <c r="Z17" s="15">
        <v>1.3</v>
      </c>
      <c r="AB17" s="12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</row>
    <row r="18" spans="5:48" ht="19.95" customHeight="1" x14ac:dyDescent="0.3">
      <c r="E18" s="77"/>
      <c r="F18" s="77"/>
      <c r="G18" s="14">
        <v>7</v>
      </c>
      <c r="H18" s="15">
        <v>5.3849999999999998</v>
      </c>
      <c r="I18" s="14">
        <v>7</v>
      </c>
      <c r="J18" s="15">
        <v>5.53</v>
      </c>
      <c r="K18" s="14">
        <v>7</v>
      </c>
      <c r="L18" s="15">
        <v>3.65</v>
      </c>
      <c r="M18" s="14">
        <v>7</v>
      </c>
      <c r="N18" s="15">
        <v>2.5</v>
      </c>
      <c r="O18" s="14">
        <v>7</v>
      </c>
      <c r="P18" s="15">
        <v>1.94</v>
      </c>
      <c r="Q18" s="14">
        <v>7</v>
      </c>
      <c r="R18" s="15">
        <v>1.63</v>
      </c>
      <c r="S18" s="14">
        <v>7</v>
      </c>
      <c r="T18" s="15">
        <v>1.44</v>
      </c>
      <c r="U18" s="14">
        <v>7</v>
      </c>
      <c r="V18" s="15">
        <v>1.33</v>
      </c>
      <c r="W18" s="14">
        <v>7</v>
      </c>
      <c r="X18" s="15">
        <v>1.27</v>
      </c>
      <c r="Y18" s="14">
        <v>7</v>
      </c>
      <c r="Z18" s="15">
        <v>1.3</v>
      </c>
      <c r="AB18" s="12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</row>
    <row r="19" spans="5:48" ht="19.95" customHeight="1" x14ac:dyDescent="0.3">
      <c r="E19" s="77"/>
      <c r="F19" s="77"/>
      <c r="G19" s="14">
        <v>8</v>
      </c>
      <c r="H19" s="15">
        <v>5.31</v>
      </c>
      <c r="I19" s="14">
        <v>8</v>
      </c>
      <c r="J19" s="15">
        <v>5.45</v>
      </c>
      <c r="K19" s="14">
        <v>8</v>
      </c>
      <c r="L19" s="15">
        <v>3.65</v>
      </c>
      <c r="M19" s="14">
        <v>8</v>
      </c>
      <c r="N19" s="15">
        <v>2.5</v>
      </c>
      <c r="O19" s="14">
        <v>8</v>
      </c>
      <c r="P19" s="15">
        <v>1.94</v>
      </c>
      <c r="Q19" s="14">
        <v>8</v>
      </c>
      <c r="R19" s="15">
        <v>1.63</v>
      </c>
      <c r="S19" s="14">
        <v>8</v>
      </c>
      <c r="T19" s="15">
        <v>1.44</v>
      </c>
      <c r="U19" s="14">
        <v>8</v>
      </c>
      <c r="V19" s="15">
        <v>1.33</v>
      </c>
      <c r="W19" s="14">
        <v>8</v>
      </c>
      <c r="X19" s="15">
        <v>1.27</v>
      </c>
      <c r="Y19" s="14">
        <v>8</v>
      </c>
      <c r="Z19" s="15">
        <v>1.3</v>
      </c>
      <c r="AB19" s="12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</row>
    <row r="20" spans="5:48" ht="19.95" customHeight="1" x14ac:dyDescent="0.3">
      <c r="E20" s="77"/>
      <c r="F20" s="77"/>
      <c r="G20" s="14">
        <v>8.5</v>
      </c>
      <c r="H20" s="15">
        <v>5.1100000000000003</v>
      </c>
      <c r="I20" s="14">
        <v>8.5</v>
      </c>
      <c r="J20" s="15">
        <v>5.3</v>
      </c>
      <c r="K20" s="14">
        <v>8.5</v>
      </c>
      <c r="L20" s="15">
        <v>3.65</v>
      </c>
      <c r="M20" s="14">
        <v>8.5</v>
      </c>
      <c r="N20" s="15">
        <v>2.5</v>
      </c>
      <c r="O20" s="14">
        <v>8.5</v>
      </c>
      <c r="P20" s="15">
        <v>1.94</v>
      </c>
      <c r="Q20" s="14">
        <v>8.5</v>
      </c>
      <c r="R20" s="15">
        <v>1.63</v>
      </c>
      <c r="S20" s="14">
        <v>8.5</v>
      </c>
      <c r="T20" s="15">
        <v>1.44</v>
      </c>
      <c r="U20" s="14">
        <v>8.5</v>
      </c>
      <c r="V20" s="15">
        <v>1.33</v>
      </c>
      <c r="W20" s="14">
        <v>8.5</v>
      </c>
      <c r="X20" s="15">
        <v>1.27</v>
      </c>
      <c r="Y20" s="14">
        <v>8.5</v>
      </c>
      <c r="Z20" s="15">
        <v>1.3</v>
      </c>
      <c r="AB20" s="12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</row>
    <row r="21" spans="5:48" ht="19.95" customHeight="1" x14ac:dyDescent="0.3">
      <c r="E21" s="77"/>
      <c r="F21" s="77"/>
      <c r="G21" s="14">
        <v>9</v>
      </c>
      <c r="H21" s="15">
        <v>4.3</v>
      </c>
      <c r="I21" s="14">
        <v>9</v>
      </c>
      <c r="J21" s="15">
        <v>4.5599999999999996</v>
      </c>
      <c r="K21" s="14">
        <v>9</v>
      </c>
      <c r="L21" s="15">
        <v>3.65</v>
      </c>
      <c r="M21" s="14">
        <v>9</v>
      </c>
      <c r="N21" s="15">
        <v>2.5</v>
      </c>
      <c r="O21" s="14">
        <v>9</v>
      </c>
      <c r="P21" s="15">
        <v>1.94</v>
      </c>
      <c r="Q21" s="14">
        <v>9</v>
      </c>
      <c r="R21" s="15">
        <v>1.63</v>
      </c>
      <c r="S21" s="14">
        <v>9</v>
      </c>
      <c r="T21" s="15">
        <v>1.44</v>
      </c>
      <c r="U21" s="14">
        <v>9</v>
      </c>
      <c r="V21" s="15">
        <v>1.33</v>
      </c>
      <c r="W21" s="14">
        <v>9</v>
      </c>
      <c r="X21" s="15">
        <v>1.27</v>
      </c>
      <c r="Y21" s="14">
        <v>9</v>
      </c>
      <c r="Z21" s="15">
        <v>1.3</v>
      </c>
      <c r="AB21" s="12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</row>
    <row r="22" spans="5:48" ht="19.95" customHeight="1" x14ac:dyDescent="0.3">
      <c r="E22" s="77"/>
      <c r="F22" s="77"/>
      <c r="G22" s="14">
        <v>9.5</v>
      </c>
      <c r="H22" s="15">
        <v>2.8</v>
      </c>
      <c r="I22" s="14">
        <v>9.5</v>
      </c>
      <c r="J22" s="15">
        <v>2.99</v>
      </c>
      <c r="K22" s="14">
        <v>9.5</v>
      </c>
      <c r="L22" s="15">
        <v>3.32</v>
      </c>
      <c r="M22" s="14">
        <v>9.5</v>
      </c>
      <c r="N22" s="15">
        <v>2.5</v>
      </c>
      <c r="O22" s="14">
        <v>9.5</v>
      </c>
      <c r="P22" s="15">
        <v>1.94</v>
      </c>
      <c r="Q22" s="14">
        <v>9.5</v>
      </c>
      <c r="R22" s="15">
        <v>1.63</v>
      </c>
      <c r="S22" s="14">
        <v>9.5</v>
      </c>
      <c r="T22" s="15">
        <v>1.44</v>
      </c>
      <c r="U22" s="14">
        <v>9.5</v>
      </c>
      <c r="V22" s="15">
        <v>1.33</v>
      </c>
      <c r="W22" s="14">
        <v>9.5</v>
      </c>
      <c r="X22" s="15">
        <v>1.27</v>
      </c>
      <c r="Y22" s="14">
        <v>9.5</v>
      </c>
      <c r="Z22" s="15">
        <v>1.3</v>
      </c>
      <c r="AB22" s="12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spans="5:48" ht="19.95" customHeight="1" x14ac:dyDescent="0.3">
      <c r="E23" s="77"/>
      <c r="F23" s="77"/>
      <c r="G23" s="14">
        <v>10</v>
      </c>
      <c r="H23" s="15">
        <v>0</v>
      </c>
      <c r="I23" s="14">
        <v>10</v>
      </c>
      <c r="J23" s="15">
        <v>0</v>
      </c>
      <c r="K23" s="14">
        <v>10</v>
      </c>
      <c r="L23" s="15">
        <v>0</v>
      </c>
      <c r="M23" s="14">
        <v>10</v>
      </c>
      <c r="N23" s="15">
        <v>0</v>
      </c>
      <c r="O23" s="14">
        <v>10</v>
      </c>
      <c r="P23" s="15">
        <v>0</v>
      </c>
      <c r="Q23" s="14">
        <v>10</v>
      </c>
      <c r="R23" s="15">
        <v>0</v>
      </c>
      <c r="S23" s="14">
        <v>10</v>
      </c>
      <c r="T23" s="15">
        <v>0</v>
      </c>
      <c r="U23" s="14">
        <v>10</v>
      </c>
      <c r="V23" s="15">
        <v>1.1299999999999999</v>
      </c>
      <c r="W23" s="14">
        <v>10</v>
      </c>
      <c r="X23" s="15">
        <v>1.27</v>
      </c>
      <c r="Y23" s="14">
        <v>10</v>
      </c>
      <c r="Z23" s="15">
        <v>1.3</v>
      </c>
      <c r="AB23" s="12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</row>
    <row r="24" spans="5:48" ht="19.95" customHeight="1" x14ac:dyDescent="0.3">
      <c r="E24" s="16"/>
      <c r="F24" s="16"/>
      <c r="H24" s="3"/>
      <c r="I24" s="17"/>
      <c r="J24" s="3"/>
      <c r="K24" s="17"/>
      <c r="L24" s="3"/>
      <c r="M24" s="17"/>
      <c r="N24" s="3"/>
      <c r="O24" s="17"/>
      <c r="P24" s="3"/>
      <c r="Q24" s="17"/>
      <c r="R24" s="3"/>
      <c r="S24" s="17"/>
      <c r="T24" s="3"/>
      <c r="U24" s="17"/>
      <c r="V24" s="3"/>
      <c r="W24" s="17"/>
      <c r="X24" s="3"/>
      <c r="Y24" s="17"/>
      <c r="Z24" s="3"/>
    </row>
    <row r="25" spans="5:48" ht="19.95" customHeight="1" x14ac:dyDescent="0.3">
      <c r="E25" s="73" t="s">
        <v>2</v>
      </c>
      <c r="F25" s="73"/>
      <c r="G25" s="74" t="s">
        <v>3</v>
      </c>
      <c r="H25" s="74"/>
      <c r="I25" s="74" t="s">
        <v>4</v>
      </c>
      <c r="J25" s="74"/>
      <c r="K25" s="74" t="s">
        <v>5</v>
      </c>
      <c r="L25" s="74"/>
      <c r="M25" s="74" t="s">
        <v>6</v>
      </c>
      <c r="N25" s="74"/>
      <c r="O25" s="74" t="s">
        <v>7</v>
      </c>
      <c r="P25" s="74"/>
      <c r="Q25" s="74" t="s">
        <v>8</v>
      </c>
      <c r="R25" s="74"/>
      <c r="S25" s="74" t="s">
        <v>9</v>
      </c>
      <c r="T25" s="74"/>
      <c r="U25" s="74" t="s">
        <v>10</v>
      </c>
      <c r="V25" s="74"/>
      <c r="W25" s="74" t="s">
        <v>11</v>
      </c>
      <c r="X25" s="74"/>
      <c r="Y25" s="74" t="s">
        <v>12</v>
      </c>
      <c r="Z25" s="74"/>
    </row>
    <row r="26" spans="5:48" ht="19.95" customHeight="1" x14ac:dyDescent="0.3">
      <c r="E26" s="73"/>
      <c r="F26" s="73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spans="5:48" ht="19.95" customHeight="1" x14ac:dyDescent="0.3">
      <c r="E27" s="77" t="s">
        <v>16</v>
      </c>
      <c r="F27" s="77"/>
      <c r="G27" s="8" t="s">
        <v>14</v>
      </c>
      <c r="H27" s="9" t="s">
        <v>15</v>
      </c>
      <c r="I27" s="10" t="s">
        <v>14</v>
      </c>
      <c r="J27" s="9" t="s">
        <v>15</v>
      </c>
      <c r="K27" s="10" t="s">
        <v>14</v>
      </c>
      <c r="L27" s="9" t="s">
        <v>15</v>
      </c>
      <c r="M27" s="10" t="s">
        <v>14</v>
      </c>
      <c r="N27" s="9" t="s">
        <v>15</v>
      </c>
      <c r="O27" s="10" t="s">
        <v>14</v>
      </c>
      <c r="P27" s="9" t="s">
        <v>15</v>
      </c>
      <c r="Q27" s="10" t="s">
        <v>14</v>
      </c>
      <c r="R27" s="9" t="s">
        <v>15</v>
      </c>
      <c r="S27" s="10" t="s">
        <v>14</v>
      </c>
      <c r="T27" s="9" t="s">
        <v>15</v>
      </c>
      <c r="U27" s="10" t="s">
        <v>14</v>
      </c>
      <c r="V27" s="9" t="s">
        <v>15</v>
      </c>
      <c r="W27" s="10" t="s">
        <v>14</v>
      </c>
      <c r="X27" s="9" t="s">
        <v>15</v>
      </c>
      <c r="Y27" s="10" t="s">
        <v>14</v>
      </c>
      <c r="Z27" s="9" t="s">
        <v>15</v>
      </c>
    </row>
    <row r="28" spans="5:48" ht="19.95" customHeight="1" x14ac:dyDescent="0.3">
      <c r="E28" s="77"/>
      <c r="F28" s="77"/>
      <c r="G28" s="14">
        <v>0</v>
      </c>
      <c r="H28" s="15">
        <v>0.62</v>
      </c>
      <c r="I28" s="14">
        <v>0</v>
      </c>
      <c r="J28" s="15">
        <v>0.36</v>
      </c>
      <c r="K28" s="14">
        <v>0</v>
      </c>
      <c r="L28" s="15">
        <v>0.26</v>
      </c>
      <c r="M28" s="14">
        <v>0</v>
      </c>
      <c r="N28" s="15">
        <v>0.2</v>
      </c>
      <c r="O28" s="14">
        <v>0</v>
      </c>
      <c r="P28" s="15">
        <v>0.18</v>
      </c>
      <c r="Q28" s="14">
        <v>0</v>
      </c>
      <c r="R28" s="15">
        <v>0.16</v>
      </c>
      <c r="S28" s="14">
        <v>0</v>
      </c>
      <c r="T28" s="15">
        <v>0.151</v>
      </c>
      <c r="U28" s="14">
        <v>0</v>
      </c>
      <c r="V28" s="15">
        <v>0.15</v>
      </c>
      <c r="W28" s="14">
        <v>0</v>
      </c>
      <c r="X28" s="15">
        <v>0.14599999999999999</v>
      </c>
      <c r="Y28" s="14">
        <v>0</v>
      </c>
      <c r="Z28" s="15">
        <v>0.15</v>
      </c>
    </row>
    <row r="29" spans="5:48" ht="19.95" customHeight="1" x14ac:dyDescent="0.3">
      <c r="E29" s="77"/>
      <c r="F29" s="77"/>
      <c r="G29" s="14">
        <v>0.5</v>
      </c>
      <c r="H29" s="15">
        <v>4.3899999999999997</v>
      </c>
      <c r="I29" s="14">
        <v>0.5</v>
      </c>
      <c r="J29" s="15">
        <v>3.89</v>
      </c>
      <c r="K29" s="14">
        <v>0.5</v>
      </c>
      <c r="L29" s="15">
        <v>3.43</v>
      </c>
      <c r="M29" s="14">
        <v>0.5</v>
      </c>
      <c r="N29" s="15">
        <v>3.01</v>
      </c>
      <c r="O29" s="14">
        <v>0.5</v>
      </c>
      <c r="P29" s="15">
        <v>2.67</v>
      </c>
      <c r="Q29" s="14">
        <v>0.5</v>
      </c>
      <c r="R29" s="15">
        <v>2.4300000000000002</v>
      </c>
      <c r="S29" s="14">
        <v>0.5</v>
      </c>
      <c r="T29" s="15">
        <v>2.2599999999999998</v>
      </c>
      <c r="U29" s="14">
        <v>0.5</v>
      </c>
      <c r="V29" s="15">
        <v>2.15</v>
      </c>
      <c r="W29" s="14">
        <v>0.5</v>
      </c>
      <c r="X29" s="15">
        <v>2.1</v>
      </c>
      <c r="Y29" s="14">
        <v>0.5</v>
      </c>
      <c r="Z29" s="15">
        <v>2.1</v>
      </c>
    </row>
    <row r="30" spans="5:48" ht="19.95" customHeight="1" x14ac:dyDescent="0.3">
      <c r="E30" s="77"/>
      <c r="F30" s="77"/>
      <c r="G30" s="14">
        <v>1</v>
      </c>
      <c r="H30" s="15">
        <v>5.2939999999999996</v>
      </c>
      <c r="I30" s="14">
        <v>1</v>
      </c>
      <c r="J30" s="15">
        <v>5.085</v>
      </c>
      <c r="K30" s="14">
        <v>1</v>
      </c>
      <c r="L30" s="15">
        <v>4.82</v>
      </c>
      <c r="M30" s="14">
        <v>1</v>
      </c>
      <c r="N30" s="15">
        <v>4.49</v>
      </c>
      <c r="O30" s="14">
        <v>1</v>
      </c>
      <c r="P30" s="15">
        <v>4.2</v>
      </c>
      <c r="Q30" s="14">
        <v>1</v>
      </c>
      <c r="R30" s="15">
        <v>3.8</v>
      </c>
      <c r="S30" s="14">
        <v>1</v>
      </c>
      <c r="T30" s="15">
        <v>3.5640000000000001</v>
      </c>
      <c r="U30" s="14">
        <v>1</v>
      </c>
      <c r="V30" s="15">
        <v>3.4</v>
      </c>
      <c r="W30" s="14">
        <v>1</v>
      </c>
      <c r="X30" s="15">
        <v>3.31</v>
      </c>
      <c r="Y30" s="14">
        <v>1</v>
      </c>
      <c r="Z30" s="15">
        <v>3.1</v>
      </c>
    </row>
    <row r="31" spans="5:48" ht="19.95" customHeight="1" x14ac:dyDescent="0.3">
      <c r="E31" s="77"/>
      <c r="F31" s="77"/>
      <c r="G31" s="14">
        <v>1.5</v>
      </c>
      <c r="H31" s="15">
        <v>5.36</v>
      </c>
      <c r="I31" s="14">
        <v>1.5</v>
      </c>
      <c r="J31" s="15">
        <v>5.36</v>
      </c>
      <c r="K31" s="14">
        <v>1.5</v>
      </c>
      <c r="L31" s="15">
        <v>5.41</v>
      </c>
      <c r="M31" s="14">
        <v>1.5</v>
      </c>
      <c r="N31" s="15">
        <v>5.24</v>
      </c>
      <c r="O31" s="14">
        <v>1.5</v>
      </c>
      <c r="P31" s="15">
        <v>4.93</v>
      </c>
      <c r="Q31" s="14">
        <v>1.5</v>
      </c>
      <c r="R31" s="15">
        <v>4.58</v>
      </c>
      <c r="S31" s="14">
        <v>1.5</v>
      </c>
      <c r="T31" s="15">
        <v>4.2530000000000001</v>
      </c>
      <c r="U31" s="14">
        <v>1.5</v>
      </c>
      <c r="V31" s="15">
        <v>4</v>
      </c>
      <c r="W31" s="14">
        <v>1.5</v>
      </c>
      <c r="X31" s="15">
        <v>3.85</v>
      </c>
      <c r="Y31" s="14">
        <v>1.5</v>
      </c>
      <c r="Z31" s="15">
        <v>3.5</v>
      </c>
    </row>
    <row r="32" spans="5:48" ht="19.95" customHeight="1" x14ac:dyDescent="0.3">
      <c r="E32" s="77"/>
      <c r="F32" s="77"/>
      <c r="G32" s="14">
        <v>2</v>
      </c>
      <c r="H32" s="15">
        <v>5.3849999999999998</v>
      </c>
      <c r="I32" s="14">
        <v>2</v>
      </c>
      <c r="J32" s="15">
        <v>5.5</v>
      </c>
      <c r="K32" s="14">
        <v>2</v>
      </c>
      <c r="L32" s="15">
        <v>5.66</v>
      </c>
      <c r="M32" s="14">
        <v>2</v>
      </c>
      <c r="N32" s="15">
        <v>5.8</v>
      </c>
      <c r="O32" s="14">
        <v>2</v>
      </c>
      <c r="P32" s="15">
        <v>5.51</v>
      </c>
      <c r="Q32" s="14">
        <v>2</v>
      </c>
      <c r="R32" s="15">
        <v>4.91</v>
      </c>
      <c r="S32" s="14">
        <v>2</v>
      </c>
      <c r="T32" s="15">
        <v>4.3899999999999997</v>
      </c>
      <c r="U32" s="14">
        <v>2</v>
      </c>
      <c r="V32" s="15">
        <v>4.04</v>
      </c>
      <c r="W32" s="14">
        <v>2</v>
      </c>
      <c r="X32" s="15">
        <v>3.86</v>
      </c>
      <c r="Y32" s="14">
        <v>2</v>
      </c>
      <c r="Z32" s="15">
        <v>3.5</v>
      </c>
    </row>
    <row r="33" spans="5:26" ht="19.95" customHeight="1" x14ac:dyDescent="0.3">
      <c r="E33" s="77"/>
      <c r="F33" s="77"/>
      <c r="G33" s="14">
        <v>3</v>
      </c>
      <c r="H33" s="15">
        <v>5.3849999999999998</v>
      </c>
      <c r="I33" s="14">
        <v>3</v>
      </c>
      <c r="J33" s="15">
        <v>5.48</v>
      </c>
      <c r="K33" s="14">
        <v>3</v>
      </c>
      <c r="L33" s="15">
        <v>5.73</v>
      </c>
      <c r="M33" s="14">
        <v>3</v>
      </c>
      <c r="N33" s="15">
        <v>6.06</v>
      </c>
      <c r="O33" s="14">
        <v>3</v>
      </c>
      <c r="P33" s="15">
        <v>5.77</v>
      </c>
      <c r="Q33" s="14">
        <v>3</v>
      </c>
      <c r="R33" s="15">
        <v>4.96</v>
      </c>
      <c r="S33" s="14">
        <v>3</v>
      </c>
      <c r="T33" s="15">
        <v>4.3899999999999997</v>
      </c>
      <c r="U33" s="14">
        <v>3</v>
      </c>
      <c r="V33" s="15">
        <v>4.04</v>
      </c>
      <c r="W33" s="14">
        <v>3</v>
      </c>
      <c r="X33" s="15">
        <v>3.86</v>
      </c>
      <c r="Y33" s="14">
        <v>3</v>
      </c>
      <c r="Z33" s="15">
        <v>3.5</v>
      </c>
    </row>
    <row r="34" spans="5:26" ht="19.95" customHeight="1" x14ac:dyDescent="0.3">
      <c r="E34" s="77"/>
      <c r="F34" s="77"/>
      <c r="G34" s="14">
        <v>4</v>
      </c>
      <c r="H34" s="15">
        <v>5.3849999999999998</v>
      </c>
      <c r="I34" s="14">
        <v>4</v>
      </c>
      <c r="J34" s="15">
        <v>5.48</v>
      </c>
      <c r="K34" s="14">
        <v>4</v>
      </c>
      <c r="L34" s="15">
        <v>5.73</v>
      </c>
      <c r="M34" s="14">
        <v>4</v>
      </c>
      <c r="N34" s="15">
        <v>6.06</v>
      </c>
      <c r="O34" s="14">
        <v>4</v>
      </c>
      <c r="P34" s="15">
        <v>5.77</v>
      </c>
      <c r="Q34" s="14">
        <v>4</v>
      </c>
      <c r="R34" s="15">
        <v>4.96</v>
      </c>
      <c r="S34" s="14">
        <v>4</v>
      </c>
      <c r="T34" s="15">
        <v>4.3899999999999997</v>
      </c>
      <c r="U34" s="14">
        <v>4</v>
      </c>
      <c r="V34" s="15">
        <v>4.04</v>
      </c>
      <c r="W34" s="14">
        <v>4</v>
      </c>
      <c r="X34" s="15">
        <v>3.86</v>
      </c>
      <c r="Y34" s="14">
        <v>4</v>
      </c>
      <c r="Z34" s="15">
        <v>3.5</v>
      </c>
    </row>
    <row r="35" spans="5:26" ht="19.95" customHeight="1" x14ac:dyDescent="0.3">
      <c r="E35" s="77"/>
      <c r="F35" s="77"/>
      <c r="G35" s="14">
        <v>5</v>
      </c>
      <c r="H35" s="15">
        <v>5.3849999999999998</v>
      </c>
      <c r="I35" s="14">
        <v>5</v>
      </c>
      <c r="J35" s="15">
        <v>5.48</v>
      </c>
      <c r="K35" s="14">
        <v>5</v>
      </c>
      <c r="L35" s="15">
        <v>5.73</v>
      </c>
      <c r="M35" s="14">
        <v>5</v>
      </c>
      <c r="N35" s="15">
        <v>6.06</v>
      </c>
      <c r="O35" s="14">
        <v>5</v>
      </c>
      <c r="P35" s="15">
        <v>5.77</v>
      </c>
      <c r="Q35" s="14">
        <v>5</v>
      </c>
      <c r="R35" s="15">
        <v>4.96</v>
      </c>
      <c r="S35" s="14">
        <v>5</v>
      </c>
      <c r="T35" s="15">
        <v>4.3899999999999997</v>
      </c>
      <c r="U35" s="14">
        <v>5</v>
      </c>
      <c r="V35" s="15">
        <v>4.04</v>
      </c>
      <c r="W35" s="14">
        <v>5</v>
      </c>
      <c r="X35" s="15">
        <v>3.86</v>
      </c>
      <c r="Y35" s="14">
        <v>5</v>
      </c>
      <c r="Z35" s="15">
        <v>3.5</v>
      </c>
    </row>
    <row r="36" spans="5:26" ht="19.95" customHeight="1" x14ac:dyDescent="0.3">
      <c r="E36" s="77"/>
      <c r="F36" s="77"/>
      <c r="G36" s="14">
        <v>6</v>
      </c>
      <c r="H36" s="15">
        <v>5.3849999999999998</v>
      </c>
      <c r="I36" s="14">
        <v>6</v>
      </c>
      <c r="J36" s="15">
        <v>5.48</v>
      </c>
      <c r="K36" s="14">
        <v>6</v>
      </c>
      <c r="L36" s="15">
        <v>5.73</v>
      </c>
      <c r="M36" s="14">
        <v>6</v>
      </c>
      <c r="N36" s="15">
        <v>6.06</v>
      </c>
      <c r="O36" s="14">
        <v>6</v>
      </c>
      <c r="P36" s="15">
        <v>5.77</v>
      </c>
      <c r="Q36" s="14">
        <v>6</v>
      </c>
      <c r="R36" s="15">
        <v>4.96</v>
      </c>
      <c r="S36" s="14">
        <v>6</v>
      </c>
      <c r="T36" s="15">
        <v>4.3899999999999997</v>
      </c>
      <c r="U36" s="14">
        <v>6</v>
      </c>
      <c r="V36" s="15">
        <v>4.04</v>
      </c>
      <c r="W36" s="14">
        <v>6</v>
      </c>
      <c r="X36" s="15">
        <v>3.86</v>
      </c>
      <c r="Y36" s="14">
        <v>6</v>
      </c>
      <c r="Z36" s="15">
        <v>3.5</v>
      </c>
    </row>
    <row r="37" spans="5:26" ht="19.95" customHeight="1" x14ac:dyDescent="0.3">
      <c r="E37" s="77"/>
      <c r="F37" s="77"/>
      <c r="G37" s="14">
        <v>7</v>
      </c>
      <c r="H37" s="15">
        <v>5.3849999999999998</v>
      </c>
      <c r="I37" s="14">
        <v>7</v>
      </c>
      <c r="J37" s="15">
        <v>5.48</v>
      </c>
      <c r="K37" s="14">
        <v>7</v>
      </c>
      <c r="L37" s="15">
        <v>5.73</v>
      </c>
      <c r="M37" s="14">
        <v>7</v>
      </c>
      <c r="N37" s="15">
        <v>6.06</v>
      </c>
      <c r="O37" s="14">
        <v>7</v>
      </c>
      <c r="P37" s="15">
        <v>5.77</v>
      </c>
      <c r="Q37" s="14">
        <v>7</v>
      </c>
      <c r="R37" s="15">
        <v>4.96</v>
      </c>
      <c r="S37" s="14">
        <v>7</v>
      </c>
      <c r="T37" s="15">
        <v>4.3899999999999997</v>
      </c>
      <c r="U37" s="14">
        <v>7</v>
      </c>
      <c r="V37" s="15">
        <v>4.04</v>
      </c>
      <c r="W37" s="14">
        <v>7</v>
      </c>
      <c r="X37" s="15">
        <v>3.86</v>
      </c>
      <c r="Y37" s="14">
        <v>7</v>
      </c>
      <c r="Z37" s="15">
        <v>3.5</v>
      </c>
    </row>
    <row r="38" spans="5:26" ht="19.95" customHeight="1" x14ac:dyDescent="0.3">
      <c r="E38" s="77"/>
      <c r="F38" s="77"/>
      <c r="G38" s="14">
        <v>8</v>
      </c>
      <c r="H38" s="15">
        <v>5.31</v>
      </c>
      <c r="I38" s="14">
        <v>8</v>
      </c>
      <c r="J38" s="15">
        <v>5.32</v>
      </c>
      <c r="K38" s="14">
        <v>8</v>
      </c>
      <c r="L38" s="15">
        <v>5.44</v>
      </c>
      <c r="M38" s="14">
        <v>8</v>
      </c>
      <c r="N38" s="15">
        <v>5.54</v>
      </c>
      <c r="O38" s="14">
        <v>8</v>
      </c>
      <c r="P38" s="15">
        <v>5.31</v>
      </c>
      <c r="Q38" s="14">
        <v>8</v>
      </c>
      <c r="R38" s="15">
        <v>4.8</v>
      </c>
      <c r="S38" s="14">
        <v>8</v>
      </c>
      <c r="T38" s="15">
        <v>4.3899999999999997</v>
      </c>
      <c r="U38" s="14">
        <v>8</v>
      </c>
      <c r="V38" s="15">
        <v>4.08</v>
      </c>
      <c r="W38" s="14">
        <v>8</v>
      </c>
      <c r="X38" s="15">
        <v>3.86</v>
      </c>
      <c r="Y38" s="14">
        <v>8</v>
      </c>
      <c r="Z38" s="15">
        <v>3.5</v>
      </c>
    </row>
    <row r="39" spans="5:26" ht="19.95" customHeight="1" x14ac:dyDescent="0.3">
      <c r="E39" s="77"/>
      <c r="F39" s="77"/>
      <c r="G39" s="14">
        <v>8.5</v>
      </c>
      <c r="H39" s="15">
        <v>5.1100000000000003</v>
      </c>
      <c r="I39" s="14">
        <v>8.5</v>
      </c>
      <c r="J39" s="15">
        <v>5.0199999999999996</v>
      </c>
      <c r="K39" s="14">
        <v>8.5</v>
      </c>
      <c r="L39" s="15">
        <v>5.04</v>
      </c>
      <c r="M39" s="14">
        <v>8.5</v>
      </c>
      <c r="N39" s="15">
        <v>5.0179999999999998</v>
      </c>
      <c r="O39" s="14">
        <v>8.5</v>
      </c>
      <c r="P39" s="15">
        <v>4.8499999999999996</v>
      </c>
      <c r="Q39" s="14">
        <v>8.5</v>
      </c>
      <c r="R39" s="15">
        <v>4.5599999999999996</v>
      </c>
      <c r="S39" s="14">
        <v>8.5</v>
      </c>
      <c r="T39" s="15">
        <v>4.2549999999999999</v>
      </c>
      <c r="U39" s="14">
        <v>8.5</v>
      </c>
      <c r="V39" s="15">
        <v>4.0199999999999996</v>
      </c>
      <c r="W39" s="14">
        <v>8.5</v>
      </c>
      <c r="X39" s="15">
        <v>3.86</v>
      </c>
      <c r="Y39" s="14">
        <v>8.5</v>
      </c>
      <c r="Z39" s="15">
        <v>3.5</v>
      </c>
    </row>
    <row r="40" spans="5:26" ht="19.95" customHeight="1" x14ac:dyDescent="0.3">
      <c r="E40" s="77"/>
      <c r="F40" s="77"/>
      <c r="G40" s="14">
        <v>9</v>
      </c>
      <c r="H40" s="15">
        <v>4.3</v>
      </c>
      <c r="I40" s="14">
        <v>9</v>
      </c>
      <c r="J40" s="15">
        <v>4.1900000000000004</v>
      </c>
      <c r="K40" s="14">
        <v>9</v>
      </c>
      <c r="L40" s="15">
        <v>4.2</v>
      </c>
      <c r="M40" s="14">
        <v>9</v>
      </c>
      <c r="N40" s="15">
        <v>4.2169999999999996</v>
      </c>
      <c r="O40" s="14">
        <v>9</v>
      </c>
      <c r="P40" s="15">
        <v>4.1900000000000004</v>
      </c>
      <c r="Q40" s="14">
        <v>9</v>
      </c>
      <c r="R40" s="15">
        <v>4.09</v>
      </c>
      <c r="S40" s="14">
        <v>9</v>
      </c>
      <c r="T40" s="15">
        <v>3.93</v>
      </c>
      <c r="U40" s="14">
        <v>9</v>
      </c>
      <c r="V40" s="15">
        <v>3.8</v>
      </c>
      <c r="W40" s="14">
        <v>9</v>
      </c>
      <c r="X40" s="15">
        <v>3.7</v>
      </c>
      <c r="Y40" s="14">
        <v>9</v>
      </c>
      <c r="Z40" s="15">
        <v>3.5</v>
      </c>
    </row>
    <row r="41" spans="5:26" ht="19.95" customHeight="1" x14ac:dyDescent="0.3">
      <c r="E41" s="77"/>
      <c r="F41" s="77"/>
      <c r="G41" s="14">
        <v>9.5</v>
      </c>
      <c r="H41" s="15">
        <v>4.3</v>
      </c>
      <c r="I41" s="14">
        <v>9.5</v>
      </c>
      <c r="J41" s="15">
        <v>2.71</v>
      </c>
      <c r="K41" s="14">
        <v>9.5</v>
      </c>
      <c r="L41" s="15">
        <v>2.65</v>
      </c>
      <c r="M41" s="14">
        <v>9.5</v>
      </c>
      <c r="N41" s="15">
        <v>2.7490000000000001</v>
      </c>
      <c r="O41" s="14">
        <v>9.5</v>
      </c>
      <c r="P41" s="15">
        <v>2.86</v>
      </c>
      <c r="Q41" s="14">
        <v>9.5</v>
      </c>
      <c r="R41" s="15">
        <v>3.01</v>
      </c>
      <c r="S41" s="14">
        <v>9.5</v>
      </c>
      <c r="T41" s="15">
        <v>3.16</v>
      </c>
      <c r="U41" s="14">
        <v>9.5</v>
      </c>
      <c r="V41" s="15">
        <v>3.3</v>
      </c>
      <c r="W41" s="14">
        <v>9.5</v>
      </c>
      <c r="X41" s="15">
        <v>3.5</v>
      </c>
      <c r="Y41" s="14">
        <v>9.5</v>
      </c>
      <c r="Z41" s="15">
        <v>3.27</v>
      </c>
    </row>
    <row r="42" spans="5:26" ht="19.95" customHeight="1" x14ac:dyDescent="0.3">
      <c r="E42" s="77"/>
      <c r="F42" s="77"/>
      <c r="G42" s="14">
        <v>10</v>
      </c>
      <c r="H42" s="15">
        <v>0</v>
      </c>
      <c r="I42" s="14">
        <v>10</v>
      </c>
      <c r="J42" s="15">
        <v>0</v>
      </c>
      <c r="K42" s="14">
        <v>10</v>
      </c>
      <c r="L42" s="15">
        <v>0</v>
      </c>
      <c r="M42" s="14">
        <v>10</v>
      </c>
      <c r="N42" s="15">
        <v>0</v>
      </c>
      <c r="O42" s="14">
        <v>10</v>
      </c>
      <c r="P42" s="15">
        <v>0</v>
      </c>
      <c r="Q42" s="14">
        <v>10</v>
      </c>
      <c r="R42" s="15">
        <v>0</v>
      </c>
      <c r="S42" s="14">
        <v>10</v>
      </c>
      <c r="T42" s="15">
        <v>0</v>
      </c>
      <c r="U42" s="14">
        <v>10</v>
      </c>
      <c r="V42" s="15">
        <v>0</v>
      </c>
      <c r="W42" s="14">
        <v>10</v>
      </c>
      <c r="X42" s="15">
        <v>0</v>
      </c>
      <c r="Y42" s="14">
        <v>10</v>
      </c>
      <c r="Z42" s="15">
        <v>0</v>
      </c>
    </row>
    <row r="43" spans="5:26" ht="19.95" customHeight="1" x14ac:dyDescent="0.3">
      <c r="E43" s="18"/>
      <c r="F43" s="18"/>
      <c r="H43" s="3"/>
      <c r="J43" s="3"/>
      <c r="L43" s="3"/>
      <c r="N43" s="3"/>
      <c r="P43" s="3"/>
      <c r="R43" s="3"/>
      <c r="T43" s="3"/>
      <c r="V43" s="3"/>
      <c r="X43" s="3"/>
      <c r="Z43" s="3"/>
    </row>
  </sheetData>
  <mergeCells count="33">
    <mergeCell ref="U25:V26"/>
    <mergeCell ref="W25:X26"/>
    <mergeCell ref="Y25:Z26"/>
    <mergeCell ref="E27:F42"/>
    <mergeCell ref="AU7:AV7"/>
    <mergeCell ref="E8:F23"/>
    <mergeCell ref="E25:F26"/>
    <mergeCell ref="G25:H26"/>
    <mergeCell ref="I25:J26"/>
    <mergeCell ref="K25:L26"/>
    <mergeCell ref="M25:N26"/>
    <mergeCell ref="O25:P26"/>
    <mergeCell ref="Q25:R26"/>
    <mergeCell ref="S25:T26"/>
    <mergeCell ref="U6:V7"/>
    <mergeCell ref="W6:X7"/>
    <mergeCell ref="Y6:Z7"/>
    <mergeCell ref="AB6:AV6"/>
    <mergeCell ref="AC7:AD7"/>
    <mergeCell ref="AG7:AH7"/>
    <mergeCell ref="AI7:AJ7"/>
    <mergeCell ref="AK7:AL7"/>
    <mergeCell ref="AO7:AP7"/>
    <mergeCell ref="AQ7:AR7"/>
    <mergeCell ref="K2:S4"/>
    <mergeCell ref="E6:F7"/>
    <mergeCell ref="G6:H7"/>
    <mergeCell ref="I6:J7"/>
    <mergeCell ref="K6:L7"/>
    <mergeCell ref="M6:N7"/>
    <mergeCell ref="O6:P7"/>
    <mergeCell ref="Q6:R7"/>
    <mergeCell ref="S6:T7"/>
  </mergeCells>
  <printOptions horizontalCentered="1" verticalCentered="1"/>
  <pageMargins left="0.25" right="0.25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1A0F-9252-4D7E-B18F-1DDE2E31173D}">
  <sheetPr>
    <pageSetUpPr fitToPage="1"/>
  </sheetPr>
  <dimension ref="B2:CL49"/>
  <sheetViews>
    <sheetView zoomScale="55" zoomScaleNormal="55" workbookViewId="0">
      <selection activeCell="A2" sqref="A2"/>
    </sheetView>
  </sheetViews>
  <sheetFormatPr defaultColWidth="11.88671875" defaultRowHeight="19.95" customHeight="1" x14ac:dyDescent="0.3"/>
  <cols>
    <col min="1" max="1" width="11.88671875" style="1" customWidth="1"/>
    <col min="2" max="2" width="11.88671875" style="1"/>
    <col min="3" max="3" width="11.88671875" style="5"/>
    <col min="4" max="4" width="11.88671875" style="1"/>
    <col min="5" max="9" width="11.88671875" style="21"/>
    <col min="10" max="11" width="11.88671875" style="1"/>
    <col min="12" max="12" width="11.88671875" style="5"/>
    <col min="13" max="13" width="11.88671875" style="1"/>
    <col min="14" max="18" width="11.88671875" style="21"/>
    <col min="19" max="20" width="11.88671875" style="1"/>
    <col min="21" max="21" width="11.88671875" style="5"/>
    <col min="22" max="22" width="11.88671875" style="1"/>
    <col min="23" max="27" width="11.88671875" style="21"/>
    <col min="28" max="29" width="11.88671875" style="1"/>
    <col min="30" max="30" width="11.88671875" style="5"/>
    <col min="31" max="31" width="11.88671875" style="1"/>
    <col min="32" max="36" width="11.88671875" style="21"/>
    <col min="37" max="38" width="11.88671875" style="1"/>
    <col min="39" max="39" width="11.88671875" style="5"/>
    <col min="40" max="40" width="11.88671875" style="1"/>
    <col min="41" max="45" width="11.88671875" style="21"/>
    <col min="46" max="47" width="11.88671875" style="1"/>
    <col min="48" max="48" width="11.88671875" style="5"/>
    <col min="49" max="49" width="11.88671875" style="1"/>
    <col min="50" max="54" width="11.88671875" style="21"/>
    <col min="55" max="56" width="11.88671875" style="1"/>
    <col min="57" max="57" width="11.88671875" style="5"/>
    <col min="58" max="58" width="11.88671875" style="1"/>
    <col min="59" max="63" width="11.88671875" style="21"/>
    <col min="64" max="65" width="11.88671875" style="1"/>
    <col min="66" max="66" width="11.88671875" style="5"/>
    <col min="67" max="67" width="11.88671875" style="1"/>
    <col min="68" max="72" width="11.88671875" style="21"/>
    <col min="73" max="74" width="11.88671875" style="1"/>
    <col min="75" max="75" width="11.88671875" style="5"/>
    <col min="76" max="76" width="11.88671875" style="1"/>
    <col min="77" max="81" width="11.88671875" style="21"/>
    <col min="82" max="83" width="11.88671875" style="1"/>
    <col min="84" max="84" width="11.88671875" style="5"/>
    <col min="85" max="85" width="11.88671875" style="1"/>
    <col min="86" max="90" width="11.88671875" style="21"/>
    <col min="91" max="16384" width="11.88671875" style="1"/>
  </cols>
  <sheetData>
    <row r="2" spans="2:90" ht="19.95" customHeight="1" x14ac:dyDescent="0.3">
      <c r="B2" s="19"/>
      <c r="C2" s="19"/>
      <c r="D2" s="19"/>
      <c r="E2" s="19"/>
      <c r="F2" s="19"/>
      <c r="G2" s="19"/>
      <c r="H2" s="19"/>
      <c r="I2" s="19"/>
      <c r="J2" s="20"/>
      <c r="K2" s="72" t="s">
        <v>0</v>
      </c>
      <c r="L2" s="72"/>
      <c r="M2" s="72"/>
      <c r="N2" s="72"/>
      <c r="O2" s="72"/>
      <c r="P2" s="72"/>
      <c r="Q2" s="72"/>
      <c r="R2" s="72"/>
      <c r="S2" s="72"/>
    </row>
    <row r="3" spans="2:90" ht="19.95" customHeight="1" x14ac:dyDescent="0.3">
      <c r="B3" s="19"/>
      <c r="C3" s="19"/>
      <c r="D3" s="19"/>
      <c r="E3" s="19"/>
      <c r="F3" s="19"/>
      <c r="G3" s="19"/>
      <c r="H3" s="19"/>
      <c r="I3" s="19"/>
      <c r="J3" s="20"/>
      <c r="K3" s="72"/>
      <c r="L3" s="72"/>
      <c r="M3" s="72"/>
      <c r="N3" s="72"/>
      <c r="O3" s="72"/>
      <c r="P3" s="72"/>
      <c r="Q3" s="72"/>
      <c r="R3" s="72"/>
      <c r="S3" s="72"/>
    </row>
    <row r="4" spans="2:90" ht="19.95" customHeight="1" x14ac:dyDescent="0.3">
      <c r="B4" s="19"/>
      <c r="C4" s="19"/>
      <c r="D4" s="19"/>
      <c r="E4" s="19"/>
      <c r="F4" s="19"/>
      <c r="G4" s="19"/>
      <c r="H4" s="19"/>
      <c r="I4" s="19"/>
      <c r="J4" s="20"/>
      <c r="K4" s="72"/>
      <c r="L4" s="72"/>
      <c r="M4" s="72"/>
      <c r="N4" s="72"/>
      <c r="O4" s="72"/>
      <c r="P4" s="72"/>
      <c r="Q4" s="72"/>
      <c r="R4" s="72"/>
      <c r="S4" s="72"/>
    </row>
    <row r="6" spans="2:90" s="22" customFormat="1" ht="19.95" customHeight="1" x14ac:dyDescent="0.3">
      <c r="C6" s="23"/>
      <c r="D6" s="73" t="s">
        <v>17</v>
      </c>
      <c r="E6" s="73"/>
      <c r="F6" s="73"/>
      <c r="G6" s="73"/>
      <c r="H6" s="24"/>
      <c r="I6" s="24"/>
      <c r="L6" s="23"/>
      <c r="M6" s="73" t="s">
        <v>18</v>
      </c>
      <c r="N6" s="73"/>
      <c r="O6" s="73"/>
      <c r="P6" s="73"/>
      <c r="Q6" s="24"/>
      <c r="R6" s="24"/>
      <c r="U6" s="23"/>
      <c r="V6" s="73" t="s">
        <v>19</v>
      </c>
      <c r="W6" s="73"/>
      <c r="X6" s="73"/>
      <c r="Y6" s="73"/>
      <c r="Z6" s="24"/>
      <c r="AA6" s="24"/>
      <c r="AD6" s="23"/>
      <c r="AE6" s="73" t="s">
        <v>20</v>
      </c>
      <c r="AF6" s="78"/>
      <c r="AG6" s="78"/>
      <c r="AH6" s="78"/>
      <c r="AI6" s="24"/>
      <c r="AJ6" s="24"/>
      <c r="AM6" s="23"/>
      <c r="AN6" s="73" t="s">
        <v>21</v>
      </c>
      <c r="AO6" s="78"/>
      <c r="AP6" s="78"/>
      <c r="AQ6" s="78"/>
      <c r="AR6" s="24"/>
      <c r="AS6" s="24"/>
      <c r="AV6" s="23"/>
      <c r="AW6" s="73" t="s">
        <v>22</v>
      </c>
      <c r="AX6" s="78"/>
      <c r="AY6" s="78"/>
      <c r="AZ6" s="78"/>
      <c r="BA6" s="24"/>
      <c r="BB6" s="24"/>
      <c r="BE6" s="23"/>
      <c r="BF6" s="73" t="s">
        <v>23</v>
      </c>
      <c r="BG6" s="78"/>
      <c r="BH6" s="78"/>
      <c r="BI6" s="78"/>
      <c r="BJ6" s="24"/>
      <c r="BK6" s="24"/>
      <c r="BN6" s="23"/>
      <c r="BO6" s="73" t="s">
        <v>24</v>
      </c>
      <c r="BP6" s="78"/>
      <c r="BQ6" s="78"/>
      <c r="BR6" s="78"/>
      <c r="BS6" s="24"/>
      <c r="BT6" s="24"/>
      <c r="BW6" s="23"/>
      <c r="BX6" s="73" t="s">
        <v>25</v>
      </c>
      <c r="BY6" s="78"/>
      <c r="BZ6" s="78"/>
      <c r="CA6" s="78"/>
      <c r="CB6" s="24"/>
      <c r="CC6" s="24"/>
      <c r="CF6" s="23"/>
      <c r="CG6" s="73" t="s">
        <v>26</v>
      </c>
      <c r="CH6" s="78"/>
      <c r="CI6" s="78"/>
      <c r="CJ6" s="78"/>
      <c r="CK6" s="24"/>
      <c r="CL6" s="24"/>
    </row>
    <row r="7" spans="2:90" s="22" customFormat="1" ht="19.95" customHeight="1" x14ac:dyDescent="0.3">
      <c r="C7" s="23"/>
      <c r="D7" s="73"/>
      <c r="E7" s="73"/>
      <c r="F7" s="73"/>
      <c r="G7" s="73"/>
      <c r="H7" s="24"/>
      <c r="I7" s="24"/>
      <c r="L7" s="23"/>
      <c r="M7" s="73"/>
      <c r="N7" s="73"/>
      <c r="O7" s="73"/>
      <c r="P7" s="73"/>
      <c r="Q7" s="24"/>
      <c r="R7" s="24"/>
      <c r="U7" s="23"/>
      <c r="V7" s="73"/>
      <c r="W7" s="73"/>
      <c r="X7" s="73"/>
      <c r="Y7" s="73"/>
      <c r="Z7" s="24"/>
      <c r="AA7" s="24"/>
      <c r="AD7" s="23"/>
      <c r="AE7" s="73"/>
      <c r="AF7" s="78"/>
      <c r="AG7" s="78"/>
      <c r="AH7" s="78"/>
      <c r="AI7" s="24"/>
      <c r="AJ7" s="24"/>
      <c r="AM7" s="23"/>
      <c r="AN7" s="73"/>
      <c r="AO7" s="78"/>
      <c r="AP7" s="78"/>
      <c r="AQ7" s="78"/>
      <c r="AR7" s="24"/>
      <c r="AS7" s="24"/>
      <c r="AV7" s="23"/>
      <c r="AW7" s="73"/>
      <c r="AX7" s="78"/>
      <c r="AY7" s="78"/>
      <c r="AZ7" s="78"/>
      <c r="BA7" s="24"/>
      <c r="BB7" s="24"/>
      <c r="BE7" s="23"/>
      <c r="BF7" s="73"/>
      <c r="BG7" s="78"/>
      <c r="BH7" s="78"/>
      <c r="BI7" s="78"/>
      <c r="BJ7" s="24"/>
      <c r="BK7" s="24"/>
      <c r="BN7" s="23"/>
      <c r="BO7" s="73"/>
      <c r="BP7" s="78"/>
      <c r="BQ7" s="78"/>
      <c r="BR7" s="78"/>
      <c r="BS7" s="24"/>
      <c r="BT7" s="24"/>
      <c r="BW7" s="23"/>
      <c r="BX7" s="73"/>
      <c r="BY7" s="78"/>
      <c r="BZ7" s="78"/>
      <c r="CA7" s="78"/>
      <c r="CB7" s="24"/>
      <c r="CC7" s="24"/>
      <c r="CF7" s="23"/>
      <c r="CG7" s="73"/>
      <c r="CH7" s="78"/>
      <c r="CI7" s="78"/>
      <c r="CJ7" s="78"/>
      <c r="CK7" s="24"/>
      <c r="CL7" s="24"/>
    </row>
    <row r="8" spans="2:90" s="22" customFormat="1" ht="19.95" customHeight="1" x14ac:dyDescent="0.3">
      <c r="C8" s="23"/>
      <c r="D8" s="79" t="s">
        <v>27</v>
      </c>
      <c r="E8" s="80"/>
      <c r="F8" s="80"/>
      <c r="G8" s="81"/>
      <c r="H8" s="24"/>
      <c r="I8" s="24"/>
      <c r="L8" s="23"/>
      <c r="M8" s="79" t="s">
        <v>27</v>
      </c>
      <c r="N8" s="80"/>
      <c r="O8" s="80"/>
      <c r="P8" s="81"/>
      <c r="Q8" s="24"/>
      <c r="R8" s="24"/>
      <c r="U8" s="23"/>
      <c r="V8" s="79" t="s">
        <v>27</v>
      </c>
      <c r="W8" s="80"/>
      <c r="X8" s="80"/>
      <c r="Y8" s="81"/>
      <c r="Z8" s="24"/>
      <c r="AA8" s="24"/>
      <c r="AD8" s="23"/>
      <c r="AE8" s="79" t="s">
        <v>27</v>
      </c>
      <c r="AF8" s="85"/>
      <c r="AG8" s="85"/>
      <c r="AH8" s="86"/>
      <c r="AI8" s="24"/>
      <c r="AJ8" s="24"/>
      <c r="AM8" s="23"/>
      <c r="AN8" s="79" t="s">
        <v>27</v>
      </c>
      <c r="AO8" s="85"/>
      <c r="AP8" s="85"/>
      <c r="AQ8" s="86"/>
      <c r="AR8" s="24"/>
      <c r="AS8" s="24"/>
      <c r="AV8" s="23"/>
      <c r="AW8" s="79" t="s">
        <v>27</v>
      </c>
      <c r="AX8" s="85"/>
      <c r="AY8" s="85"/>
      <c r="AZ8" s="86"/>
      <c r="BA8" s="24"/>
      <c r="BB8" s="24"/>
      <c r="BE8" s="23"/>
      <c r="BF8" s="79" t="s">
        <v>27</v>
      </c>
      <c r="BG8" s="85"/>
      <c r="BH8" s="85"/>
      <c r="BI8" s="86"/>
      <c r="BJ8" s="24"/>
      <c r="BK8" s="24"/>
      <c r="BN8" s="23"/>
      <c r="BO8" s="79" t="s">
        <v>27</v>
      </c>
      <c r="BP8" s="85"/>
      <c r="BQ8" s="85"/>
      <c r="BR8" s="86"/>
      <c r="BS8" s="24"/>
      <c r="BT8" s="24"/>
      <c r="BW8" s="23"/>
      <c r="BX8" s="79" t="s">
        <v>27</v>
      </c>
      <c r="BY8" s="85"/>
      <c r="BZ8" s="85"/>
      <c r="CA8" s="86"/>
      <c r="CB8" s="24"/>
      <c r="CC8" s="24"/>
      <c r="CF8" s="23"/>
      <c r="CG8" s="79" t="s">
        <v>27</v>
      </c>
      <c r="CH8" s="85"/>
      <c r="CI8" s="85"/>
      <c r="CJ8" s="86"/>
      <c r="CK8" s="24"/>
      <c r="CL8" s="24"/>
    </row>
    <row r="9" spans="2:90" s="22" customFormat="1" ht="19.95" customHeight="1" x14ac:dyDescent="0.3">
      <c r="C9" s="23"/>
      <c r="D9" s="82"/>
      <c r="E9" s="83"/>
      <c r="F9" s="83"/>
      <c r="G9" s="84"/>
      <c r="H9" s="24"/>
      <c r="I9" s="24"/>
      <c r="L9" s="23"/>
      <c r="M9" s="82"/>
      <c r="N9" s="83"/>
      <c r="O9" s="83"/>
      <c r="P9" s="84"/>
      <c r="Q9" s="24"/>
      <c r="R9" s="24"/>
      <c r="U9" s="23"/>
      <c r="V9" s="82"/>
      <c r="W9" s="83"/>
      <c r="X9" s="83"/>
      <c r="Y9" s="84"/>
      <c r="Z9" s="24"/>
      <c r="AA9" s="24"/>
      <c r="AD9" s="23"/>
      <c r="AE9" s="82"/>
      <c r="AF9" s="87"/>
      <c r="AG9" s="87"/>
      <c r="AH9" s="88"/>
      <c r="AI9" s="24"/>
      <c r="AJ9" s="24"/>
      <c r="AM9" s="23"/>
      <c r="AN9" s="82"/>
      <c r="AO9" s="87"/>
      <c r="AP9" s="87"/>
      <c r="AQ9" s="88"/>
      <c r="AR9" s="24"/>
      <c r="AS9" s="24"/>
      <c r="AV9" s="23"/>
      <c r="AW9" s="82"/>
      <c r="AX9" s="87"/>
      <c r="AY9" s="87"/>
      <c r="AZ9" s="88"/>
      <c r="BA9" s="24"/>
      <c r="BB9" s="24"/>
      <c r="BE9" s="23"/>
      <c r="BF9" s="82"/>
      <c r="BG9" s="87"/>
      <c r="BH9" s="87"/>
      <c r="BI9" s="88"/>
      <c r="BJ9" s="24"/>
      <c r="BK9" s="24"/>
      <c r="BN9" s="23"/>
      <c r="BO9" s="82"/>
      <c r="BP9" s="87"/>
      <c r="BQ9" s="87"/>
      <c r="BR9" s="88"/>
      <c r="BS9" s="24"/>
      <c r="BT9" s="24"/>
      <c r="BW9" s="23"/>
      <c r="BX9" s="82"/>
      <c r="BY9" s="87"/>
      <c r="BZ9" s="87"/>
      <c r="CA9" s="88"/>
      <c r="CB9" s="24"/>
      <c r="CC9" s="24"/>
      <c r="CF9" s="23"/>
      <c r="CG9" s="82"/>
      <c r="CH9" s="87"/>
      <c r="CI9" s="87"/>
      <c r="CJ9" s="88"/>
      <c r="CK9" s="24"/>
      <c r="CL9" s="24"/>
    </row>
    <row r="10" spans="2:90" s="22" customFormat="1" ht="19.95" customHeight="1" x14ac:dyDescent="0.3">
      <c r="B10" s="25" t="s">
        <v>14</v>
      </c>
      <c r="C10" s="26" t="s">
        <v>15</v>
      </c>
      <c r="D10" s="25" t="s">
        <v>28</v>
      </c>
      <c r="E10" s="27" t="s">
        <v>29</v>
      </c>
      <c r="F10" s="27" t="s">
        <v>30</v>
      </c>
      <c r="G10" s="27" t="s">
        <v>31</v>
      </c>
      <c r="H10" s="27" t="s">
        <v>32</v>
      </c>
      <c r="I10" s="27" t="s">
        <v>33</v>
      </c>
      <c r="K10" s="25" t="s">
        <v>14</v>
      </c>
      <c r="L10" s="26" t="s">
        <v>15</v>
      </c>
      <c r="M10" s="25" t="s">
        <v>28</v>
      </c>
      <c r="N10" s="27" t="s">
        <v>29</v>
      </c>
      <c r="O10" s="27" t="s">
        <v>30</v>
      </c>
      <c r="P10" s="27" t="s">
        <v>31</v>
      </c>
      <c r="Q10" s="27" t="s">
        <v>32</v>
      </c>
      <c r="R10" s="27" t="s">
        <v>33</v>
      </c>
      <c r="T10" s="25" t="s">
        <v>14</v>
      </c>
      <c r="U10" s="26" t="s">
        <v>15</v>
      </c>
      <c r="V10" s="25" t="s">
        <v>28</v>
      </c>
      <c r="W10" s="27" t="s">
        <v>29</v>
      </c>
      <c r="X10" s="27" t="s">
        <v>30</v>
      </c>
      <c r="Y10" s="27" t="s">
        <v>31</v>
      </c>
      <c r="Z10" s="27" t="s">
        <v>32</v>
      </c>
      <c r="AA10" s="27" t="s">
        <v>33</v>
      </c>
      <c r="AC10" s="25" t="s">
        <v>14</v>
      </c>
      <c r="AD10" s="26" t="s">
        <v>15</v>
      </c>
      <c r="AE10" s="25" t="s">
        <v>28</v>
      </c>
      <c r="AF10" s="27" t="s">
        <v>29</v>
      </c>
      <c r="AG10" s="27" t="s">
        <v>30</v>
      </c>
      <c r="AH10" s="27" t="s">
        <v>31</v>
      </c>
      <c r="AI10" s="27" t="s">
        <v>32</v>
      </c>
      <c r="AJ10" s="27" t="s">
        <v>33</v>
      </c>
      <c r="AL10" s="25" t="s">
        <v>14</v>
      </c>
      <c r="AM10" s="26" t="s">
        <v>15</v>
      </c>
      <c r="AN10" s="25" t="s">
        <v>28</v>
      </c>
      <c r="AO10" s="27" t="s">
        <v>29</v>
      </c>
      <c r="AP10" s="27" t="s">
        <v>30</v>
      </c>
      <c r="AQ10" s="27" t="s">
        <v>31</v>
      </c>
      <c r="AR10" s="27" t="s">
        <v>32</v>
      </c>
      <c r="AS10" s="27" t="s">
        <v>33</v>
      </c>
      <c r="AU10" s="25" t="s">
        <v>14</v>
      </c>
      <c r="AV10" s="26" t="s">
        <v>15</v>
      </c>
      <c r="AW10" s="25" t="s">
        <v>28</v>
      </c>
      <c r="AX10" s="27" t="s">
        <v>29</v>
      </c>
      <c r="AY10" s="27" t="s">
        <v>30</v>
      </c>
      <c r="AZ10" s="27" t="s">
        <v>31</v>
      </c>
      <c r="BA10" s="27" t="s">
        <v>32</v>
      </c>
      <c r="BB10" s="27" t="s">
        <v>33</v>
      </c>
      <c r="BD10" s="25" t="s">
        <v>14</v>
      </c>
      <c r="BE10" s="26" t="s">
        <v>15</v>
      </c>
      <c r="BF10" s="25" t="s">
        <v>28</v>
      </c>
      <c r="BG10" s="27" t="s">
        <v>29</v>
      </c>
      <c r="BH10" s="27" t="s">
        <v>30</v>
      </c>
      <c r="BI10" s="27" t="s">
        <v>31</v>
      </c>
      <c r="BJ10" s="27" t="s">
        <v>32</v>
      </c>
      <c r="BK10" s="27" t="s">
        <v>33</v>
      </c>
      <c r="BM10" s="25" t="s">
        <v>14</v>
      </c>
      <c r="BN10" s="26" t="s">
        <v>15</v>
      </c>
      <c r="BO10" s="25" t="s">
        <v>28</v>
      </c>
      <c r="BP10" s="27" t="s">
        <v>29</v>
      </c>
      <c r="BQ10" s="27" t="s">
        <v>30</v>
      </c>
      <c r="BR10" s="27" t="s">
        <v>31</v>
      </c>
      <c r="BS10" s="27" t="s">
        <v>32</v>
      </c>
      <c r="BT10" s="27" t="s">
        <v>33</v>
      </c>
      <c r="BV10" s="25" t="s">
        <v>14</v>
      </c>
      <c r="BW10" s="26" t="s">
        <v>15</v>
      </c>
      <c r="BX10" s="25" t="s">
        <v>28</v>
      </c>
      <c r="BY10" s="27" t="s">
        <v>29</v>
      </c>
      <c r="BZ10" s="27" t="s">
        <v>30</v>
      </c>
      <c r="CA10" s="27" t="s">
        <v>31</v>
      </c>
      <c r="CB10" s="27" t="s">
        <v>32</v>
      </c>
      <c r="CC10" s="27" t="s">
        <v>33</v>
      </c>
      <c r="CE10" s="25" t="s">
        <v>14</v>
      </c>
      <c r="CF10" s="26" t="s">
        <v>15</v>
      </c>
      <c r="CG10" s="25" t="s">
        <v>28</v>
      </c>
      <c r="CH10" s="27" t="s">
        <v>29</v>
      </c>
      <c r="CI10" s="27" t="s">
        <v>30</v>
      </c>
      <c r="CJ10" s="27" t="s">
        <v>31</v>
      </c>
      <c r="CK10" s="27" t="s">
        <v>32</v>
      </c>
      <c r="CL10" s="27" t="s">
        <v>33</v>
      </c>
    </row>
    <row r="11" spans="2:90" ht="19.95" customHeight="1" x14ac:dyDescent="0.3">
      <c r="B11" s="14">
        <v>0</v>
      </c>
      <c r="C11" s="28">
        <f>'Data@3.79'!H9</f>
        <v>0.62</v>
      </c>
      <c r="D11" s="15">
        <v>0.5</v>
      </c>
      <c r="E11" s="29">
        <f t="shared" ref="E11:E25" si="0">C11*D11</f>
        <v>0.31</v>
      </c>
      <c r="F11" s="29">
        <f t="shared" ref="F11:F25" si="1">C11*C11</f>
        <v>0.38440000000000002</v>
      </c>
      <c r="G11" s="29">
        <f t="shared" ref="G11:G25" si="2">D11*F11</f>
        <v>0.19220000000000001</v>
      </c>
      <c r="H11" s="29">
        <f t="shared" ref="H11:H25" si="3">C11*C11*C11</f>
        <v>0.23832800000000001</v>
      </c>
      <c r="I11" s="29">
        <f t="shared" ref="I11:I25" si="4">D11*H11</f>
        <v>0.11916400000000001</v>
      </c>
      <c r="K11" s="14">
        <v>0</v>
      </c>
      <c r="L11" s="28">
        <f>'Data@3.79'!J9</f>
        <v>1.59</v>
      </c>
      <c r="M11" s="15">
        <v>0.5</v>
      </c>
      <c r="N11" s="29">
        <f t="shared" ref="N11:N25" si="5">L11*M11</f>
        <v>0.79500000000000004</v>
      </c>
      <c r="O11" s="29">
        <f t="shared" ref="O11:O25" si="6">L11*L11</f>
        <v>2.5281000000000002</v>
      </c>
      <c r="P11" s="29">
        <f t="shared" ref="P11:P25" si="7">M11*O11</f>
        <v>1.2640500000000001</v>
      </c>
      <c r="Q11" s="29">
        <f t="shared" ref="Q11:Q25" si="8">L11*L11*L11</f>
        <v>4.0196790000000009</v>
      </c>
      <c r="R11" s="29">
        <f t="shared" ref="R11:R25" si="9">M11*Q11</f>
        <v>2.0098395000000004</v>
      </c>
      <c r="T11" s="14">
        <v>0</v>
      </c>
      <c r="U11" s="28">
        <f>'Data@3.79'!L9</f>
        <v>2.87</v>
      </c>
      <c r="V11" s="15">
        <v>0.5</v>
      </c>
      <c r="W11" s="29">
        <f>U11*V11</f>
        <v>1.4350000000000001</v>
      </c>
      <c r="X11" s="29">
        <f>U11*U11</f>
        <v>8.2369000000000003</v>
      </c>
      <c r="Y11" s="29">
        <f>V11*X11</f>
        <v>4.1184500000000002</v>
      </c>
      <c r="Z11" s="29">
        <f>U11*U11*U11</f>
        <v>23.639903</v>
      </c>
      <c r="AA11" s="29">
        <f>V11*Z11</f>
        <v>11.8199515</v>
      </c>
      <c r="AC11" s="14">
        <v>0</v>
      </c>
      <c r="AD11" s="28">
        <f>'Data@3.79'!N9</f>
        <v>2.5</v>
      </c>
      <c r="AE11" s="15">
        <v>0.5</v>
      </c>
      <c r="AF11" s="29">
        <f>AD11*AE11</f>
        <v>1.25</v>
      </c>
      <c r="AG11" s="29">
        <f>AD11*AD11</f>
        <v>6.25</v>
      </c>
      <c r="AH11" s="29">
        <f>AE11*AG11</f>
        <v>3.125</v>
      </c>
      <c r="AI11" s="29">
        <f>AD11*AD11*AD11</f>
        <v>15.625</v>
      </c>
      <c r="AJ11" s="29">
        <f>AE11*AI11</f>
        <v>7.8125</v>
      </c>
      <c r="AL11" s="14">
        <v>0</v>
      </c>
      <c r="AM11" s="28">
        <f>'Data@3.79'!P9</f>
        <v>1.94</v>
      </c>
      <c r="AN11" s="15">
        <v>0.5</v>
      </c>
      <c r="AO11" s="29">
        <f>AM11*AN11</f>
        <v>0.97</v>
      </c>
      <c r="AP11" s="29">
        <f>AM11*AM11</f>
        <v>3.7635999999999998</v>
      </c>
      <c r="AQ11" s="29">
        <f>AN11*AP11</f>
        <v>1.8817999999999999</v>
      </c>
      <c r="AR11" s="29">
        <f>AM11*AM11*AM11</f>
        <v>7.3013839999999997</v>
      </c>
      <c r="AS11" s="29">
        <f>AN11*AR11</f>
        <v>3.6506919999999998</v>
      </c>
      <c r="AU11" s="14">
        <v>0</v>
      </c>
      <c r="AV11" s="28">
        <f>'Data@3.79'!R9</f>
        <v>1.63</v>
      </c>
      <c r="AW11" s="15">
        <v>0.5</v>
      </c>
      <c r="AX11" s="29">
        <f>AV11*AW11</f>
        <v>0.81499999999999995</v>
      </c>
      <c r="AY11" s="29">
        <f>AV11*AV11</f>
        <v>2.6568999999999998</v>
      </c>
      <c r="AZ11" s="29">
        <f>AW11*AY11</f>
        <v>1.3284499999999999</v>
      </c>
      <c r="BA11" s="29">
        <f>AV11*AV11*AV11</f>
        <v>4.3307469999999997</v>
      </c>
      <c r="BB11" s="29">
        <f>AW11*BA11</f>
        <v>2.1653734999999998</v>
      </c>
      <c r="BD11" s="14">
        <v>0</v>
      </c>
      <c r="BE11" s="28">
        <f>'Data@3.79'!T9</f>
        <v>1.44</v>
      </c>
      <c r="BF11" s="15">
        <v>0.5</v>
      </c>
      <c r="BG11" s="29">
        <f>BE11*BF11</f>
        <v>0.72</v>
      </c>
      <c r="BH11" s="29">
        <f>BE11*BE11</f>
        <v>2.0735999999999999</v>
      </c>
      <c r="BI11" s="29">
        <f>BF11*BH11</f>
        <v>1.0367999999999999</v>
      </c>
      <c r="BJ11" s="29">
        <f>BE11*BE11*BE11</f>
        <v>2.9859839999999997</v>
      </c>
      <c r="BK11" s="29">
        <f>BF11*BJ11</f>
        <v>1.4929919999999999</v>
      </c>
      <c r="BM11" s="14">
        <v>0</v>
      </c>
      <c r="BN11" s="28">
        <f>'Data@3.79'!V9</f>
        <v>1.33</v>
      </c>
      <c r="BO11" s="15">
        <v>0.5</v>
      </c>
      <c r="BP11" s="29">
        <f>BN11*BO11</f>
        <v>0.66500000000000004</v>
      </c>
      <c r="BQ11" s="29">
        <f>BN11*BN11</f>
        <v>1.7689000000000001</v>
      </c>
      <c r="BR11" s="29">
        <f>BO11*BQ11</f>
        <v>0.88445000000000007</v>
      </c>
      <c r="BS11" s="29">
        <f>BN11*BN11*BN11</f>
        <v>2.3526370000000001</v>
      </c>
      <c r="BT11" s="29">
        <f>BO11*BS11</f>
        <v>1.1763185</v>
      </c>
      <c r="BV11" s="14">
        <v>0</v>
      </c>
      <c r="BW11" s="28">
        <f>'Data@3.79'!X9</f>
        <v>1.27</v>
      </c>
      <c r="BX11" s="15">
        <v>0.5</v>
      </c>
      <c r="BY11" s="29">
        <f>BW11*BX11</f>
        <v>0.63500000000000001</v>
      </c>
      <c r="BZ11" s="29">
        <f>BW11*BW11</f>
        <v>1.6129</v>
      </c>
      <c r="CA11" s="29">
        <f>BX11*BZ11</f>
        <v>0.80645</v>
      </c>
      <c r="CB11" s="29">
        <f>BW11*BW11*BW11</f>
        <v>2.0483829999999998</v>
      </c>
      <c r="CC11" s="29">
        <f>BX11*CB11</f>
        <v>1.0241914999999999</v>
      </c>
      <c r="CE11" s="14">
        <v>0</v>
      </c>
      <c r="CF11" s="28">
        <f>'Data@3.79'!Z9</f>
        <v>1.3</v>
      </c>
      <c r="CG11" s="15">
        <v>0.5</v>
      </c>
      <c r="CH11" s="29">
        <f>CF11*CG11</f>
        <v>0.65</v>
      </c>
      <c r="CI11" s="29">
        <f>CF11*CF11</f>
        <v>1.6900000000000002</v>
      </c>
      <c r="CJ11" s="29">
        <f>CG11*CI11</f>
        <v>0.84500000000000008</v>
      </c>
      <c r="CK11" s="29">
        <f>CF11*CF11*CF11</f>
        <v>2.1970000000000005</v>
      </c>
      <c r="CL11" s="29">
        <f>CG11*CK11</f>
        <v>1.0985000000000003</v>
      </c>
    </row>
    <row r="12" spans="2:90" ht="19.95" customHeight="1" x14ac:dyDescent="0.3">
      <c r="B12" s="14">
        <v>0.5</v>
      </c>
      <c r="C12" s="28">
        <f>'Data@3.79'!H10</f>
        <v>4.3899999999999997</v>
      </c>
      <c r="D12" s="15">
        <v>2</v>
      </c>
      <c r="E12" s="29">
        <f t="shared" si="0"/>
        <v>8.7799999999999994</v>
      </c>
      <c r="F12" s="29">
        <f t="shared" si="1"/>
        <v>19.272099999999998</v>
      </c>
      <c r="G12" s="29">
        <f t="shared" si="2"/>
        <v>38.544199999999996</v>
      </c>
      <c r="H12" s="29">
        <f t="shared" si="3"/>
        <v>84.604518999999982</v>
      </c>
      <c r="I12" s="29">
        <f t="shared" si="4"/>
        <v>169.20903799999996</v>
      </c>
      <c r="K12" s="14">
        <v>0.5</v>
      </c>
      <c r="L12" s="28">
        <f>'Data@3.79'!J10</f>
        <v>4.95</v>
      </c>
      <c r="M12" s="15">
        <v>2</v>
      </c>
      <c r="N12" s="29">
        <f t="shared" si="5"/>
        <v>9.9</v>
      </c>
      <c r="O12" s="29">
        <f t="shared" si="6"/>
        <v>24.502500000000001</v>
      </c>
      <c r="P12" s="29">
        <f t="shared" si="7"/>
        <v>49.005000000000003</v>
      </c>
      <c r="Q12" s="29">
        <f t="shared" si="8"/>
        <v>121.28737500000001</v>
      </c>
      <c r="R12" s="29">
        <f t="shared" si="9"/>
        <v>242.57475000000002</v>
      </c>
      <c r="T12" s="14">
        <v>0.5</v>
      </c>
      <c r="U12" s="28">
        <f>'Data@3.79'!L10</f>
        <v>3.65</v>
      </c>
      <c r="V12" s="15">
        <v>2</v>
      </c>
      <c r="W12" s="29">
        <f t="shared" ref="W12:W25" si="10">U12*V12</f>
        <v>7.3</v>
      </c>
      <c r="X12" s="29">
        <f t="shared" ref="X12:X25" si="11">U12*U12</f>
        <v>13.3225</v>
      </c>
      <c r="Y12" s="29">
        <f t="shared" ref="Y12:Y25" si="12">V12*X12</f>
        <v>26.645</v>
      </c>
      <c r="Z12" s="29">
        <f t="shared" ref="Z12:Z25" si="13">U12*U12*U12</f>
        <v>48.627124999999999</v>
      </c>
      <c r="AA12" s="29">
        <f t="shared" ref="AA12:AA25" si="14">V12*Z12</f>
        <v>97.254249999999999</v>
      </c>
      <c r="AC12" s="14">
        <v>0.5</v>
      </c>
      <c r="AD12" s="28">
        <f>'Data@3.79'!N10</f>
        <v>2.5</v>
      </c>
      <c r="AE12" s="15">
        <v>2</v>
      </c>
      <c r="AF12" s="29">
        <f t="shared" ref="AF12:AF25" si="15">AD12*AE12</f>
        <v>5</v>
      </c>
      <c r="AG12" s="29">
        <f t="shared" ref="AG12:AG25" si="16">AD12*AD12</f>
        <v>6.25</v>
      </c>
      <c r="AH12" s="29">
        <f t="shared" ref="AH12:AH25" si="17">AE12*AG12</f>
        <v>12.5</v>
      </c>
      <c r="AI12" s="29">
        <f t="shared" ref="AI12:AI25" si="18">AD12*AD12*AD12</f>
        <v>15.625</v>
      </c>
      <c r="AJ12" s="29">
        <f t="shared" ref="AJ12:AJ25" si="19">AE12*AI12</f>
        <v>31.25</v>
      </c>
      <c r="AL12" s="14">
        <v>0.5</v>
      </c>
      <c r="AM12" s="28">
        <f>'Data@3.79'!P10</f>
        <v>1.94</v>
      </c>
      <c r="AN12" s="15">
        <v>2</v>
      </c>
      <c r="AO12" s="29">
        <f t="shared" ref="AO12:AO25" si="20">AM12*AN12</f>
        <v>3.88</v>
      </c>
      <c r="AP12" s="29">
        <f t="shared" ref="AP12:AP25" si="21">AM12*AM12</f>
        <v>3.7635999999999998</v>
      </c>
      <c r="AQ12" s="29">
        <f t="shared" ref="AQ12:AQ25" si="22">AN12*AP12</f>
        <v>7.5271999999999997</v>
      </c>
      <c r="AR12" s="29">
        <f t="shared" ref="AR12:AR25" si="23">AM12*AM12*AM12</f>
        <v>7.3013839999999997</v>
      </c>
      <c r="AS12" s="29">
        <f t="shared" ref="AS12:AS25" si="24">AN12*AR12</f>
        <v>14.602767999999999</v>
      </c>
      <c r="AU12" s="14">
        <v>0.5</v>
      </c>
      <c r="AV12" s="28">
        <f>'Data@3.79'!R10</f>
        <v>1.63</v>
      </c>
      <c r="AW12" s="15">
        <v>2</v>
      </c>
      <c r="AX12" s="29">
        <f t="shared" ref="AX12:AX25" si="25">AV12*AW12</f>
        <v>3.26</v>
      </c>
      <c r="AY12" s="29">
        <f t="shared" ref="AY12:AY25" si="26">AV12*AV12</f>
        <v>2.6568999999999998</v>
      </c>
      <c r="AZ12" s="29">
        <f t="shared" ref="AZ12:AZ25" si="27">AW12*AY12</f>
        <v>5.3137999999999996</v>
      </c>
      <c r="BA12" s="29">
        <f t="shared" ref="BA12:BA25" si="28">AV12*AV12*AV12</f>
        <v>4.3307469999999997</v>
      </c>
      <c r="BB12" s="29">
        <f t="shared" ref="BB12:BB25" si="29">AW12*BA12</f>
        <v>8.6614939999999994</v>
      </c>
      <c r="BD12" s="14">
        <v>0.5</v>
      </c>
      <c r="BE12" s="28">
        <f>'Data@3.79'!T10</f>
        <v>1.44</v>
      </c>
      <c r="BF12" s="15">
        <v>2</v>
      </c>
      <c r="BG12" s="29">
        <f t="shared" ref="BG12:BG25" si="30">BE12*BF12</f>
        <v>2.88</v>
      </c>
      <c r="BH12" s="29">
        <f t="shared" ref="BH12:BH25" si="31">BE12*BE12</f>
        <v>2.0735999999999999</v>
      </c>
      <c r="BI12" s="29">
        <f t="shared" ref="BI12:BI25" si="32">BF12*BH12</f>
        <v>4.1471999999999998</v>
      </c>
      <c r="BJ12" s="29">
        <f t="shared" ref="BJ12:BJ25" si="33">BE12*BE12*BE12</f>
        <v>2.9859839999999997</v>
      </c>
      <c r="BK12" s="29">
        <f t="shared" ref="BK12:BK25" si="34">BF12*BJ12</f>
        <v>5.9719679999999995</v>
      </c>
      <c r="BM12" s="14">
        <v>0.5</v>
      </c>
      <c r="BN12" s="28">
        <f>'Data@3.79'!V10</f>
        <v>1.33</v>
      </c>
      <c r="BO12" s="15">
        <v>2</v>
      </c>
      <c r="BP12" s="29">
        <f t="shared" ref="BP12:BP25" si="35">BN12*BO12</f>
        <v>2.66</v>
      </c>
      <c r="BQ12" s="29">
        <f t="shared" ref="BQ12:BQ25" si="36">BN12*BN12</f>
        <v>1.7689000000000001</v>
      </c>
      <c r="BR12" s="29">
        <f t="shared" ref="BR12:BR25" si="37">BO12*BQ12</f>
        <v>3.5378000000000003</v>
      </c>
      <c r="BS12" s="29">
        <f t="shared" ref="BS12:BS25" si="38">BN12*BN12*BN12</f>
        <v>2.3526370000000001</v>
      </c>
      <c r="BT12" s="29">
        <f t="shared" ref="BT12:BT25" si="39">BO12*BS12</f>
        <v>4.7052740000000002</v>
      </c>
      <c r="BV12" s="14">
        <v>0.5</v>
      </c>
      <c r="BW12" s="28">
        <f>'Data@3.79'!X10</f>
        <v>1.27</v>
      </c>
      <c r="BX12" s="15">
        <v>2</v>
      </c>
      <c r="BY12" s="29">
        <f t="shared" ref="BY12:BY25" si="40">BW12*BX12</f>
        <v>2.54</v>
      </c>
      <c r="BZ12" s="29">
        <f t="shared" ref="BZ12:BZ25" si="41">BW12*BW12</f>
        <v>1.6129</v>
      </c>
      <c r="CA12" s="29">
        <f t="shared" ref="CA12:CA25" si="42">BX12*BZ12</f>
        <v>3.2258</v>
      </c>
      <c r="CB12" s="29">
        <f t="shared" ref="CB12:CB25" si="43">BW12*BW12*BW12</f>
        <v>2.0483829999999998</v>
      </c>
      <c r="CC12" s="29">
        <f t="shared" ref="CC12:CC25" si="44">BX12*CB12</f>
        <v>4.0967659999999997</v>
      </c>
      <c r="CE12" s="14">
        <v>0.5</v>
      </c>
      <c r="CF12" s="28">
        <f>'Data@3.79'!Z10</f>
        <v>1.3</v>
      </c>
      <c r="CG12" s="15">
        <v>2</v>
      </c>
      <c r="CH12" s="29">
        <f t="shared" ref="CH12:CH25" si="45">CF12*CG12</f>
        <v>2.6</v>
      </c>
      <c r="CI12" s="29">
        <f t="shared" ref="CI12:CI25" si="46">CF12*CF12</f>
        <v>1.6900000000000002</v>
      </c>
      <c r="CJ12" s="29">
        <f t="shared" ref="CJ12:CJ25" si="47">CG12*CI12</f>
        <v>3.3800000000000003</v>
      </c>
      <c r="CK12" s="29">
        <f t="shared" ref="CK12:CK25" si="48">CF12*CF12*CF12</f>
        <v>2.1970000000000005</v>
      </c>
      <c r="CL12" s="29">
        <f t="shared" ref="CL12:CL25" si="49">CG12*CK12</f>
        <v>4.394000000000001</v>
      </c>
    </row>
    <row r="13" spans="2:90" ht="19.95" customHeight="1" x14ac:dyDescent="0.3">
      <c r="B13" s="14">
        <v>1</v>
      </c>
      <c r="C13" s="28">
        <f>'Data@3.79'!H11</f>
        <v>5.2939999999999996</v>
      </c>
      <c r="D13" s="15">
        <v>1</v>
      </c>
      <c r="E13" s="29">
        <f t="shared" si="0"/>
        <v>5.2939999999999996</v>
      </c>
      <c r="F13" s="29">
        <f t="shared" si="1"/>
        <v>28.026435999999997</v>
      </c>
      <c r="G13" s="29">
        <f t="shared" si="2"/>
        <v>28.026435999999997</v>
      </c>
      <c r="H13" s="29">
        <f t="shared" si="3"/>
        <v>148.37195218399998</v>
      </c>
      <c r="I13" s="29">
        <f t="shared" si="4"/>
        <v>148.37195218399998</v>
      </c>
      <c r="K13" s="14">
        <v>1</v>
      </c>
      <c r="L13" s="28">
        <f>'Data@3.79'!J11</f>
        <v>5.46</v>
      </c>
      <c r="M13" s="15">
        <v>1</v>
      </c>
      <c r="N13" s="29">
        <f t="shared" si="5"/>
        <v>5.46</v>
      </c>
      <c r="O13" s="29">
        <f t="shared" si="6"/>
        <v>29.811599999999999</v>
      </c>
      <c r="P13" s="29">
        <f t="shared" si="7"/>
        <v>29.811599999999999</v>
      </c>
      <c r="Q13" s="29">
        <f t="shared" si="8"/>
        <v>162.77133599999999</v>
      </c>
      <c r="R13" s="29">
        <f t="shared" si="9"/>
        <v>162.77133599999999</v>
      </c>
      <c r="T13" s="14">
        <v>1</v>
      </c>
      <c r="U13" s="28">
        <f>'Data@3.79'!L11</f>
        <v>3.65</v>
      </c>
      <c r="V13" s="15">
        <v>1</v>
      </c>
      <c r="W13" s="29">
        <f t="shared" si="10"/>
        <v>3.65</v>
      </c>
      <c r="X13" s="29">
        <f t="shared" si="11"/>
        <v>13.3225</v>
      </c>
      <c r="Y13" s="29">
        <f t="shared" si="12"/>
        <v>13.3225</v>
      </c>
      <c r="Z13" s="29">
        <f t="shared" si="13"/>
        <v>48.627124999999999</v>
      </c>
      <c r="AA13" s="29">
        <f t="shared" si="14"/>
        <v>48.627124999999999</v>
      </c>
      <c r="AC13" s="14">
        <v>1</v>
      </c>
      <c r="AD13" s="28">
        <f>'Data@3.79'!N11</f>
        <v>2.5</v>
      </c>
      <c r="AE13" s="15">
        <v>1</v>
      </c>
      <c r="AF13" s="29">
        <f t="shared" si="15"/>
        <v>2.5</v>
      </c>
      <c r="AG13" s="29">
        <f t="shared" si="16"/>
        <v>6.25</v>
      </c>
      <c r="AH13" s="29">
        <f t="shared" si="17"/>
        <v>6.25</v>
      </c>
      <c r="AI13" s="29">
        <f t="shared" si="18"/>
        <v>15.625</v>
      </c>
      <c r="AJ13" s="29">
        <f t="shared" si="19"/>
        <v>15.625</v>
      </c>
      <c r="AL13" s="14">
        <v>1</v>
      </c>
      <c r="AM13" s="28">
        <f>'Data@3.79'!P11</f>
        <v>1.94</v>
      </c>
      <c r="AN13" s="15">
        <v>1</v>
      </c>
      <c r="AO13" s="29">
        <f t="shared" si="20"/>
        <v>1.94</v>
      </c>
      <c r="AP13" s="29">
        <f t="shared" si="21"/>
        <v>3.7635999999999998</v>
      </c>
      <c r="AQ13" s="29">
        <f t="shared" si="22"/>
        <v>3.7635999999999998</v>
      </c>
      <c r="AR13" s="29">
        <f t="shared" si="23"/>
        <v>7.3013839999999997</v>
      </c>
      <c r="AS13" s="29">
        <f t="shared" si="24"/>
        <v>7.3013839999999997</v>
      </c>
      <c r="AU13" s="14">
        <v>1</v>
      </c>
      <c r="AV13" s="28">
        <f>'Data@3.79'!R11</f>
        <v>1.63</v>
      </c>
      <c r="AW13" s="15">
        <v>1</v>
      </c>
      <c r="AX13" s="29">
        <f t="shared" si="25"/>
        <v>1.63</v>
      </c>
      <c r="AY13" s="29">
        <f t="shared" si="26"/>
        <v>2.6568999999999998</v>
      </c>
      <c r="AZ13" s="29">
        <f t="shared" si="27"/>
        <v>2.6568999999999998</v>
      </c>
      <c r="BA13" s="29">
        <f t="shared" si="28"/>
        <v>4.3307469999999997</v>
      </c>
      <c r="BB13" s="29">
        <f t="shared" si="29"/>
        <v>4.3307469999999997</v>
      </c>
      <c r="BD13" s="14">
        <v>1</v>
      </c>
      <c r="BE13" s="28">
        <f>'Data@3.79'!T11</f>
        <v>1.44</v>
      </c>
      <c r="BF13" s="15">
        <v>1</v>
      </c>
      <c r="BG13" s="29">
        <f t="shared" si="30"/>
        <v>1.44</v>
      </c>
      <c r="BH13" s="29">
        <f t="shared" si="31"/>
        <v>2.0735999999999999</v>
      </c>
      <c r="BI13" s="29">
        <f t="shared" si="32"/>
        <v>2.0735999999999999</v>
      </c>
      <c r="BJ13" s="29">
        <f t="shared" si="33"/>
        <v>2.9859839999999997</v>
      </c>
      <c r="BK13" s="29">
        <f t="shared" si="34"/>
        <v>2.9859839999999997</v>
      </c>
      <c r="BM13" s="14">
        <v>1</v>
      </c>
      <c r="BN13" s="28">
        <f>'Data@3.79'!V11</f>
        <v>1.33</v>
      </c>
      <c r="BO13" s="15">
        <v>1</v>
      </c>
      <c r="BP13" s="29">
        <f t="shared" si="35"/>
        <v>1.33</v>
      </c>
      <c r="BQ13" s="29">
        <f t="shared" si="36"/>
        <v>1.7689000000000001</v>
      </c>
      <c r="BR13" s="29">
        <f t="shared" si="37"/>
        <v>1.7689000000000001</v>
      </c>
      <c r="BS13" s="29">
        <f t="shared" si="38"/>
        <v>2.3526370000000001</v>
      </c>
      <c r="BT13" s="29">
        <f t="shared" si="39"/>
        <v>2.3526370000000001</v>
      </c>
      <c r="BV13" s="14">
        <v>1</v>
      </c>
      <c r="BW13" s="28">
        <f>'Data@3.79'!X11</f>
        <v>1.27</v>
      </c>
      <c r="BX13" s="15">
        <v>1</v>
      </c>
      <c r="BY13" s="29">
        <f t="shared" si="40"/>
        <v>1.27</v>
      </c>
      <c r="BZ13" s="29">
        <f t="shared" si="41"/>
        <v>1.6129</v>
      </c>
      <c r="CA13" s="29">
        <f t="shared" si="42"/>
        <v>1.6129</v>
      </c>
      <c r="CB13" s="29">
        <f t="shared" si="43"/>
        <v>2.0483829999999998</v>
      </c>
      <c r="CC13" s="29">
        <f t="shared" si="44"/>
        <v>2.0483829999999998</v>
      </c>
      <c r="CE13" s="14">
        <v>1</v>
      </c>
      <c r="CF13" s="28">
        <f>'Data@3.79'!Z11</f>
        <v>1.3</v>
      </c>
      <c r="CG13" s="15">
        <v>1</v>
      </c>
      <c r="CH13" s="29">
        <f t="shared" si="45"/>
        <v>1.3</v>
      </c>
      <c r="CI13" s="29">
        <f t="shared" si="46"/>
        <v>1.6900000000000002</v>
      </c>
      <c r="CJ13" s="29">
        <f t="shared" si="47"/>
        <v>1.6900000000000002</v>
      </c>
      <c r="CK13" s="29">
        <f t="shared" si="48"/>
        <v>2.1970000000000005</v>
      </c>
      <c r="CL13" s="29">
        <f t="shared" si="49"/>
        <v>2.1970000000000005</v>
      </c>
    </row>
    <row r="14" spans="2:90" ht="19.95" customHeight="1" x14ac:dyDescent="0.3">
      <c r="B14" s="14">
        <v>1.5</v>
      </c>
      <c r="C14" s="28">
        <f>'Data@3.79'!H12</f>
        <v>5.36</v>
      </c>
      <c r="D14" s="15">
        <v>2</v>
      </c>
      <c r="E14" s="29">
        <f t="shared" si="0"/>
        <v>10.72</v>
      </c>
      <c r="F14" s="29">
        <f t="shared" si="1"/>
        <v>28.729600000000005</v>
      </c>
      <c r="G14" s="29">
        <f t="shared" si="2"/>
        <v>57.45920000000001</v>
      </c>
      <c r="H14" s="29">
        <f t="shared" si="3"/>
        <v>153.99065600000003</v>
      </c>
      <c r="I14" s="29">
        <f t="shared" si="4"/>
        <v>307.98131200000006</v>
      </c>
      <c r="K14" s="14">
        <v>1.5</v>
      </c>
      <c r="L14" s="28">
        <f>'Data@3.79'!J12</f>
        <v>5.53</v>
      </c>
      <c r="M14" s="15">
        <v>2</v>
      </c>
      <c r="N14" s="29">
        <f t="shared" si="5"/>
        <v>11.06</v>
      </c>
      <c r="O14" s="29">
        <f t="shared" si="6"/>
        <v>30.580900000000003</v>
      </c>
      <c r="P14" s="29">
        <f t="shared" si="7"/>
        <v>61.161800000000007</v>
      </c>
      <c r="Q14" s="29">
        <f t="shared" si="8"/>
        <v>169.11237700000004</v>
      </c>
      <c r="R14" s="29">
        <f t="shared" si="9"/>
        <v>338.22475400000008</v>
      </c>
      <c r="T14" s="14">
        <v>1.5</v>
      </c>
      <c r="U14" s="28">
        <f>'Data@3.79'!L12</f>
        <v>3.65</v>
      </c>
      <c r="V14" s="15">
        <v>2</v>
      </c>
      <c r="W14" s="29">
        <f t="shared" si="10"/>
        <v>7.3</v>
      </c>
      <c r="X14" s="29">
        <f t="shared" si="11"/>
        <v>13.3225</v>
      </c>
      <c r="Y14" s="29">
        <f t="shared" si="12"/>
        <v>26.645</v>
      </c>
      <c r="Z14" s="29">
        <f t="shared" si="13"/>
        <v>48.627124999999999</v>
      </c>
      <c r="AA14" s="29">
        <f t="shared" si="14"/>
        <v>97.254249999999999</v>
      </c>
      <c r="AC14" s="14">
        <v>1.5</v>
      </c>
      <c r="AD14" s="28">
        <f>'Data@3.79'!N12</f>
        <v>2.5</v>
      </c>
      <c r="AE14" s="15">
        <v>2</v>
      </c>
      <c r="AF14" s="29">
        <f t="shared" si="15"/>
        <v>5</v>
      </c>
      <c r="AG14" s="29">
        <f t="shared" si="16"/>
        <v>6.25</v>
      </c>
      <c r="AH14" s="29">
        <f t="shared" si="17"/>
        <v>12.5</v>
      </c>
      <c r="AI14" s="29">
        <f t="shared" si="18"/>
        <v>15.625</v>
      </c>
      <c r="AJ14" s="29">
        <f t="shared" si="19"/>
        <v>31.25</v>
      </c>
      <c r="AL14" s="14">
        <v>1.5</v>
      </c>
      <c r="AM14" s="28">
        <f>'Data@3.79'!P12</f>
        <v>1.94</v>
      </c>
      <c r="AN14" s="15">
        <v>2</v>
      </c>
      <c r="AO14" s="29">
        <f t="shared" si="20"/>
        <v>3.88</v>
      </c>
      <c r="AP14" s="29">
        <f t="shared" si="21"/>
        <v>3.7635999999999998</v>
      </c>
      <c r="AQ14" s="29">
        <f t="shared" si="22"/>
        <v>7.5271999999999997</v>
      </c>
      <c r="AR14" s="29">
        <f t="shared" si="23"/>
        <v>7.3013839999999997</v>
      </c>
      <c r="AS14" s="29">
        <f t="shared" si="24"/>
        <v>14.602767999999999</v>
      </c>
      <c r="AU14" s="14">
        <v>1.5</v>
      </c>
      <c r="AV14" s="28">
        <f>'Data@3.79'!R12</f>
        <v>1.63</v>
      </c>
      <c r="AW14" s="15">
        <v>2</v>
      </c>
      <c r="AX14" s="29">
        <f t="shared" si="25"/>
        <v>3.26</v>
      </c>
      <c r="AY14" s="29">
        <f t="shared" si="26"/>
        <v>2.6568999999999998</v>
      </c>
      <c r="AZ14" s="29">
        <f t="shared" si="27"/>
        <v>5.3137999999999996</v>
      </c>
      <c r="BA14" s="29">
        <f t="shared" si="28"/>
        <v>4.3307469999999997</v>
      </c>
      <c r="BB14" s="29">
        <f t="shared" si="29"/>
        <v>8.6614939999999994</v>
      </c>
      <c r="BD14" s="14">
        <v>1.5</v>
      </c>
      <c r="BE14" s="28">
        <f>'Data@3.79'!T12</f>
        <v>1.44</v>
      </c>
      <c r="BF14" s="15">
        <v>2</v>
      </c>
      <c r="BG14" s="29">
        <f t="shared" si="30"/>
        <v>2.88</v>
      </c>
      <c r="BH14" s="29">
        <f t="shared" si="31"/>
        <v>2.0735999999999999</v>
      </c>
      <c r="BI14" s="29">
        <f t="shared" si="32"/>
        <v>4.1471999999999998</v>
      </c>
      <c r="BJ14" s="29">
        <f t="shared" si="33"/>
        <v>2.9859839999999997</v>
      </c>
      <c r="BK14" s="29">
        <f t="shared" si="34"/>
        <v>5.9719679999999995</v>
      </c>
      <c r="BM14" s="14">
        <v>1.5</v>
      </c>
      <c r="BN14" s="28">
        <f>'Data@3.79'!V12</f>
        <v>1.33</v>
      </c>
      <c r="BO14" s="15">
        <v>2</v>
      </c>
      <c r="BP14" s="29">
        <f t="shared" si="35"/>
        <v>2.66</v>
      </c>
      <c r="BQ14" s="29">
        <f t="shared" si="36"/>
        <v>1.7689000000000001</v>
      </c>
      <c r="BR14" s="29">
        <f t="shared" si="37"/>
        <v>3.5378000000000003</v>
      </c>
      <c r="BS14" s="29">
        <f t="shared" si="38"/>
        <v>2.3526370000000001</v>
      </c>
      <c r="BT14" s="29">
        <f t="shared" si="39"/>
        <v>4.7052740000000002</v>
      </c>
      <c r="BV14" s="14">
        <v>1.5</v>
      </c>
      <c r="BW14" s="28">
        <f>'Data@3.79'!X12</f>
        <v>1.27</v>
      </c>
      <c r="BX14" s="15">
        <v>2</v>
      </c>
      <c r="BY14" s="29">
        <f t="shared" si="40"/>
        <v>2.54</v>
      </c>
      <c r="BZ14" s="29">
        <f t="shared" si="41"/>
        <v>1.6129</v>
      </c>
      <c r="CA14" s="29">
        <f t="shared" si="42"/>
        <v>3.2258</v>
      </c>
      <c r="CB14" s="29">
        <f t="shared" si="43"/>
        <v>2.0483829999999998</v>
      </c>
      <c r="CC14" s="29">
        <f t="shared" si="44"/>
        <v>4.0967659999999997</v>
      </c>
      <c r="CE14" s="14">
        <v>1.5</v>
      </c>
      <c r="CF14" s="28">
        <f>'Data@3.79'!Z12</f>
        <v>1.3</v>
      </c>
      <c r="CG14" s="15">
        <v>2</v>
      </c>
      <c r="CH14" s="29">
        <f t="shared" si="45"/>
        <v>2.6</v>
      </c>
      <c r="CI14" s="29">
        <f t="shared" si="46"/>
        <v>1.6900000000000002</v>
      </c>
      <c r="CJ14" s="29">
        <f t="shared" si="47"/>
        <v>3.3800000000000003</v>
      </c>
      <c r="CK14" s="29">
        <f t="shared" si="48"/>
        <v>2.1970000000000005</v>
      </c>
      <c r="CL14" s="29">
        <f t="shared" si="49"/>
        <v>4.394000000000001</v>
      </c>
    </row>
    <row r="15" spans="2:90" ht="19.95" customHeight="1" x14ac:dyDescent="0.3">
      <c r="B15" s="14">
        <v>2</v>
      </c>
      <c r="C15" s="28">
        <f>'Data@3.79'!H13</f>
        <v>5.3849999999999998</v>
      </c>
      <c r="D15" s="15">
        <v>1.5</v>
      </c>
      <c r="E15" s="29">
        <f t="shared" si="0"/>
        <v>8.0775000000000006</v>
      </c>
      <c r="F15" s="29">
        <f t="shared" si="1"/>
        <v>28.998224999999998</v>
      </c>
      <c r="G15" s="29">
        <f t="shared" si="2"/>
        <v>43.4973375</v>
      </c>
      <c r="H15" s="29">
        <f t="shared" si="3"/>
        <v>156.15544162499998</v>
      </c>
      <c r="I15" s="29">
        <f t="shared" si="4"/>
        <v>234.23316243749997</v>
      </c>
      <c r="K15" s="14">
        <v>2</v>
      </c>
      <c r="L15" s="28">
        <f>'Data@3.79'!J13</f>
        <v>5.53</v>
      </c>
      <c r="M15" s="15">
        <v>1.5</v>
      </c>
      <c r="N15" s="29">
        <f t="shared" si="5"/>
        <v>8.2949999999999999</v>
      </c>
      <c r="O15" s="29">
        <f t="shared" si="6"/>
        <v>30.580900000000003</v>
      </c>
      <c r="P15" s="29">
        <f t="shared" si="7"/>
        <v>45.871350000000007</v>
      </c>
      <c r="Q15" s="29">
        <f t="shared" si="8"/>
        <v>169.11237700000004</v>
      </c>
      <c r="R15" s="29">
        <f t="shared" si="9"/>
        <v>253.66856550000006</v>
      </c>
      <c r="T15" s="14">
        <v>2</v>
      </c>
      <c r="U15" s="28">
        <f>'Data@3.79'!L13</f>
        <v>3.65</v>
      </c>
      <c r="V15" s="15">
        <v>1.5</v>
      </c>
      <c r="W15" s="29">
        <f t="shared" si="10"/>
        <v>5.4749999999999996</v>
      </c>
      <c r="X15" s="29">
        <f t="shared" si="11"/>
        <v>13.3225</v>
      </c>
      <c r="Y15" s="29">
        <f t="shared" si="12"/>
        <v>19.983750000000001</v>
      </c>
      <c r="Z15" s="29">
        <f t="shared" si="13"/>
        <v>48.627124999999999</v>
      </c>
      <c r="AA15" s="29">
        <f t="shared" si="14"/>
        <v>72.940687499999996</v>
      </c>
      <c r="AC15" s="14">
        <v>2</v>
      </c>
      <c r="AD15" s="28">
        <f>'Data@3.79'!N13</f>
        <v>2.5</v>
      </c>
      <c r="AE15" s="15">
        <v>1.5</v>
      </c>
      <c r="AF15" s="29">
        <f t="shared" si="15"/>
        <v>3.75</v>
      </c>
      <c r="AG15" s="29">
        <f t="shared" si="16"/>
        <v>6.25</v>
      </c>
      <c r="AH15" s="29">
        <f t="shared" si="17"/>
        <v>9.375</v>
      </c>
      <c r="AI15" s="29">
        <f t="shared" si="18"/>
        <v>15.625</v>
      </c>
      <c r="AJ15" s="29">
        <f t="shared" si="19"/>
        <v>23.4375</v>
      </c>
      <c r="AL15" s="14">
        <v>2</v>
      </c>
      <c r="AM15" s="28">
        <f>'Data@3.79'!P13</f>
        <v>1.94</v>
      </c>
      <c r="AN15" s="15">
        <v>1.5</v>
      </c>
      <c r="AO15" s="29">
        <f t="shared" si="20"/>
        <v>2.91</v>
      </c>
      <c r="AP15" s="29">
        <f t="shared" si="21"/>
        <v>3.7635999999999998</v>
      </c>
      <c r="AQ15" s="29">
        <f t="shared" si="22"/>
        <v>5.6453999999999995</v>
      </c>
      <c r="AR15" s="29">
        <f t="shared" si="23"/>
        <v>7.3013839999999997</v>
      </c>
      <c r="AS15" s="29">
        <f t="shared" si="24"/>
        <v>10.952076</v>
      </c>
      <c r="AU15" s="14">
        <v>2</v>
      </c>
      <c r="AV15" s="28">
        <f>'Data@3.79'!R13</f>
        <v>1.63</v>
      </c>
      <c r="AW15" s="15">
        <v>1.5</v>
      </c>
      <c r="AX15" s="29">
        <f t="shared" si="25"/>
        <v>2.4449999999999998</v>
      </c>
      <c r="AY15" s="29">
        <f t="shared" si="26"/>
        <v>2.6568999999999998</v>
      </c>
      <c r="AZ15" s="29">
        <f t="shared" si="27"/>
        <v>3.9853499999999995</v>
      </c>
      <c r="BA15" s="29">
        <f t="shared" si="28"/>
        <v>4.3307469999999997</v>
      </c>
      <c r="BB15" s="29">
        <f t="shared" si="29"/>
        <v>6.4961205</v>
      </c>
      <c r="BD15" s="14">
        <v>2</v>
      </c>
      <c r="BE15" s="28">
        <f>'Data@3.79'!T13</f>
        <v>1.44</v>
      </c>
      <c r="BF15" s="15">
        <v>1.5</v>
      </c>
      <c r="BG15" s="29">
        <f t="shared" si="30"/>
        <v>2.16</v>
      </c>
      <c r="BH15" s="29">
        <f t="shared" si="31"/>
        <v>2.0735999999999999</v>
      </c>
      <c r="BI15" s="29">
        <f t="shared" si="32"/>
        <v>3.1103999999999998</v>
      </c>
      <c r="BJ15" s="29">
        <f t="shared" si="33"/>
        <v>2.9859839999999997</v>
      </c>
      <c r="BK15" s="29">
        <f t="shared" si="34"/>
        <v>4.4789759999999994</v>
      </c>
      <c r="BM15" s="14">
        <v>2</v>
      </c>
      <c r="BN15" s="28">
        <f>'Data@3.79'!V13</f>
        <v>1.33</v>
      </c>
      <c r="BO15" s="15">
        <v>1.5</v>
      </c>
      <c r="BP15" s="29">
        <f t="shared" si="35"/>
        <v>1.9950000000000001</v>
      </c>
      <c r="BQ15" s="29">
        <f t="shared" si="36"/>
        <v>1.7689000000000001</v>
      </c>
      <c r="BR15" s="29">
        <f t="shared" si="37"/>
        <v>2.6533500000000001</v>
      </c>
      <c r="BS15" s="29">
        <f t="shared" si="38"/>
        <v>2.3526370000000001</v>
      </c>
      <c r="BT15" s="29">
        <f t="shared" si="39"/>
        <v>3.5289555000000004</v>
      </c>
      <c r="BV15" s="14">
        <v>2</v>
      </c>
      <c r="BW15" s="28">
        <f>'Data@3.79'!X13</f>
        <v>1.27</v>
      </c>
      <c r="BX15" s="15">
        <v>1.5</v>
      </c>
      <c r="BY15" s="29">
        <f t="shared" si="40"/>
        <v>1.905</v>
      </c>
      <c r="BZ15" s="29">
        <f t="shared" si="41"/>
        <v>1.6129</v>
      </c>
      <c r="CA15" s="29">
        <f t="shared" si="42"/>
        <v>2.4193500000000001</v>
      </c>
      <c r="CB15" s="29">
        <f t="shared" si="43"/>
        <v>2.0483829999999998</v>
      </c>
      <c r="CC15" s="29">
        <f t="shared" si="44"/>
        <v>3.0725745</v>
      </c>
      <c r="CE15" s="14">
        <v>2</v>
      </c>
      <c r="CF15" s="28">
        <f>'Data@3.79'!Z13</f>
        <v>1.3</v>
      </c>
      <c r="CG15" s="15">
        <v>1.5</v>
      </c>
      <c r="CH15" s="29">
        <f t="shared" si="45"/>
        <v>1.9500000000000002</v>
      </c>
      <c r="CI15" s="29">
        <f t="shared" si="46"/>
        <v>1.6900000000000002</v>
      </c>
      <c r="CJ15" s="29">
        <f t="shared" si="47"/>
        <v>2.5350000000000001</v>
      </c>
      <c r="CK15" s="29">
        <f t="shared" si="48"/>
        <v>2.1970000000000005</v>
      </c>
      <c r="CL15" s="29">
        <f t="shared" si="49"/>
        <v>3.2955000000000005</v>
      </c>
    </row>
    <row r="16" spans="2:90" ht="19.95" customHeight="1" x14ac:dyDescent="0.3">
      <c r="B16" s="14">
        <v>3</v>
      </c>
      <c r="C16" s="28">
        <f>'Data@3.79'!H14</f>
        <v>5.3849999999999998</v>
      </c>
      <c r="D16" s="15">
        <v>4</v>
      </c>
      <c r="E16" s="29">
        <f t="shared" si="0"/>
        <v>21.54</v>
      </c>
      <c r="F16" s="29">
        <f t="shared" si="1"/>
        <v>28.998224999999998</v>
      </c>
      <c r="G16" s="29">
        <f t="shared" si="2"/>
        <v>115.99289999999999</v>
      </c>
      <c r="H16" s="29">
        <f t="shared" si="3"/>
        <v>156.15544162499998</v>
      </c>
      <c r="I16" s="29">
        <f t="shared" si="4"/>
        <v>624.62176649999992</v>
      </c>
      <c r="K16" s="14">
        <v>3</v>
      </c>
      <c r="L16" s="28">
        <f>'Data@3.79'!J14</f>
        <v>5.53</v>
      </c>
      <c r="M16" s="15">
        <v>4</v>
      </c>
      <c r="N16" s="29">
        <f t="shared" si="5"/>
        <v>22.12</v>
      </c>
      <c r="O16" s="29">
        <f t="shared" si="6"/>
        <v>30.580900000000003</v>
      </c>
      <c r="P16" s="29">
        <f t="shared" si="7"/>
        <v>122.32360000000001</v>
      </c>
      <c r="Q16" s="29">
        <f t="shared" si="8"/>
        <v>169.11237700000004</v>
      </c>
      <c r="R16" s="29">
        <f t="shared" si="9"/>
        <v>676.44950800000015</v>
      </c>
      <c r="T16" s="14">
        <v>3</v>
      </c>
      <c r="U16" s="28">
        <f>'Data@3.79'!L14</f>
        <v>3.65</v>
      </c>
      <c r="V16" s="15">
        <v>4</v>
      </c>
      <c r="W16" s="29">
        <f t="shared" si="10"/>
        <v>14.6</v>
      </c>
      <c r="X16" s="29">
        <f t="shared" si="11"/>
        <v>13.3225</v>
      </c>
      <c r="Y16" s="29">
        <f t="shared" si="12"/>
        <v>53.29</v>
      </c>
      <c r="Z16" s="29">
        <f t="shared" si="13"/>
        <v>48.627124999999999</v>
      </c>
      <c r="AA16" s="29">
        <f t="shared" si="14"/>
        <v>194.5085</v>
      </c>
      <c r="AC16" s="14">
        <v>3</v>
      </c>
      <c r="AD16" s="28">
        <f>'Data@3.79'!N14</f>
        <v>2.5</v>
      </c>
      <c r="AE16" s="15">
        <v>4</v>
      </c>
      <c r="AF16" s="29">
        <f t="shared" si="15"/>
        <v>10</v>
      </c>
      <c r="AG16" s="29">
        <f t="shared" si="16"/>
        <v>6.25</v>
      </c>
      <c r="AH16" s="29">
        <f t="shared" si="17"/>
        <v>25</v>
      </c>
      <c r="AI16" s="29">
        <f t="shared" si="18"/>
        <v>15.625</v>
      </c>
      <c r="AJ16" s="29">
        <f t="shared" si="19"/>
        <v>62.5</v>
      </c>
      <c r="AL16" s="14">
        <v>3</v>
      </c>
      <c r="AM16" s="28">
        <f>'Data@3.79'!P14</f>
        <v>1.94</v>
      </c>
      <c r="AN16" s="15">
        <v>4</v>
      </c>
      <c r="AO16" s="29">
        <f t="shared" si="20"/>
        <v>7.76</v>
      </c>
      <c r="AP16" s="29">
        <f t="shared" si="21"/>
        <v>3.7635999999999998</v>
      </c>
      <c r="AQ16" s="29">
        <f t="shared" si="22"/>
        <v>15.054399999999999</v>
      </c>
      <c r="AR16" s="29">
        <f t="shared" si="23"/>
        <v>7.3013839999999997</v>
      </c>
      <c r="AS16" s="29">
        <f t="shared" si="24"/>
        <v>29.205535999999999</v>
      </c>
      <c r="AU16" s="14">
        <v>3</v>
      </c>
      <c r="AV16" s="28">
        <f>'Data@3.79'!R14</f>
        <v>1.63</v>
      </c>
      <c r="AW16" s="15">
        <v>4</v>
      </c>
      <c r="AX16" s="29">
        <f t="shared" si="25"/>
        <v>6.52</v>
      </c>
      <c r="AY16" s="29">
        <f t="shared" si="26"/>
        <v>2.6568999999999998</v>
      </c>
      <c r="AZ16" s="29">
        <f t="shared" si="27"/>
        <v>10.627599999999999</v>
      </c>
      <c r="BA16" s="29">
        <f t="shared" si="28"/>
        <v>4.3307469999999997</v>
      </c>
      <c r="BB16" s="29">
        <f t="shared" si="29"/>
        <v>17.322987999999999</v>
      </c>
      <c r="BD16" s="14">
        <v>3</v>
      </c>
      <c r="BE16" s="28">
        <f>'Data@3.79'!T14</f>
        <v>1.44</v>
      </c>
      <c r="BF16" s="15">
        <v>4</v>
      </c>
      <c r="BG16" s="29">
        <f t="shared" si="30"/>
        <v>5.76</v>
      </c>
      <c r="BH16" s="29">
        <f t="shared" si="31"/>
        <v>2.0735999999999999</v>
      </c>
      <c r="BI16" s="29">
        <f t="shared" si="32"/>
        <v>8.2943999999999996</v>
      </c>
      <c r="BJ16" s="29">
        <f t="shared" si="33"/>
        <v>2.9859839999999997</v>
      </c>
      <c r="BK16" s="29">
        <f t="shared" si="34"/>
        <v>11.943935999999999</v>
      </c>
      <c r="BM16" s="14">
        <v>3</v>
      </c>
      <c r="BN16" s="28">
        <f>'Data@3.79'!V14</f>
        <v>1.33</v>
      </c>
      <c r="BO16" s="15">
        <v>4</v>
      </c>
      <c r="BP16" s="29">
        <f t="shared" si="35"/>
        <v>5.32</v>
      </c>
      <c r="BQ16" s="29">
        <f t="shared" si="36"/>
        <v>1.7689000000000001</v>
      </c>
      <c r="BR16" s="29">
        <f t="shared" si="37"/>
        <v>7.0756000000000006</v>
      </c>
      <c r="BS16" s="29">
        <f t="shared" si="38"/>
        <v>2.3526370000000001</v>
      </c>
      <c r="BT16" s="29">
        <f t="shared" si="39"/>
        <v>9.4105480000000004</v>
      </c>
      <c r="BV16" s="14">
        <v>3</v>
      </c>
      <c r="BW16" s="28">
        <f>'Data@3.79'!X14</f>
        <v>1.27</v>
      </c>
      <c r="BX16" s="15">
        <v>4</v>
      </c>
      <c r="BY16" s="29">
        <f t="shared" si="40"/>
        <v>5.08</v>
      </c>
      <c r="BZ16" s="29">
        <f t="shared" si="41"/>
        <v>1.6129</v>
      </c>
      <c r="CA16" s="29">
        <f t="shared" si="42"/>
        <v>6.4516</v>
      </c>
      <c r="CB16" s="29">
        <f t="shared" si="43"/>
        <v>2.0483829999999998</v>
      </c>
      <c r="CC16" s="29">
        <f t="shared" si="44"/>
        <v>8.1935319999999994</v>
      </c>
      <c r="CE16" s="14">
        <v>3</v>
      </c>
      <c r="CF16" s="28">
        <f>'Data@3.79'!Z14</f>
        <v>1.3</v>
      </c>
      <c r="CG16" s="15">
        <v>4</v>
      </c>
      <c r="CH16" s="29">
        <f t="shared" si="45"/>
        <v>5.2</v>
      </c>
      <c r="CI16" s="29">
        <f t="shared" si="46"/>
        <v>1.6900000000000002</v>
      </c>
      <c r="CJ16" s="29">
        <f t="shared" si="47"/>
        <v>6.7600000000000007</v>
      </c>
      <c r="CK16" s="29">
        <f t="shared" si="48"/>
        <v>2.1970000000000005</v>
      </c>
      <c r="CL16" s="29">
        <f t="shared" si="49"/>
        <v>8.788000000000002</v>
      </c>
    </row>
    <row r="17" spans="2:90" ht="19.95" customHeight="1" x14ac:dyDescent="0.3">
      <c r="B17" s="14">
        <v>4</v>
      </c>
      <c r="C17" s="28">
        <f>'Data@3.79'!H15</f>
        <v>5.3849999999999998</v>
      </c>
      <c r="D17" s="15">
        <v>2</v>
      </c>
      <c r="E17" s="29">
        <f t="shared" si="0"/>
        <v>10.77</v>
      </c>
      <c r="F17" s="29">
        <f t="shared" si="1"/>
        <v>28.998224999999998</v>
      </c>
      <c r="G17" s="29">
        <f t="shared" si="2"/>
        <v>57.996449999999996</v>
      </c>
      <c r="H17" s="29">
        <f t="shared" si="3"/>
        <v>156.15544162499998</v>
      </c>
      <c r="I17" s="29">
        <f t="shared" si="4"/>
        <v>312.31088324999996</v>
      </c>
      <c r="K17" s="14">
        <v>4</v>
      </c>
      <c r="L17" s="28">
        <f>'Data@3.79'!J15</f>
        <v>5.53</v>
      </c>
      <c r="M17" s="15">
        <v>2</v>
      </c>
      <c r="N17" s="29">
        <f t="shared" si="5"/>
        <v>11.06</v>
      </c>
      <c r="O17" s="29">
        <f t="shared" si="6"/>
        <v>30.580900000000003</v>
      </c>
      <c r="P17" s="29">
        <f t="shared" si="7"/>
        <v>61.161800000000007</v>
      </c>
      <c r="Q17" s="29">
        <f t="shared" si="8"/>
        <v>169.11237700000004</v>
      </c>
      <c r="R17" s="29">
        <f t="shared" si="9"/>
        <v>338.22475400000008</v>
      </c>
      <c r="T17" s="14">
        <v>4</v>
      </c>
      <c r="U17" s="28">
        <f>'Data@3.79'!L15</f>
        <v>3.65</v>
      </c>
      <c r="V17" s="15">
        <v>2</v>
      </c>
      <c r="W17" s="29">
        <f t="shared" si="10"/>
        <v>7.3</v>
      </c>
      <c r="X17" s="29">
        <f t="shared" si="11"/>
        <v>13.3225</v>
      </c>
      <c r="Y17" s="29">
        <f t="shared" si="12"/>
        <v>26.645</v>
      </c>
      <c r="Z17" s="29">
        <f t="shared" si="13"/>
        <v>48.627124999999999</v>
      </c>
      <c r="AA17" s="29">
        <f t="shared" si="14"/>
        <v>97.254249999999999</v>
      </c>
      <c r="AC17" s="14">
        <v>4</v>
      </c>
      <c r="AD17" s="28">
        <f>'Data@3.79'!N15</f>
        <v>2.5</v>
      </c>
      <c r="AE17" s="15">
        <v>2</v>
      </c>
      <c r="AF17" s="29">
        <f t="shared" si="15"/>
        <v>5</v>
      </c>
      <c r="AG17" s="29">
        <f t="shared" si="16"/>
        <v>6.25</v>
      </c>
      <c r="AH17" s="29">
        <f t="shared" si="17"/>
        <v>12.5</v>
      </c>
      <c r="AI17" s="29">
        <f t="shared" si="18"/>
        <v>15.625</v>
      </c>
      <c r="AJ17" s="29">
        <f t="shared" si="19"/>
        <v>31.25</v>
      </c>
      <c r="AL17" s="14">
        <v>4</v>
      </c>
      <c r="AM17" s="28">
        <f>'Data@3.79'!P15</f>
        <v>1.94</v>
      </c>
      <c r="AN17" s="15">
        <v>2</v>
      </c>
      <c r="AO17" s="29">
        <f t="shared" si="20"/>
        <v>3.88</v>
      </c>
      <c r="AP17" s="29">
        <f t="shared" si="21"/>
        <v>3.7635999999999998</v>
      </c>
      <c r="AQ17" s="29">
        <f t="shared" si="22"/>
        <v>7.5271999999999997</v>
      </c>
      <c r="AR17" s="29">
        <f t="shared" si="23"/>
        <v>7.3013839999999997</v>
      </c>
      <c r="AS17" s="29">
        <f t="shared" si="24"/>
        <v>14.602767999999999</v>
      </c>
      <c r="AU17" s="14">
        <v>4</v>
      </c>
      <c r="AV17" s="28">
        <f>'Data@3.79'!R15</f>
        <v>1.63</v>
      </c>
      <c r="AW17" s="15">
        <v>2</v>
      </c>
      <c r="AX17" s="29">
        <f t="shared" si="25"/>
        <v>3.26</v>
      </c>
      <c r="AY17" s="29">
        <f t="shared" si="26"/>
        <v>2.6568999999999998</v>
      </c>
      <c r="AZ17" s="29">
        <f t="shared" si="27"/>
        <v>5.3137999999999996</v>
      </c>
      <c r="BA17" s="29">
        <f t="shared" si="28"/>
        <v>4.3307469999999997</v>
      </c>
      <c r="BB17" s="29">
        <f t="shared" si="29"/>
        <v>8.6614939999999994</v>
      </c>
      <c r="BD17" s="14">
        <v>4</v>
      </c>
      <c r="BE17" s="28">
        <f>'Data@3.79'!T15</f>
        <v>1.44</v>
      </c>
      <c r="BF17" s="15">
        <v>2</v>
      </c>
      <c r="BG17" s="29">
        <f t="shared" si="30"/>
        <v>2.88</v>
      </c>
      <c r="BH17" s="29">
        <f t="shared" si="31"/>
        <v>2.0735999999999999</v>
      </c>
      <c r="BI17" s="29">
        <f t="shared" si="32"/>
        <v>4.1471999999999998</v>
      </c>
      <c r="BJ17" s="29">
        <f t="shared" si="33"/>
        <v>2.9859839999999997</v>
      </c>
      <c r="BK17" s="29">
        <f t="shared" si="34"/>
        <v>5.9719679999999995</v>
      </c>
      <c r="BM17" s="14">
        <v>4</v>
      </c>
      <c r="BN17" s="28">
        <f>'Data@3.79'!V15</f>
        <v>1.33</v>
      </c>
      <c r="BO17" s="15">
        <v>2</v>
      </c>
      <c r="BP17" s="29">
        <f t="shared" si="35"/>
        <v>2.66</v>
      </c>
      <c r="BQ17" s="29">
        <f t="shared" si="36"/>
        <v>1.7689000000000001</v>
      </c>
      <c r="BR17" s="29">
        <f t="shared" si="37"/>
        <v>3.5378000000000003</v>
      </c>
      <c r="BS17" s="29">
        <f t="shared" si="38"/>
        <v>2.3526370000000001</v>
      </c>
      <c r="BT17" s="29">
        <f t="shared" si="39"/>
        <v>4.7052740000000002</v>
      </c>
      <c r="BV17" s="14">
        <v>4</v>
      </c>
      <c r="BW17" s="28">
        <f>'Data@3.79'!X15</f>
        <v>1.27</v>
      </c>
      <c r="BX17" s="15">
        <v>2</v>
      </c>
      <c r="BY17" s="29">
        <f t="shared" si="40"/>
        <v>2.54</v>
      </c>
      <c r="BZ17" s="29">
        <f t="shared" si="41"/>
        <v>1.6129</v>
      </c>
      <c r="CA17" s="29">
        <f t="shared" si="42"/>
        <v>3.2258</v>
      </c>
      <c r="CB17" s="29">
        <f t="shared" si="43"/>
        <v>2.0483829999999998</v>
      </c>
      <c r="CC17" s="29">
        <f t="shared" si="44"/>
        <v>4.0967659999999997</v>
      </c>
      <c r="CE17" s="14">
        <v>4</v>
      </c>
      <c r="CF17" s="28">
        <f>'Data@3.79'!Z15</f>
        <v>1.3</v>
      </c>
      <c r="CG17" s="15">
        <v>2</v>
      </c>
      <c r="CH17" s="29">
        <f t="shared" si="45"/>
        <v>2.6</v>
      </c>
      <c r="CI17" s="29">
        <f t="shared" si="46"/>
        <v>1.6900000000000002</v>
      </c>
      <c r="CJ17" s="29">
        <f t="shared" si="47"/>
        <v>3.3800000000000003</v>
      </c>
      <c r="CK17" s="29">
        <f t="shared" si="48"/>
        <v>2.1970000000000005</v>
      </c>
      <c r="CL17" s="29">
        <f t="shared" si="49"/>
        <v>4.394000000000001</v>
      </c>
    </row>
    <row r="18" spans="2:90" ht="19.95" customHeight="1" x14ac:dyDescent="0.3">
      <c r="B18" s="14">
        <v>5</v>
      </c>
      <c r="C18" s="28">
        <f>'Data@3.79'!H16</f>
        <v>5.3849999999999998</v>
      </c>
      <c r="D18" s="15">
        <v>4</v>
      </c>
      <c r="E18" s="29">
        <f t="shared" si="0"/>
        <v>21.54</v>
      </c>
      <c r="F18" s="29">
        <f t="shared" si="1"/>
        <v>28.998224999999998</v>
      </c>
      <c r="G18" s="29">
        <f t="shared" si="2"/>
        <v>115.99289999999999</v>
      </c>
      <c r="H18" s="29">
        <f t="shared" si="3"/>
        <v>156.15544162499998</v>
      </c>
      <c r="I18" s="29">
        <f t="shared" si="4"/>
        <v>624.62176649999992</v>
      </c>
      <c r="K18" s="14">
        <v>5</v>
      </c>
      <c r="L18" s="28">
        <f>'Data@3.79'!J16</f>
        <v>5.53</v>
      </c>
      <c r="M18" s="15">
        <v>4</v>
      </c>
      <c r="N18" s="29">
        <f t="shared" si="5"/>
        <v>22.12</v>
      </c>
      <c r="O18" s="29">
        <f t="shared" si="6"/>
        <v>30.580900000000003</v>
      </c>
      <c r="P18" s="29">
        <f t="shared" si="7"/>
        <v>122.32360000000001</v>
      </c>
      <c r="Q18" s="29">
        <f t="shared" si="8"/>
        <v>169.11237700000004</v>
      </c>
      <c r="R18" s="29">
        <f t="shared" si="9"/>
        <v>676.44950800000015</v>
      </c>
      <c r="T18" s="14">
        <v>5</v>
      </c>
      <c r="U18" s="28">
        <f>'Data@3.79'!L16</f>
        <v>3.65</v>
      </c>
      <c r="V18" s="15">
        <v>4</v>
      </c>
      <c r="W18" s="29">
        <f t="shared" si="10"/>
        <v>14.6</v>
      </c>
      <c r="X18" s="29">
        <f t="shared" si="11"/>
        <v>13.3225</v>
      </c>
      <c r="Y18" s="29">
        <f t="shared" si="12"/>
        <v>53.29</v>
      </c>
      <c r="Z18" s="29">
        <f t="shared" si="13"/>
        <v>48.627124999999999</v>
      </c>
      <c r="AA18" s="29">
        <f t="shared" si="14"/>
        <v>194.5085</v>
      </c>
      <c r="AC18" s="14">
        <v>5</v>
      </c>
      <c r="AD18" s="28">
        <f>'Data@3.79'!N16</f>
        <v>2.5</v>
      </c>
      <c r="AE18" s="15">
        <v>4</v>
      </c>
      <c r="AF18" s="29">
        <f t="shared" si="15"/>
        <v>10</v>
      </c>
      <c r="AG18" s="29">
        <f t="shared" si="16"/>
        <v>6.25</v>
      </c>
      <c r="AH18" s="29">
        <f t="shared" si="17"/>
        <v>25</v>
      </c>
      <c r="AI18" s="29">
        <f t="shared" si="18"/>
        <v>15.625</v>
      </c>
      <c r="AJ18" s="29">
        <f t="shared" si="19"/>
        <v>62.5</v>
      </c>
      <c r="AL18" s="14">
        <v>5</v>
      </c>
      <c r="AM18" s="28">
        <f>'Data@3.79'!P16</f>
        <v>1.94</v>
      </c>
      <c r="AN18" s="15">
        <v>4</v>
      </c>
      <c r="AO18" s="29">
        <f t="shared" si="20"/>
        <v>7.76</v>
      </c>
      <c r="AP18" s="29">
        <f t="shared" si="21"/>
        <v>3.7635999999999998</v>
      </c>
      <c r="AQ18" s="29">
        <f t="shared" si="22"/>
        <v>15.054399999999999</v>
      </c>
      <c r="AR18" s="29">
        <f t="shared" si="23"/>
        <v>7.3013839999999997</v>
      </c>
      <c r="AS18" s="29">
        <f t="shared" si="24"/>
        <v>29.205535999999999</v>
      </c>
      <c r="AU18" s="14">
        <v>5</v>
      </c>
      <c r="AV18" s="28">
        <f>'Data@3.79'!R16</f>
        <v>1.63</v>
      </c>
      <c r="AW18" s="15">
        <v>4</v>
      </c>
      <c r="AX18" s="29">
        <f t="shared" si="25"/>
        <v>6.52</v>
      </c>
      <c r="AY18" s="29">
        <f t="shared" si="26"/>
        <v>2.6568999999999998</v>
      </c>
      <c r="AZ18" s="29">
        <f t="shared" si="27"/>
        <v>10.627599999999999</v>
      </c>
      <c r="BA18" s="29">
        <f t="shared" si="28"/>
        <v>4.3307469999999997</v>
      </c>
      <c r="BB18" s="29">
        <f t="shared" si="29"/>
        <v>17.322987999999999</v>
      </c>
      <c r="BD18" s="14">
        <v>5</v>
      </c>
      <c r="BE18" s="28">
        <f>'Data@3.79'!T16</f>
        <v>1.44</v>
      </c>
      <c r="BF18" s="15">
        <v>4</v>
      </c>
      <c r="BG18" s="29">
        <f t="shared" si="30"/>
        <v>5.76</v>
      </c>
      <c r="BH18" s="29">
        <f t="shared" si="31"/>
        <v>2.0735999999999999</v>
      </c>
      <c r="BI18" s="29">
        <f t="shared" si="32"/>
        <v>8.2943999999999996</v>
      </c>
      <c r="BJ18" s="29">
        <f t="shared" si="33"/>
        <v>2.9859839999999997</v>
      </c>
      <c r="BK18" s="29">
        <f t="shared" si="34"/>
        <v>11.943935999999999</v>
      </c>
      <c r="BM18" s="14">
        <v>5</v>
      </c>
      <c r="BN18" s="28">
        <f>'Data@3.79'!V16</f>
        <v>1.33</v>
      </c>
      <c r="BO18" s="15">
        <v>4</v>
      </c>
      <c r="BP18" s="29">
        <f t="shared" si="35"/>
        <v>5.32</v>
      </c>
      <c r="BQ18" s="29">
        <f t="shared" si="36"/>
        <v>1.7689000000000001</v>
      </c>
      <c r="BR18" s="29">
        <f t="shared" si="37"/>
        <v>7.0756000000000006</v>
      </c>
      <c r="BS18" s="29">
        <f t="shared" si="38"/>
        <v>2.3526370000000001</v>
      </c>
      <c r="BT18" s="29">
        <f t="shared" si="39"/>
        <v>9.4105480000000004</v>
      </c>
      <c r="BV18" s="14">
        <v>5</v>
      </c>
      <c r="BW18" s="28">
        <f>'Data@3.79'!X16</f>
        <v>1.27</v>
      </c>
      <c r="BX18" s="15">
        <v>4</v>
      </c>
      <c r="BY18" s="29">
        <f t="shared" si="40"/>
        <v>5.08</v>
      </c>
      <c r="BZ18" s="29">
        <f t="shared" si="41"/>
        <v>1.6129</v>
      </c>
      <c r="CA18" s="29">
        <f t="shared" si="42"/>
        <v>6.4516</v>
      </c>
      <c r="CB18" s="29">
        <f t="shared" si="43"/>
        <v>2.0483829999999998</v>
      </c>
      <c r="CC18" s="29">
        <f t="shared" si="44"/>
        <v>8.1935319999999994</v>
      </c>
      <c r="CE18" s="14">
        <v>5</v>
      </c>
      <c r="CF18" s="28">
        <f>'Data@3.79'!Z16</f>
        <v>1.3</v>
      </c>
      <c r="CG18" s="15">
        <v>4</v>
      </c>
      <c r="CH18" s="29">
        <f t="shared" si="45"/>
        <v>5.2</v>
      </c>
      <c r="CI18" s="29">
        <f t="shared" si="46"/>
        <v>1.6900000000000002</v>
      </c>
      <c r="CJ18" s="29">
        <f t="shared" si="47"/>
        <v>6.7600000000000007</v>
      </c>
      <c r="CK18" s="29">
        <f t="shared" si="48"/>
        <v>2.1970000000000005</v>
      </c>
      <c r="CL18" s="29">
        <f t="shared" si="49"/>
        <v>8.788000000000002</v>
      </c>
    </row>
    <row r="19" spans="2:90" ht="19.95" customHeight="1" x14ac:dyDescent="0.3">
      <c r="B19" s="14">
        <v>6</v>
      </c>
      <c r="C19" s="28">
        <f>'Data@3.79'!H17</f>
        <v>5.3849999999999998</v>
      </c>
      <c r="D19" s="15">
        <v>2</v>
      </c>
      <c r="E19" s="29">
        <f t="shared" si="0"/>
        <v>10.77</v>
      </c>
      <c r="F19" s="29">
        <f t="shared" si="1"/>
        <v>28.998224999999998</v>
      </c>
      <c r="G19" s="29">
        <f t="shared" si="2"/>
        <v>57.996449999999996</v>
      </c>
      <c r="H19" s="29">
        <f t="shared" si="3"/>
        <v>156.15544162499998</v>
      </c>
      <c r="I19" s="29">
        <f t="shared" si="4"/>
        <v>312.31088324999996</v>
      </c>
      <c r="K19" s="14">
        <v>6</v>
      </c>
      <c r="L19" s="28">
        <f>'Data@3.79'!J17</f>
        <v>5.53</v>
      </c>
      <c r="M19" s="15">
        <v>2</v>
      </c>
      <c r="N19" s="29">
        <f t="shared" si="5"/>
        <v>11.06</v>
      </c>
      <c r="O19" s="29">
        <f t="shared" si="6"/>
        <v>30.580900000000003</v>
      </c>
      <c r="P19" s="29">
        <f t="shared" si="7"/>
        <v>61.161800000000007</v>
      </c>
      <c r="Q19" s="29">
        <f t="shared" si="8"/>
        <v>169.11237700000004</v>
      </c>
      <c r="R19" s="29">
        <f t="shared" si="9"/>
        <v>338.22475400000008</v>
      </c>
      <c r="T19" s="14">
        <v>6</v>
      </c>
      <c r="U19" s="28">
        <f>'Data@3.79'!L17</f>
        <v>3.65</v>
      </c>
      <c r="V19" s="15">
        <v>2</v>
      </c>
      <c r="W19" s="29">
        <f t="shared" si="10"/>
        <v>7.3</v>
      </c>
      <c r="X19" s="29">
        <f t="shared" si="11"/>
        <v>13.3225</v>
      </c>
      <c r="Y19" s="29">
        <f t="shared" si="12"/>
        <v>26.645</v>
      </c>
      <c r="Z19" s="29">
        <f t="shared" si="13"/>
        <v>48.627124999999999</v>
      </c>
      <c r="AA19" s="29">
        <f t="shared" si="14"/>
        <v>97.254249999999999</v>
      </c>
      <c r="AC19" s="14">
        <v>6</v>
      </c>
      <c r="AD19" s="28">
        <f>'Data@3.79'!N17</f>
        <v>2.5</v>
      </c>
      <c r="AE19" s="15">
        <v>2</v>
      </c>
      <c r="AF19" s="29">
        <f t="shared" si="15"/>
        <v>5</v>
      </c>
      <c r="AG19" s="29">
        <f t="shared" si="16"/>
        <v>6.25</v>
      </c>
      <c r="AH19" s="29">
        <f t="shared" si="17"/>
        <v>12.5</v>
      </c>
      <c r="AI19" s="29">
        <f t="shared" si="18"/>
        <v>15.625</v>
      </c>
      <c r="AJ19" s="29">
        <f t="shared" si="19"/>
        <v>31.25</v>
      </c>
      <c r="AL19" s="14">
        <v>6</v>
      </c>
      <c r="AM19" s="28">
        <f>'Data@3.79'!P17</f>
        <v>1.94</v>
      </c>
      <c r="AN19" s="15">
        <v>2</v>
      </c>
      <c r="AO19" s="29">
        <f t="shared" si="20"/>
        <v>3.88</v>
      </c>
      <c r="AP19" s="29">
        <f t="shared" si="21"/>
        <v>3.7635999999999998</v>
      </c>
      <c r="AQ19" s="29">
        <f t="shared" si="22"/>
        <v>7.5271999999999997</v>
      </c>
      <c r="AR19" s="29">
        <f t="shared" si="23"/>
        <v>7.3013839999999997</v>
      </c>
      <c r="AS19" s="29">
        <f t="shared" si="24"/>
        <v>14.602767999999999</v>
      </c>
      <c r="AU19" s="14">
        <v>6</v>
      </c>
      <c r="AV19" s="28">
        <f>'Data@3.79'!R17</f>
        <v>1.63</v>
      </c>
      <c r="AW19" s="15">
        <v>2</v>
      </c>
      <c r="AX19" s="29">
        <f t="shared" si="25"/>
        <v>3.26</v>
      </c>
      <c r="AY19" s="29">
        <f t="shared" si="26"/>
        <v>2.6568999999999998</v>
      </c>
      <c r="AZ19" s="29">
        <f t="shared" si="27"/>
        <v>5.3137999999999996</v>
      </c>
      <c r="BA19" s="29">
        <f t="shared" si="28"/>
        <v>4.3307469999999997</v>
      </c>
      <c r="BB19" s="29">
        <f t="shared" si="29"/>
        <v>8.6614939999999994</v>
      </c>
      <c r="BD19" s="14">
        <v>6</v>
      </c>
      <c r="BE19" s="28">
        <f>'Data@3.79'!T17</f>
        <v>1.44</v>
      </c>
      <c r="BF19" s="15">
        <v>2</v>
      </c>
      <c r="BG19" s="29">
        <f t="shared" si="30"/>
        <v>2.88</v>
      </c>
      <c r="BH19" s="29">
        <f t="shared" si="31"/>
        <v>2.0735999999999999</v>
      </c>
      <c r="BI19" s="29">
        <f t="shared" si="32"/>
        <v>4.1471999999999998</v>
      </c>
      <c r="BJ19" s="29">
        <f t="shared" si="33"/>
        <v>2.9859839999999997</v>
      </c>
      <c r="BK19" s="29">
        <f t="shared" si="34"/>
        <v>5.9719679999999995</v>
      </c>
      <c r="BM19" s="14">
        <v>6</v>
      </c>
      <c r="BN19" s="28">
        <f>'Data@3.79'!V17</f>
        <v>1.33</v>
      </c>
      <c r="BO19" s="15">
        <v>2</v>
      </c>
      <c r="BP19" s="29">
        <f t="shared" si="35"/>
        <v>2.66</v>
      </c>
      <c r="BQ19" s="29">
        <f t="shared" si="36"/>
        <v>1.7689000000000001</v>
      </c>
      <c r="BR19" s="29">
        <f t="shared" si="37"/>
        <v>3.5378000000000003</v>
      </c>
      <c r="BS19" s="29">
        <f t="shared" si="38"/>
        <v>2.3526370000000001</v>
      </c>
      <c r="BT19" s="29">
        <f t="shared" si="39"/>
        <v>4.7052740000000002</v>
      </c>
      <c r="BV19" s="14">
        <v>6</v>
      </c>
      <c r="BW19" s="28">
        <f>'Data@3.79'!X17</f>
        <v>1.27</v>
      </c>
      <c r="BX19" s="15">
        <v>2</v>
      </c>
      <c r="BY19" s="29">
        <f t="shared" si="40"/>
        <v>2.54</v>
      </c>
      <c r="BZ19" s="29">
        <f t="shared" si="41"/>
        <v>1.6129</v>
      </c>
      <c r="CA19" s="29">
        <f t="shared" si="42"/>
        <v>3.2258</v>
      </c>
      <c r="CB19" s="29">
        <f t="shared" si="43"/>
        <v>2.0483829999999998</v>
      </c>
      <c r="CC19" s="29">
        <f t="shared" si="44"/>
        <v>4.0967659999999997</v>
      </c>
      <c r="CE19" s="14">
        <v>6</v>
      </c>
      <c r="CF19" s="28">
        <f>'Data@3.79'!Z17</f>
        <v>1.3</v>
      </c>
      <c r="CG19" s="15">
        <v>2</v>
      </c>
      <c r="CH19" s="29">
        <f t="shared" si="45"/>
        <v>2.6</v>
      </c>
      <c r="CI19" s="29">
        <f t="shared" si="46"/>
        <v>1.6900000000000002</v>
      </c>
      <c r="CJ19" s="29">
        <f t="shared" si="47"/>
        <v>3.3800000000000003</v>
      </c>
      <c r="CK19" s="29">
        <f t="shared" si="48"/>
        <v>2.1970000000000005</v>
      </c>
      <c r="CL19" s="29">
        <f t="shared" si="49"/>
        <v>4.394000000000001</v>
      </c>
    </row>
    <row r="20" spans="2:90" ht="19.95" customHeight="1" x14ac:dyDescent="0.3">
      <c r="B20" s="14">
        <v>7</v>
      </c>
      <c r="C20" s="28">
        <f>'Data@3.79'!H18</f>
        <v>5.3849999999999998</v>
      </c>
      <c r="D20" s="15">
        <v>4</v>
      </c>
      <c r="E20" s="29">
        <f t="shared" si="0"/>
        <v>21.54</v>
      </c>
      <c r="F20" s="29">
        <f t="shared" si="1"/>
        <v>28.998224999999998</v>
      </c>
      <c r="G20" s="29">
        <f t="shared" si="2"/>
        <v>115.99289999999999</v>
      </c>
      <c r="H20" s="29">
        <f t="shared" si="3"/>
        <v>156.15544162499998</v>
      </c>
      <c r="I20" s="29">
        <f t="shared" si="4"/>
        <v>624.62176649999992</v>
      </c>
      <c r="K20" s="14">
        <v>7</v>
      </c>
      <c r="L20" s="28">
        <f>'Data@3.79'!J18</f>
        <v>5.53</v>
      </c>
      <c r="M20" s="15">
        <v>4</v>
      </c>
      <c r="N20" s="29">
        <f t="shared" si="5"/>
        <v>22.12</v>
      </c>
      <c r="O20" s="29">
        <f t="shared" si="6"/>
        <v>30.580900000000003</v>
      </c>
      <c r="P20" s="29">
        <f t="shared" si="7"/>
        <v>122.32360000000001</v>
      </c>
      <c r="Q20" s="29">
        <f t="shared" si="8"/>
        <v>169.11237700000004</v>
      </c>
      <c r="R20" s="29">
        <f t="shared" si="9"/>
        <v>676.44950800000015</v>
      </c>
      <c r="T20" s="14">
        <v>7</v>
      </c>
      <c r="U20" s="28">
        <f>'Data@3.79'!L18</f>
        <v>3.65</v>
      </c>
      <c r="V20" s="15">
        <v>4</v>
      </c>
      <c r="W20" s="29">
        <f t="shared" si="10"/>
        <v>14.6</v>
      </c>
      <c r="X20" s="29">
        <f t="shared" si="11"/>
        <v>13.3225</v>
      </c>
      <c r="Y20" s="29">
        <f t="shared" si="12"/>
        <v>53.29</v>
      </c>
      <c r="Z20" s="29">
        <f t="shared" si="13"/>
        <v>48.627124999999999</v>
      </c>
      <c r="AA20" s="29">
        <f t="shared" si="14"/>
        <v>194.5085</v>
      </c>
      <c r="AC20" s="14">
        <v>7</v>
      </c>
      <c r="AD20" s="28">
        <f>'Data@3.79'!N18</f>
        <v>2.5</v>
      </c>
      <c r="AE20" s="15">
        <v>4</v>
      </c>
      <c r="AF20" s="29">
        <f t="shared" si="15"/>
        <v>10</v>
      </c>
      <c r="AG20" s="29">
        <f t="shared" si="16"/>
        <v>6.25</v>
      </c>
      <c r="AH20" s="29">
        <f t="shared" si="17"/>
        <v>25</v>
      </c>
      <c r="AI20" s="29">
        <f t="shared" si="18"/>
        <v>15.625</v>
      </c>
      <c r="AJ20" s="29">
        <f t="shared" si="19"/>
        <v>62.5</v>
      </c>
      <c r="AL20" s="14">
        <v>7</v>
      </c>
      <c r="AM20" s="28">
        <f>'Data@3.79'!P18</f>
        <v>1.94</v>
      </c>
      <c r="AN20" s="15">
        <v>4</v>
      </c>
      <c r="AO20" s="29">
        <f t="shared" si="20"/>
        <v>7.76</v>
      </c>
      <c r="AP20" s="29">
        <f t="shared" si="21"/>
        <v>3.7635999999999998</v>
      </c>
      <c r="AQ20" s="29">
        <f t="shared" si="22"/>
        <v>15.054399999999999</v>
      </c>
      <c r="AR20" s="29">
        <f t="shared" si="23"/>
        <v>7.3013839999999997</v>
      </c>
      <c r="AS20" s="29">
        <f t="shared" si="24"/>
        <v>29.205535999999999</v>
      </c>
      <c r="AU20" s="14">
        <v>7</v>
      </c>
      <c r="AV20" s="28">
        <f>'Data@3.79'!R18</f>
        <v>1.63</v>
      </c>
      <c r="AW20" s="15">
        <v>4</v>
      </c>
      <c r="AX20" s="29">
        <f t="shared" si="25"/>
        <v>6.52</v>
      </c>
      <c r="AY20" s="29">
        <f t="shared" si="26"/>
        <v>2.6568999999999998</v>
      </c>
      <c r="AZ20" s="29">
        <f t="shared" si="27"/>
        <v>10.627599999999999</v>
      </c>
      <c r="BA20" s="29">
        <f t="shared" si="28"/>
        <v>4.3307469999999997</v>
      </c>
      <c r="BB20" s="29">
        <f t="shared" si="29"/>
        <v>17.322987999999999</v>
      </c>
      <c r="BD20" s="14">
        <v>7</v>
      </c>
      <c r="BE20" s="28">
        <f>'Data@3.79'!T18</f>
        <v>1.44</v>
      </c>
      <c r="BF20" s="15">
        <v>4</v>
      </c>
      <c r="BG20" s="29">
        <f t="shared" si="30"/>
        <v>5.76</v>
      </c>
      <c r="BH20" s="29">
        <f t="shared" si="31"/>
        <v>2.0735999999999999</v>
      </c>
      <c r="BI20" s="29">
        <f t="shared" si="32"/>
        <v>8.2943999999999996</v>
      </c>
      <c r="BJ20" s="29">
        <f t="shared" si="33"/>
        <v>2.9859839999999997</v>
      </c>
      <c r="BK20" s="29">
        <f t="shared" si="34"/>
        <v>11.943935999999999</v>
      </c>
      <c r="BM20" s="14">
        <v>7</v>
      </c>
      <c r="BN20" s="28">
        <f>'Data@3.79'!V18</f>
        <v>1.33</v>
      </c>
      <c r="BO20" s="15">
        <v>4</v>
      </c>
      <c r="BP20" s="29">
        <f t="shared" si="35"/>
        <v>5.32</v>
      </c>
      <c r="BQ20" s="29">
        <f t="shared" si="36"/>
        <v>1.7689000000000001</v>
      </c>
      <c r="BR20" s="29">
        <f t="shared" si="37"/>
        <v>7.0756000000000006</v>
      </c>
      <c r="BS20" s="29">
        <f t="shared" si="38"/>
        <v>2.3526370000000001</v>
      </c>
      <c r="BT20" s="29">
        <f t="shared" si="39"/>
        <v>9.4105480000000004</v>
      </c>
      <c r="BV20" s="14">
        <v>7</v>
      </c>
      <c r="BW20" s="28">
        <f>'Data@3.79'!X18</f>
        <v>1.27</v>
      </c>
      <c r="BX20" s="15">
        <v>4</v>
      </c>
      <c r="BY20" s="29">
        <f t="shared" si="40"/>
        <v>5.08</v>
      </c>
      <c r="BZ20" s="29">
        <f t="shared" si="41"/>
        <v>1.6129</v>
      </c>
      <c r="CA20" s="29">
        <f t="shared" si="42"/>
        <v>6.4516</v>
      </c>
      <c r="CB20" s="29">
        <f t="shared" si="43"/>
        <v>2.0483829999999998</v>
      </c>
      <c r="CC20" s="29">
        <f t="shared" si="44"/>
        <v>8.1935319999999994</v>
      </c>
      <c r="CE20" s="14">
        <v>7</v>
      </c>
      <c r="CF20" s="28">
        <f>'Data@3.79'!Z18</f>
        <v>1.3</v>
      </c>
      <c r="CG20" s="15">
        <v>4</v>
      </c>
      <c r="CH20" s="29">
        <f t="shared" si="45"/>
        <v>5.2</v>
      </c>
      <c r="CI20" s="29">
        <f t="shared" si="46"/>
        <v>1.6900000000000002</v>
      </c>
      <c r="CJ20" s="29">
        <f t="shared" si="47"/>
        <v>6.7600000000000007</v>
      </c>
      <c r="CK20" s="29">
        <f t="shared" si="48"/>
        <v>2.1970000000000005</v>
      </c>
      <c r="CL20" s="29">
        <f t="shared" si="49"/>
        <v>8.788000000000002</v>
      </c>
    </row>
    <row r="21" spans="2:90" ht="19.95" customHeight="1" x14ac:dyDescent="0.3">
      <c r="B21" s="14">
        <v>8</v>
      </c>
      <c r="C21" s="28">
        <f>'Data@3.79'!H19</f>
        <v>5.31</v>
      </c>
      <c r="D21" s="15">
        <v>1.5</v>
      </c>
      <c r="E21" s="29">
        <f t="shared" si="0"/>
        <v>7.9649999999999999</v>
      </c>
      <c r="F21" s="29">
        <f t="shared" si="1"/>
        <v>28.196099999999994</v>
      </c>
      <c r="G21" s="29">
        <f t="shared" si="2"/>
        <v>42.294149999999988</v>
      </c>
      <c r="H21" s="29">
        <f t="shared" si="3"/>
        <v>149.72129099999995</v>
      </c>
      <c r="I21" s="29">
        <f t="shared" si="4"/>
        <v>224.58193649999993</v>
      </c>
      <c r="K21" s="14">
        <v>8</v>
      </c>
      <c r="L21" s="28">
        <f>'Data@3.79'!J19</f>
        <v>5.45</v>
      </c>
      <c r="M21" s="15">
        <v>1.5</v>
      </c>
      <c r="N21" s="29">
        <f t="shared" si="5"/>
        <v>8.1750000000000007</v>
      </c>
      <c r="O21" s="29">
        <f t="shared" si="6"/>
        <v>29.702500000000001</v>
      </c>
      <c r="P21" s="29">
        <f t="shared" si="7"/>
        <v>44.553750000000001</v>
      </c>
      <c r="Q21" s="29">
        <f t="shared" si="8"/>
        <v>161.878625</v>
      </c>
      <c r="R21" s="29">
        <f t="shared" si="9"/>
        <v>242.8179375</v>
      </c>
      <c r="T21" s="14">
        <v>8</v>
      </c>
      <c r="U21" s="28">
        <f>'Data@3.79'!L19</f>
        <v>3.65</v>
      </c>
      <c r="V21" s="15">
        <v>1.5</v>
      </c>
      <c r="W21" s="29">
        <f t="shared" si="10"/>
        <v>5.4749999999999996</v>
      </c>
      <c r="X21" s="29">
        <f t="shared" si="11"/>
        <v>13.3225</v>
      </c>
      <c r="Y21" s="29">
        <f t="shared" si="12"/>
        <v>19.983750000000001</v>
      </c>
      <c r="Z21" s="29">
        <f t="shared" si="13"/>
        <v>48.627124999999999</v>
      </c>
      <c r="AA21" s="29">
        <f t="shared" si="14"/>
        <v>72.940687499999996</v>
      </c>
      <c r="AC21" s="14">
        <v>8</v>
      </c>
      <c r="AD21" s="28">
        <f>'Data@3.79'!N19</f>
        <v>2.5</v>
      </c>
      <c r="AE21" s="15">
        <v>1.5</v>
      </c>
      <c r="AF21" s="29">
        <f t="shared" si="15"/>
        <v>3.75</v>
      </c>
      <c r="AG21" s="29">
        <f t="shared" si="16"/>
        <v>6.25</v>
      </c>
      <c r="AH21" s="29">
        <f t="shared" si="17"/>
        <v>9.375</v>
      </c>
      <c r="AI21" s="29">
        <f t="shared" si="18"/>
        <v>15.625</v>
      </c>
      <c r="AJ21" s="29">
        <f t="shared" si="19"/>
        <v>23.4375</v>
      </c>
      <c r="AL21" s="14">
        <v>8</v>
      </c>
      <c r="AM21" s="28">
        <f>'Data@3.79'!P19</f>
        <v>1.94</v>
      </c>
      <c r="AN21" s="15">
        <v>1.5</v>
      </c>
      <c r="AO21" s="29">
        <f t="shared" si="20"/>
        <v>2.91</v>
      </c>
      <c r="AP21" s="29">
        <f t="shared" si="21"/>
        <v>3.7635999999999998</v>
      </c>
      <c r="AQ21" s="29">
        <f t="shared" si="22"/>
        <v>5.6453999999999995</v>
      </c>
      <c r="AR21" s="29">
        <f t="shared" si="23"/>
        <v>7.3013839999999997</v>
      </c>
      <c r="AS21" s="29">
        <f t="shared" si="24"/>
        <v>10.952076</v>
      </c>
      <c r="AU21" s="14">
        <v>8</v>
      </c>
      <c r="AV21" s="28">
        <f>'Data@3.79'!R19</f>
        <v>1.63</v>
      </c>
      <c r="AW21" s="15">
        <v>1.5</v>
      </c>
      <c r="AX21" s="29">
        <f t="shared" si="25"/>
        <v>2.4449999999999998</v>
      </c>
      <c r="AY21" s="29">
        <f t="shared" si="26"/>
        <v>2.6568999999999998</v>
      </c>
      <c r="AZ21" s="29">
        <f t="shared" si="27"/>
        <v>3.9853499999999995</v>
      </c>
      <c r="BA21" s="29">
        <f t="shared" si="28"/>
        <v>4.3307469999999997</v>
      </c>
      <c r="BB21" s="29">
        <f t="shared" si="29"/>
        <v>6.4961205</v>
      </c>
      <c r="BD21" s="14">
        <v>8</v>
      </c>
      <c r="BE21" s="28">
        <f>'Data@3.79'!T19</f>
        <v>1.44</v>
      </c>
      <c r="BF21" s="15">
        <v>1.5</v>
      </c>
      <c r="BG21" s="29">
        <f t="shared" si="30"/>
        <v>2.16</v>
      </c>
      <c r="BH21" s="29">
        <f t="shared" si="31"/>
        <v>2.0735999999999999</v>
      </c>
      <c r="BI21" s="29">
        <f t="shared" si="32"/>
        <v>3.1103999999999998</v>
      </c>
      <c r="BJ21" s="29">
        <f t="shared" si="33"/>
        <v>2.9859839999999997</v>
      </c>
      <c r="BK21" s="29">
        <f t="shared" si="34"/>
        <v>4.4789759999999994</v>
      </c>
      <c r="BM21" s="14">
        <v>8</v>
      </c>
      <c r="BN21" s="28">
        <f>'Data@3.79'!V19</f>
        <v>1.33</v>
      </c>
      <c r="BO21" s="15">
        <v>1.5</v>
      </c>
      <c r="BP21" s="29">
        <f t="shared" si="35"/>
        <v>1.9950000000000001</v>
      </c>
      <c r="BQ21" s="29">
        <f t="shared" si="36"/>
        <v>1.7689000000000001</v>
      </c>
      <c r="BR21" s="29">
        <f t="shared" si="37"/>
        <v>2.6533500000000001</v>
      </c>
      <c r="BS21" s="29">
        <f t="shared" si="38"/>
        <v>2.3526370000000001</v>
      </c>
      <c r="BT21" s="29">
        <f t="shared" si="39"/>
        <v>3.5289555000000004</v>
      </c>
      <c r="BV21" s="14">
        <v>8</v>
      </c>
      <c r="BW21" s="28">
        <f>'Data@3.79'!X19</f>
        <v>1.27</v>
      </c>
      <c r="BX21" s="15">
        <v>1.5</v>
      </c>
      <c r="BY21" s="29">
        <f t="shared" si="40"/>
        <v>1.905</v>
      </c>
      <c r="BZ21" s="29">
        <f t="shared" si="41"/>
        <v>1.6129</v>
      </c>
      <c r="CA21" s="29">
        <f t="shared" si="42"/>
        <v>2.4193500000000001</v>
      </c>
      <c r="CB21" s="29">
        <f t="shared" si="43"/>
        <v>2.0483829999999998</v>
      </c>
      <c r="CC21" s="29">
        <f t="shared" si="44"/>
        <v>3.0725745</v>
      </c>
      <c r="CE21" s="14">
        <v>8</v>
      </c>
      <c r="CF21" s="28">
        <f>'Data@3.79'!Z19</f>
        <v>1.3</v>
      </c>
      <c r="CG21" s="15">
        <v>1.5</v>
      </c>
      <c r="CH21" s="29">
        <f t="shared" si="45"/>
        <v>1.9500000000000002</v>
      </c>
      <c r="CI21" s="29">
        <f t="shared" si="46"/>
        <v>1.6900000000000002</v>
      </c>
      <c r="CJ21" s="29">
        <f t="shared" si="47"/>
        <v>2.5350000000000001</v>
      </c>
      <c r="CK21" s="29">
        <f t="shared" si="48"/>
        <v>2.1970000000000005</v>
      </c>
      <c r="CL21" s="29">
        <f t="shared" si="49"/>
        <v>3.2955000000000005</v>
      </c>
    </row>
    <row r="22" spans="2:90" ht="19.95" customHeight="1" x14ac:dyDescent="0.3">
      <c r="B22" s="14">
        <v>8.5</v>
      </c>
      <c r="C22" s="28">
        <f>'Data@3.79'!H20</f>
        <v>5.1100000000000003</v>
      </c>
      <c r="D22" s="15">
        <v>2</v>
      </c>
      <c r="E22" s="29">
        <f t="shared" si="0"/>
        <v>10.220000000000001</v>
      </c>
      <c r="F22" s="29">
        <f t="shared" si="1"/>
        <v>26.112100000000002</v>
      </c>
      <c r="G22" s="29">
        <f t="shared" si="2"/>
        <v>52.224200000000003</v>
      </c>
      <c r="H22" s="29">
        <f t="shared" si="3"/>
        <v>133.43283100000002</v>
      </c>
      <c r="I22" s="29">
        <f t="shared" si="4"/>
        <v>266.86566200000004</v>
      </c>
      <c r="K22" s="14">
        <v>8.5</v>
      </c>
      <c r="L22" s="28">
        <f>'Data@3.79'!J20</f>
        <v>5.3</v>
      </c>
      <c r="M22" s="15">
        <v>2</v>
      </c>
      <c r="N22" s="29">
        <f t="shared" si="5"/>
        <v>10.6</v>
      </c>
      <c r="O22" s="29">
        <f t="shared" si="6"/>
        <v>28.09</v>
      </c>
      <c r="P22" s="29">
        <f t="shared" si="7"/>
        <v>56.18</v>
      </c>
      <c r="Q22" s="29">
        <f t="shared" si="8"/>
        <v>148.87699999999998</v>
      </c>
      <c r="R22" s="29">
        <f t="shared" si="9"/>
        <v>297.75399999999996</v>
      </c>
      <c r="T22" s="14">
        <v>8.5</v>
      </c>
      <c r="U22" s="28">
        <f>'Data@3.79'!L20</f>
        <v>3.65</v>
      </c>
      <c r="V22" s="15">
        <v>2</v>
      </c>
      <c r="W22" s="29">
        <f t="shared" si="10"/>
        <v>7.3</v>
      </c>
      <c r="X22" s="29">
        <f t="shared" si="11"/>
        <v>13.3225</v>
      </c>
      <c r="Y22" s="29">
        <f t="shared" si="12"/>
        <v>26.645</v>
      </c>
      <c r="Z22" s="29">
        <f t="shared" si="13"/>
        <v>48.627124999999999</v>
      </c>
      <c r="AA22" s="29">
        <f t="shared" si="14"/>
        <v>97.254249999999999</v>
      </c>
      <c r="AC22" s="14">
        <v>8.5</v>
      </c>
      <c r="AD22" s="28">
        <f>'Data@3.79'!N20</f>
        <v>2.5</v>
      </c>
      <c r="AE22" s="15">
        <v>2</v>
      </c>
      <c r="AF22" s="29">
        <f t="shared" si="15"/>
        <v>5</v>
      </c>
      <c r="AG22" s="29">
        <f t="shared" si="16"/>
        <v>6.25</v>
      </c>
      <c r="AH22" s="29">
        <f t="shared" si="17"/>
        <v>12.5</v>
      </c>
      <c r="AI22" s="29">
        <f t="shared" si="18"/>
        <v>15.625</v>
      </c>
      <c r="AJ22" s="29">
        <f t="shared" si="19"/>
        <v>31.25</v>
      </c>
      <c r="AL22" s="14">
        <v>8.5</v>
      </c>
      <c r="AM22" s="28">
        <f>'Data@3.79'!P20</f>
        <v>1.94</v>
      </c>
      <c r="AN22" s="15">
        <v>2</v>
      </c>
      <c r="AO22" s="29">
        <f t="shared" si="20"/>
        <v>3.88</v>
      </c>
      <c r="AP22" s="29">
        <f t="shared" si="21"/>
        <v>3.7635999999999998</v>
      </c>
      <c r="AQ22" s="29">
        <f t="shared" si="22"/>
        <v>7.5271999999999997</v>
      </c>
      <c r="AR22" s="29">
        <f t="shared" si="23"/>
        <v>7.3013839999999997</v>
      </c>
      <c r="AS22" s="29">
        <f t="shared" si="24"/>
        <v>14.602767999999999</v>
      </c>
      <c r="AU22" s="14">
        <v>8.5</v>
      </c>
      <c r="AV22" s="28">
        <f>'Data@3.79'!R20</f>
        <v>1.63</v>
      </c>
      <c r="AW22" s="15">
        <v>2</v>
      </c>
      <c r="AX22" s="29">
        <f t="shared" si="25"/>
        <v>3.26</v>
      </c>
      <c r="AY22" s="29">
        <f t="shared" si="26"/>
        <v>2.6568999999999998</v>
      </c>
      <c r="AZ22" s="29">
        <f t="shared" si="27"/>
        <v>5.3137999999999996</v>
      </c>
      <c r="BA22" s="29">
        <f t="shared" si="28"/>
        <v>4.3307469999999997</v>
      </c>
      <c r="BB22" s="29">
        <f t="shared" si="29"/>
        <v>8.6614939999999994</v>
      </c>
      <c r="BD22" s="14">
        <v>8.5</v>
      </c>
      <c r="BE22" s="28">
        <f>'Data@3.79'!T20</f>
        <v>1.44</v>
      </c>
      <c r="BF22" s="15">
        <v>2</v>
      </c>
      <c r="BG22" s="29">
        <f t="shared" si="30"/>
        <v>2.88</v>
      </c>
      <c r="BH22" s="29">
        <f t="shared" si="31"/>
        <v>2.0735999999999999</v>
      </c>
      <c r="BI22" s="29">
        <f t="shared" si="32"/>
        <v>4.1471999999999998</v>
      </c>
      <c r="BJ22" s="29">
        <f t="shared" si="33"/>
        <v>2.9859839999999997</v>
      </c>
      <c r="BK22" s="29">
        <f t="shared" si="34"/>
        <v>5.9719679999999995</v>
      </c>
      <c r="BM22" s="14">
        <v>8.5</v>
      </c>
      <c r="BN22" s="28">
        <f>'Data@3.79'!V20</f>
        <v>1.33</v>
      </c>
      <c r="BO22" s="15">
        <v>2</v>
      </c>
      <c r="BP22" s="29">
        <f t="shared" si="35"/>
        <v>2.66</v>
      </c>
      <c r="BQ22" s="29">
        <f t="shared" si="36"/>
        <v>1.7689000000000001</v>
      </c>
      <c r="BR22" s="29">
        <f t="shared" si="37"/>
        <v>3.5378000000000003</v>
      </c>
      <c r="BS22" s="29">
        <f t="shared" si="38"/>
        <v>2.3526370000000001</v>
      </c>
      <c r="BT22" s="29">
        <f t="shared" si="39"/>
        <v>4.7052740000000002</v>
      </c>
      <c r="BV22" s="14">
        <v>8.5</v>
      </c>
      <c r="BW22" s="28">
        <f>'Data@3.79'!X20</f>
        <v>1.27</v>
      </c>
      <c r="BX22" s="15">
        <v>2</v>
      </c>
      <c r="BY22" s="29">
        <f t="shared" si="40"/>
        <v>2.54</v>
      </c>
      <c r="BZ22" s="29">
        <f t="shared" si="41"/>
        <v>1.6129</v>
      </c>
      <c r="CA22" s="29">
        <f t="shared" si="42"/>
        <v>3.2258</v>
      </c>
      <c r="CB22" s="29">
        <f t="shared" si="43"/>
        <v>2.0483829999999998</v>
      </c>
      <c r="CC22" s="29">
        <f t="shared" si="44"/>
        <v>4.0967659999999997</v>
      </c>
      <c r="CE22" s="14">
        <v>8.5</v>
      </c>
      <c r="CF22" s="28">
        <f>'Data@3.79'!Z20</f>
        <v>1.3</v>
      </c>
      <c r="CG22" s="15">
        <v>2</v>
      </c>
      <c r="CH22" s="29">
        <f t="shared" si="45"/>
        <v>2.6</v>
      </c>
      <c r="CI22" s="29">
        <f t="shared" si="46"/>
        <v>1.6900000000000002</v>
      </c>
      <c r="CJ22" s="29">
        <f t="shared" si="47"/>
        <v>3.3800000000000003</v>
      </c>
      <c r="CK22" s="29">
        <f t="shared" si="48"/>
        <v>2.1970000000000005</v>
      </c>
      <c r="CL22" s="29">
        <f t="shared" si="49"/>
        <v>4.394000000000001</v>
      </c>
    </row>
    <row r="23" spans="2:90" ht="19.95" customHeight="1" x14ac:dyDescent="0.3">
      <c r="B23" s="14">
        <v>9</v>
      </c>
      <c r="C23" s="28">
        <f>'Data@3.79'!H21</f>
        <v>4.3</v>
      </c>
      <c r="D23" s="15">
        <v>1</v>
      </c>
      <c r="E23" s="29">
        <f t="shared" si="0"/>
        <v>4.3</v>
      </c>
      <c r="F23" s="29">
        <f t="shared" si="1"/>
        <v>18.489999999999998</v>
      </c>
      <c r="G23" s="29">
        <f t="shared" si="2"/>
        <v>18.489999999999998</v>
      </c>
      <c r="H23" s="29">
        <f t="shared" si="3"/>
        <v>79.506999999999991</v>
      </c>
      <c r="I23" s="29">
        <f t="shared" si="4"/>
        <v>79.506999999999991</v>
      </c>
      <c r="K23" s="14">
        <v>9</v>
      </c>
      <c r="L23" s="28">
        <f>'Data@3.79'!J21</f>
        <v>4.5599999999999996</v>
      </c>
      <c r="M23" s="15">
        <v>1</v>
      </c>
      <c r="N23" s="29">
        <f t="shared" si="5"/>
        <v>4.5599999999999996</v>
      </c>
      <c r="O23" s="29">
        <f t="shared" si="6"/>
        <v>20.793599999999998</v>
      </c>
      <c r="P23" s="29">
        <f t="shared" si="7"/>
        <v>20.793599999999998</v>
      </c>
      <c r="Q23" s="29">
        <f t="shared" si="8"/>
        <v>94.818815999999984</v>
      </c>
      <c r="R23" s="29">
        <f t="shared" si="9"/>
        <v>94.818815999999984</v>
      </c>
      <c r="T23" s="14">
        <v>9</v>
      </c>
      <c r="U23" s="28">
        <f>'Data@3.79'!L21</f>
        <v>3.65</v>
      </c>
      <c r="V23" s="15">
        <v>1</v>
      </c>
      <c r="W23" s="29">
        <f t="shared" si="10"/>
        <v>3.65</v>
      </c>
      <c r="X23" s="29">
        <f t="shared" si="11"/>
        <v>13.3225</v>
      </c>
      <c r="Y23" s="29">
        <f t="shared" si="12"/>
        <v>13.3225</v>
      </c>
      <c r="Z23" s="29">
        <f t="shared" si="13"/>
        <v>48.627124999999999</v>
      </c>
      <c r="AA23" s="29">
        <f t="shared" si="14"/>
        <v>48.627124999999999</v>
      </c>
      <c r="AC23" s="14">
        <v>9</v>
      </c>
      <c r="AD23" s="28">
        <f>'Data@3.79'!N21</f>
        <v>2.5</v>
      </c>
      <c r="AE23" s="15">
        <v>1</v>
      </c>
      <c r="AF23" s="29">
        <f t="shared" si="15"/>
        <v>2.5</v>
      </c>
      <c r="AG23" s="29">
        <f t="shared" si="16"/>
        <v>6.25</v>
      </c>
      <c r="AH23" s="29">
        <f t="shared" si="17"/>
        <v>6.25</v>
      </c>
      <c r="AI23" s="29">
        <f t="shared" si="18"/>
        <v>15.625</v>
      </c>
      <c r="AJ23" s="29">
        <f t="shared" si="19"/>
        <v>15.625</v>
      </c>
      <c r="AL23" s="14">
        <v>9</v>
      </c>
      <c r="AM23" s="28">
        <f>'Data@3.79'!P21</f>
        <v>1.94</v>
      </c>
      <c r="AN23" s="15">
        <v>1</v>
      </c>
      <c r="AO23" s="29">
        <f t="shared" si="20"/>
        <v>1.94</v>
      </c>
      <c r="AP23" s="29">
        <f t="shared" si="21"/>
        <v>3.7635999999999998</v>
      </c>
      <c r="AQ23" s="29">
        <f t="shared" si="22"/>
        <v>3.7635999999999998</v>
      </c>
      <c r="AR23" s="29">
        <f t="shared" si="23"/>
        <v>7.3013839999999997</v>
      </c>
      <c r="AS23" s="29">
        <f t="shared" si="24"/>
        <v>7.3013839999999997</v>
      </c>
      <c r="AU23" s="14">
        <v>9</v>
      </c>
      <c r="AV23" s="28">
        <f>'Data@3.79'!R21</f>
        <v>1.63</v>
      </c>
      <c r="AW23" s="15">
        <v>1</v>
      </c>
      <c r="AX23" s="29">
        <f t="shared" si="25"/>
        <v>1.63</v>
      </c>
      <c r="AY23" s="29">
        <f t="shared" si="26"/>
        <v>2.6568999999999998</v>
      </c>
      <c r="AZ23" s="29">
        <f t="shared" si="27"/>
        <v>2.6568999999999998</v>
      </c>
      <c r="BA23" s="29">
        <f t="shared" si="28"/>
        <v>4.3307469999999997</v>
      </c>
      <c r="BB23" s="29">
        <f t="shared" si="29"/>
        <v>4.3307469999999997</v>
      </c>
      <c r="BD23" s="14">
        <v>9</v>
      </c>
      <c r="BE23" s="28">
        <f>'Data@3.79'!T21</f>
        <v>1.44</v>
      </c>
      <c r="BF23" s="15">
        <v>1</v>
      </c>
      <c r="BG23" s="29">
        <f t="shared" si="30"/>
        <v>1.44</v>
      </c>
      <c r="BH23" s="29">
        <f t="shared" si="31"/>
        <v>2.0735999999999999</v>
      </c>
      <c r="BI23" s="29">
        <f t="shared" si="32"/>
        <v>2.0735999999999999</v>
      </c>
      <c r="BJ23" s="29">
        <f t="shared" si="33"/>
        <v>2.9859839999999997</v>
      </c>
      <c r="BK23" s="29">
        <f t="shared" si="34"/>
        <v>2.9859839999999997</v>
      </c>
      <c r="BM23" s="14">
        <v>9</v>
      </c>
      <c r="BN23" s="28">
        <f>'Data@3.79'!V21</f>
        <v>1.33</v>
      </c>
      <c r="BO23" s="15">
        <v>1</v>
      </c>
      <c r="BP23" s="29">
        <f t="shared" si="35"/>
        <v>1.33</v>
      </c>
      <c r="BQ23" s="29">
        <f t="shared" si="36"/>
        <v>1.7689000000000001</v>
      </c>
      <c r="BR23" s="29">
        <f t="shared" si="37"/>
        <v>1.7689000000000001</v>
      </c>
      <c r="BS23" s="29">
        <f t="shared" si="38"/>
        <v>2.3526370000000001</v>
      </c>
      <c r="BT23" s="29">
        <f t="shared" si="39"/>
        <v>2.3526370000000001</v>
      </c>
      <c r="BV23" s="14">
        <v>9</v>
      </c>
      <c r="BW23" s="28">
        <f>'Data@3.79'!X21</f>
        <v>1.27</v>
      </c>
      <c r="BX23" s="15">
        <v>1</v>
      </c>
      <c r="BY23" s="29">
        <f t="shared" si="40"/>
        <v>1.27</v>
      </c>
      <c r="BZ23" s="29">
        <f t="shared" si="41"/>
        <v>1.6129</v>
      </c>
      <c r="CA23" s="29">
        <f t="shared" si="42"/>
        <v>1.6129</v>
      </c>
      <c r="CB23" s="29">
        <f t="shared" si="43"/>
        <v>2.0483829999999998</v>
      </c>
      <c r="CC23" s="29">
        <f t="shared" si="44"/>
        <v>2.0483829999999998</v>
      </c>
      <c r="CE23" s="14">
        <v>9</v>
      </c>
      <c r="CF23" s="28">
        <f>'Data@3.79'!Z21</f>
        <v>1.3</v>
      </c>
      <c r="CG23" s="15">
        <v>1</v>
      </c>
      <c r="CH23" s="29">
        <f t="shared" si="45"/>
        <v>1.3</v>
      </c>
      <c r="CI23" s="29">
        <f t="shared" si="46"/>
        <v>1.6900000000000002</v>
      </c>
      <c r="CJ23" s="29">
        <f t="shared" si="47"/>
        <v>1.6900000000000002</v>
      </c>
      <c r="CK23" s="29">
        <f t="shared" si="48"/>
        <v>2.1970000000000005</v>
      </c>
      <c r="CL23" s="29">
        <f t="shared" si="49"/>
        <v>2.1970000000000005</v>
      </c>
    </row>
    <row r="24" spans="2:90" ht="19.95" customHeight="1" x14ac:dyDescent="0.3">
      <c r="B24" s="14">
        <v>9.5</v>
      </c>
      <c r="C24" s="28">
        <f>'Data@3.79'!H22</f>
        <v>2.8</v>
      </c>
      <c r="D24" s="15">
        <v>2</v>
      </c>
      <c r="E24" s="29">
        <f t="shared" si="0"/>
        <v>5.6</v>
      </c>
      <c r="F24" s="29">
        <f t="shared" si="1"/>
        <v>7.839999999999999</v>
      </c>
      <c r="G24" s="29">
        <f t="shared" si="2"/>
        <v>15.679999999999998</v>
      </c>
      <c r="H24" s="29">
        <f t="shared" si="3"/>
        <v>21.951999999999995</v>
      </c>
      <c r="I24" s="29">
        <f t="shared" si="4"/>
        <v>43.903999999999989</v>
      </c>
      <c r="K24" s="14">
        <v>9.5</v>
      </c>
      <c r="L24" s="28">
        <f>'Data@3.79'!J22</f>
        <v>2.99</v>
      </c>
      <c r="M24" s="15">
        <v>2</v>
      </c>
      <c r="N24" s="29">
        <f t="shared" si="5"/>
        <v>5.98</v>
      </c>
      <c r="O24" s="29">
        <f t="shared" si="6"/>
        <v>8.940100000000001</v>
      </c>
      <c r="P24" s="29">
        <f t="shared" si="7"/>
        <v>17.880200000000002</v>
      </c>
      <c r="Q24" s="29">
        <f t="shared" si="8"/>
        <v>26.730899000000004</v>
      </c>
      <c r="R24" s="29">
        <f t="shared" si="9"/>
        <v>53.461798000000009</v>
      </c>
      <c r="T24" s="14">
        <v>9.5</v>
      </c>
      <c r="U24" s="28">
        <f>'Data@3.79'!L22</f>
        <v>3.32</v>
      </c>
      <c r="V24" s="15">
        <v>2</v>
      </c>
      <c r="W24" s="29">
        <f t="shared" si="10"/>
        <v>6.64</v>
      </c>
      <c r="X24" s="29">
        <f t="shared" si="11"/>
        <v>11.022399999999999</v>
      </c>
      <c r="Y24" s="29">
        <f t="shared" si="12"/>
        <v>22.044799999999999</v>
      </c>
      <c r="Z24" s="29">
        <f t="shared" si="13"/>
        <v>36.594367999999996</v>
      </c>
      <c r="AA24" s="29">
        <f t="shared" si="14"/>
        <v>73.188735999999992</v>
      </c>
      <c r="AC24" s="14">
        <v>9.5</v>
      </c>
      <c r="AD24" s="28">
        <f>'Data@3.79'!N22</f>
        <v>2.5</v>
      </c>
      <c r="AE24" s="15">
        <v>2</v>
      </c>
      <c r="AF24" s="29">
        <f t="shared" si="15"/>
        <v>5</v>
      </c>
      <c r="AG24" s="29">
        <f t="shared" si="16"/>
        <v>6.25</v>
      </c>
      <c r="AH24" s="29">
        <f t="shared" si="17"/>
        <v>12.5</v>
      </c>
      <c r="AI24" s="29">
        <f t="shared" si="18"/>
        <v>15.625</v>
      </c>
      <c r="AJ24" s="29">
        <f t="shared" si="19"/>
        <v>31.25</v>
      </c>
      <c r="AL24" s="14">
        <v>9.5</v>
      </c>
      <c r="AM24" s="28">
        <f>'Data@3.79'!P22</f>
        <v>1.94</v>
      </c>
      <c r="AN24" s="15">
        <v>2</v>
      </c>
      <c r="AO24" s="29">
        <f t="shared" si="20"/>
        <v>3.88</v>
      </c>
      <c r="AP24" s="29">
        <f t="shared" si="21"/>
        <v>3.7635999999999998</v>
      </c>
      <c r="AQ24" s="29">
        <f t="shared" si="22"/>
        <v>7.5271999999999997</v>
      </c>
      <c r="AR24" s="29">
        <f t="shared" si="23"/>
        <v>7.3013839999999997</v>
      </c>
      <c r="AS24" s="29">
        <f t="shared" si="24"/>
        <v>14.602767999999999</v>
      </c>
      <c r="AU24" s="14">
        <v>9.5</v>
      </c>
      <c r="AV24" s="28">
        <f>'Data@3.79'!R22</f>
        <v>1.63</v>
      </c>
      <c r="AW24" s="15">
        <v>2</v>
      </c>
      <c r="AX24" s="29">
        <f t="shared" si="25"/>
        <v>3.26</v>
      </c>
      <c r="AY24" s="29">
        <f t="shared" si="26"/>
        <v>2.6568999999999998</v>
      </c>
      <c r="AZ24" s="29">
        <f t="shared" si="27"/>
        <v>5.3137999999999996</v>
      </c>
      <c r="BA24" s="29">
        <f t="shared" si="28"/>
        <v>4.3307469999999997</v>
      </c>
      <c r="BB24" s="29">
        <f t="shared" si="29"/>
        <v>8.6614939999999994</v>
      </c>
      <c r="BD24" s="14">
        <v>9.5</v>
      </c>
      <c r="BE24" s="28">
        <f>'Data@3.79'!T22</f>
        <v>1.44</v>
      </c>
      <c r="BF24" s="15">
        <v>2</v>
      </c>
      <c r="BG24" s="29">
        <f t="shared" si="30"/>
        <v>2.88</v>
      </c>
      <c r="BH24" s="29">
        <f t="shared" si="31"/>
        <v>2.0735999999999999</v>
      </c>
      <c r="BI24" s="29">
        <f t="shared" si="32"/>
        <v>4.1471999999999998</v>
      </c>
      <c r="BJ24" s="29">
        <f t="shared" si="33"/>
        <v>2.9859839999999997</v>
      </c>
      <c r="BK24" s="29">
        <f t="shared" si="34"/>
        <v>5.9719679999999995</v>
      </c>
      <c r="BM24" s="14">
        <v>9.5</v>
      </c>
      <c r="BN24" s="28">
        <f>'Data@3.79'!V22</f>
        <v>1.33</v>
      </c>
      <c r="BO24" s="15">
        <v>2</v>
      </c>
      <c r="BP24" s="29">
        <f t="shared" si="35"/>
        <v>2.66</v>
      </c>
      <c r="BQ24" s="29">
        <f t="shared" si="36"/>
        <v>1.7689000000000001</v>
      </c>
      <c r="BR24" s="29">
        <f t="shared" si="37"/>
        <v>3.5378000000000003</v>
      </c>
      <c r="BS24" s="29">
        <f t="shared" si="38"/>
        <v>2.3526370000000001</v>
      </c>
      <c r="BT24" s="29">
        <f t="shared" si="39"/>
        <v>4.7052740000000002</v>
      </c>
      <c r="BV24" s="14">
        <v>9.5</v>
      </c>
      <c r="BW24" s="28">
        <f>'Data@3.79'!X22</f>
        <v>1.27</v>
      </c>
      <c r="BX24" s="15">
        <v>2</v>
      </c>
      <c r="BY24" s="29">
        <f t="shared" si="40"/>
        <v>2.54</v>
      </c>
      <c r="BZ24" s="29">
        <f t="shared" si="41"/>
        <v>1.6129</v>
      </c>
      <c r="CA24" s="29">
        <f t="shared" si="42"/>
        <v>3.2258</v>
      </c>
      <c r="CB24" s="29">
        <f t="shared" si="43"/>
        <v>2.0483829999999998</v>
      </c>
      <c r="CC24" s="29">
        <f t="shared" si="44"/>
        <v>4.0967659999999997</v>
      </c>
      <c r="CE24" s="14">
        <v>9.5</v>
      </c>
      <c r="CF24" s="28">
        <f>'Data@3.79'!Z22</f>
        <v>1.3</v>
      </c>
      <c r="CG24" s="15">
        <v>2</v>
      </c>
      <c r="CH24" s="29">
        <f t="shared" si="45"/>
        <v>2.6</v>
      </c>
      <c r="CI24" s="29">
        <f t="shared" si="46"/>
        <v>1.6900000000000002</v>
      </c>
      <c r="CJ24" s="29">
        <f t="shared" si="47"/>
        <v>3.3800000000000003</v>
      </c>
      <c r="CK24" s="29">
        <f t="shared" si="48"/>
        <v>2.1970000000000005</v>
      </c>
      <c r="CL24" s="29">
        <f t="shared" si="49"/>
        <v>4.394000000000001</v>
      </c>
    </row>
    <row r="25" spans="2:90" ht="19.95" customHeight="1" x14ac:dyDescent="0.3">
      <c r="B25" s="14">
        <v>10</v>
      </c>
      <c r="C25" s="28">
        <f>'Data@3.79'!H23</f>
        <v>0</v>
      </c>
      <c r="D25" s="15">
        <v>0.5</v>
      </c>
      <c r="E25" s="29">
        <f t="shared" si="0"/>
        <v>0</v>
      </c>
      <c r="F25" s="29">
        <f t="shared" si="1"/>
        <v>0</v>
      </c>
      <c r="G25" s="29">
        <f t="shared" si="2"/>
        <v>0</v>
      </c>
      <c r="H25" s="29">
        <f t="shared" si="3"/>
        <v>0</v>
      </c>
      <c r="I25" s="29">
        <f t="shared" si="4"/>
        <v>0</v>
      </c>
      <c r="K25" s="14">
        <v>10</v>
      </c>
      <c r="L25" s="28">
        <f>'Data@3.79'!J23</f>
        <v>0</v>
      </c>
      <c r="M25" s="15">
        <v>0.5</v>
      </c>
      <c r="N25" s="29">
        <f t="shared" si="5"/>
        <v>0</v>
      </c>
      <c r="O25" s="29">
        <f t="shared" si="6"/>
        <v>0</v>
      </c>
      <c r="P25" s="29">
        <f t="shared" si="7"/>
        <v>0</v>
      </c>
      <c r="Q25" s="29">
        <f t="shared" si="8"/>
        <v>0</v>
      </c>
      <c r="R25" s="29">
        <f t="shared" si="9"/>
        <v>0</v>
      </c>
      <c r="T25" s="14">
        <v>10</v>
      </c>
      <c r="U25" s="28">
        <f>'Data@3.79'!L23</f>
        <v>0</v>
      </c>
      <c r="V25" s="15">
        <v>0.5</v>
      </c>
      <c r="W25" s="29">
        <f t="shared" si="10"/>
        <v>0</v>
      </c>
      <c r="X25" s="29">
        <f t="shared" si="11"/>
        <v>0</v>
      </c>
      <c r="Y25" s="29">
        <f t="shared" si="12"/>
        <v>0</v>
      </c>
      <c r="Z25" s="29">
        <f t="shared" si="13"/>
        <v>0</v>
      </c>
      <c r="AA25" s="29">
        <f t="shared" si="14"/>
        <v>0</v>
      </c>
      <c r="AC25" s="14">
        <v>10</v>
      </c>
      <c r="AD25" s="28">
        <f>'Data@3.79'!N23</f>
        <v>0</v>
      </c>
      <c r="AE25" s="15">
        <v>0.5</v>
      </c>
      <c r="AF25" s="29">
        <f t="shared" si="15"/>
        <v>0</v>
      </c>
      <c r="AG25" s="29">
        <f t="shared" si="16"/>
        <v>0</v>
      </c>
      <c r="AH25" s="29">
        <f t="shared" si="17"/>
        <v>0</v>
      </c>
      <c r="AI25" s="29">
        <f t="shared" si="18"/>
        <v>0</v>
      </c>
      <c r="AJ25" s="29">
        <f t="shared" si="19"/>
        <v>0</v>
      </c>
      <c r="AL25" s="14">
        <v>10</v>
      </c>
      <c r="AM25" s="28">
        <f>'Data@3.79'!P23</f>
        <v>0</v>
      </c>
      <c r="AN25" s="15">
        <v>0.5</v>
      </c>
      <c r="AO25" s="29">
        <f t="shared" si="20"/>
        <v>0</v>
      </c>
      <c r="AP25" s="29">
        <f t="shared" si="21"/>
        <v>0</v>
      </c>
      <c r="AQ25" s="29">
        <f t="shared" si="22"/>
        <v>0</v>
      </c>
      <c r="AR25" s="29">
        <f t="shared" si="23"/>
        <v>0</v>
      </c>
      <c r="AS25" s="29">
        <f t="shared" si="24"/>
        <v>0</v>
      </c>
      <c r="AU25" s="14">
        <v>10</v>
      </c>
      <c r="AV25" s="28">
        <f>'Data@3.79'!R23</f>
        <v>0</v>
      </c>
      <c r="AW25" s="15">
        <v>0.5</v>
      </c>
      <c r="AX25" s="29">
        <f t="shared" si="25"/>
        <v>0</v>
      </c>
      <c r="AY25" s="29">
        <f t="shared" si="26"/>
        <v>0</v>
      </c>
      <c r="AZ25" s="29">
        <f t="shared" si="27"/>
        <v>0</v>
      </c>
      <c r="BA25" s="29">
        <f t="shared" si="28"/>
        <v>0</v>
      </c>
      <c r="BB25" s="29">
        <f t="shared" si="29"/>
        <v>0</v>
      </c>
      <c r="BD25" s="14">
        <v>10</v>
      </c>
      <c r="BE25" s="28">
        <f>'Data@3.79'!T23</f>
        <v>0</v>
      </c>
      <c r="BF25" s="15">
        <v>0.5</v>
      </c>
      <c r="BG25" s="29">
        <f t="shared" si="30"/>
        <v>0</v>
      </c>
      <c r="BH25" s="29">
        <f t="shared" si="31"/>
        <v>0</v>
      </c>
      <c r="BI25" s="29">
        <f t="shared" si="32"/>
        <v>0</v>
      </c>
      <c r="BJ25" s="29">
        <f t="shared" si="33"/>
        <v>0</v>
      </c>
      <c r="BK25" s="29">
        <f t="shared" si="34"/>
        <v>0</v>
      </c>
      <c r="BM25" s="14">
        <v>10</v>
      </c>
      <c r="BN25" s="28">
        <f>'Data@3.79'!V23</f>
        <v>1.1299999999999999</v>
      </c>
      <c r="BO25" s="15">
        <v>0.5</v>
      </c>
      <c r="BP25" s="29">
        <f t="shared" si="35"/>
        <v>0.56499999999999995</v>
      </c>
      <c r="BQ25" s="29">
        <f t="shared" si="36"/>
        <v>1.2768999999999997</v>
      </c>
      <c r="BR25" s="29">
        <f t="shared" si="37"/>
        <v>0.63844999999999985</v>
      </c>
      <c r="BS25" s="29">
        <f t="shared" si="38"/>
        <v>1.4428969999999994</v>
      </c>
      <c r="BT25" s="29">
        <f t="shared" si="39"/>
        <v>0.72144849999999972</v>
      </c>
      <c r="BV25" s="14">
        <v>10</v>
      </c>
      <c r="BW25" s="28">
        <f>'Data@3.79'!X23</f>
        <v>1.27</v>
      </c>
      <c r="BX25" s="15">
        <v>0.5</v>
      </c>
      <c r="BY25" s="29">
        <f t="shared" si="40"/>
        <v>0.63500000000000001</v>
      </c>
      <c r="BZ25" s="29">
        <f t="shared" si="41"/>
        <v>1.6129</v>
      </c>
      <c r="CA25" s="29">
        <f t="shared" si="42"/>
        <v>0.80645</v>
      </c>
      <c r="CB25" s="29">
        <f t="shared" si="43"/>
        <v>2.0483829999999998</v>
      </c>
      <c r="CC25" s="29">
        <f t="shared" si="44"/>
        <v>1.0241914999999999</v>
      </c>
      <c r="CE25" s="14">
        <v>10</v>
      </c>
      <c r="CF25" s="28">
        <f>'Data@3.79'!Z23</f>
        <v>1.3</v>
      </c>
      <c r="CG25" s="15">
        <v>0.5</v>
      </c>
      <c r="CH25" s="29">
        <f t="shared" si="45"/>
        <v>0.65</v>
      </c>
      <c r="CI25" s="29">
        <f t="shared" si="46"/>
        <v>1.6900000000000002</v>
      </c>
      <c r="CJ25" s="29">
        <f t="shared" si="47"/>
        <v>0.84500000000000008</v>
      </c>
      <c r="CK25" s="29">
        <f t="shared" si="48"/>
        <v>2.1970000000000005</v>
      </c>
      <c r="CL25" s="29">
        <f t="shared" si="49"/>
        <v>1.0985000000000003</v>
      </c>
    </row>
    <row r="26" spans="2:90" s="22" customFormat="1" ht="19.95" customHeight="1" x14ac:dyDescent="0.3">
      <c r="B26" s="25"/>
      <c r="C26" s="26"/>
      <c r="D26" s="25" t="s">
        <v>34</v>
      </c>
      <c r="E26" s="27">
        <f>SUM(E11:E25)</f>
        <v>147.4265</v>
      </c>
      <c r="F26" s="27" t="s">
        <v>35</v>
      </c>
      <c r="G26" s="27">
        <f>SUM(G11:G25)</f>
        <v>760.37932349999983</v>
      </c>
      <c r="H26" s="27" t="s">
        <v>36</v>
      </c>
      <c r="I26" s="27">
        <f>SUM(I11:I25)</f>
        <v>3973.2602931215001</v>
      </c>
      <c r="K26" s="25"/>
      <c r="L26" s="26"/>
      <c r="M26" s="25" t="s">
        <v>34</v>
      </c>
      <c r="N26" s="27">
        <f>SUM(N11:N25)</f>
        <v>153.30500000000001</v>
      </c>
      <c r="O26" s="27" t="s">
        <v>35</v>
      </c>
      <c r="P26" s="27">
        <f>SUM(P11:P25)</f>
        <v>815.81574999999998</v>
      </c>
      <c r="Q26" s="27" t="s">
        <v>36</v>
      </c>
      <c r="R26" s="27">
        <f>SUM(R11:R25)</f>
        <v>4393.8998285000016</v>
      </c>
      <c r="T26" s="25"/>
      <c r="U26" s="26"/>
      <c r="V26" s="25" t="s">
        <v>34</v>
      </c>
      <c r="W26" s="27">
        <f>SUM(W11:W25)</f>
        <v>106.62499999999999</v>
      </c>
      <c r="X26" s="27" t="s">
        <v>35</v>
      </c>
      <c r="Y26" s="27">
        <f>SUM(Y11:Y25)</f>
        <v>385.87074999999999</v>
      </c>
      <c r="Z26" s="27" t="s">
        <v>36</v>
      </c>
      <c r="AA26" s="27">
        <f>SUM(AA11:AA25)</f>
        <v>1397.9410624999998</v>
      </c>
      <c r="AC26" s="25"/>
      <c r="AD26" s="26"/>
      <c r="AE26" s="25" t="s">
        <v>34</v>
      </c>
      <c r="AF26" s="27">
        <f>SUM(AF11:AF25)</f>
        <v>73.75</v>
      </c>
      <c r="AG26" s="27" t="s">
        <v>35</v>
      </c>
      <c r="AH26" s="27">
        <f>SUM(AH11:AH25)</f>
        <v>184.375</v>
      </c>
      <c r="AI26" s="27" t="s">
        <v>36</v>
      </c>
      <c r="AJ26" s="27">
        <f>SUM(AJ11:AJ25)</f>
        <v>460.9375</v>
      </c>
      <c r="AL26" s="25"/>
      <c r="AM26" s="26"/>
      <c r="AN26" s="25" t="s">
        <v>34</v>
      </c>
      <c r="AO26" s="27">
        <f>SUM(AO11:AO25)</f>
        <v>57.230000000000004</v>
      </c>
      <c r="AP26" s="27" t="s">
        <v>35</v>
      </c>
      <c r="AQ26" s="27">
        <f>SUM(AQ11:AQ25)</f>
        <v>111.02619999999997</v>
      </c>
      <c r="AR26" s="27" t="s">
        <v>36</v>
      </c>
      <c r="AS26" s="27">
        <f>SUM(AS11:AS25)</f>
        <v>215.390828</v>
      </c>
      <c r="AU26" s="25"/>
      <c r="AV26" s="26"/>
      <c r="AW26" s="25" t="s">
        <v>34</v>
      </c>
      <c r="AX26" s="27">
        <f>SUM(AX11:AX25)</f>
        <v>48.084999999999994</v>
      </c>
      <c r="AY26" s="27" t="s">
        <v>35</v>
      </c>
      <c r="AZ26" s="27">
        <f>SUM(AZ11:AZ25)</f>
        <v>78.37854999999999</v>
      </c>
      <c r="BA26" s="27" t="s">
        <v>36</v>
      </c>
      <c r="BB26" s="27">
        <f>SUM(BB11:BB25)</f>
        <v>127.75703650000001</v>
      </c>
      <c r="BD26" s="25"/>
      <c r="BE26" s="26"/>
      <c r="BF26" s="25" t="s">
        <v>34</v>
      </c>
      <c r="BG26" s="27">
        <f>SUM(BG11:BG25)</f>
        <v>42.480000000000004</v>
      </c>
      <c r="BH26" s="27" t="s">
        <v>35</v>
      </c>
      <c r="BI26" s="27">
        <f>SUM(BI11:BI25)</f>
        <v>61.171199999999985</v>
      </c>
      <c r="BJ26" s="27" t="s">
        <v>36</v>
      </c>
      <c r="BK26" s="27">
        <f>SUM(BK11:BK25)</f>
        <v>88.086528000000001</v>
      </c>
      <c r="BM26" s="25"/>
      <c r="BN26" s="26"/>
      <c r="BO26" s="25" t="s">
        <v>34</v>
      </c>
      <c r="BP26" s="27">
        <f>SUM(BP11:BP25)</f>
        <v>39.799999999999997</v>
      </c>
      <c r="BQ26" s="27" t="s">
        <v>35</v>
      </c>
      <c r="BR26" s="27">
        <f>SUM(BR11:BR25)</f>
        <v>52.821000000000005</v>
      </c>
      <c r="BS26" s="27" t="s">
        <v>36</v>
      </c>
      <c r="BT26" s="27">
        <f>SUM(BT11:BT25)</f>
        <v>70.12424</v>
      </c>
      <c r="BV26" s="25"/>
      <c r="BW26" s="26"/>
      <c r="BX26" s="25" t="s">
        <v>34</v>
      </c>
      <c r="BY26" s="27">
        <f>SUM(BY11:BY25)</f>
        <v>38.1</v>
      </c>
      <c r="BZ26" s="27" t="s">
        <v>35</v>
      </c>
      <c r="CA26" s="27">
        <f>SUM(CA11:CA25)</f>
        <v>48.387</v>
      </c>
      <c r="CB26" s="27" t="s">
        <v>36</v>
      </c>
      <c r="CC26" s="27">
        <f>SUM(CC11:CC25)</f>
        <v>61.451490000000007</v>
      </c>
      <c r="CE26" s="25"/>
      <c r="CF26" s="26"/>
      <c r="CG26" s="25" t="s">
        <v>34</v>
      </c>
      <c r="CH26" s="27">
        <f>SUM(CH11:CH25)</f>
        <v>39</v>
      </c>
      <c r="CI26" s="27" t="s">
        <v>35</v>
      </c>
      <c r="CJ26" s="27">
        <f>SUM(CJ11:CJ25)</f>
        <v>50.7</v>
      </c>
      <c r="CK26" s="27" t="s">
        <v>36</v>
      </c>
      <c r="CL26" s="27">
        <f>SUM(CL11:CL25)</f>
        <v>65.910000000000011</v>
      </c>
    </row>
    <row r="28" spans="2:90" s="22" customFormat="1" ht="19.95" customHeight="1" x14ac:dyDescent="0.3">
      <c r="C28" s="23"/>
      <c r="D28" s="73" t="s">
        <v>17</v>
      </c>
      <c r="E28" s="73"/>
      <c r="F28" s="73"/>
      <c r="G28" s="73"/>
      <c r="H28" s="24"/>
      <c r="I28" s="24"/>
      <c r="L28" s="23"/>
      <c r="M28" s="73" t="s">
        <v>18</v>
      </c>
      <c r="N28" s="73"/>
      <c r="O28" s="73"/>
      <c r="P28" s="73"/>
      <c r="Q28" s="24"/>
      <c r="R28" s="24"/>
      <c r="U28" s="23"/>
      <c r="V28" s="73" t="s">
        <v>19</v>
      </c>
      <c r="W28" s="73"/>
      <c r="X28" s="73"/>
      <c r="Y28" s="73"/>
      <c r="Z28" s="24"/>
      <c r="AA28" s="24"/>
      <c r="AD28" s="23"/>
      <c r="AE28" s="73" t="s">
        <v>20</v>
      </c>
      <c r="AF28" s="78"/>
      <c r="AG28" s="78"/>
      <c r="AH28" s="78"/>
      <c r="AI28" s="24"/>
      <c r="AJ28" s="24"/>
      <c r="AM28" s="23"/>
      <c r="AN28" s="73" t="s">
        <v>21</v>
      </c>
      <c r="AO28" s="78"/>
      <c r="AP28" s="78"/>
      <c r="AQ28" s="78"/>
      <c r="AR28" s="24"/>
      <c r="AS28" s="24"/>
      <c r="AV28" s="23"/>
      <c r="AW28" s="73" t="s">
        <v>22</v>
      </c>
      <c r="AX28" s="78"/>
      <c r="AY28" s="78"/>
      <c r="AZ28" s="78"/>
      <c r="BA28" s="24"/>
      <c r="BB28" s="24"/>
      <c r="BE28" s="23"/>
      <c r="BF28" s="73" t="s">
        <v>23</v>
      </c>
      <c r="BG28" s="78"/>
      <c r="BH28" s="78"/>
      <c r="BI28" s="78"/>
      <c r="BJ28" s="24"/>
      <c r="BK28" s="24"/>
      <c r="BN28" s="23"/>
      <c r="BO28" s="73" t="s">
        <v>24</v>
      </c>
      <c r="BP28" s="78"/>
      <c r="BQ28" s="78"/>
      <c r="BR28" s="78"/>
      <c r="BS28" s="24"/>
      <c r="BT28" s="24"/>
      <c r="BW28" s="23"/>
      <c r="BX28" s="73" t="s">
        <v>25</v>
      </c>
      <c r="BY28" s="78"/>
      <c r="BZ28" s="78"/>
      <c r="CA28" s="78"/>
      <c r="CB28" s="24"/>
      <c r="CC28" s="24"/>
      <c r="CF28" s="23"/>
      <c r="CG28" s="73" t="s">
        <v>26</v>
      </c>
      <c r="CH28" s="78"/>
      <c r="CI28" s="78"/>
      <c r="CJ28" s="78"/>
      <c r="CK28" s="24"/>
      <c r="CL28" s="24"/>
    </row>
    <row r="29" spans="2:90" s="22" customFormat="1" ht="19.95" customHeight="1" x14ac:dyDescent="0.3">
      <c r="C29" s="23"/>
      <c r="D29" s="73"/>
      <c r="E29" s="73"/>
      <c r="F29" s="73"/>
      <c r="G29" s="73"/>
      <c r="H29" s="24"/>
      <c r="I29" s="24"/>
      <c r="L29" s="23"/>
      <c r="M29" s="73"/>
      <c r="N29" s="73"/>
      <c r="O29" s="73"/>
      <c r="P29" s="73"/>
      <c r="Q29" s="24"/>
      <c r="R29" s="24"/>
      <c r="U29" s="23"/>
      <c r="V29" s="73"/>
      <c r="W29" s="73"/>
      <c r="X29" s="73"/>
      <c r="Y29" s="73"/>
      <c r="Z29" s="24"/>
      <c r="AA29" s="24"/>
      <c r="AD29" s="23"/>
      <c r="AE29" s="73"/>
      <c r="AF29" s="78"/>
      <c r="AG29" s="78"/>
      <c r="AH29" s="78"/>
      <c r="AI29" s="24"/>
      <c r="AJ29" s="24"/>
      <c r="AM29" s="23"/>
      <c r="AN29" s="73"/>
      <c r="AO29" s="78"/>
      <c r="AP29" s="78"/>
      <c r="AQ29" s="78"/>
      <c r="AR29" s="24"/>
      <c r="AS29" s="24"/>
      <c r="AV29" s="23"/>
      <c r="AW29" s="73"/>
      <c r="AX29" s="78"/>
      <c r="AY29" s="78"/>
      <c r="AZ29" s="78"/>
      <c r="BA29" s="24"/>
      <c r="BB29" s="24"/>
      <c r="BE29" s="23"/>
      <c r="BF29" s="73"/>
      <c r="BG29" s="78"/>
      <c r="BH29" s="78"/>
      <c r="BI29" s="78"/>
      <c r="BJ29" s="24"/>
      <c r="BK29" s="24"/>
      <c r="BN29" s="23"/>
      <c r="BO29" s="73"/>
      <c r="BP29" s="78"/>
      <c r="BQ29" s="78"/>
      <c r="BR29" s="78"/>
      <c r="BS29" s="24"/>
      <c r="BT29" s="24"/>
      <c r="BW29" s="23"/>
      <c r="BX29" s="73"/>
      <c r="BY29" s="78"/>
      <c r="BZ29" s="78"/>
      <c r="CA29" s="78"/>
      <c r="CB29" s="24"/>
      <c r="CC29" s="24"/>
      <c r="CF29" s="23"/>
      <c r="CG29" s="73"/>
      <c r="CH29" s="78"/>
      <c r="CI29" s="78"/>
      <c r="CJ29" s="78"/>
      <c r="CK29" s="24"/>
      <c r="CL29" s="24"/>
    </row>
    <row r="30" spans="2:90" s="22" customFormat="1" ht="19.95" customHeight="1" x14ac:dyDescent="0.3">
      <c r="C30" s="23"/>
      <c r="D30" s="79" t="s">
        <v>37</v>
      </c>
      <c r="E30" s="80"/>
      <c r="F30" s="80"/>
      <c r="G30" s="81"/>
      <c r="H30" s="24"/>
      <c r="I30" s="24"/>
      <c r="L30" s="23"/>
      <c r="M30" s="79" t="s">
        <v>37</v>
      </c>
      <c r="N30" s="80"/>
      <c r="O30" s="80"/>
      <c r="P30" s="81"/>
      <c r="Q30" s="24"/>
      <c r="R30" s="24"/>
      <c r="U30" s="23"/>
      <c r="V30" s="79" t="s">
        <v>37</v>
      </c>
      <c r="W30" s="80"/>
      <c r="X30" s="80"/>
      <c r="Y30" s="81"/>
      <c r="Z30" s="24"/>
      <c r="AA30" s="24"/>
      <c r="AD30" s="23"/>
      <c r="AE30" s="79" t="s">
        <v>37</v>
      </c>
      <c r="AF30" s="85"/>
      <c r="AG30" s="85"/>
      <c r="AH30" s="86"/>
      <c r="AI30" s="24"/>
      <c r="AJ30" s="24"/>
      <c r="AM30" s="23"/>
      <c r="AN30" s="79" t="s">
        <v>37</v>
      </c>
      <c r="AO30" s="85"/>
      <c r="AP30" s="85"/>
      <c r="AQ30" s="86"/>
      <c r="AR30" s="24"/>
      <c r="AS30" s="24"/>
      <c r="AV30" s="23"/>
      <c r="AW30" s="79" t="s">
        <v>37</v>
      </c>
      <c r="AX30" s="85"/>
      <c r="AY30" s="85"/>
      <c r="AZ30" s="86"/>
      <c r="BA30" s="24"/>
      <c r="BB30" s="24"/>
      <c r="BE30" s="23"/>
      <c r="BF30" s="79" t="s">
        <v>37</v>
      </c>
      <c r="BG30" s="85"/>
      <c r="BH30" s="85"/>
      <c r="BI30" s="86"/>
      <c r="BJ30" s="24"/>
      <c r="BK30" s="24"/>
      <c r="BN30" s="23"/>
      <c r="BO30" s="79" t="s">
        <v>37</v>
      </c>
      <c r="BP30" s="85"/>
      <c r="BQ30" s="85"/>
      <c r="BR30" s="86"/>
      <c r="BS30" s="24"/>
      <c r="BT30" s="24"/>
      <c r="BW30" s="23"/>
      <c r="BX30" s="79" t="s">
        <v>37</v>
      </c>
      <c r="BY30" s="85"/>
      <c r="BZ30" s="85"/>
      <c r="CA30" s="86"/>
      <c r="CB30" s="24"/>
      <c r="CC30" s="24"/>
      <c r="CF30" s="23"/>
      <c r="CG30" s="79" t="s">
        <v>37</v>
      </c>
      <c r="CH30" s="85"/>
      <c r="CI30" s="85"/>
      <c r="CJ30" s="86"/>
      <c r="CK30" s="24"/>
      <c r="CL30" s="24"/>
    </row>
    <row r="31" spans="2:90" s="22" customFormat="1" ht="19.95" customHeight="1" x14ac:dyDescent="0.3">
      <c r="C31" s="23"/>
      <c r="D31" s="82"/>
      <c r="E31" s="83"/>
      <c r="F31" s="83"/>
      <c r="G31" s="84"/>
      <c r="H31" s="24"/>
      <c r="I31" s="24"/>
      <c r="L31" s="23"/>
      <c r="M31" s="82"/>
      <c r="N31" s="83"/>
      <c r="O31" s="83"/>
      <c r="P31" s="84"/>
      <c r="Q31" s="24"/>
      <c r="R31" s="24"/>
      <c r="U31" s="23"/>
      <c r="V31" s="82"/>
      <c r="W31" s="83"/>
      <c r="X31" s="83"/>
      <c r="Y31" s="84"/>
      <c r="Z31" s="24"/>
      <c r="AA31" s="24"/>
      <c r="AD31" s="23"/>
      <c r="AE31" s="82"/>
      <c r="AF31" s="87"/>
      <c r="AG31" s="87"/>
      <c r="AH31" s="88"/>
      <c r="AI31" s="24"/>
      <c r="AJ31" s="24"/>
      <c r="AM31" s="23"/>
      <c r="AN31" s="82"/>
      <c r="AO31" s="87"/>
      <c r="AP31" s="87"/>
      <c r="AQ31" s="88"/>
      <c r="AR31" s="24"/>
      <c r="AS31" s="24"/>
      <c r="AV31" s="23"/>
      <c r="AW31" s="82"/>
      <c r="AX31" s="87"/>
      <c r="AY31" s="87"/>
      <c r="AZ31" s="88"/>
      <c r="BA31" s="24"/>
      <c r="BB31" s="24"/>
      <c r="BE31" s="23"/>
      <c r="BF31" s="82"/>
      <c r="BG31" s="87"/>
      <c r="BH31" s="87"/>
      <c r="BI31" s="88"/>
      <c r="BJ31" s="24"/>
      <c r="BK31" s="24"/>
      <c r="BN31" s="23"/>
      <c r="BO31" s="82"/>
      <c r="BP31" s="87"/>
      <c r="BQ31" s="87"/>
      <c r="BR31" s="88"/>
      <c r="BS31" s="24"/>
      <c r="BT31" s="24"/>
      <c r="BW31" s="23"/>
      <c r="BX31" s="82"/>
      <c r="BY31" s="87"/>
      <c r="BZ31" s="87"/>
      <c r="CA31" s="88"/>
      <c r="CB31" s="24"/>
      <c r="CC31" s="24"/>
      <c r="CF31" s="23"/>
      <c r="CG31" s="82"/>
      <c r="CH31" s="87"/>
      <c r="CI31" s="87"/>
      <c r="CJ31" s="88"/>
      <c r="CK31" s="24"/>
      <c r="CL31" s="24"/>
    </row>
    <row r="32" spans="2:90" s="22" customFormat="1" ht="19.95" customHeight="1" x14ac:dyDescent="0.3">
      <c r="B32" s="25" t="s">
        <v>14</v>
      </c>
      <c r="C32" s="26" t="s">
        <v>15</v>
      </c>
      <c r="D32" s="25" t="s">
        <v>28</v>
      </c>
      <c r="E32" s="27" t="s">
        <v>29</v>
      </c>
      <c r="F32" s="27" t="s">
        <v>30</v>
      </c>
      <c r="G32" s="27" t="s">
        <v>31</v>
      </c>
      <c r="H32" s="27" t="s">
        <v>32</v>
      </c>
      <c r="I32" s="27" t="s">
        <v>33</v>
      </c>
      <c r="K32" s="25" t="s">
        <v>14</v>
      </c>
      <c r="L32" s="26" t="s">
        <v>15</v>
      </c>
      <c r="M32" s="25" t="s">
        <v>28</v>
      </c>
      <c r="N32" s="27" t="s">
        <v>29</v>
      </c>
      <c r="O32" s="27" t="s">
        <v>30</v>
      </c>
      <c r="P32" s="27" t="s">
        <v>31</v>
      </c>
      <c r="Q32" s="27" t="s">
        <v>32</v>
      </c>
      <c r="R32" s="27" t="s">
        <v>33</v>
      </c>
      <c r="T32" s="25" t="s">
        <v>14</v>
      </c>
      <c r="U32" s="26" t="s">
        <v>15</v>
      </c>
      <c r="V32" s="25" t="s">
        <v>28</v>
      </c>
      <c r="W32" s="27" t="s">
        <v>29</v>
      </c>
      <c r="X32" s="27" t="s">
        <v>30</v>
      </c>
      <c r="Y32" s="27" t="s">
        <v>31</v>
      </c>
      <c r="Z32" s="27" t="s">
        <v>32</v>
      </c>
      <c r="AA32" s="27" t="s">
        <v>33</v>
      </c>
      <c r="AC32" s="25" t="s">
        <v>14</v>
      </c>
      <c r="AD32" s="26" t="s">
        <v>15</v>
      </c>
      <c r="AE32" s="25" t="s">
        <v>28</v>
      </c>
      <c r="AF32" s="27" t="s">
        <v>29</v>
      </c>
      <c r="AG32" s="27" t="s">
        <v>30</v>
      </c>
      <c r="AH32" s="27" t="s">
        <v>31</v>
      </c>
      <c r="AI32" s="27" t="s">
        <v>32</v>
      </c>
      <c r="AJ32" s="27" t="s">
        <v>33</v>
      </c>
      <c r="AL32" s="25" t="s">
        <v>14</v>
      </c>
      <c r="AM32" s="26" t="s">
        <v>15</v>
      </c>
      <c r="AN32" s="25" t="s">
        <v>28</v>
      </c>
      <c r="AO32" s="27" t="s">
        <v>29</v>
      </c>
      <c r="AP32" s="27" t="s">
        <v>30</v>
      </c>
      <c r="AQ32" s="27" t="s">
        <v>31</v>
      </c>
      <c r="AR32" s="27" t="s">
        <v>32</v>
      </c>
      <c r="AS32" s="27" t="s">
        <v>33</v>
      </c>
      <c r="AU32" s="25" t="s">
        <v>14</v>
      </c>
      <c r="AV32" s="26" t="s">
        <v>15</v>
      </c>
      <c r="AW32" s="25" t="s">
        <v>28</v>
      </c>
      <c r="AX32" s="27" t="s">
        <v>29</v>
      </c>
      <c r="AY32" s="27" t="s">
        <v>30</v>
      </c>
      <c r="AZ32" s="27" t="s">
        <v>31</v>
      </c>
      <c r="BA32" s="27" t="s">
        <v>32</v>
      </c>
      <c r="BB32" s="27" t="s">
        <v>33</v>
      </c>
      <c r="BD32" s="25" t="s">
        <v>14</v>
      </c>
      <c r="BE32" s="26" t="s">
        <v>15</v>
      </c>
      <c r="BF32" s="25" t="s">
        <v>28</v>
      </c>
      <c r="BG32" s="27" t="s">
        <v>29</v>
      </c>
      <c r="BH32" s="27" t="s">
        <v>30</v>
      </c>
      <c r="BI32" s="27" t="s">
        <v>31</v>
      </c>
      <c r="BJ32" s="27" t="s">
        <v>32</v>
      </c>
      <c r="BK32" s="27" t="s">
        <v>33</v>
      </c>
      <c r="BM32" s="25" t="s">
        <v>14</v>
      </c>
      <c r="BN32" s="26" t="s">
        <v>15</v>
      </c>
      <c r="BO32" s="25" t="s">
        <v>28</v>
      </c>
      <c r="BP32" s="27" t="s">
        <v>29</v>
      </c>
      <c r="BQ32" s="27" t="s">
        <v>30</v>
      </c>
      <c r="BR32" s="27" t="s">
        <v>31</v>
      </c>
      <c r="BS32" s="27" t="s">
        <v>32</v>
      </c>
      <c r="BT32" s="27" t="s">
        <v>33</v>
      </c>
      <c r="BV32" s="25" t="s">
        <v>14</v>
      </c>
      <c r="BW32" s="26" t="s">
        <v>15</v>
      </c>
      <c r="BX32" s="25" t="s">
        <v>28</v>
      </c>
      <c r="BY32" s="27" t="s">
        <v>29</v>
      </c>
      <c r="BZ32" s="27" t="s">
        <v>30</v>
      </c>
      <c r="CA32" s="27" t="s">
        <v>31</v>
      </c>
      <c r="CB32" s="27" t="s">
        <v>32</v>
      </c>
      <c r="CC32" s="27" t="s">
        <v>33</v>
      </c>
      <c r="CE32" s="25" t="s">
        <v>14</v>
      </c>
      <c r="CF32" s="26" t="s">
        <v>15</v>
      </c>
      <c r="CG32" s="25" t="s">
        <v>28</v>
      </c>
      <c r="CH32" s="27" t="s">
        <v>29</v>
      </c>
      <c r="CI32" s="27" t="s">
        <v>30</v>
      </c>
      <c r="CJ32" s="27" t="s">
        <v>31</v>
      </c>
      <c r="CK32" s="27" t="s">
        <v>32</v>
      </c>
      <c r="CL32" s="27" t="s">
        <v>33</v>
      </c>
    </row>
    <row r="33" spans="2:90" ht="19.95" customHeight="1" x14ac:dyDescent="0.3">
      <c r="B33" s="14">
        <v>0</v>
      </c>
      <c r="C33" s="28">
        <f>'Data@3.79'!H28</f>
        <v>0.62</v>
      </c>
      <c r="D33" s="15">
        <v>0.5</v>
      </c>
      <c r="E33" s="29">
        <f t="shared" ref="E33:E47" si="50">C33*D33</f>
        <v>0.31</v>
      </c>
      <c r="F33" s="29">
        <f t="shared" ref="F33:F47" si="51">C33*C33</f>
        <v>0.38440000000000002</v>
      </c>
      <c r="G33" s="29">
        <f t="shared" ref="G33:G47" si="52">D33*F33</f>
        <v>0.19220000000000001</v>
      </c>
      <c r="H33" s="29">
        <f t="shared" ref="H33:H47" si="53">C33*C33*C33</f>
        <v>0.23832800000000001</v>
      </c>
      <c r="I33" s="29">
        <f t="shared" ref="I33:I47" si="54">D33*H33</f>
        <v>0.11916400000000001</v>
      </c>
      <c r="K33" s="14">
        <v>0</v>
      </c>
      <c r="L33" s="28">
        <f>'Data@3.79'!J28</f>
        <v>0.36</v>
      </c>
      <c r="M33" s="15">
        <v>0.5</v>
      </c>
      <c r="N33" s="29">
        <f t="shared" ref="N33:N47" si="55">L33*M33</f>
        <v>0.18</v>
      </c>
      <c r="O33" s="29">
        <f t="shared" ref="O33:O47" si="56">L33*L33</f>
        <v>0.12959999999999999</v>
      </c>
      <c r="P33" s="29">
        <f t="shared" ref="P33:P47" si="57">M33*O33</f>
        <v>6.4799999999999996E-2</v>
      </c>
      <c r="Q33" s="29">
        <f t="shared" ref="Q33:Q47" si="58">L33*L33*L33</f>
        <v>4.6655999999999996E-2</v>
      </c>
      <c r="R33" s="29">
        <f t="shared" ref="R33:R47" si="59">M33*Q33</f>
        <v>2.3327999999999998E-2</v>
      </c>
      <c r="T33" s="14">
        <v>0</v>
      </c>
      <c r="U33" s="28">
        <f>'Data@3.79'!L28</f>
        <v>0.26</v>
      </c>
      <c r="V33" s="15">
        <v>0.5</v>
      </c>
      <c r="W33" s="29">
        <f>U33*V33</f>
        <v>0.13</v>
      </c>
      <c r="X33" s="29">
        <f>U33*U33</f>
        <v>6.7600000000000007E-2</v>
      </c>
      <c r="Y33" s="29">
        <f>V33*X33</f>
        <v>3.3800000000000004E-2</v>
      </c>
      <c r="Z33" s="29">
        <f>U33*U33*U33</f>
        <v>1.7576000000000001E-2</v>
      </c>
      <c r="AA33" s="29">
        <f>V33*Z33</f>
        <v>8.7880000000000007E-3</v>
      </c>
      <c r="AC33" s="14">
        <v>0</v>
      </c>
      <c r="AD33" s="28">
        <f>'Data@3.79'!N28</f>
        <v>0.2</v>
      </c>
      <c r="AE33" s="15">
        <v>0.5</v>
      </c>
      <c r="AF33" s="29">
        <f>AD33*AE33</f>
        <v>0.1</v>
      </c>
      <c r="AG33" s="29">
        <f>AD33*AD33</f>
        <v>4.0000000000000008E-2</v>
      </c>
      <c r="AH33" s="29">
        <f>AE33*AG33</f>
        <v>2.0000000000000004E-2</v>
      </c>
      <c r="AI33" s="29">
        <f>AD33*AD33*AD33</f>
        <v>8.0000000000000019E-3</v>
      </c>
      <c r="AJ33" s="29">
        <f>AE33*AI33</f>
        <v>4.000000000000001E-3</v>
      </c>
      <c r="AL33" s="14">
        <v>0</v>
      </c>
      <c r="AM33" s="28">
        <f>'Data@3.79'!P28</f>
        <v>0.18</v>
      </c>
      <c r="AN33" s="15">
        <v>0.5</v>
      </c>
      <c r="AO33" s="29">
        <f>AM33*AN33</f>
        <v>0.09</v>
      </c>
      <c r="AP33" s="29">
        <f>AM33*AM33</f>
        <v>3.2399999999999998E-2</v>
      </c>
      <c r="AQ33" s="29">
        <f>AN33*AP33</f>
        <v>1.6199999999999999E-2</v>
      </c>
      <c r="AR33" s="29">
        <f>AM33*AM33*AM33</f>
        <v>5.8319999999999995E-3</v>
      </c>
      <c r="AS33" s="29">
        <f>AN33*AR33</f>
        <v>2.9159999999999998E-3</v>
      </c>
      <c r="AU33" s="14">
        <v>0</v>
      </c>
      <c r="AV33" s="28">
        <f>'Data@3.79'!R28</f>
        <v>0.16</v>
      </c>
      <c r="AW33" s="15">
        <v>0.5</v>
      </c>
      <c r="AX33" s="29">
        <f>AV33*AW33</f>
        <v>0.08</v>
      </c>
      <c r="AY33" s="29">
        <f>AV33*AV33</f>
        <v>2.5600000000000001E-2</v>
      </c>
      <c r="AZ33" s="29">
        <f>AW33*AY33</f>
        <v>1.2800000000000001E-2</v>
      </c>
      <c r="BA33" s="29">
        <f>AV33*AV33*AV33</f>
        <v>4.0960000000000007E-3</v>
      </c>
      <c r="BB33" s="29">
        <f>AW33*BA33</f>
        <v>2.0480000000000003E-3</v>
      </c>
      <c r="BD33" s="14">
        <v>0</v>
      </c>
      <c r="BE33" s="28">
        <f>'Data@3.79'!T28</f>
        <v>0.151</v>
      </c>
      <c r="BF33" s="15">
        <v>0.5</v>
      </c>
      <c r="BG33" s="29">
        <f>BE33*BF33</f>
        <v>7.5499999999999998E-2</v>
      </c>
      <c r="BH33" s="29">
        <f>BE33*BE33</f>
        <v>2.2800999999999998E-2</v>
      </c>
      <c r="BI33" s="29">
        <f>BF33*BH33</f>
        <v>1.1400499999999999E-2</v>
      </c>
      <c r="BJ33" s="29">
        <f>BE33*BE33*BE33</f>
        <v>3.4429509999999997E-3</v>
      </c>
      <c r="BK33" s="29">
        <f>BF33*BJ33</f>
        <v>1.7214754999999998E-3</v>
      </c>
      <c r="BM33" s="14">
        <v>0</v>
      </c>
      <c r="BN33" s="28">
        <f>'Data@3.79'!V28</f>
        <v>0.15</v>
      </c>
      <c r="BO33" s="15">
        <v>0.5</v>
      </c>
      <c r="BP33" s="29">
        <f>BN33*BO33</f>
        <v>7.4999999999999997E-2</v>
      </c>
      <c r="BQ33" s="29">
        <f>BN33*BN33</f>
        <v>2.2499999999999999E-2</v>
      </c>
      <c r="BR33" s="29">
        <f>BO33*BQ33</f>
        <v>1.125E-2</v>
      </c>
      <c r="BS33" s="29">
        <f>BN33*BN33*BN33</f>
        <v>3.375E-3</v>
      </c>
      <c r="BT33" s="29">
        <f>BO33*BS33</f>
        <v>1.6875E-3</v>
      </c>
      <c r="BV33" s="14">
        <v>0</v>
      </c>
      <c r="BW33" s="28">
        <f>'Data@3.79'!X28</f>
        <v>0.14599999999999999</v>
      </c>
      <c r="BX33" s="15">
        <v>0.5</v>
      </c>
      <c r="BY33" s="29">
        <f>BW33*BX33</f>
        <v>7.2999999999999995E-2</v>
      </c>
      <c r="BZ33" s="29">
        <f>BW33*BW33</f>
        <v>2.1315999999999998E-2</v>
      </c>
      <c r="CA33" s="29">
        <f>BX33*BZ33</f>
        <v>1.0657999999999999E-2</v>
      </c>
      <c r="CB33" s="29">
        <f>BW33*BW33*BW33</f>
        <v>3.1121359999999997E-3</v>
      </c>
      <c r="CC33" s="29">
        <f>BX33*CB33</f>
        <v>1.5560679999999999E-3</v>
      </c>
      <c r="CE33" s="14">
        <v>0</v>
      </c>
      <c r="CF33" s="28">
        <f>'Data@3.79'!Z28</f>
        <v>0.15</v>
      </c>
      <c r="CG33" s="15">
        <v>0.5</v>
      </c>
      <c r="CH33" s="29">
        <f>CF33*CG33</f>
        <v>7.4999999999999997E-2</v>
      </c>
      <c r="CI33" s="29">
        <f>CF33*CF33</f>
        <v>2.2499999999999999E-2</v>
      </c>
      <c r="CJ33" s="29">
        <f>CG33*CI33</f>
        <v>1.125E-2</v>
      </c>
      <c r="CK33" s="29">
        <f>CF33*CF33*CF33</f>
        <v>3.375E-3</v>
      </c>
      <c r="CL33" s="29">
        <f>CG33*CK33</f>
        <v>1.6875E-3</v>
      </c>
    </row>
    <row r="34" spans="2:90" ht="19.95" customHeight="1" x14ac:dyDescent="0.3">
      <c r="B34" s="14">
        <v>0.5</v>
      </c>
      <c r="C34" s="28">
        <f>'Data@3.79'!H29</f>
        <v>4.3899999999999997</v>
      </c>
      <c r="D34" s="15">
        <v>2</v>
      </c>
      <c r="E34" s="29">
        <f t="shared" si="50"/>
        <v>8.7799999999999994</v>
      </c>
      <c r="F34" s="29">
        <f t="shared" si="51"/>
        <v>19.272099999999998</v>
      </c>
      <c r="G34" s="29">
        <f t="shared" si="52"/>
        <v>38.544199999999996</v>
      </c>
      <c r="H34" s="29">
        <f t="shared" si="53"/>
        <v>84.604518999999982</v>
      </c>
      <c r="I34" s="29">
        <f t="shared" si="54"/>
        <v>169.20903799999996</v>
      </c>
      <c r="K34" s="14">
        <v>0.5</v>
      </c>
      <c r="L34" s="28">
        <f>'Data@3.79'!J29</f>
        <v>3.89</v>
      </c>
      <c r="M34" s="15">
        <v>2</v>
      </c>
      <c r="N34" s="29">
        <f t="shared" si="55"/>
        <v>7.78</v>
      </c>
      <c r="O34" s="29">
        <f t="shared" si="56"/>
        <v>15.132100000000001</v>
      </c>
      <c r="P34" s="29">
        <f t="shared" si="57"/>
        <v>30.264200000000002</v>
      </c>
      <c r="Q34" s="29">
        <f t="shared" si="58"/>
        <v>58.863869000000008</v>
      </c>
      <c r="R34" s="29">
        <f t="shared" si="59"/>
        <v>117.72773800000002</v>
      </c>
      <c r="T34" s="14">
        <v>0.5</v>
      </c>
      <c r="U34" s="28">
        <f>'Data@3.79'!L29</f>
        <v>3.43</v>
      </c>
      <c r="V34" s="15">
        <v>2</v>
      </c>
      <c r="W34" s="29">
        <f t="shared" ref="W34:W47" si="60">U34*V34</f>
        <v>6.86</v>
      </c>
      <c r="X34" s="29">
        <f t="shared" ref="X34:X47" si="61">U34*U34</f>
        <v>11.764900000000001</v>
      </c>
      <c r="Y34" s="29">
        <f t="shared" ref="Y34:Y47" si="62">V34*X34</f>
        <v>23.529800000000002</v>
      </c>
      <c r="Z34" s="29">
        <f t="shared" ref="Z34:Z47" si="63">U34*U34*U34</f>
        <v>40.353607000000004</v>
      </c>
      <c r="AA34" s="29">
        <f t="shared" ref="AA34:AA47" si="64">V34*Z34</f>
        <v>80.707214000000008</v>
      </c>
      <c r="AC34" s="14">
        <v>0.5</v>
      </c>
      <c r="AD34" s="28">
        <f>'Data@3.79'!N29</f>
        <v>3.01</v>
      </c>
      <c r="AE34" s="15">
        <v>2</v>
      </c>
      <c r="AF34" s="29">
        <f t="shared" ref="AF34:AF47" si="65">AD34*AE34</f>
        <v>6.02</v>
      </c>
      <c r="AG34" s="29">
        <f t="shared" ref="AG34:AG47" si="66">AD34*AD34</f>
        <v>9.0600999999999985</v>
      </c>
      <c r="AH34" s="29">
        <f t="shared" ref="AH34:AH47" si="67">AE34*AG34</f>
        <v>18.120199999999997</v>
      </c>
      <c r="AI34" s="29">
        <f t="shared" ref="AI34:AI47" si="68">AD34*AD34*AD34</f>
        <v>27.270900999999995</v>
      </c>
      <c r="AJ34" s="29">
        <f t="shared" ref="AJ34:AJ47" si="69">AE34*AI34</f>
        <v>54.54180199999999</v>
      </c>
      <c r="AL34" s="14">
        <v>0.5</v>
      </c>
      <c r="AM34" s="28">
        <f>'Data@3.79'!P29</f>
        <v>2.67</v>
      </c>
      <c r="AN34" s="15">
        <v>2</v>
      </c>
      <c r="AO34" s="29">
        <f t="shared" ref="AO34:AO47" si="70">AM34*AN34</f>
        <v>5.34</v>
      </c>
      <c r="AP34" s="29">
        <f t="shared" ref="AP34:AP47" si="71">AM34*AM34</f>
        <v>7.1288999999999998</v>
      </c>
      <c r="AQ34" s="29">
        <f t="shared" ref="AQ34:AQ47" si="72">AN34*AP34</f>
        <v>14.2578</v>
      </c>
      <c r="AR34" s="29">
        <f t="shared" ref="AR34:AR47" si="73">AM34*AM34*AM34</f>
        <v>19.034162999999999</v>
      </c>
      <c r="AS34" s="29">
        <f t="shared" ref="AS34:AS47" si="74">AN34*AR34</f>
        <v>38.068325999999999</v>
      </c>
      <c r="AU34" s="14">
        <v>0.5</v>
      </c>
      <c r="AV34" s="28">
        <f>'Data@3.79'!R29</f>
        <v>2.4300000000000002</v>
      </c>
      <c r="AW34" s="15">
        <v>2</v>
      </c>
      <c r="AX34" s="29">
        <f t="shared" ref="AX34:AX47" si="75">AV34*AW34</f>
        <v>4.8600000000000003</v>
      </c>
      <c r="AY34" s="29">
        <f t="shared" ref="AY34:AY47" si="76">AV34*AV34</f>
        <v>5.9049000000000005</v>
      </c>
      <c r="AZ34" s="29">
        <f t="shared" ref="AZ34:AZ47" si="77">AW34*AY34</f>
        <v>11.809800000000001</v>
      </c>
      <c r="BA34" s="29">
        <f t="shared" ref="BA34:BA47" si="78">AV34*AV34*AV34</f>
        <v>14.348907000000002</v>
      </c>
      <c r="BB34" s="29">
        <f t="shared" ref="BB34:BB47" si="79">AW34*BA34</f>
        <v>28.697814000000005</v>
      </c>
      <c r="BD34" s="14">
        <v>0.5</v>
      </c>
      <c r="BE34" s="28">
        <f>'Data@3.79'!T29</f>
        <v>2.2599999999999998</v>
      </c>
      <c r="BF34" s="15">
        <v>2</v>
      </c>
      <c r="BG34" s="29">
        <f t="shared" ref="BG34:BG47" si="80">BE34*BF34</f>
        <v>4.5199999999999996</v>
      </c>
      <c r="BH34" s="29">
        <f t="shared" ref="BH34:BH47" si="81">BE34*BE34</f>
        <v>5.1075999999999988</v>
      </c>
      <c r="BI34" s="29">
        <f t="shared" ref="BI34:BI47" si="82">BF34*BH34</f>
        <v>10.215199999999998</v>
      </c>
      <c r="BJ34" s="29">
        <f t="shared" ref="BJ34:BJ47" si="83">BE34*BE34*BE34</f>
        <v>11.543175999999995</v>
      </c>
      <c r="BK34" s="29">
        <f t="shared" ref="BK34:BK47" si="84">BF34*BJ34</f>
        <v>23.086351999999991</v>
      </c>
      <c r="BM34" s="14">
        <v>0.5</v>
      </c>
      <c r="BN34" s="28">
        <f>'Data@3.79'!V29</f>
        <v>2.15</v>
      </c>
      <c r="BO34" s="15">
        <v>2</v>
      </c>
      <c r="BP34" s="29">
        <f t="shared" ref="BP34:BP47" si="85">BN34*BO34</f>
        <v>4.3</v>
      </c>
      <c r="BQ34" s="29">
        <f t="shared" ref="BQ34:BQ47" si="86">BN34*BN34</f>
        <v>4.6224999999999996</v>
      </c>
      <c r="BR34" s="29">
        <f t="shared" ref="BR34:BR47" si="87">BO34*BQ34</f>
        <v>9.2449999999999992</v>
      </c>
      <c r="BS34" s="29">
        <f t="shared" ref="BS34:BS47" si="88">BN34*BN34*BN34</f>
        <v>9.9383749999999988</v>
      </c>
      <c r="BT34" s="29">
        <f t="shared" ref="BT34:BT47" si="89">BO34*BS34</f>
        <v>19.876749999999998</v>
      </c>
      <c r="BV34" s="14">
        <v>0.5</v>
      </c>
      <c r="BW34" s="28">
        <f>'Data@3.79'!X29</f>
        <v>2.1</v>
      </c>
      <c r="BX34" s="15">
        <v>2</v>
      </c>
      <c r="BY34" s="29">
        <f t="shared" ref="BY34:BY47" si="90">BW34*BX34</f>
        <v>4.2</v>
      </c>
      <c r="BZ34" s="29">
        <f t="shared" ref="BZ34:BZ47" si="91">BW34*BW34</f>
        <v>4.41</v>
      </c>
      <c r="CA34" s="29">
        <f t="shared" ref="CA34:CA47" si="92">BX34*BZ34</f>
        <v>8.82</v>
      </c>
      <c r="CB34" s="29">
        <f t="shared" ref="CB34:CB47" si="93">BW34*BW34*BW34</f>
        <v>9.261000000000001</v>
      </c>
      <c r="CC34" s="29">
        <f t="shared" ref="CC34:CC47" si="94">BX34*CB34</f>
        <v>18.522000000000002</v>
      </c>
      <c r="CE34" s="14">
        <v>0.5</v>
      </c>
      <c r="CF34" s="28">
        <f>'Data@3.79'!Z29</f>
        <v>2.1</v>
      </c>
      <c r="CG34" s="15">
        <v>2</v>
      </c>
      <c r="CH34" s="29">
        <f t="shared" ref="CH34:CH47" si="95">CF34*CG34</f>
        <v>4.2</v>
      </c>
      <c r="CI34" s="29">
        <f t="shared" ref="CI34:CI47" si="96">CF34*CF34</f>
        <v>4.41</v>
      </c>
      <c r="CJ34" s="29">
        <f t="shared" ref="CJ34:CJ47" si="97">CG34*CI34</f>
        <v>8.82</v>
      </c>
      <c r="CK34" s="29">
        <f t="shared" ref="CK34:CK47" si="98">CF34*CF34*CF34</f>
        <v>9.261000000000001</v>
      </c>
      <c r="CL34" s="29">
        <f t="shared" ref="CL34:CL47" si="99">CG34*CK34</f>
        <v>18.522000000000002</v>
      </c>
    </row>
    <row r="35" spans="2:90" ht="19.95" customHeight="1" x14ac:dyDescent="0.3">
      <c r="B35" s="14">
        <v>1</v>
      </c>
      <c r="C35" s="28">
        <f>'Data@3.79'!H30</f>
        <v>5.2939999999999996</v>
      </c>
      <c r="D35" s="15">
        <v>1</v>
      </c>
      <c r="E35" s="29">
        <f t="shared" si="50"/>
        <v>5.2939999999999996</v>
      </c>
      <c r="F35" s="29">
        <f t="shared" si="51"/>
        <v>28.026435999999997</v>
      </c>
      <c r="G35" s="29">
        <f t="shared" si="52"/>
        <v>28.026435999999997</v>
      </c>
      <c r="H35" s="29">
        <f t="shared" si="53"/>
        <v>148.37195218399998</v>
      </c>
      <c r="I35" s="29">
        <f t="shared" si="54"/>
        <v>148.37195218399998</v>
      </c>
      <c r="K35" s="14">
        <v>1</v>
      </c>
      <c r="L35" s="28">
        <f>'Data@3.79'!J30</f>
        <v>5.085</v>
      </c>
      <c r="M35" s="15">
        <v>1</v>
      </c>
      <c r="N35" s="29">
        <f t="shared" si="55"/>
        <v>5.085</v>
      </c>
      <c r="O35" s="29">
        <f t="shared" si="56"/>
        <v>25.857225</v>
      </c>
      <c r="P35" s="29">
        <f t="shared" si="57"/>
        <v>25.857225</v>
      </c>
      <c r="Q35" s="29">
        <f t="shared" si="58"/>
        <v>131.48398912499999</v>
      </c>
      <c r="R35" s="29">
        <f t="shared" si="59"/>
        <v>131.48398912499999</v>
      </c>
      <c r="T35" s="14">
        <v>1</v>
      </c>
      <c r="U35" s="28">
        <f>'Data@3.79'!L30</f>
        <v>4.82</v>
      </c>
      <c r="V35" s="15">
        <v>1</v>
      </c>
      <c r="W35" s="29">
        <f t="shared" si="60"/>
        <v>4.82</v>
      </c>
      <c r="X35" s="29">
        <f t="shared" si="61"/>
        <v>23.232400000000002</v>
      </c>
      <c r="Y35" s="29">
        <f t="shared" si="62"/>
        <v>23.232400000000002</v>
      </c>
      <c r="Z35" s="29">
        <f t="shared" si="63"/>
        <v>111.98016800000002</v>
      </c>
      <c r="AA35" s="29">
        <f t="shared" si="64"/>
        <v>111.98016800000002</v>
      </c>
      <c r="AC35" s="14">
        <v>1</v>
      </c>
      <c r="AD35" s="28">
        <f>'Data@3.79'!N30</f>
        <v>4.49</v>
      </c>
      <c r="AE35" s="15">
        <v>1</v>
      </c>
      <c r="AF35" s="29">
        <f t="shared" si="65"/>
        <v>4.49</v>
      </c>
      <c r="AG35" s="29">
        <f t="shared" si="66"/>
        <v>20.160100000000003</v>
      </c>
      <c r="AH35" s="29">
        <f t="shared" si="67"/>
        <v>20.160100000000003</v>
      </c>
      <c r="AI35" s="29">
        <f t="shared" si="68"/>
        <v>90.518849000000017</v>
      </c>
      <c r="AJ35" s="29">
        <f t="shared" si="69"/>
        <v>90.518849000000017</v>
      </c>
      <c r="AL35" s="14">
        <v>1</v>
      </c>
      <c r="AM35" s="28">
        <f>'Data@3.79'!P30</f>
        <v>4.2</v>
      </c>
      <c r="AN35" s="15">
        <v>1</v>
      </c>
      <c r="AO35" s="29">
        <f t="shared" si="70"/>
        <v>4.2</v>
      </c>
      <c r="AP35" s="29">
        <f t="shared" si="71"/>
        <v>17.64</v>
      </c>
      <c r="AQ35" s="29">
        <f t="shared" si="72"/>
        <v>17.64</v>
      </c>
      <c r="AR35" s="29">
        <f t="shared" si="73"/>
        <v>74.088000000000008</v>
      </c>
      <c r="AS35" s="29">
        <f t="shared" si="74"/>
        <v>74.088000000000008</v>
      </c>
      <c r="AU35" s="14">
        <v>1</v>
      </c>
      <c r="AV35" s="28">
        <f>'Data@3.79'!R30</f>
        <v>3.8</v>
      </c>
      <c r="AW35" s="15">
        <v>1</v>
      </c>
      <c r="AX35" s="29">
        <f t="shared" si="75"/>
        <v>3.8</v>
      </c>
      <c r="AY35" s="29">
        <f t="shared" si="76"/>
        <v>14.44</v>
      </c>
      <c r="AZ35" s="29">
        <f t="shared" si="77"/>
        <v>14.44</v>
      </c>
      <c r="BA35" s="29">
        <f t="shared" si="78"/>
        <v>54.871999999999993</v>
      </c>
      <c r="BB35" s="29">
        <f t="shared" si="79"/>
        <v>54.871999999999993</v>
      </c>
      <c r="BD35" s="14">
        <v>1</v>
      </c>
      <c r="BE35" s="28">
        <f>'Data@3.79'!T30</f>
        <v>3.5640000000000001</v>
      </c>
      <c r="BF35" s="15">
        <v>1</v>
      </c>
      <c r="BG35" s="29">
        <f t="shared" si="80"/>
        <v>3.5640000000000001</v>
      </c>
      <c r="BH35" s="29">
        <f t="shared" si="81"/>
        <v>12.702096000000001</v>
      </c>
      <c r="BI35" s="29">
        <f t="shared" si="82"/>
        <v>12.702096000000001</v>
      </c>
      <c r="BJ35" s="29">
        <f t="shared" si="83"/>
        <v>45.270270144000001</v>
      </c>
      <c r="BK35" s="29">
        <f t="shared" si="84"/>
        <v>45.270270144000001</v>
      </c>
      <c r="BM35" s="14">
        <v>1</v>
      </c>
      <c r="BN35" s="28">
        <f>'Data@3.79'!V30</f>
        <v>3.4</v>
      </c>
      <c r="BO35" s="15">
        <v>1</v>
      </c>
      <c r="BP35" s="29">
        <f t="shared" si="85"/>
        <v>3.4</v>
      </c>
      <c r="BQ35" s="29">
        <f t="shared" si="86"/>
        <v>11.559999999999999</v>
      </c>
      <c r="BR35" s="29">
        <f t="shared" si="87"/>
        <v>11.559999999999999</v>
      </c>
      <c r="BS35" s="29">
        <f t="shared" si="88"/>
        <v>39.303999999999995</v>
      </c>
      <c r="BT35" s="29">
        <f t="shared" si="89"/>
        <v>39.303999999999995</v>
      </c>
      <c r="BV35" s="14">
        <v>1</v>
      </c>
      <c r="BW35" s="28">
        <f>'Data@3.79'!X30</f>
        <v>3.31</v>
      </c>
      <c r="BX35" s="15">
        <v>1</v>
      </c>
      <c r="BY35" s="29">
        <f t="shared" si="90"/>
        <v>3.31</v>
      </c>
      <c r="BZ35" s="29">
        <f t="shared" si="91"/>
        <v>10.956100000000001</v>
      </c>
      <c r="CA35" s="29">
        <f t="shared" si="92"/>
        <v>10.956100000000001</v>
      </c>
      <c r="CB35" s="29">
        <f t="shared" si="93"/>
        <v>36.264691000000006</v>
      </c>
      <c r="CC35" s="29">
        <f t="shared" si="94"/>
        <v>36.264691000000006</v>
      </c>
      <c r="CE35" s="14">
        <v>1</v>
      </c>
      <c r="CF35" s="28">
        <f>'Data@3.79'!Z30</f>
        <v>3.1</v>
      </c>
      <c r="CG35" s="15">
        <v>1</v>
      </c>
      <c r="CH35" s="29">
        <f t="shared" si="95"/>
        <v>3.1</v>
      </c>
      <c r="CI35" s="29">
        <f t="shared" si="96"/>
        <v>9.6100000000000012</v>
      </c>
      <c r="CJ35" s="29">
        <f t="shared" si="97"/>
        <v>9.6100000000000012</v>
      </c>
      <c r="CK35" s="29">
        <f t="shared" si="98"/>
        <v>29.791000000000004</v>
      </c>
      <c r="CL35" s="29">
        <f t="shared" si="99"/>
        <v>29.791000000000004</v>
      </c>
    </row>
    <row r="36" spans="2:90" ht="19.95" customHeight="1" x14ac:dyDescent="0.3">
      <c r="B36" s="14">
        <v>1.5</v>
      </c>
      <c r="C36" s="28">
        <f>'Data@3.79'!H31</f>
        <v>5.36</v>
      </c>
      <c r="D36" s="15">
        <v>2</v>
      </c>
      <c r="E36" s="29">
        <f t="shared" si="50"/>
        <v>10.72</v>
      </c>
      <c r="F36" s="29">
        <f t="shared" si="51"/>
        <v>28.729600000000005</v>
      </c>
      <c r="G36" s="29">
        <f t="shared" si="52"/>
        <v>57.45920000000001</v>
      </c>
      <c r="H36" s="29">
        <f t="shared" si="53"/>
        <v>153.99065600000003</v>
      </c>
      <c r="I36" s="29">
        <f t="shared" si="54"/>
        <v>307.98131200000006</v>
      </c>
      <c r="K36" s="14">
        <v>1.5</v>
      </c>
      <c r="L36" s="28">
        <f>'Data@3.79'!J31</f>
        <v>5.36</v>
      </c>
      <c r="M36" s="15">
        <v>2</v>
      </c>
      <c r="N36" s="29">
        <f t="shared" si="55"/>
        <v>10.72</v>
      </c>
      <c r="O36" s="29">
        <f t="shared" si="56"/>
        <v>28.729600000000005</v>
      </c>
      <c r="P36" s="29">
        <f t="shared" si="57"/>
        <v>57.45920000000001</v>
      </c>
      <c r="Q36" s="29">
        <f t="shared" si="58"/>
        <v>153.99065600000003</v>
      </c>
      <c r="R36" s="29">
        <f t="shared" si="59"/>
        <v>307.98131200000006</v>
      </c>
      <c r="T36" s="14">
        <v>1.5</v>
      </c>
      <c r="U36" s="28">
        <f>'Data@3.79'!L31</f>
        <v>5.41</v>
      </c>
      <c r="V36" s="15">
        <v>2</v>
      </c>
      <c r="W36" s="29">
        <f t="shared" si="60"/>
        <v>10.82</v>
      </c>
      <c r="X36" s="29">
        <f t="shared" si="61"/>
        <v>29.2681</v>
      </c>
      <c r="Y36" s="29">
        <f t="shared" si="62"/>
        <v>58.536200000000001</v>
      </c>
      <c r="Z36" s="29">
        <f t="shared" si="63"/>
        <v>158.34042100000002</v>
      </c>
      <c r="AA36" s="29">
        <f t="shared" si="64"/>
        <v>316.68084200000004</v>
      </c>
      <c r="AC36" s="14">
        <v>1.5</v>
      </c>
      <c r="AD36" s="28">
        <f>'Data@3.79'!N31</f>
        <v>5.24</v>
      </c>
      <c r="AE36" s="15">
        <v>2</v>
      </c>
      <c r="AF36" s="29">
        <f t="shared" si="65"/>
        <v>10.48</v>
      </c>
      <c r="AG36" s="29">
        <f t="shared" si="66"/>
        <v>27.457600000000003</v>
      </c>
      <c r="AH36" s="29">
        <f t="shared" si="67"/>
        <v>54.915200000000006</v>
      </c>
      <c r="AI36" s="29">
        <f t="shared" si="68"/>
        <v>143.87782400000003</v>
      </c>
      <c r="AJ36" s="29">
        <f t="shared" si="69"/>
        <v>287.75564800000006</v>
      </c>
      <c r="AL36" s="14">
        <v>1.5</v>
      </c>
      <c r="AM36" s="28">
        <f>'Data@3.79'!P31</f>
        <v>4.93</v>
      </c>
      <c r="AN36" s="15">
        <v>2</v>
      </c>
      <c r="AO36" s="29">
        <f t="shared" si="70"/>
        <v>9.86</v>
      </c>
      <c r="AP36" s="29">
        <f t="shared" si="71"/>
        <v>24.304899999999996</v>
      </c>
      <c r="AQ36" s="29">
        <f t="shared" si="72"/>
        <v>48.609799999999993</v>
      </c>
      <c r="AR36" s="29">
        <f t="shared" si="73"/>
        <v>119.82315699999998</v>
      </c>
      <c r="AS36" s="29">
        <f t="shared" si="74"/>
        <v>239.64631399999996</v>
      </c>
      <c r="AU36" s="14">
        <v>1.5</v>
      </c>
      <c r="AV36" s="28">
        <f>'Data@3.79'!R31</f>
        <v>4.58</v>
      </c>
      <c r="AW36" s="15">
        <v>2</v>
      </c>
      <c r="AX36" s="29">
        <f t="shared" si="75"/>
        <v>9.16</v>
      </c>
      <c r="AY36" s="29">
        <f t="shared" si="76"/>
        <v>20.976400000000002</v>
      </c>
      <c r="AZ36" s="29">
        <f t="shared" si="77"/>
        <v>41.952800000000003</v>
      </c>
      <c r="BA36" s="29">
        <f t="shared" si="78"/>
        <v>96.071912000000012</v>
      </c>
      <c r="BB36" s="29">
        <f t="shared" si="79"/>
        <v>192.14382400000002</v>
      </c>
      <c r="BD36" s="14">
        <v>1.5</v>
      </c>
      <c r="BE36" s="28">
        <f>'Data@3.79'!T31</f>
        <v>4.2530000000000001</v>
      </c>
      <c r="BF36" s="15">
        <v>2</v>
      </c>
      <c r="BG36" s="29">
        <f t="shared" si="80"/>
        <v>8.5060000000000002</v>
      </c>
      <c r="BH36" s="29">
        <f t="shared" si="81"/>
        <v>18.088009</v>
      </c>
      <c r="BI36" s="29">
        <f t="shared" si="82"/>
        <v>36.176017999999999</v>
      </c>
      <c r="BJ36" s="29">
        <f t="shared" si="83"/>
        <v>76.928302277</v>
      </c>
      <c r="BK36" s="29">
        <f t="shared" si="84"/>
        <v>153.856604554</v>
      </c>
      <c r="BM36" s="14">
        <v>1.5</v>
      </c>
      <c r="BN36" s="28">
        <f>'Data@3.79'!V31</f>
        <v>4</v>
      </c>
      <c r="BO36" s="15">
        <v>2</v>
      </c>
      <c r="BP36" s="29">
        <f t="shared" si="85"/>
        <v>8</v>
      </c>
      <c r="BQ36" s="29">
        <f t="shared" si="86"/>
        <v>16</v>
      </c>
      <c r="BR36" s="29">
        <f t="shared" si="87"/>
        <v>32</v>
      </c>
      <c r="BS36" s="29">
        <f t="shared" si="88"/>
        <v>64</v>
      </c>
      <c r="BT36" s="29">
        <f t="shared" si="89"/>
        <v>128</v>
      </c>
      <c r="BV36" s="14">
        <v>1.5</v>
      </c>
      <c r="BW36" s="28">
        <f>'Data@3.79'!X31</f>
        <v>3.85</v>
      </c>
      <c r="BX36" s="15">
        <v>2</v>
      </c>
      <c r="BY36" s="29">
        <f t="shared" si="90"/>
        <v>7.7</v>
      </c>
      <c r="BZ36" s="29">
        <f t="shared" si="91"/>
        <v>14.822500000000002</v>
      </c>
      <c r="CA36" s="29">
        <f t="shared" si="92"/>
        <v>29.645000000000003</v>
      </c>
      <c r="CB36" s="29">
        <f t="shared" si="93"/>
        <v>57.066625000000009</v>
      </c>
      <c r="CC36" s="29">
        <f t="shared" si="94"/>
        <v>114.13325000000002</v>
      </c>
      <c r="CE36" s="14">
        <v>1.5</v>
      </c>
      <c r="CF36" s="28">
        <f>'Data@3.79'!Z31</f>
        <v>3.5</v>
      </c>
      <c r="CG36" s="15">
        <v>2</v>
      </c>
      <c r="CH36" s="29">
        <f t="shared" si="95"/>
        <v>7</v>
      </c>
      <c r="CI36" s="29">
        <f t="shared" si="96"/>
        <v>12.25</v>
      </c>
      <c r="CJ36" s="29">
        <f t="shared" si="97"/>
        <v>24.5</v>
      </c>
      <c r="CK36" s="29">
        <f t="shared" si="98"/>
        <v>42.875</v>
      </c>
      <c r="CL36" s="29">
        <f t="shared" si="99"/>
        <v>85.75</v>
      </c>
    </row>
    <row r="37" spans="2:90" ht="19.95" customHeight="1" x14ac:dyDescent="0.3">
      <c r="B37" s="14">
        <v>2</v>
      </c>
      <c r="C37" s="28">
        <f>'Data@3.79'!H32</f>
        <v>5.3849999999999998</v>
      </c>
      <c r="D37" s="15">
        <v>1.5</v>
      </c>
      <c r="E37" s="29">
        <f t="shared" si="50"/>
        <v>8.0775000000000006</v>
      </c>
      <c r="F37" s="29">
        <f t="shared" si="51"/>
        <v>28.998224999999998</v>
      </c>
      <c r="G37" s="29">
        <f t="shared" si="52"/>
        <v>43.4973375</v>
      </c>
      <c r="H37" s="29">
        <f t="shared" si="53"/>
        <v>156.15544162499998</v>
      </c>
      <c r="I37" s="29">
        <f t="shared" si="54"/>
        <v>234.23316243749997</v>
      </c>
      <c r="K37" s="14">
        <v>2</v>
      </c>
      <c r="L37" s="28">
        <f>'Data@3.79'!J32</f>
        <v>5.5</v>
      </c>
      <c r="M37" s="15">
        <v>1.5</v>
      </c>
      <c r="N37" s="29">
        <f t="shared" si="55"/>
        <v>8.25</v>
      </c>
      <c r="O37" s="29">
        <f t="shared" si="56"/>
        <v>30.25</v>
      </c>
      <c r="P37" s="29">
        <f t="shared" si="57"/>
        <v>45.375</v>
      </c>
      <c r="Q37" s="29">
        <f t="shared" si="58"/>
        <v>166.375</v>
      </c>
      <c r="R37" s="29">
        <f t="shared" si="59"/>
        <v>249.5625</v>
      </c>
      <c r="T37" s="14">
        <v>2</v>
      </c>
      <c r="U37" s="28">
        <f>'Data@3.79'!L32</f>
        <v>5.66</v>
      </c>
      <c r="V37" s="15">
        <v>1.5</v>
      </c>
      <c r="W37" s="29">
        <f t="shared" si="60"/>
        <v>8.49</v>
      </c>
      <c r="X37" s="29">
        <f t="shared" si="61"/>
        <v>32.035600000000002</v>
      </c>
      <c r="Y37" s="29">
        <f t="shared" si="62"/>
        <v>48.053400000000003</v>
      </c>
      <c r="Z37" s="29">
        <f t="shared" si="63"/>
        <v>181.32149600000002</v>
      </c>
      <c r="AA37" s="29">
        <f t="shared" si="64"/>
        <v>271.98224400000004</v>
      </c>
      <c r="AC37" s="14">
        <v>2</v>
      </c>
      <c r="AD37" s="28">
        <f>'Data@3.79'!N32</f>
        <v>5.8</v>
      </c>
      <c r="AE37" s="15">
        <v>1.5</v>
      </c>
      <c r="AF37" s="29">
        <f t="shared" si="65"/>
        <v>8.6999999999999993</v>
      </c>
      <c r="AG37" s="29">
        <f t="shared" si="66"/>
        <v>33.64</v>
      </c>
      <c r="AH37" s="29">
        <f t="shared" si="67"/>
        <v>50.46</v>
      </c>
      <c r="AI37" s="29">
        <f t="shared" si="68"/>
        <v>195.11199999999999</v>
      </c>
      <c r="AJ37" s="29">
        <f t="shared" si="69"/>
        <v>292.66800000000001</v>
      </c>
      <c r="AL37" s="14">
        <v>2</v>
      </c>
      <c r="AM37" s="28">
        <f>'Data@3.79'!P32</f>
        <v>5.51</v>
      </c>
      <c r="AN37" s="15">
        <v>1.5</v>
      </c>
      <c r="AO37" s="29">
        <f t="shared" si="70"/>
        <v>8.2650000000000006</v>
      </c>
      <c r="AP37" s="29">
        <f t="shared" si="71"/>
        <v>30.360099999999999</v>
      </c>
      <c r="AQ37" s="29">
        <f t="shared" si="72"/>
        <v>45.540149999999997</v>
      </c>
      <c r="AR37" s="29">
        <f t="shared" si="73"/>
        <v>167.28415099999998</v>
      </c>
      <c r="AS37" s="29">
        <f t="shared" si="74"/>
        <v>250.92622649999998</v>
      </c>
      <c r="AU37" s="14">
        <v>2</v>
      </c>
      <c r="AV37" s="28">
        <f>'Data@3.79'!R32</f>
        <v>4.91</v>
      </c>
      <c r="AW37" s="15">
        <v>1.5</v>
      </c>
      <c r="AX37" s="29">
        <f t="shared" si="75"/>
        <v>7.3650000000000002</v>
      </c>
      <c r="AY37" s="29">
        <f t="shared" si="76"/>
        <v>24.1081</v>
      </c>
      <c r="AZ37" s="29">
        <f t="shared" si="77"/>
        <v>36.162149999999997</v>
      </c>
      <c r="BA37" s="29">
        <f t="shared" si="78"/>
        <v>118.370771</v>
      </c>
      <c r="BB37" s="29">
        <f t="shared" si="79"/>
        <v>177.55615650000001</v>
      </c>
      <c r="BD37" s="14">
        <v>2</v>
      </c>
      <c r="BE37" s="28">
        <f>'Data@3.79'!T32</f>
        <v>4.3899999999999997</v>
      </c>
      <c r="BF37" s="15">
        <v>1.5</v>
      </c>
      <c r="BG37" s="29">
        <f t="shared" si="80"/>
        <v>6.5849999999999991</v>
      </c>
      <c r="BH37" s="29">
        <f t="shared" si="81"/>
        <v>19.272099999999998</v>
      </c>
      <c r="BI37" s="29">
        <f t="shared" si="82"/>
        <v>28.908149999999999</v>
      </c>
      <c r="BJ37" s="29">
        <f t="shared" si="83"/>
        <v>84.604518999999982</v>
      </c>
      <c r="BK37" s="29">
        <f t="shared" si="84"/>
        <v>126.90677849999997</v>
      </c>
      <c r="BM37" s="14">
        <v>2</v>
      </c>
      <c r="BN37" s="28">
        <f>'Data@3.79'!V32</f>
        <v>4.04</v>
      </c>
      <c r="BO37" s="15">
        <v>1.5</v>
      </c>
      <c r="BP37" s="29">
        <f t="shared" si="85"/>
        <v>6.0600000000000005</v>
      </c>
      <c r="BQ37" s="29">
        <f t="shared" si="86"/>
        <v>16.3216</v>
      </c>
      <c r="BR37" s="29">
        <f t="shared" si="87"/>
        <v>24.482399999999998</v>
      </c>
      <c r="BS37" s="29">
        <f t="shared" si="88"/>
        <v>65.939263999999994</v>
      </c>
      <c r="BT37" s="29">
        <f t="shared" si="89"/>
        <v>98.908895999999999</v>
      </c>
      <c r="BV37" s="14">
        <v>2</v>
      </c>
      <c r="BW37" s="28">
        <f>'Data@3.79'!X32</f>
        <v>3.86</v>
      </c>
      <c r="BX37" s="15">
        <v>1.5</v>
      </c>
      <c r="BY37" s="29">
        <f t="shared" si="90"/>
        <v>5.79</v>
      </c>
      <c r="BZ37" s="29">
        <f t="shared" si="91"/>
        <v>14.8996</v>
      </c>
      <c r="CA37" s="29">
        <f t="shared" si="92"/>
        <v>22.349399999999999</v>
      </c>
      <c r="CB37" s="29">
        <f t="shared" si="93"/>
        <v>57.512455999999993</v>
      </c>
      <c r="CC37" s="29">
        <f t="shared" si="94"/>
        <v>86.268683999999993</v>
      </c>
      <c r="CE37" s="14">
        <v>2</v>
      </c>
      <c r="CF37" s="28">
        <f>'Data@3.79'!Z32</f>
        <v>3.5</v>
      </c>
      <c r="CG37" s="15">
        <v>1.5</v>
      </c>
      <c r="CH37" s="29">
        <f t="shared" si="95"/>
        <v>5.25</v>
      </c>
      <c r="CI37" s="29">
        <f t="shared" si="96"/>
        <v>12.25</v>
      </c>
      <c r="CJ37" s="29">
        <f t="shared" si="97"/>
        <v>18.375</v>
      </c>
      <c r="CK37" s="29">
        <f t="shared" si="98"/>
        <v>42.875</v>
      </c>
      <c r="CL37" s="29">
        <f t="shared" si="99"/>
        <v>64.3125</v>
      </c>
    </row>
    <row r="38" spans="2:90" ht="19.95" customHeight="1" x14ac:dyDescent="0.3">
      <c r="B38" s="14">
        <v>3</v>
      </c>
      <c r="C38" s="28">
        <f>'Data@3.79'!H33</f>
        <v>5.3849999999999998</v>
      </c>
      <c r="D38" s="15">
        <v>4</v>
      </c>
      <c r="E38" s="29">
        <f t="shared" si="50"/>
        <v>21.54</v>
      </c>
      <c r="F38" s="29">
        <f t="shared" si="51"/>
        <v>28.998224999999998</v>
      </c>
      <c r="G38" s="29">
        <f t="shared" si="52"/>
        <v>115.99289999999999</v>
      </c>
      <c r="H38" s="29">
        <f t="shared" si="53"/>
        <v>156.15544162499998</v>
      </c>
      <c r="I38" s="29">
        <f t="shared" si="54"/>
        <v>624.62176649999992</v>
      </c>
      <c r="K38" s="14">
        <v>3</v>
      </c>
      <c r="L38" s="28">
        <f>'Data@3.79'!J33</f>
        <v>5.48</v>
      </c>
      <c r="M38" s="15">
        <v>4</v>
      </c>
      <c r="N38" s="29">
        <f t="shared" si="55"/>
        <v>21.92</v>
      </c>
      <c r="O38" s="29">
        <f t="shared" si="56"/>
        <v>30.030400000000004</v>
      </c>
      <c r="P38" s="29">
        <f t="shared" si="57"/>
        <v>120.12160000000002</v>
      </c>
      <c r="Q38" s="29">
        <f t="shared" si="58"/>
        <v>164.56659200000004</v>
      </c>
      <c r="R38" s="29">
        <f t="shared" si="59"/>
        <v>658.26636800000017</v>
      </c>
      <c r="T38" s="14">
        <v>3</v>
      </c>
      <c r="U38" s="28">
        <f>'Data@3.79'!L33</f>
        <v>5.73</v>
      </c>
      <c r="V38" s="15">
        <v>4</v>
      </c>
      <c r="W38" s="29">
        <f t="shared" si="60"/>
        <v>22.92</v>
      </c>
      <c r="X38" s="29">
        <f t="shared" si="61"/>
        <v>32.832900000000002</v>
      </c>
      <c r="Y38" s="29">
        <f t="shared" si="62"/>
        <v>131.33160000000001</v>
      </c>
      <c r="Z38" s="29">
        <f t="shared" si="63"/>
        <v>188.13251700000004</v>
      </c>
      <c r="AA38" s="29">
        <f t="shared" si="64"/>
        <v>752.53006800000014</v>
      </c>
      <c r="AC38" s="14">
        <v>3</v>
      </c>
      <c r="AD38" s="28">
        <f>'Data@3.79'!N33</f>
        <v>6.06</v>
      </c>
      <c r="AE38" s="15">
        <v>4</v>
      </c>
      <c r="AF38" s="29">
        <f t="shared" si="65"/>
        <v>24.24</v>
      </c>
      <c r="AG38" s="29">
        <f t="shared" si="66"/>
        <v>36.723599999999998</v>
      </c>
      <c r="AH38" s="29">
        <f t="shared" si="67"/>
        <v>146.89439999999999</v>
      </c>
      <c r="AI38" s="29">
        <f t="shared" si="68"/>
        <v>222.54501599999998</v>
      </c>
      <c r="AJ38" s="29">
        <f t="shared" si="69"/>
        <v>890.1800639999999</v>
      </c>
      <c r="AL38" s="14">
        <v>3</v>
      </c>
      <c r="AM38" s="28">
        <f>'Data@3.79'!P33</f>
        <v>5.77</v>
      </c>
      <c r="AN38" s="15">
        <v>4</v>
      </c>
      <c r="AO38" s="29">
        <f t="shared" si="70"/>
        <v>23.08</v>
      </c>
      <c r="AP38" s="29">
        <f t="shared" si="71"/>
        <v>33.292899999999996</v>
      </c>
      <c r="AQ38" s="29">
        <f t="shared" si="72"/>
        <v>133.17159999999998</v>
      </c>
      <c r="AR38" s="29">
        <f t="shared" si="73"/>
        <v>192.10003299999997</v>
      </c>
      <c r="AS38" s="29">
        <f t="shared" si="74"/>
        <v>768.40013199999987</v>
      </c>
      <c r="AU38" s="14">
        <v>3</v>
      </c>
      <c r="AV38" s="28">
        <f>'Data@3.79'!R33</f>
        <v>4.96</v>
      </c>
      <c r="AW38" s="15">
        <v>4</v>
      </c>
      <c r="AX38" s="29">
        <f t="shared" si="75"/>
        <v>19.84</v>
      </c>
      <c r="AY38" s="29">
        <f t="shared" si="76"/>
        <v>24.601600000000001</v>
      </c>
      <c r="AZ38" s="29">
        <f t="shared" si="77"/>
        <v>98.406400000000005</v>
      </c>
      <c r="BA38" s="29">
        <f t="shared" si="78"/>
        <v>122.02393600000001</v>
      </c>
      <c r="BB38" s="29">
        <f t="shared" si="79"/>
        <v>488.09574400000002</v>
      </c>
      <c r="BD38" s="14">
        <v>3</v>
      </c>
      <c r="BE38" s="28">
        <f>'Data@3.79'!T33</f>
        <v>4.3899999999999997</v>
      </c>
      <c r="BF38" s="15">
        <v>4</v>
      </c>
      <c r="BG38" s="29">
        <f t="shared" si="80"/>
        <v>17.559999999999999</v>
      </c>
      <c r="BH38" s="29">
        <f t="shared" si="81"/>
        <v>19.272099999999998</v>
      </c>
      <c r="BI38" s="29">
        <f t="shared" si="82"/>
        <v>77.088399999999993</v>
      </c>
      <c r="BJ38" s="29">
        <f t="shared" si="83"/>
        <v>84.604518999999982</v>
      </c>
      <c r="BK38" s="29">
        <f t="shared" si="84"/>
        <v>338.41807599999993</v>
      </c>
      <c r="BM38" s="14">
        <v>3</v>
      </c>
      <c r="BN38" s="28">
        <f>'Data@3.79'!V33</f>
        <v>4.04</v>
      </c>
      <c r="BO38" s="15">
        <v>4</v>
      </c>
      <c r="BP38" s="29">
        <f t="shared" si="85"/>
        <v>16.16</v>
      </c>
      <c r="BQ38" s="29">
        <f t="shared" si="86"/>
        <v>16.3216</v>
      </c>
      <c r="BR38" s="29">
        <f t="shared" si="87"/>
        <v>65.2864</v>
      </c>
      <c r="BS38" s="29">
        <f t="shared" si="88"/>
        <v>65.939263999999994</v>
      </c>
      <c r="BT38" s="29">
        <f t="shared" si="89"/>
        <v>263.75705599999998</v>
      </c>
      <c r="BV38" s="14">
        <v>3</v>
      </c>
      <c r="BW38" s="28">
        <f>'Data@3.79'!X33</f>
        <v>3.86</v>
      </c>
      <c r="BX38" s="15">
        <v>4</v>
      </c>
      <c r="BY38" s="29">
        <f t="shared" si="90"/>
        <v>15.44</v>
      </c>
      <c r="BZ38" s="29">
        <f t="shared" si="91"/>
        <v>14.8996</v>
      </c>
      <c r="CA38" s="29">
        <f t="shared" si="92"/>
        <v>59.598399999999998</v>
      </c>
      <c r="CB38" s="29">
        <f t="shared" si="93"/>
        <v>57.512455999999993</v>
      </c>
      <c r="CC38" s="29">
        <f t="shared" si="94"/>
        <v>230.04982399999997</v>
      </c>
      <c r="CE38" s="14">
        <v>3</v>
      </c>
      <c r="CF38" s="28">
        <f>'Data@3.79'!Z33</f>
        <v>3.5</v>
      </c>
      <c r="CG38" s="15">
        <v>4</v>
      </c>
      <c r="CH38" s="29">
        <f t="shared" si="95"/>
        <v>14</v>
      </c>
      <c r="CI38" s="29">
        <f t="shared" si="96"/>
        <v>12.25</v>
      </c>
      <c r="CJ38" s="29">
        <f t="shared" si="97"/>
        <v>49</v>
      </c>
      <c r="CK38" s="29">
        <f t="shared" si="98"/>
        <v>42.875</v>
      </c>
      <c r="CL38" s="29">
        <f t="shared" si="99"/>
        <v>171.5</v>
      </c>
    </row>
    <row r="39" spans="2:90" ht="19.95" customHeight="1" x14ac:dyDescent="0.3">
      <c r="B39" s="14">
        <v>4</v>
      </c>
      <c r="C39" s="28">
        <f>'Data@3.79'!H34</f>
        <v>5.3849999999999998</v>
      </c>
      <c r="D39" s="15">
        <v>2</v>
      </c>
      <c r="E39" s="29">
        <f t="shared" si="50"/>
        <v>10.77</v>
      </c>
      <c r="F39" s="29">
        <f t="shared" si="51"/>
        <v>28.998224999999998</v>
      </c>
      <c r="G39" s="29">
        <f t="shared" si="52"/>
        <v>57.996449999999996</v>
      </c>
      <c r="H39" s="29">
        <f t="shared" si="53"/>
        <v>156.15544162499998</v>
      </c>
      <c r="I39" s="29">
        <f t="shared" si="54"/>
        <v>312.31088324999996</v>
      </c>
      <c r="K39" s="14">
        <v>4</v>
      </c>
      <c r="L39" s="28">
        <f>'Data@3.79'!J34</f>
        <v>5.48</v>
      </c>
      <c r="M39" s="15">
        <v>2</v>
      </c>
      <c r="N39" s="29">
        <f t="shared" si="55"/>
        <v>10.96</v>
      </c>
      <c r="O39" s="29">
        <f t="shared" si="56"/>
        <v>30.030400000000004</v>
      </c>
      <c r="P39" s="29">
        <f t="shared" si="57"/>
        <v>60.060800000000008</v>
      </c>
      <c r="Q39" s="29">
        <f t="shared" si="58"/>
        <v>164.56659200000004</v>
      </c>
      <c r="R39" s="29">
        <f t="shared" si="59"/>
        <v>329.13318400000009</v>
      </c>
      <c r="T39" s="14">
        <v>4</v>
      </c>
      <c r="U39" s="28">
        <f>'Data@3.79'!L34</f>
        <v>5.73</v>
      </c>
      <c r="V39" s="15">
        <v>2</v>
      </c>
      <c r="W39" s="29">
        <f t="shared" si="60"/>
        <v>11.46</v>
      </c>
      <c r="X39" s="29">
        <f t="shared" si="61"/>
        <v>32.832900000000002</v>
      </c>
      <c r="Y39" s="29">
        <f t="shared" si="62"/>
        <v>65.665800000000004</v>
      </c>
      <c r="Z39" s="29">
        <f t="shared" si="63"/>
        <v>188.13251700000004</v>
      </c>
      <c r="AA39" s="29">
        <f t="shared" si="64"/>
        <v>376.26503400000007</v>
      </c>
      <c r="AC39" s="14">
        <v>4</v>
      </c>
      <c r="AD39" s="28">
        <f>'Data@3.79'!N34</f>
        <v>6.06</v>
      </c>
      <c r="AE39" s="15">
        <v>2</v>
      </c>
      <c r="AF39" s="29">
        <f t="shared" si="65"/>
        <v>12.12</v>
      </c>
      <c r="AG39" s="29">
        <f t="shared" si="66"/>
        <v>36.723599999999998</v>
      </c>
      <c r="AH39" s="29">
        <f t="shared" si="67"/>
        <v>73.447199999999995</v>
      </c>
      <c r="AI39" s="29">
        <f t="shared" si="68"/>
        <v>222.54501599999998</v>
      </c>
      <c r="AJ39" s="29">
        <f t="shared" si="69"/>
        <v>445.09003199999995</v>
      </c>
      <c r="AL39" s="14">
        <v>4</v>
      </c>
      <c r="AM39" s="28">
        <f>'Data@3.79'!P34</f>
        <v>5.77</v>
      </c>
      <c r="AN39" s="15">
        <v>2</v>
      </c>
      <c r="AO39" s="29">
        <f t="shared" si="70"/>
        <v>11.54</v>
      </c>
      <c r="AP39" s="29">
        <f t="shared" si="71"/>
        <v>33.292899999999996</v>
      </c>
      <c r="AQ39" s="29">
        <f t="shared" si="72"/>
        <v>66.585799999999992</v>
      </c>
      <c r="AR39" s="29">
        <f t="shared" si="73"/>
        <v>192.10003299999997</v>
      </c>
      <c r="AS39" s="29">
        <f t="shared" si="74"/>
        <v>384.20006599999994</v>
      </c>
      <c r="AU39" s="14">
        <v>4</v>
      </c>
      <c r="AV39" s="28">
        <f>'Data@3.79'!R34</f>
        <v>4.96</v>
      </c>
      <c r="AW39" s="15">
        <v>2</v>
      </c>
      <c r="AX39" s="29">
        <f t="shared" si="75"/>
        <v>9.92</v>
      </c>
      <c r="AY39" s="29">
        <f t="shared" si="76"/>
        <v>24.601600000000001</v>
      </c>
      <c r="AZ39" s="29">
        <f t="shared" si="77"/>
        <v>49.203200000000002</v>
      </c>
      <c r="BA39" s="29">
        <f t="shared" si="78"/>
        <v>122.02393600000001</v>
      </c>
      <c r="BB39" s="29">
        <f t="shared" si="79"/>
        <v>244.04787200000001</v>
      </c>
      <c r="BD39" s="14">
        <v>4</v>
      </c>
      <c r="BE39" s="28">
        <f>'Data@3.79'!T34</f>
        <v>4.3899999999999997</v>
      </c>
      <c r="BF39" s="15">
        <v>2</v>
      </c>
      <c r="BG39" s="29">
        <f t="shared" si="80"/>
        <v>8.7799999999999994</v>
      </c>
      <c r="BH39" s="29">
        <f t="shared" si="81"/>
        <v>19.272099999999998</v>
      </c>
      <c r="BI39" s="29">
        <f t="shared" si="82"/>
        <v>38.544199999999996</v>
      </c>
      <c r="BJ39" s="29">
        <f t="shared" si="83"/>
        <v>84.604518999999982</v>
      </c>
      <c r="BK39" s="29">
        <f t="shared" si="84"/>
        <v>169.20903799999996</v>
      </c>
      <c r="BM39" s="14">
        <v>4</v>
      </c>
      <c r="BN39" s="28">
        <f>'Data@3.79'!V34</f>
        <v>4.04</v>
      </c>
      <c r="BO39" s="15">
        <v>2</v>
      </c>
      <c r="BP39" s="29">
        <f t="shared" si="85"/>
        <v>8.08</v>
      </c>
      <c r="BQ39" s="29">
        <f t="shared" si="86"/>
        <v>16.3216</v>
      </c>
      <c r="BR39" s="29">
        <f t="shared" si="87"/>
        <v>32.6432</v>
      </c>
      <c r="BS39" s="29">
        <f t="shared" si="88"/>
        <v>65.939263999999994</v>
      </c>
      <c r="BT39" s="29">
        <f t="shared" si="89"/>
        <v>131.87852799999999</v>
      </c>
      <c r="BV39" s="14">
        <v>4</v>
      </c>
      <c r="BW39" s="28">
        <f>'Data@3.79'!X34</f>
        <v>3.86</v>
      </c>
      <c r="BX39" s="15">
        <v>2</v>
      </c>
      <c r="BY39" s="29">
        <f t="shared" si="90"/>
        <v>7.72</v>
      </c>
      <c r="BZ39" s="29">
        <f t="shared" si="91"/>
        <v>14.8996</v>
      </c>
      <c r="CA39" s="29">
        <f t="shared" si="92"/>
        <v>29.799199999999999</v>
      </c>
      <c r="CB39" s="29">
        <f t="shared" si="93"/>
        <v>57.512455999999993</v>
      </c>
      <c r="CC39" s="29">
        <f t="shared" si="94"/>
        <v>115.02491199999999</v>
      </c>
      <c r="CE39" s="14">
        <v>4</v>
      </c>
      <c r="CF39" s="28">
        <f>'Data@3.79'!Z34</f>
        <v>3.5</v>
      </c>
      <c r="CG39" s="15">
        <v>2</v>
      </c>
      <c r="CH39" s="29">
        <f t="shared" si="95"/>
        <v>7</v>
      </c>
      <c r="CI39" s="29">
        <f t="shared" si="96"/>
        <v>12.25</v>
      </c>
      <c r="CJ39" s="29">
        <f t="shared" si="97"/>
        <v>24.5</v>
      </c>
      <c r="CK39" s="29">
        <f t="shared" si="98"/>
        <v>42.875</v>
      </c>
      <c r="CL39" s="29">
        <f t="shared" si="99"/>
        <v>85.75</v>
      </c>
    </row>
    <row r="40" spans="2:90" ht="19.95" customHeight="1" x14ac:dyDescent="0.3">
      <c r="B40" s="14">
        <v>5</v>
      </c>
      <c r="C40" s="28">
        <f>'Data@3.79'!H35</f>
        <v>5.3849999999999998</v>
      </c>
      <c r="D40" s="15">
        <v>4</v>
      </c>
      <c r="E40" s="29">
        <f t="shared" si="50"/>
        <v>21.54</v>
      </c>
      <c r="F40" s="29">
        <f t="shared" si="51"/>
        <v>28.998224999999998</v>
      </c>
      <c r="G40" s="29">
        <f t="shared" si="52"/>
        <v>115.99289999999999</v>
      </c>
      <c r="H40" s="29">
        <f t="shared" si="53"/>
        <v>156.15544162499998</v>
      </c>
      <c r="I40" s="29">
        <f t="shared" si="54"/>
        <v>624.62176649999992</v>
      </c>
      <c r="K40" s="14">
        <v>5</v>
      </c>
      <c r="L40" s="28">
        <f>'Data@3.79'!J35</f>
        <v>5.48</v>
      </c>
      <c r="M40" s="15">
        <v>4</v>
      </c>
      <c r="N40" s="29">
        <f t="shared" si="55"/>
        <v>21.92</v>
      </c>
      <c r="O40" s="29">
        <f t="shared" si="56"/>
        <v>30.030400000000004</v>
      </c>
      <c r="P40" s="29">
        <f t="shared" si="57"/>
        <v>120.12160000000002</v>
      </c>
      <c r="Q40" s="29">
        <f t="shared" si="58"/>
        <v>164.56659200000004</v>
      </c>
      <c r="R40" s="29">
        <f t="shared" si="59"/>
        <v>658.26636800000017</v>
      </c>
      <c r="T40" s="14">
        <v>5</v>
      </c>
      <c r="U40" s="28">
        <f>'Data@3.79'!L35</f>
        <v>5.73</v>
      </c>
      <c r="V40" s="15">
        <v>4</v>
      </c>
      <c r="W40" s="29">
        <f t="shared" si="60"/>
        <v>22.92</v>
      </c>
      <c r="X40" s="29">
        <f t="shared" si="61"/>
        <v>32.832900000000002</v>
      </c>
      <c r="Y40" s="29">
        <f t="shared" si="62"/>
        <v>131.33160000000001</v>
      </c>
      <c r="Z40" s="29">
        <f t="shared" si="63"/>
        <v>188.13251700000004</v>
      </c>
      <c r="AA40" s="29">
        <f t="shared" si="64"/>
        <v>752.53006800000014</v>
      </c>
      <c r="AC40" s="14">
        <v>5</v>
      </c>
      <c r="AD40" s="28">
        <f>'Data@3.79'!N35</f>
        <v>6.06</v>
      </c>
      <c r="AE40" s="15">
        <v>4</v>
      </c>
      <c r="AF40" s="29">
        <f t="shared" si="65"/>
        <v>24.24</v>
      </c>
      <c r="AG40" s="29">
        <f t="shared" si="66"/>
        <v>36.723599999999998</v>
      </c>
      <c r="AH40" s="29">
        <f t="shared" si="67"/>
        <v>146.89439999999999</v>
      </c>
      <c r="AI40" s="29">
        <f t="shared" si="68"/>
        <v>222.54501599999998</v>
      </c>
      <c r="AJ40" s="29">
        <f t="shared" si="69"/>
        <v>890.1800639999999</v>
      </c>
      <c r="AL40" s="14">
        <v>5</v>
      </c>
      <c r="AM40" s="28">
        <f>'Data@3.79'!P35</f>
        <v>5.77</v>
      </c>
      <c r="AN40" s="15">
        <v>4</v>
      </c>
      <c r="AO40" s="29">
        <f t="shared" si="70"/>
        <v>23.08</v>
      </c>
      <c r="AP40" s="29">
        <f t="shared" si="71"/>
        <v>33.292899999999996</v>
      </c>
      <c r="AQ40" s="29">
        <f t="shared" si="72"/>
        <v>133.17159999999998</v>
      </c>
      <c r="AR40" s="29">
        <f t="shared" si="73"/>
        <v>192.10003299999997</v>
      </c>
      <c r="AS40" s="29">
        <f t="shared" si="74"/>
        <v>768.40013199999987</v>
      </c>
      <c r="AU40" s="14">
        <v>5</v>
      </c>
      <c r="AV40" s="28">
        <f>'Data@3.79'!R35</f>
        <v>4.96</v>
      </c>
      <c r="AW40" s="15">
        <v>4</v>
      </c>
      <c r="AX40" s="29">
        <f t="shared" si="75"/>
        <v>19.84</v>
      </c>
      <c r="AY40" s="29">
        <f t="shared" si="76"/>
        <v>24.601600000000001</v>
      </c>
      <c r="AZ40" s="29">
        <f t="shared" si="77"/>
        <v>98.406400000000005</v>
      </c>
      <c r="BA40" s="29">
        <f t="shared" si="78"/>
        <v>122.02393600000001</v>
      </c>
      <c r="BB40" s="29">
        <f t="shared" si="79"/>
        <v>488.09574400000002</v>
      </c>
      <c r="BD40" s="14">
        <v>5</v>
      </c>
      <c r="BE40" s="28">
        <f>'Data@3.79'!T35</f>
        <v>4.3899999999999997</v>
      </c>
      <c r="BF40" s="15">
        <v>4</v>
      </c>
      <c r="BG40" s="29">
        <f t="shared" si="80"/>
        <v>17.559999999999999</v>
      </c>
      <c r="BH40" s="29">
        <f t="shared" si="81"/>
        <v>19.272099999999998</v>
      </c>
      <c r="BI40" s="29">
        <f t="shared" si="82"/>
        <v>77.088399999999993</v>
      </c>
      <c r="BJ40" s="29">
        <f t="shared" si="83"/>
        <v>84.604518999999982</v>
      </c>
      <c r="BK40" s="29">
        <f t="shared" si="84"/>
        <v>338.41807599999993</v>
      </c>
      <c r="BM40" s="14">
        <v>5</v>
      </c>
      <c r="BN40" s="28">
        <f>'Data@3.79'!V35</f>
        <v>4.04</v>
      </c>
      <c r="BO40" s="15">
        <v>4</v>
      </c>
      <c r="BP40" s="29">
        <f t="shared" si="85"/>
        <v>16.16</v>
      </c>
      <c r="BQ40" s="29">
        <f t="shared" si="86"/>
        <v>16.3216</v>
      </c>
      <c r="BR40" s="29">
        <f t="shared" si="87"/>
        <v>65.2864</v>
      </c>
      <c r="BS40" s="29">
        <f t="shared" si="88"/>
        <v>65.939263999999994</v>
      </c>
      <c r="BT40" s="29">
        <f t="shared" si="89"/>
        <v>263.75705599999998</v>
      </c>
      <c r="BV40" s="14">
        <v>5</v>
      </c>
      <c r="BW40" s="28">
        <f>'Data@3.79'!X35</f>
        <v>3.86</v>
      </c>
      <c r="BX40" s="15">
        <v>4</v>
      </c>
      <c r="BY40" s="29">
        <f t="shared" si="90"/>
        <v>15.44</v>
      </c>
      <c r="BZ40" s="29">
        <f t="shared" si="91"/>
        <v>14.8996</v>
      </c>
      <c r="CA40" s="29">
        <f t="shared" si="92"/>
        <v>59.598399999999998</v>
      </c>
      <c r="CB40" s="29">
        <f t="shared" si="93"/>
        <v>57.512455999999993</v>
      </c>
      <c r="CC40" s="29">
        <f t="shared" si="94"/>
        <v>230.04982399999997</v>
      </c>
      <c r="CE40" s="14">
        <v>5</v>
      </c>
      <c r="CF40" s="28">
        <f>'Data@3.79'!Z35</f>
        <v>3.5</v>
      </c>
      <c r="CG40" s="15">
        <v>4</v>
      </c>
      <c r="CH40" s="29">
        <f t="shared" si="95"/>
        <v>14</v>
      </c>
      <c r="CI40" s="29">
        <f t="shared" si="96"/>
        <v>12.25</v>
      </c>
      <c r="CJ40" s="29">
        <f t="shared" si="97"/>
        <v>49</v>
      </c>
      <c r="CK40" s="29">
        <f t="shared" si="98"/>
        <v>42.875</v>
      </c>
      <c r="CL40" s="29">
        <f t="shared" si="99"/>
        <v>171.5</v>
      </c>
    </row>
    <row r="41" spans="2:90" ht="19.95" customHeight="1" x14ac:dyDescent="0.3">
      <c r="B41" s="14">
        <v>6</v>
      </c>
      <c r="C41" s="28">
        <f>'Data@3.79'!H36</f>
        <v>5.3849999999999998</v>
      </c>
      <c r="D41" s="15">
        <v>2</v>
      </c>
      <c r="E41" s="29">
        <f t="shared" si="50"/>
        <v>10.77</v>
      </c>
      <c r="F41" s="29">
        <f t="shared" si="51"/>
        <v>28.998224999999998</v>
      </c>
      <c r="G41" s="29">
        <f t="shared" si="52"/>
        <v>57.996449999999996</v>
      </c>
      <c r="H41" s="29">
        <f t="shared" si="53"/>
        <v>156.15544162499998</v>
      </c>
      <c r="I41" s="29">
        <f t="shared" si="54"/>
        <v>312.31088324999996</v>
      </c>
      <c r="K41" s="14">
        <v>6</v>
      </c>
      <c r="L41" s="28">
        <f>'Data@3.79'!J36</f>
        <v>5.48</v>
      </c>
      <c r="M41" s="15">
        <v>2</v>
      </c>
      <c r="N41" s="29">
        <f t="shared" si="55"/>
        <v>10.96</v>
      </c>
      <c r="O41" s="29">
        <f t="shared" si="56"/>
        <v>30.030400000000004</v>
      </c>
      <c r="P41" s="29">
        <f t="shared" si="57"/>
        <v>60.060800000000008</v>
      </c>
      <c r="Q41" s="29">
        <f t="shared" si="58"/>
        <v>164.56659200000004</v>
      </c>
      <c r="R41" s="29">
        <f t="shared" si="59"/>
        <v>329.13318400000009</v>
      </c>
      <c r="T41" s="14">
        <v>6</v>
      </c>
      <c r="U41" s="28">
        <f>'Data@3.79'!L36</f>
        <v>5.73</v>
      </c>
      <c r="V41" s="15">
        <v>2</v>
      </c>
      <c r="W41" s="29">
        <f t="shared" si="60"/>
        <v>11.46</v>
      </c>
      <c r="X41" s="29">
        <f t="shared" si="61"/>
        <v>32.832900000000002</v>
      </c>
      <c r="Y41" s="29">
        <f t="shared" si="62"/>
        <v>65.665800000000004</v>
      </c>
      <c r="Z41" s="29">
        <f t="shared" si="63"/>
        <v>188.13251700000004</v>
      </c>
      <c r="AA41" s="29">
        <f t="shared" si="64"/>
        <v>376.26503400000007</v>
      </c>
      <c r="AC41" s="14">
        <v>6</v>
      </c>
      <c r="AD41" s="28">
        <f>'Data@3.79'!N36</f>
        <v>6.06</v>
      </c>
      <c r="AE41" s="15">
        <v>2</v>
      </c>
      <c r="AF41" s="29">
        <f t="shared" si="65"/>
        <v>12.12</v>
      </c>
      <c r="AG41" s="29">
        <f t="shared" si="66"/>
        <v>36.723599999999998</v>
      </c>
      <c r="AH41" s="29">
        <f t="shared" si="67"/>
        <v>73.447199999999995</v>
      </c>
      <c r="AI41" s="29">
        <f t="shared" si="68"/>
        <v>222.54501599999998</v>
      </c>
      <c r="AJ41" s="29">
        <f t="shared" si="69"/>
        <v>445.09003199999995</v>
      </c>
      <c r="AL41" s="14">
        <v>6</v>
      </c>
      <c r="AM41" s="28">
        <f>'Data@3.79'!P36</f>
        <v>5.77</v>
      </c>
      <c r="AN41" s="15">
        <v>2</v>
      </c>
      <c r="AO41" s="29">
        <f t="shared" si="70"/>
        <v>11.54</v>
      </c>
      <c r="AP41" s="29">
        <f t="shared" si="71"/>
        <v>33.292899999999996</v>
      </c>
      <c r="AQ41" s="29">
        <f t="shared" si="72"/>
        <v>66.585799999999992</v>
      </c>
      <c r="AR41" s="29">
        <f t="shared" si="73"/>
        <v>192.10003299999997</v>
      </c>
      <c r="AS41" s="29">
        <f t="shared" si="74"/>
        <v>384.20006599999994</v>
      </c>
      <c r="AU41" s="14">
        <v>6</v>
      </c>
      <c r="AV41" s="28">
        <f>'Data@3.79'!R36</f>
        <v>4.96</v>
      </c>
      <c r="AW41" s="15">
        <v>2</v>
      </c>
      <c r="AX41" s="29">
        <f t="shared" si="75"/>
        <v>9.92</v>
      </c>
      <c r="AY41" s="29">
        <f t="shared" si="76"/>
        <v>24.601600000000001</v>
      </c>
      <c r="AZ41" s="29">
        <f t="shared" si="77"/>
        <v>49.203200000000002</v>
      </c>
      <c r="BA41" s="29">
        <f t="shared" si="78"/>
        <v>122.02393600000001</v>
      </c>
      <c r="BB41" s="29">
        <f t="shared" si="79"/>
        <v>244.04787200000001</v>
      </c>
      <c r="BD41" s="14">
        <v>6</v>
      </c>
      <c r="BE41" s="28">
        <f>'Data@3.79'!T36</f>
        <v>4.3899999999999997</v>
      </c>
      <c r="BF41" s="15">
        <v>2</v>
      </c>
      <c r="BG41" s="29">
        <f t="shared" si="80"/>
        <v>8.7799999999999994</v>
      </c>
      <c r="BH41" s="29">
        <f t="shared" si="81"/>
        <v>19.272099999999998</v>
      </c>
      <c r="BI41" s="29">
        <f t="shared" si="82"/>
        <v>38.544199999999996</v>
      </c>
      <c r="BJ41" s="29">
        <f t="shared" si="83"/>
        <v>84.604518999999982</v>
      </c>
      <c r="BK41" s="29">
        <f t="shared" si="84"/>
        <v>169.20903799999996</v>
      </c>
      <c r="BM41" s="14">
        <v>6</v>
      </c>
      <c r="BN41" s="28">
        <f>'Data@3.79'!V36</f>
        <v>4.04</v>
      </c>
      <c r="BO41" s="15">
        <v>2</v>
      </c>
      <c r="BP41" s="29">
        <f t="shared" si="85"/>
        <v>8.08</v>
      </c>
      <c r="BQ41" s="29">
        <f t="shared" si="86"/>
        <v>16.3216</v>
      </c>
      <c r="BR41" s="29">
        <f t="shared" si="87"/>
        <v>32.6432</v>
      </c>
      <c r="BS41" s="29">
        <f t="shared" si="88"/>
        <v>65.939263999999994</v>
      </c>
      <c r="BT41" s="29">
        <f t="shared" si="89"/>
        <v>131.87852799999999</v>
      </c>
      <c r="BV41" s="14">
        <v>6</v>
      </c>
      <c r="BW41" s="28">
        <f>'Data@3.79'!X36</f>
        <v>3.86</v>
      </c>
      <c r="BX41" s="15">
        <v>2</v>
      </c>
      <c r="BY41" s="29">
        <f t="shared" si="90"/>
        <v>7.72</v>
      </c>
      <c r="BZ41" s="29">
        <f t="shared" si="91"/>
        <v>14.8996</v>
      </c>
      <c r="CA41" s="29">
        <f t="shared" si="92"/>
        <v>29.799199999999999</v>
      </c>
      <c r="CB41" s="29">
        <f t="shared" si="93"/>
        <v>57.512455999999993</v>
      </c>
      <c r="CC41" s="29">
        <f t="shared" si="94"/>
        <v>115.02491199999999</v>
      </c>
      <c r="CE41" s="14">
        <v>6</v>
      </c>
      <c r="CF41" s="28">
        <f>'Data@3.79'!Z36</f>
        <v>3.5</v>
      </c>
      <c r="CG41" s="15">
        <v>2</v>
      </c>
      <c r="CH41" s="29">
        <f t="shared" si="95"/>
        <v>7</v>
      </c>
      <c r="CI41" s="29">
        <f t="shared" si="96"/>
        <v>12.25</v>
      </c>
      <c r="CJ41" s="29">
        <f t="shared" si="97"/>
        <v>24.5</v>
      </c>
      <c r="CK41" s="29">
        <f t="shared" si="98"/>
        <v>42.875</v>
      </c>
      <c r="CL41" s="29">
        <f t="shared" si="99"/>
        <v>85.75</v>
      </c>
    </row>
    <row r="42" spans="2:90" ht="19.95" customHeight="1" x14ac:dyDescent="0.3">
      <c r="B42" s="14">
        <v>7</v>
      </c>
      <c r="C42" s="28">
        <f>'Data@3.79'!H37</f>
        <v>5.3849999999999998</v>
      </c>
      <c r="D42" s="15">
        <v>4</v>
      </c>
      <c r="E42" s="29">
        <f t="shared" si="50"/>
        <v>21.54</v>
      </c>
      <c r="F42" s="29">
        <f t="shared" si="51"/>
        <v>28.998224999999998</v>
      </c>
      <c r="G42" s="29">
        <f t="shared" si="52"/>
        <v>115.99289999999999</v>
      </c>
      <c r="H42" s="29">
        <f t="shared" si="53"/>
        <v>156.15544162499998</v>
      </c>
      <c r="I42" s="29">
        <f t="shared" si="54"/>
        <v>624.62176649999992</v>
      </c>
      <c r="K42" s="14">
        <v>7</v>
      </c>
      <c r="L42" s="28">
        <f>'Data@3.79'!J37</f>
        <v>5.48</v>
      </c>
      <c r="M42" s="15">
        <v>4</v>
      </c>
      <c r="N42" s="29">
        <f t="shared" si="55"/>
        <v>21.92</v>
      </c>
      <c r="O42" s="29">
        <f t="shared" si="56"/>
        <v>30.030400000000004</v>
      </c>
      <c r="P42" s="29">
        <f t="shared" si="57"/>
        <v>120.12160000000002</v>
      </c>
      <c r="Q42" s="29">
        <f t="shared" si="58"/>
        <v>164.56659200000004</v>
      </c>
      <c r="R42" s="29">
        <f t="shared" si="59"/>
        <v>658.26636800000017</v>
      </c>
      <c r="T42" s="14">
        <v>7</v>
      </c>
      <c r="U42" s="28">
        <f>'Data@3.79'!L37</f>
        <v>5.73</v>
      </c>
      <c r="V42" s="15">
        <v>4</v>
      </c>
      <c r="W42" s="29">
        <f t="shared" si="60"/>
        <v>22.92</v>
      </c>
      <c r="X42" s="29">
        <f t="shared" si="61"/>
        <v>32.832900000000002</v>
      </c>
      <c r="Y42" s="29">
        <f t="shared" si="62"/>
        <v>131.33160000000001</v>
      </c>
      <c r="Z42" s="29">
        <f t="shared" si="63"/>
        <v>188.13251700000004</v>
      </c>
      <c r="AA42" s="29">
        <f t="shared" si="64"/>
        <v>752.53006800000014</v>
      </c>
      <c r="AC42" s="14">
        <v>7</v>
      </c>
      <c r="AD42" s="28">
        <f>'Data@3.79'!N37</f>
        <v>6.06</v>
      </c>
      <c r="AE42" s="15">
        <v>4</v>
      </c>
      <c r="AF42" s="29">
        <f t="shared" si="65"/>
        <v>24.24</v>
      </c>
      <c r="AG42" s="29">
        <f t="shared" si="66"/>
        <v>36.723599999999998</v>
      </c>
      <c r="AH42" s="29">
        <f t="shared" si="67"/>
        <v>146.89439999999999</v>
      </c>
      <c r="AI42" s="29">
        <f t="shared" si="68"/>
        <v>222.54501599999998</v>
      </c>
      <c r="AJ42" s="29">
        <f t="shared" si="69"/>
        <v>890.1800639999999</v>
      </c>
      <c r="AL42" s="14">
        <v>7</v>
      </c>
      <c r="AM42" s="28">
        <f>'Data@3.79'!P37</f>
        <v>5.77</v>
      </c>
      <c r="AN42" s="15">
        <v>4</v>
      </c>
      <c r="AO42" s="29">
        <f t="shared" si="70"/>
        <v>23.08</v>
      </c>
      <c r="AP42" s="29">
        <f t="shared" si="71"/>
        <v>33.292899999999996</v>
      </c>
      <c r="AQ42" s="29">
        <f t="shared" si="72"/>
        <v>133.17159999999998</v>
      </c>
      <c r="AR42" s="29">
        <f t="shared" si="73"/>
        <v>192.10003299999997</v>
      </c>
      <c r="AS42" s="29">
        <f t="shared" si="74"/>
        <v>768.40013199999987</v>
      </c>
      <c r="AU42" s="14">
        <v>7</v>
      </c>
      <c r="AV42" s="28">
        <f>'Data@3.79'!R37</f>
        <v>4.96</v>
      </c>
      <c r="AW42" s="15">
        <v>4</v>
      </c>
      <c r="AX42" s="29">
        <f t="shared" si="75"/>
        <v>19.84</v>
      </c>
      <c r="AY42" s="29">
        <f t="shared" si="76"/>
        <v>24.601600000000001</v>
      </c>
      <c r="AZ42" s="29">
        <f t="shared" si="77"/>
        <v>98.406400000000005</v>
      </c>
      <c r="BA42" s="29">
        <f t="shared" si="78"/>
        <v>122.02393600000001</v>
      </c>
      <c r="BB42" s="29">
        <f t="shared" si="79"/>
        <v>488.09574400000002</v>
      </c>
      <c r="BD42" s="14">
        <v>7</v>
      </c>
      <c r="BE42" s="28">
        <f>'Data@3.79'!T37</f>
        <v>4.3899999999999997</v>
      </c>
      <c r="BF42" s="15">
        <v>4</v>
      </c>
      <c r="BG42" s="29">
        <f t="shared" si="80"/>
        <v>17.559999999999999</v>
      </c>
      <c r="BH42" s="29">
        <f t="shared" si="81"/>
        <v>19.272099999999998</v>
      </c>
      <c r="BI42" s="29">
        <f t="shared" si="82"/>
        <v>77.088399999999993</v>
      </c>
      <c r="BJ42" s="29">
        <f t="shared" si="83"/>
        <v>84.604518999999982</v>
      </c>
      <c r="BK42" s="29">
        <f t="shared" si="84"/>
        <v>338.41807599999993</v>
      </c>
      <c r="BM42" s="14">
        <v>7</v>
      </c>
      <c r="BN42" s="28">
        <f>'Data@3.79'!V37</f>
        <v>4.04</v>
      </c>
      <c r="BO42" s="15">
        <v>4</v>
      </c>
      <c r="BP42" s="29">
        <f t="shared" si="85"/>
        <v>16.16</v>
      </c>
      <c r="BQ42" s="29">
        <f t="shared" si="86"/>
        <v>16.3216</v>
      </c>
      <c r="BR42" s="29">
        <f t="shared" si="87"/>
        <v>65.2864</v>
      </c>
      <c r="BS42" s="29">
        <f t="shared" si="88"/>
        <v>65.939263999999994</v>
      </c>
      <c r="BT42" s="29">
        <f t="shared" si="89"/>
        <v>263.75705599999998</v>
      </c>
      <c r="BV42" s="14">
        <v>7</v>
      </c>
      <c r="BW42" s="28">
        <f>'Data@3.79'!X37</f>
        <v>3.86</v>
      </c>
      <c r="BX42" s="15">
        <v>4</v>
      </c>
      <c r="BY42" s="29">
        <f t="shared" si="90"/>
        <v>15.44</v>
      </c>
      <c r="BZ42" s="29">
        <f t="shared" si="91"/>
        <v>14.8996</v>
      </c>
      <c r="CA42" s="29">
        <f t="shared" si="92"/>
        <v>59.598399999999998</v>
      </c>
      <c r="CB42" s="29">
        <f t="shared" si="93"/>
        <v>57.512455999999993</v>
      </c>
      <c r="CC42" s="29">
        <f t="shared" si="94"/>
        <v>230.04982399999997</v>
      </c>
      <c r="CE42" s="14">
        <v>7</v>
      </c>
      <c r="CF42" s="28">
        <f>'Data@3.79'!Z37</f>
        <v>3.5</v>
      </c>
      <c r="CG42" s="15">
        <v>4</v>
      </c>
      <c r="CH42" s="29">
        <f t="shared" si="95"/>
        <v>14</v>
      </c>
      <c r="CI42" s="29">
        <f t="shared" si="96"/>
        <v>12.25</v>
      </c>
      <c r="CJ42" s="29">
        <f t="shared" si="97"/>
        <v>49</v>
      </c>
      <c r="CK42" s="29">
        <f t="shared" si="98"/>
        <v>42.875</v>
      </c>
      <c r="CL42" s="29">
        <f t="shared" si="99"/>
        <v>171.5</v>
      </c>
    </row>
    <row r="43" spans="2:90" ht="19.95" customHeight="1" x14ac:dyDescent="0.3">
      <c r="B43" s="14">
        <v>8</v>
      </c>
      <c r="C43" s="28">
        <f>'Data@3.79'!H38</f>
        <v>5.31</v>
      </c>
      <c r="D43" s="15">
        <v>1.5</v>
      </c>
      <c r="E43" s="29">
        <f t="shared" si="50"/>
        <v>7.9649999999999999</v>
      </c>
      <c r="F43" s="29">
        <f t="shared" si="51"/>
        <v>28.196099999999994</v>
      </c>
      <c r="G43" s="29">
        <f t="shared" si="52"/>
        <v>42.294149999999988</v>
      </c>
      <c r="H43" s="29">
        <f t="shared" si="53"/>
        <v>149.72129099999995</v>
      </c>
      <c r="I43" s="29">
        <f t="shared" si="54"/>
        <v>224.58193649999993</v>
      </c>
      <c r="K43" s="14">
        <v>8</v>
      </c>
      <c r="L43" s="28">
        <f>'Data@3.79'!J38</f>
        <v>5.32</v>
      </c>
      <c r="M43" s="15">
        <v>1.5</v>
      </c>
      <c r="N43" s="29">
        <f t="shared" si="55"/>
        <v>7.98</v>
      </c>
      <c r="O43" s="29">
        <f t="shared" si="56"/>
        <v>28.302400000000002</v>
      </c>
      <c r="P43" s="29">
        <f t="shared" si="57"/>
        <v>42.453600000000002</v>
      </c>
      <c r="Q43" s="29">
        <f t="shared" si="58"/>
        <v>150.56876800000001</v>
      </c>
      <c r="R43" s="29">
        <f t="shared" si="59"/>
        <v>225.85315200000002</v>
      </c>
      <c r="T43" s="14">
        <v>8</v>
      </c>
      <c r="U43" s="28">
        <f>'Data@3.79'!L38</f>
        <v>5.44</v>
      </c>
      <c r="V43" s="15">
        <v>1.5</v>
      </c>
      <c r="W43" s="29">
        <f t="shared" si="60"/>
        <v>8.16</v>
      </c>
      <c r="X43" s="29">
        <f t="shared" si="61"/>
        <v>29.593600000000006</v>
      </c>
      <c r="Y43" s="29">
        <f t="shared" si="62"/>
        <v>44.390400000000007</v>
      </c>
      <c r="Z43" s="29">
        <f t="shared" si="63"/>
        <v>160.98918400000005</v>
      </c>
      <c r="AA43" s="29">
        <f t="shared" si="64"/>
        <v>241.48377600000009</v>
      </c>
      <c r="AC43" s="14">
        <v>8</v>
      </c>
      <c r="AD43" s="28">
        <f>'Data@3.79'!N38</f>
        <v>5.54</v>
      </c>
      <c r="AE43" s="15">
        <v>1.5</v>
      </c>
      <c r="AF43" s="29">
        <f t="shared" si="65"/>
        <v>8.31</v>
      </c>
      <c r="AG43" s="29">
        <f t="shared" si="66"/>
        <v>30.691600000000001</v>
      </c>
      <c r="AH43" s="29">
        <f t="shared" si="67"/>
        <v>46.037400000000005</v>
      </c>
      <c r="AI43" s="29">
        <f t="shared" si="68"/>
        <v>170.031464</v>
      </c>
      <c r="AJ43" s="29">
        <f t="shared" si="69"/>
        <v>255.04719599999999</v>
      </c>
      <c r="AL43" s="14">
        <v>8</v>
      </c>
      <c r="AM43" s="28">
        <f>'Data@3.79'!P38</f>
        <v>5.31</v>
      </c>
      <c r="AN43" s="15">
        <v>1.5</v>
      </c>
      <c r="AO43" s="29">
        <f t="shared" si="70"/>
        <v>7.9649999999999999</v>
      </c>
      <c r="AP43" s="29">
        <f t="shared" si="71"/>
        <v>28.196099999999994</v>
      </c>
      <c r="AQ43" s="29">
        <f t="shared" si="72"/>
        <v>42.294149999999988</v>
      </c>
      <c r="AR43" s="29">
        <f t="shared" si="73"/>
        <v>149.72129099999995</v>
      </c>
      <c r="AS43" s="29">
        <f t="shared" si="74"/>
        <v>224.58193649999993</v>
      </c>
      <c r="AU43" s="14">
        <v>8</v>
      </c>
      <c r="AV43" s="28">
        <f>'Data@3.79'!R38</f>
        <v>4.8</v>
      </c>
      <c r="AW43" s="15">
        <v>1.5</v>
      </c>
      <c r="AX43" s="29">
        <f t="shared" si="75"/>
        <v>7.1999999999999993</v>
      </c>
      <c r="AY43" s="29">
        <f t="shared" si="76"/>
        <v>23.04</v>
      </c>
      <c r="AZ43" s="29">
        <f t="shared" si="77"/>
        <v>34.56</v>
      </c>
      <c r="BA43" s="29">
        <f t="shared" si="78"/>
        <v>110.592</v>
      </c>
      <c r="BB43" s="29">
        <f t="shared" si="79"/>
        <v>165.88800000000001</v>
      </c>
      <c r="BD43" s="14">
        <v>8</v>
      </c>
      <c r="BE43" s="28">
        <f>'Data@3.79'!T38</f>
        <v>4.3899999999999997</v>
      </c>
      <c r="BF43" s="15">
        <v>1.5</v>
      </c>
      <c r="BG43" s="29">
        <f t="shared" si="80"/>
        <v>6.5849999999999991</v>
      </c>
      <c r="BH43" s="29">
        <f t="shared" si="81"/>
        <v>19.272099999999998</v>
      </c>
      <c r="BI43" s="29">
        <f t="shared" si="82"/>
        <v>28.908149999999999</v>
      </c>
      <c r="BJ43" s="29">
        <f t="shared" si="83"/>
        <v>84.604518999999982</v>
      </c>
      <c r="BK43" s="29">
        <f t="shared" si="84"/>
        <v>126.90677849999997</v>
      </c>
      <c r="BM43" s="14">
        <v>8</v>
      </c>
      <c r="BN43" s="28">
        <f>'Data@3.79'!V38</f>
        <v>4.08</v>
      </c>
      <c r="BO43" s="15">
        <v>1.5</v>
      </c>
      <c r="BP43" s="29">
        <f t="shared" si="85"/>
        <v>6.12</v>
      </c>
      <c r="BQ43" s="29">
        <f t="shared" si="86"/>
        <v>16.6464</v>
      </c>
      <c r="BR43" s="29">
        <f t="shared" si="87"/>
        <v>24.9696</v>
      </c>
      <c r="BS43" s="29">
        <f t="shared" si="88"/>
        <v>67.917311999999995</v>
      </c>
      <c r="BT43" s="29">
        <f t="shared" si="89"/>
        <v>101.875968</v>
      </c>
      <c r="BV43" s="14">
        <v>8</v>
      </c>
      <c r="BW43" s="28">
        <f>'Data@3.79'!X38</f>
        <v>3.86</v>
      </c>
      <c r="BX43" s="15">
        <v>1.5</v>
      </c>
      <c r="BY43" s="29">
        <f t="shared" si="90"/>
        <v>5.79</v>
      </c>
      <c r="BZ43" s="29">
        <f t="shared" si="91"/>
        <v>14.8996</v>
      </c>
      <c r="CA43" s="29">
        <f t="shared" si="92"/>
        <v>22.349399999999999</v>
      </c>
      <c r="CB43" s="29">
        <f t="shared" si="93"/>
        <v>57.512455999999993</v>
      </c>
      <c r="CC43" s="29">
        <f t="shared" si="94"/>
        <v>86.268683999999993</v>
      </c>
      <c r="CE43" s="14">
        <v>8</v>
      </c>
      <c r="CF43" s="28">
        <f>'Data@3.79'!Z38</f>
        <v>3.5</v>
      </c>
      <c r="CG43" s="15">
        <v>1.5</v>
      </c>
      <c r="CH43" s="29">
        <f t="shared" si="95"/>
        <v>5.25</v>
      </c>
      <c r="CI43" s="29">
        <f t="shared" si="96"/>
        <v>12.25</v>
      </c>
      <c r="CJ43" s="29">
        <f t="shared" si="97"/>
        <v>18.375</v>
      </c>
      <c r="CK43" s="29">
        <f t="shared" si="98"/>
        <v>42.875</v>
      </c>
      <c r="CL43" s="29">
        <f t="shared" si="99"/>
        <v>64.3125</v>
      </c>
    </row>
    <row r="44" spans="2:90" ht="19.95" customHeight="1" x14ac:dyDescent="0.3">
      <c r="B44" s="14">
        <v>8.5</v>
      </c>
      <c r="C44" s="28">
        <f>'Data@3.79'!H39</f>
        <v>5.1100000000000003</v>
      </c>
      <c r="D44" s="15">
        <v>2</v>
      </c>
      <c r="E44" s="29">
        <f t="shared" si="50"/>
        <v>10.220000000000001</v>
      </c>
      <c r="F44" s="29">
        <f t="shared" si="51"/>
        <v>26.112100000000002</v>
      </c>
      <c r="G44" s="29">
        <f t="shared" si="52"/>
        <v>52.224200000000003</v>
      </c>
      <c r="H44" s="29">
        <f t="shared" si="53"/>
        <v>133.43283100000002</v>
      </c>
      <c r="I44" s="29">
        <f t="shared" si="54"/>
        <v>266.86566200000004</v>
      </c>
      <c r="K44" s="14">
        <v>8.5</v>
      </c>
      <c r="L44" s="28">
        <f>'Data@3.79'!J39</f>
        <v>5.0199999999999996</v>
      </c>
      <c r="M44" s="15">
        <v>2</v>
      </c>
      <c r="N44" s="29">
        <f t="shared" si="55"/>
        <v>10.039999999999999</v>
      </c>
      <c r="O44" s="29">
        <f t="shared" si="56"/>
        <v>25.200399999999995</v>
      </c>
      <c r="P44" s="29">
        <f t="shared" si="57"/>
        <v>50.40079999999999</v>
      </c>
      <c r="Q44" s="29">
        <f t="shared" si="58"/>
        <v>126.50600799999997</v>
      </c>
      <c r="R44" s="29">
        <f t="shared" si="59"/>
        <v>253.01201599999993</v>
      </c>
      <c r="T44" s="14">
        <v>8.5</v>
      </c>
      <c r="U44" s="28">
        <f>'Data@3.79'!L39</f>
        <v>5.04</v>
      </c>
      <c r="V44" s="15">
        <v>2</v>
      </c>
      <c r="W44" s="29">
        <f t="shared" si="60"/>
        <v>10.08</v>
      </c>
      <c r="X44" s="29">
        <f t="shared" si="61"/>
        <v>25.401600000000002</v>
      </c>
      <c r="Y44" s="29">
        <f t="shared" si="62"/>
        <v>50.803200000000004</v>
      </c>
      <c r="Z44" s="29">
        <f t="shared" si="63"/>
        <v>128.02406400000001</v>
      </c>
      <c r="AA44" s="29">
        <f t="shared" si="64"/>
        <v>256.04812800000002</v>
      </c>
      <c r="AC44" s="14">
        <v>8.5</v>
      </c>
      <c r="AD44" s="28">
        <f>'Data@3.79'!N39</f>
        <v>5.0179999999999998</v>
      </c>
      <c r="AE44" s="15">
        <v>2</v>
      </c>
      <c r="AF44" s="29">
        <f t="shared" si="65"/>
        <v>10.036</v>
      </c>
      <c r="AG44" s="29">
        <f t="shared" si="66"/>
        <v>25.180323999999999</v>
      </c>
      <c r="AH44" s="29">
        <f t="shared" si="67"/>
        <v>50.360647999999998</v>
      </c>
      <c r="AI44" s="29">
        <f t="shared" si="68"/>
        <v>126.35486583199999</v>
      </c>
      <c r="AJ44" s="29">
        <f t="shared" si="69"/>
        <v>252.70973166399997</v>
      </c>
      <c r="AL44" s="14">
        <v>8.5</v>
      </c>
      <c r="AM44" s="28">
        <f>'Data@3.79'!P39</f>
        <v>4.8499999999999996</v>
      </c>
      <c r="AN44" s="15">
        <v>2</v>
      </c>
      <c r="AO44" s="29">
        <f t="shared" si="70"/>
        <v>9.6999999999999993</v>
      </c>
      <c r="AP44" s="29">
        <f t="shared" si="71"/>
        <v>23.522499999999997</v>
      </c>
      <c r="AQ44" s="29">
        <f t="shared" si="72"/>
        <v>47.044999999999995</v>
      </c>
      <c r="AR44" s="29">
        <f t="shared" si="73"/>
        <v>114.08412499999997</v>
      </c>
      <c r="AS44" s="29">
        <f t="shared" si="74"/>
        <v>228.16824999999994</v>
      </c>
      <c r="AU44" s="14">
        <v>8.5</v>
      </c>
      <c r="AV44" s="28">
        <f>'Data@3.79'!R39</f>
        <v>4.5599999999999996</v>
      </c>
      <c r="AW44" s="15">
        <v>2</v>
      </c>
      <c r="AX44" s="29">
        <f t="shared" si="75"/>
        <v>9.1199999999999992</v>
      </c>
      <c r="AY44" s="29">
        <f t="shared" si="76"/>
        <v>20.793599999999998</v>
      </c>
      <c r="AZ44" s="29">
        <f t="shared" si="77"/>
        <v>41.587199999999996</v>
      </c>
      <c r="BA44" s="29">
        <f t="shared" si="78"/>
        <v>94.818815999999984</v>
      </c>
      <c r="BB44" s="29">
        <f t="shared" si="79"/>
        <v>189.63763199999997</v>
      </c>
      <c r="BD44" s="14">
        <v>8.5</v>
      </c>
      <c r="BE44" s="28">
        <f>'Data@3.79'!T39</f>
        <v>4.2549999999999999</v>
      </c>
      <c r="BF44" s="15">
        <v>2</v>
      </c>
      <c r="BG44" s="29">
        <f t="shared" si="80"/>
        <v>8.51</v>
      </c>
      <c r="BH44" s="29">
        <f t="shared" si="81"/>
        <v>18.105024999999998</v>
      </c>
      <c r="BI44" s="29">
        <f t="shared" si="82"/>
        <v>36.210049999999995</v>
      </c>
      <c r="BJ44" s="29">
        <f t="shared" si="83"/>
        <v>77.036881374999993</v>
      </c>
      <c r="BK44" s="29">
        <f t="shared" si="84"/>
        <v>154.07376274999999</v>
      </c>
      <c r="BM44" s="14">
        <v>8.5</v>
      </c>
      <c r="BN44" s="28">
        <f>'Data@3.79'!V39</f>
        <v>4.0199999999999996</v>
      </c>
      <c r="BO44" s="15">
        <v>2</v>
      </c>
      <c r="BP44" s="29">
        <f t="shared" si="85"/>
        <v>8.0399999999999991</v>
      </c>
      <c r="BQ44" s="29">
        <f t="shared" si="86"/>
        <v>16.160399999999996</v>
      </c>
      <c r="BR44" s="29">
        <f t="shared" si="87"/>
        <v>32.320799999999991</v>
      </c>
      <c r="BS44" s="29">
        <f t="shared" si="88"/>
        <v>64.964807999999977</v>
      </c>
      <c r="BT44" s="29">
        <f t="shared" si="89"/>
        <v>129.92961599999995</v>
      </c>
      <c r="BV44" s="14">
        <v>8.5</v>
      </c>
      <c r="BW44" s="28">
        <f>'Data@3.79'!X39</f>
        <v>3.86</v>
      </c>
      <c r="BX44" s="15">
        <v>2</v>
      </c>
      <c r="BY44" s="29">
        <f t="shared" si="90"/>
        <v>7.72</v>
      </c>
      <c r="BZ44" s="29">
        <f t="shared" si="91"/>
        <v>14.8996</v>
      </c>
      <c r="CA44" s="29">
        <f t="shared" si="92"/>
        <v>29.799199999999999</v>
      </c>
      <c r="CB44" s="29">
        <f t="shared" si="93"/>
        <v>57.512455999999993</v>
      </c>
      <c r="CC44" s="29">
        <f t="shared" si="94"/>
        <v>115.02491199999999</v>
      </c>
      <c r="CE44" s="14">
        <v>8.5</v>
      </c>
      <c r="CF44" s="28">
        <f>'Data@3.79'!Z39</f>
        <v>3.5</v>
      </c>
      <c r="CG44" s="15">
        <v>2</v>
      </c>
      <c r="CH44" s="29">
        <f t="shared" si="95"/>
        <v>7</v>
      </c>
      <c r="CI44" s="29">
        <f t="shared" si="96"/>
        <v>12.25</v>
      </c>
      <c r="CJ44" s="29">
        <f t="shared" si="97"/>
        <v>24.5</v>
      </c>
      <c r="CK44" s="29">
        <f t="shared" si="98"/>
        <v>42.875</v>
      </c>
      <c r="CL44" s="29">
        <f t="shared" si="99"/>
        <v>85.75</v>
      </c>
    </row>
    <row r="45" spans="2:90" ht="19.95" customHeight="1" x14ac:dyDescent="0.3">
      <c r="B45" s="14">
        <v>9</v>
      </c>
      <c r="C45" s="28">
        <f>'Data@3.79'!H40</f>
        <v>4.3</v>
      </c>
      <c r="D45" s="15">
        <v>1</v>
      </c>
      <c r="E45" s="29">
        <f t="shared" si="50"/>
        <v>4.3</v>
      </c>
      <c r="F45" s="29">
        <f t="shared" si="51"/>
        <v>18.489999999999998</v>
      </c>
      <c r="G45" s="29">
        <f t="shared" si="52"/>
        <v>18.489999999999998</v>
      </c>
      <c r="H45" s="29">
        <f t="shared" si="53"/>
        <v>79.506999999999991</v>
      </c>
      <c r="I45" s="29">
        <f t="shared" si="54"/>
        <v>79.506999999999991</v>
      </c>
      <c r="K45" s="14">
        <v>9</v>
      </c>
      <c r="L45" s="28">
        <f>'Data@3.79'!J40</f>
        <v>4.1900000000000004</v>
      </c>
      <c r="M45" s="15">
        <v>1</v>
      </c>
      <c r="N45" s="29">
        <f t="shared" si="55"/>
        <v>4.1900000000000004</v>
      </c>
      <c r="O45" s="29">
        <f t="shared" si="56"/>
        <v>17.556100000000004</v>
      </c>
      <c r="P45" s="29">
        <f t="shared" si="57"/>
        <v>17.556100000000004</v>
      </c>
      <c r="Q45" s="29">
        <f t="shared" si="58"/>
        <v>73.560059000000024</v>
      </c>
      <c r="R45" s="29">
        <f t="shared" si="59"/>
        <v>73.560059000000024</v>
      </c>
      <c r="T45" s="14">
        <v>9</v>
      </c>
      <c r="U45" s="28">
        <f>'Data@3.79'!L40</f>
        <v>4.2</v>
      </c>
      <c r="V45" s="15">
        <v>1</v>
      </c>
      <c r="W45" s="29">
        <f t="shared" si="60"/>
        <v>4.2</v>
      </c>
      <c r="X45" s="29">
        <f t="shared" si="61"/>
        <v>17.64</v>
      </c>
      <c r="Y45" s="29">
        <f t="shared" si="62"/>
        <v>17.64</v>
      </c>
      <c r="Z45" s="29">
        <f t="shared" si="63"/>
        <v>74.088000000000008</v>
      </c>
      <c r="AA45" s="29">
        <f t="shared" si="64"/>
        <v>74.088000000000008</v>
      </c>
      <c r="AC45" s="14">
        <v>9</v>
      </c>
      <c r="AD45" s="28">
        <f>'Data@3.79'!N40</f>
        <v>4.2169999999999996</v>
      </c>
      <c r="AE45" s="15">
        <v>1</v>
      </c>
      <c r="AF45" s="29">
        <f t="shared" si="65"/>
        <v>4.2169999999999996</v>
      </c>
      <c r="AG45" s="29">
        <f t="shared" si="66"/>
        <v>17.783088999999997</v>
      </c>
      <c r="AH45" s="29">
        <f t="shared" si="67"/>
        <v>17.783088999999997</v>
      </c>
      <c r="AI45" s="29">
        <f t="shared" si="68"/>
        <v>74.991286312999975</v>
      </c>
      <c r="AJ45" s="29">
        <f t="shared" si="69"/>
        <v>74.991286312999975</v>
      </c>
      <c r="AL45" s="14">
        <v>9</v>
      </c>
      <c r="AM45" s="28">
        <f>'Data@3.79'!P40</f>
        <v>4.1900000000000004</v>
      </c>
      <c r="AN45" s="15">
        <v>1</v>
      </c>
      <c r="AO45" s="29">
        <f t="shared" si="70"/>
        <v>4.1900000000000004</v>
      </c>
      <c r="AP45" s="29">
        <f t="shared" si="71"/>
        <v>17.556100000000004</v>
      </c>
      <c r="AQ45" s="29">
        <f t="shared" si="72"/>
        <v>17.556100000000004</v>
      </c>
      <c r="AR45" s="29">
        <f t="shared" si="73"/>
        <v>73.560059000000024</v>
      </c>
      <c r="AS45" s="29">
        <f t="shared" si="74"/>
        <v>73.560059000000024</v>
      </c>
      <c r="AU45" s="14">
        <v>9</v>
      </c>
      <c r="AV45" s="28">
        <f>'Data@3.79'!R40</f>
        <v>4.09</v>
      </c>
      <c r="AW45" s="15">
        <v>1</v>
      </c>
      <c r="AX45" s="29">
        <f t="shared" si="75"/>
        <v>4.09</v>
      </c>
      <c r="AY45" s="29">
        <f t="shared" si="76"/>
        <v>16.728099999999998</v>
      </c>
      <c r="AZ45" s="29">
        <f t="shared" si="77"/>
        <v>16.728099999999998</v>
      </c>
      <c r="BA45" s="29">
        <f t="shared" si="78"/>
        <v>68.417928999999987</v>
      </c>
      <c r="BB45" s="29">
        <f t="shared" si="79"/>
        <v>68.417928999999987</v>
      </c>
      <c r="BD45" s="14">
        <v>9</v>
      </c>
      <c r="BE45" s="28">
        <f>'Data@3.79'!T40</f>
        <v>3.93</v>
      </c>
      <c r="BF45" s="15">
        <v>1</v>
      </c>
      <c r="BG45" s="29">
        <f t="shared" si="80"/>
        <v>3.93</v>
      </c>
      <c r="BH45" s="29">
        <f t="shared" si="81"/>
        <v>15.444900000000001</v>
      </c>
      <c r="BI45" s="29">
        <f t="shared" si="82"/>
        <v>15.444900000000001</v>
      </c>
      <c r="BJ45" s="29">
        <f t="shared" si="83"/>
        <v>60.698457000000005</v>
      </c>
      <c r="BK45" s="29">
        <f t="shared" si="84"/>
        <v>60.698457000000005</v>
      </c>
      <c r="BM45" s="14">
        <v>9</v>
      </c>
      <c r="BN45" s="28">
        <f>'Data@3.79'!V40</f>
        <v>3.8</v>
      </c>
      <c r="BO45" s="15">
        <v>1</v>
      </c>
      <c r="BP45" s="29">
        <f t="shared" si="85"/>
        <v>3.8</v>
      </c>
      <c r="BQ45" s="29">
        <f t="shared" si="86"/>
        <v>14.44</v>
      </c>
      <c r="BR45" s="29">
        <f t="shared" si="87"/>
        <v>14.44</v>
      </c>
      <c r="BS45" s="29">
        <f t="shared" si="88"/>
        <v>54.871999999999993</v>
      </c>
      <c r="BT45" s="29">
        <f t="shared" si="89"/>
        <v>54.871999999999993</v>
      </c>
      <c r="BV45" s="14">
        <v>9</v>
      </c>
      <c r="BW45" s="28">
        <f>'Data@3.79'!X40</f>
        <v>3.7</v>
      </c>
      <c r="BX45" s="15">
        <v>1</v>
      </c>
      <c r="BY45" s="29">
        <f t="shared" si="90"/>
        <v>3.7</v>
      </c>
      <c r="BZ45" s="29">
        <f t="shared" si="91"/>
        <v>13.690000000000001</v>
      </c>
      <c r="CA45" s="29">
        <f t="shared" si="92"/>
        <v>13.690000000000001</v>
      </c>
      <c r="CB45" s="29">
        <f t="shared" si="93"/>
        <v>50.653000000000006</v>
      </c>
      <c r="CC45" s="29">
        <f t="shared" si="94"/>
        <v>50.653000000000006</v>
      </c>
      <c r="CE45" s="14">
        <v>9</v>
      </c>
      <c r="CF45" s="28">
        <f>'Data@3.79'!Z40</f>
        <v>3.5</v>
      </c>
      <c r="CG45" s="15">
        <v>1</v>
      </c>
      <c r="CH45" s="29">
        <f t="shared" si="95"/>
        <v>3.5</v>
      </c>
      <c r="CI45" s="29">
        <f t="shared" si="96"/>
        <v>12.25</v>
      </c>
      <c r="CJ45" s="29">
        <f t="shared" si="97"/>
        <v>12.25</v>
      </c>
      <c r="CK45" s="29">
        <f t="shared" si="98"/>
        <v>42.875</v>
      </c>
      <c r="CL45" s="29">
        <f t="shared" si="99"/>
        <v>42.875</v>
      </c>
    </row>
    <row r="46" spans="2:90" ht="19.95" customHeight="1" x14ac:dyDescent="0.3">
      <c r="B46" s="14">
        <v>9.5</v>
      </c>
      <c r="C46" s="28">
        <f>'Data@3.79'!H41</f>
        <v>4.3</v>
      </c>
      <c r="D46" s="15">
        <v>2</v>
      </c>
      <c r="E46" s="29">
        <f t="shared" si="50"/>
        <v>8.6</v>
      </c>
      <c r="F46" s="29">
        <f t="shared" si="51"/>
        <v>18.489999999999998</v>
      </c>
      <c r="G46" s="29">
        <f t="shared" si="52"/>
        <v>36.979999999999997</v>
      </c>
      <c r="H46" s="29">
        <f t="shared" si="53"/>
        <v>79.506999999999991</v>
      </c>
      <c r="I46" s="29">
        <f t="shared" si="54"/>
        <v>159.01399999999998</v>
      </c>
      <c r="K46" s="14">
        <v>9.5</v>
      </c>
      <c r="L46" s="28">
        <f>'Data@3.79'!J41</f>
        <v>2.71</v>
      </c>
      <c r="M46" s="15">
        <v>2</v>
      </c>
      <c r="N46" s="29">
        <f t="shared" si="55"/>
        <v>5.42</v>
      </c>
      <c r="O46" s="29">
        <f t="shared" si="56"/>
        <v>7.3441000000000001</v>
      </c>
      <c r="P46" s="29">
        <f t="shared" si="57"/>
        <v>14.6882</v>
      </c>
      <c r="Q46" s="29">
        <f t="shared" si="58"/>
        <v>19.902511000000001</v>
      </c>
      <c r="R46" s="29">
        <f t="shared" si="59"/>
        <v>39.805022000000001</v>
      </c>
      <c r="T46" s="14">
        <v>9.5</v>
      </c>
      <c r="U46" s="28">
        <f>'Data@3.79'!L41</f>
        <v>2.65</v>
      </c>
      <c r="V46" s="15">
        <v>2</v>
      </c>
      <c r="W46" s="29">
        <f t="shared" si="60"/>
        <v>5.3</v>
      </c>
      <c r="X46" s="29">
        <f t="shared" si="61"/>
        <v>7.0225</v>
      </c>
      <c r="Y46" s="29">
        <f t="shared" si="62"/>
        <v>14.045</v>
      </c>
      <c r="Z46" s="29">
        <f t="shared" si="63"/>
        <v>18.609624999999998</v>
      </c>
      <c r="AA46" s="29">
        <f t="shared" si="64"/>
        <v>37.219249999999995</v>
      </c>
      <c r="AC46" s="14">
        <v>9.5</v>
      </c>
      <c r="AD46" s="28">
        <f>'Data@3.79'!N41</f>
        <v>2.7490000000000001</v>
      </c>
      <c r="AE46" s="15">
        <v>2</v>
      </c>
      <c r="AF46" s="29">
        <f t="shared" si="65"/>
        <v>5.4980000000000002</v>
      </c>
      <c r="AG46" s="29">
        <f t="shared" si="66"/>
        <v>7.5570010000000005</v>
      </c>
      <c r="AH46" s="29">
        <f t="shared" si="67"/>
        <v>15.114002000000001</v>
      </c>
      <c r="AI46" s="29">
        <f t="shared" si="68"/>
        <v>20.774195749000004</v>
      </c>
      <c r="AJ46" s="29">
        <f t="shared" si="69"/>
        <v>41.548391498000008</v>
      </c>
      <c r="AL46" s="14">
        <v>9.5</v>
      </c>
      <c r="AM46" s="28">
        <f>'Data@3.79'!P41</f>
        <v>2.86</v>
      </c>
      <c r="AN46" s="15">
        <v>2</v>
      </c>
      <c r="AO46" s="29">
        <f t="shared" si="70"/>
        <v>5.72</v>
      </c>
      <c r="AP46" s="29">
        <f t="shared" si="71"/>
        <v>8.1795999999999989</v>
      </c>
      <c r="AQ46" s="29">
        <f t="shared" si="72"/>
        <v>16.359199999999998</v>
      </c>
      <c r="AR46" s="29">
        <f t="shared" si="73"/>
        <v>23.393655999999996</v>
      </c>
      <c r="AS46" s="29">
        <f t="shared" si="74"/>
        <v>46.787311999999993</v>
      </c>
      <c r="AU46" s="14">
        <v>9.5</v>
      </c>
      <c r="AV46" s="28">
        <f>'Data@3.79'!R41</f>
        <v>3.01</v>
      </c>
      <c r="AW46" s="15">
        <v>2</v>
      </c>
      <c r="AX46" s="29">
        <f t="shared" si="75"/>
        <v>6.02</v>
      </c>
      <c r="AY46" s="29">
        <f t="shared" si="76"/>
        <v>9.0600999999999985</v>
      </c>
      <c r="AZ46" s="29">
        <f t="shared" si="77"/>
        <v>18.120199999999997</v>
      </c>
      <c r="BA46" s="29">
        <f t="shared" si="78"/>
        <v>27.270900999999995</v>
      </c>
      <c r="BB46" s="29">
        <f t="shared" si="79"/>
        <v>54.54180199999999</v>
      </c>
      <c r="BD46" s="14">
        <v>9.5</v>
      </c>
      <c r="BE46" s="28">
        <f>'Data@3.79'!T41</f>
        <v>3.16</v>
      </c>
      <c r="BF46" s="15">
        <v>2</v>
      </c>
      <c r="BG46" s="29">
        <f t="shared" si="80"/>
        <v>6.32</v>
      </c>
      <c r="BH46" s="29">
        <f t="shared" si="81"/>
        <v>9.9856000000000016</v>
      </c>
      <c r="BI46" s="29">
        <f t="shared" si="82"/>
        <v>19.971200000000003</v>
      </c>
      <c r="BJ46" s="29">
        <f t="shared" si="83"/>
        <v>31.554496000000007</v>
      </c>
      <c r="BK46" s="29">
        <f t="shared" si="84"/>
        <v>63.108992000000015</v>
      </c>
      <c r="BM46" s="14">
        <v>9.5</v>
      </c>
      <c r="BN46" s="28">
        <f>'Data@3.79'!V41</f>
        <v>3.3</v>
      </c>
      <c r="BO46" s="15">
        <v>2</v>
      </c>
      <c r="BP46" s="29">
        <f t="shared" si="85"/>
        <v>6.6</v>
      </c>
      <c r="BQ46" s="29">
        <f t="shared" si="86"/>
        <v>10.889999999999999</v>
      </c>
      <c r="BR46" s="29">
        <f t="shared" si="87"/>
        <v>21.779999999999998</v>
      </c>
      <c r="BS46" s="29">
        <f t="shared" si="88"/>
        <v>35.936999999999998</v>
      </c>
      <c r="BT46" s="29">
        <f t="shared" si="89"/>
        <v>71.873999999999995</v>
      </c>
      <c r="BV46" s="14">
        <v>9.5</v>
      </c>
      <c r="BW46" s="28">
        <f>'Data@3.79'!X41</f>
        <v>3.5</v>
      </c>
      <c r="BX46" s="15">
        <v>2</v>
      </c>
      <c r="BY46" s="29">
        <f t="shared" si="90"/>
        <v>7</v>
      </c>
      <c r="BZ46" s="29">
        <f t="shared" si="91"/>
        <v>12.25</v>
      </c>
      <c r="CA46" s="29">
        <f t="shared" si="92"/>
        <v>24.5</v>
      </c>
      <c r="CB46" s="29">
        <f t="shared" si="93"/>
        <v>42.875</v>
      </c>
      <c r="CC46" s="29">
        <f t="shared" si="94"/>
        <v>85.75</v>
      </c>
      <c r="CE46" s="14">
        <v>9.5</v>
      </c>
      <c r="CF46" s="28">
        <f>'Data@3.79'!Z41</f>
        <v>3.27</v>
      </c>
      <c r="CG46" s="15">
        <v>2</v>
      </c>
      <c r="CH46" s="29">
        <f t="shared" si="95"/>
        <v>6.54</v>
      </c>
      <c r="CI46" s="29">
        <f t="shared" si="96"/>
        <v>10.6929</v>
      </c>
      <c r="CJ46" s="29">
        <f t="shared" si="97"/>
        <v>21.3858</v>
      </c>
      <c r="CK46" s="29">
        <f t="shared" si="98"/>
        <v>34.965783000000002</v>
      </c>
      <c r="CL46" s="29">
        <f t="shared" si="99"/>
        <v>69.931566000000004</v>
      </c>
    </row>
    <row r="47" spans="2:90" ht="19.95" customHeight="1" x14ac:dyDescent="0.3">
      <c r="B47" s="14">
        <v>10</v>
      </c>
      <c r="C47" s="28">
        <f>'Data@3.79'!H42</f>
        <v>0</v>
      </c>
      <c r="D47" s="15">
        <v>0.5</v>
      </c>
      <c r="E47" s="29">
        <f t="shared" si="50"/>
        <v>0</v>
      </c>
      <c r="F47" s="29">
        <f t="shared" si="51"/>
        <v>0</v>
      </c>
      <c r="G47" s="29">
        <f t="shared" si="52"/>
        <v>0</v>
      </c>
      <c r="H47" s="29">
        <f t="shared" si="53"/>
        <v>0</v>
      </c>
      <c r="I47" s="29">
        <f t="shared" si="54"/>
        <v>0</v>
      </c>
      <c r="K47" s="14">
        <v>10</v>
      </c>
      <c r="L47" s="28">
        <f>'Data@3.79'!J42</f>
        <v>0</v>
      </c>
      <c r="M47" s="15">
        <v>0.5</v>
      </c>
      <c r="N47" s="29">
        <f t="shared" si="55"/>
        <v>0</v>
      </c>
      <c r="O47" s="29">
        <f t="shared" si="56"/>
        <v>0</v>
      </c>
      <c r="P47" s="29">
        <f t="shared" si="57"/>
        <v>0</v>
      </c>
      <c r="Q47" s="29">
        <f t="shared" si="58"/>
        <v>0</v>
      </c>
      <c r="R47" s="29">
        <f t="shared" si="59"/>
        <v>0</v>
      </c>
      <c r="T47" s="14">
        <v>10</v>
      </c>
      <c r="U47" s="28">
        <f>'Data@3.79'!L42</f>
        <v>0</v>
      </c>
      <c r="V47" s="15">
        <v>0.5</v>
      </c>
      <c r="W47" s="29">
        <f t="shared" si="60"/>
        <v>0</v>
      </c>
      <c r="X47" s="29">
        <f t="shared" si="61"/>
        <v>0</v>
      </c>
      <c r="Y47" s="29">
        <f t="shared" si="62"/>
        <v>0</v>
      </c>
      <c r="Z47" s="29">
        <f t="shared" si="63"/>
        <v>0</v>
      </c>
      <c r="AA47" s="29">
        <f t="shared" si="64"/>
        <v>0</v>
      </c>
      <c r="AC47" s="14">
        <v>10</v>
      </c>
      <c r="AD47" s="28">
        <f>'Data@3.79'!N42</f>
        <v>0</v>
      </c>
      <c r="AE47" s="15">
        <v>0.5</v>
      </c>
      <c r="AF47" s="29">
        <f t="shared" si="65"/>
        <v>0</v>
      </c>
      <c r="AG47" s="29">
        <f t="shared" si="66"/>
        <v>0</v>
      </c>
      <c r="AH47" s="29">
        <f t="shared" si="67"/>
        <v>0</v>
      </c>
      <c r="AI47" s="29">
        <f t="shared" si="68"/>
        <v>0</v>
      </c>
      <c r="AJ47" s="29">
        <f t="shared" si="69"/>
        <v>0</v>
      </c>
      <c r="AL47" s="14">
        <v>10</v>
      </c>
      <c r="AM47" s="28">
        <f>'Data@3.79'!P42</f>
        <v>0</v>
      </c>
      <c r="AN47" s="15">
        <v>0.5</v>
      </c>
      <c r="AO47" s="29">
        <f t="shared" si="70"/>
        <v>0</v>
      </c>
      <c r="AP47" s="29">
        <f t="shared" si="71"/>
        <v>0</v>
      </c>
      <c r="AQ47" s="29">
        <f t="shared" si="72"/>
        <v>0</v>
      </c>
      <c r="AR47" s="29">
        <f t="shared" si="73"/>
        <v>0</v>
      </c>
      <c r="AS47" s="29">
        <f t="shared" si="74"/>
        <v>0</v>
      </c>
      <c r="AU47" s="14">
        <v>10</v>
      </c>
      <c r="AV47" s="28">
        <f>'Data@3.79'!R42</f>
        <v>0</v>
      </c>
      <c r="AW47" s="15">
        <v>0.5</v>
      </c>
      <c r="AX47" s="29">
        <f t="shared" si="75"/>
        <v>0</v>
      </c>
      <c r="AY47" s="29">
        <f t="shared" si="76"/>
        <v>0</v>
      </c>
      <c r="AZ47" s="29">
        <f t="shared" si="77"/>
        <v>0</v>
      </c>
      <c r="BA47" s="29">
        <f t="shared" si="78"/>
        <v>0</v>
      </c>
      <c r="BB47" s="29">
        <f t="shared" si="79"/>
        <v>0</v>
      </c>
      <c r="BD47" s="14">
        <v>10</v>
      </c>
      <c r="BE47" s="28">
        <f>'Data@3.79'!T42</f>
        <v>0</v>
      </c>
      <c r="BF47" s="15">
        <v>0.5</v>
      </c>
      <c r="BG47" s="29">
        <f t="shared" si="80"/>
        <v>0</v>
      </c>
      <c r="BH47" s="29">
        <f t="shared" si="81"/>
        <v>0</v>
      </c>
      <c r="BI47" s="29">
        <f t="shared" si="82"/>
        <v>0</v>
      </c>
      <c r="BJ47" s="29">
        <f t="shared" si="83"/>
        <v>0</v>
      </c>
      <c r="BK47" s="29">
        <f t="shared" si="84"/>
        <v>0</v>
      </c>
      <c r="BM47" s="14">
        <v>10</v>
      </c>
      <c r="BN47" s="28">
        <f>'Data@3.79'!V42</f>
        <v>0</v>
      </c>
      <c r="BO47" s="15">
        <v>0.5</v>
      </c>
      <c r="BP47" s="29">
        <f t="shared" si="85"/>
        <v>0</v>
      </c>
      <c r="BQ47" s="29">
        <f t="shared" si="86"/>
        <v>0</v>
      </c>
      <c r="BR47" s="29">
        <f t="shared" si="87"/>
        <v>0</v>
      </c>
      <c r="BS47" s="29">
        <f t="shared" si="88"/>
        <v>0</v>
      </c>
      <c r="BT47" s="29">
        <f t="shared" si="89"/>
        <v>0</v>
      </c>
      <c r="BV47" s="14">
        <v>10</v>
      </c>
      <c r="BW47" s="28">
        <f>'Data@3.79'!X42</f>
        <v>0</v>
      </c>
      <c r="BX47" s="15">
        <v>0.5</v>
      </c>
      <c r="BY47" s="29">
        <f t="shared" si="90"/>
        <v>0</v>
      </c>
      <c r="BZ47" s="29">
        <f t="shared" si="91"/>
        <v>0</v>
      </c>
      <c r="CA47" s="29">
        <f t="shared" si="92"/>
        <v>0</v>
      </c>
      <c r="CB47" s="29">
        <f t="shared" si="93"/>
        <v>0</v>
      </c>
      <c r="CC47" s="29">
        <f t="shared" si="94"/>
        <v>0</v>
      </c>
      <c r="CE47" s="14">
        <v>10</v>
      </c>
      <c r="CF47" s="28">
        <f>'Data@3.79'!Z42</f>
        <v>0</v>
      </c>
      <c r="CG47" s="15">
        <v>0.5</v>
      </c>
      <c r="CH47" s="29">
        <f t="shared" si="95"/>
        <v>0</v>
      </c>
      <c r="CI47" s="29">
        <f t="shared" si="96"/>
        <v>0</v>
      </c>
      <c r="CJ47" s="29">
        <f t="shared" si="97"/>
        <v>0</v>
      </c>
      <c r="CK47" s="29">
        <f t="shared" si="98"/>
        <v>0</v>
      </c>
      <c r="CL47" s="29">
        <f t="shared" si="99"/>
        <v>0</v>
      </c>
    </row>
    <row r="48" spans="2:90" s="22" customFormat="1" ht="19.95" customHeight="1" x14ac:dyDescent="0.3">
      <c r="B48" s="25"/>
      <c r="C48" s="26"/>
      <c r="D48" s="25" t="s">
        <v>38</v>
      </c>
      <c r="E48" s="27">
        <f>SUM(E33:E47)</f>
        <v>150.4265</v>
      </c>
      <c r="F48" s="27" t="s">
        <v>39</v>
      </c>
      <c r="G48" s="27">
        <f>SUM(G33:G47)</f>
        <v>781.6793234999999</v>
      </c>
      <c r="H48" s="27" t="s">
        <v>40</v>
      </c>
      <c r="I48" s="27">
        <f>SUM(I33:I47)</f>
        <v>4088.3702931215003</v>
      </c>
      <c r="K48" s="25"/>
      <c r="L48" s="26"/>
      <c r="M48" s="25" t="s">
        <v>38</v>
      </c>
      <c r="N48" s="27">
        <f>SUM(N33:N47)</f>
        <v>147.32499999999999</v>
      </c>
      <c r="O48" s="27" t="s">
        <v>39</v>
      </c>
      <c r="P48" s="27">
        <f>SUM(P33:P47)</f>
        <v>764.60552500000028</v>
      </c>
      <c r="Q48" s="27" t="s">
        <v>40</v>
      </c>
      <c r="R48" s="27">
        <f>SUM(R33:R47)</f>
        <v>4032.0745881250009</v>
      </c>
      <c r="T48" s="25"/>
      <c r="U48" s="26"/>
      <c r="V48" s="25" t="s">
        <v>38</v>
      </c>
      <c r="W48" s="27">
        <f>SUM(W33:W47)</f>
        <v>150.54000000000002</v>
      </c>
      <c r="X48" s="27" t="s">
        <v>39</v>
      </c>
      <c r="Y48" s="27">
        <f>SUM(Y33:Y47)</f>
        <v>805.59059999999999</v>
      </c>
      <c r="Z48" s="27" t="s">
        <v>40</v>
      </c>
      <c r="AA48" s="27">
        <f>SUM(AA33:AA47)</f>
        <v>4400.3186820000001</v>
      </c>
      <c r="AC48" s="25"/>
      <c r="AD48" s="26"/>
      <c r="AE48" s="25" t="s">
        <v>38</v>
      </c>
      <c r="AF48" s="27">
        <f>SUM(AF33:AF47)</f>
        <v>154.81100000000001</v>
      </c>
      <c r="AG48" s="27" t="s">
        <v>39</v>
      </c>
      <c r="AH48" s="27">
        <f>SUM(AH33:AH47)</f>
        <v>860.54823899999997</v>
      </c>
      <c r="AI48" s="27" t="s">
        <v>40</v>
      </c>
      <c r="AJ48" s="27">
        <f>SUM(AJ33:AJ47)</f>
        <v>4910.5051604750015</v>
      </c>
      <c r="AL48" s="25"/>
      <c r="AM48" s="26"/>
      <c r="AN48" s="25" t="s">
        <v>38</v>
      </c>
      <c r="AO48" s="27">
        <f>SUM(AO33:AO47)</f>
        <v>147.64999999999995</v>
      </c>
      <c r="AP48" s="27" t="s">
        <v>39</v>
      </c>
      <c r="AQ48" s="27">
        <f>SUM(AQ33:AQ47)</f>
        <v>782.00479999999982</v>
      </c>
      <c r="AR48" s="27" t="s">
        <v>40</v>
      </c>
      <c r="AS48" s="27">
        <f>SUM(AS33:AS47)</f>
        <v>4249.4298679999993</v>
      </c>
      <c r="AU48" s="25"/>
      <c r="AV48" s="26"/>
      <c r="AW48" s="25" t="s">
        <v>38</v>
      </c>
      <c r="AX48" s="27">
        <f>SUM(AX33:AX47)</f>
        <v>131.05500000000004</v>
      </c>
      <c r="AY48" s="27" t="s">
        <v>39</v>
      </c>
      <c r="AZ48" s="27">
        <f>SUM(AZ33:AZ47)</f>
        <v>608.99864999999988</v>
      </c>
      <c r="BA48" s="27" t="s">
        <v>40</v>
      </c>
      <c r="BB48" s="27">
        <f>SUM(BB33:BB47)</f>
        <v>2884.1401815000004</v>
      </c>
      <c r="BD48" s="25"/>
      <c r="BE48" s="26"/>
      <c r="BF48" s="25" t="s">
        <v>38</v>
      </c>
      <c r="BG48" s="27">
        <f>SUM(BG33:BG47)</f>
        <v>118.83550000000002</v>
      </c>
      <c r="BH48" s="27" t="s">
        <v>39</v>
      </c>
      <c r="BI48" s="27">
        <f>SUM(BI33:BI47)</f>
        <v>496.90076449999992</v>
      </c>
      <c r="BJ48" s="27" t="s">
        <v>40</v>
      </c>
      <c r="BK48" s="27">
        <f>SUM(BK33:BK47)</f>
        <v>2107.5820209234998</v>
      </c>
      <c r="BM48" s="25"/>
      <c r="BN48" s="26"/>
      <c r="BO48" s="25" t="s">
        <v>38</v>
      </c>
      <c r="BP48" s="27">
        <f>SUM(BP33:BP47)</f>
        <v>111.03499999999998</v>
      </c>
      <c r="BQ48" s="27" t="s">
        <v>39</v>
      </c>
      <c r="BR48" s="27">
        <f>SUM(BR33:BR47)</f>
        <v>431.95464999999996</v>
      </c>
      <c r="BS48" s="27" t="s">
        <v>40</v>
      </c>
      <c r="BT48" s="27">
        <f>SUM(BT33:BT47)</f>
        <v>1699.6711414999997</v>
      </c>
      <c r="BV48" s="25"/>
      <c r="BW48" s="26"/>
      <c r="BX48" s="25" t="s">
        <v>38</v>
      </c>
      <c r="BY48" s="27">
        <f>SUM(BY33:BY47)</f>
        <v>107.04300000000001</v>
      </c>
      <c r="BZ48" s="27" t="s">
        <v>39</v>
      </c>
      <c r="CA48" s="27">
        <f>SUM(CA33:CA47)</f>
        <v>400.51335799999998</v>
      </c>
      <c r="CB48" s="27" t="s">
        <v>40</v>
      </c>
      <c r="CC48" s="27">
        <f>SUM(CC33:CC47)</f>
        <v>1513.0860730679999</v>
      </c>
      <c r="CE48" s="25"/>
      <c r="CF48" s="26"/>
      <c r="CG48" s="25" t="s">
        <v>38</v>
      </c>
      <c r="CH48" s="27">
        <f>SUM(CH33:CH47)</f>
        <v>97.915000000000006</v>
      </c>
      <c r="CI48" s="27" t="s">
        <v>39</v>
      </c>
      <c r="CJ48" s="27">
        <f>SUM(CJ33:CJ47)</f>
        <v>333.82704999999999</v>
      </c>
      <c r="CK48" s="27" t="s">
        <v>40</v>
      </c>
      <c r="CL48" s="27">
        <f>SUM(CL33:CL47)</f>
        <v>1147.2462535</v>
      </c>
    </row>
    <row r="49" spans="3:90" s="30" customFormat="1" ht="20.399999999999999" customHeight="1" x14ac:dyDescent="0.3">
      <c r="C49" s="31"/>
      <c r="E49" s="32"/>
      <c r="F49" s="32"/>
      <c r="G49" s="32"/>
      <c r="H49" s="32"/>
      <c r="I49" s="32"/>
      <c r="L49" s="31"/>
      <c r="N49" s="32"/>
      <c r="O49" s="32"/>
      <c r="P49" s="32"/>
      <c r="Q49" s="32"/>
      <c r="R49" s="32"/>
      <c r="U49" s="31"/>
      <c r="W49" s="32"/>
      <c r="X49" s="32"/>
      <c r="Y49" s="32"/>
      <c r="Z49" s="32"/>
      <c r="AA49" s="32"/>
      <c r="AD49" s="31"/>
      <c r="AF49" s="32"/>
      <c r="AG49" s="32"/>
      <c r="AH49" s="32"/>
      <c r="AI49" s="32"/>
      <c r="AJ49" s="32"/>
      <c r="AM49" s="31"/>
      <c r="AO49" s="32"/>
      <c r="AP49" s="32"/>
      <c r="AQ49" s="32"/>
      <c r="AR49" s="32"/>
      <c r="AS49" s="32"/>
      <c r="AV49" s="31"/>
      <c r="AX49" s="32"/>
      <c r="AY49" s="32"/>
      <c r="AZ49" s="32"/>
      <c r="BA49" s="32"/>
      <c r="BB49" s="32"/>
      <c r="BE49" s="31"/>
      <c r="BG49" s="32"/>
      <c r="BH49" s="32"/>
      <c r="BI49" s="32"/>
      <c r="BJ49" s="32"/>
      <c r="BK49" s="32"/>
      <c r="BN49" s="31"/>
      <c r="BP49" s="32"/>
      <c r="BQ49" s="32"/>
      <c r="BR49" s="32"/>
      <c r="BS49" s="32"/>
      <c r="BT49" s="32"/>
      <c r="BW49" s="31"/>
      <c r="BY49" s="32"/>
      <c r="BZ49" s="32"/>
      <c r="CA49" s="32"/>
      <c r="CB49" s="32"/>
      <c r="CC49" s="32"/>
      <c r="CF49" s="31"/>
      <c r="CH49" s="32"/>
      <c r="CI49" s="32"/>
      <c r="CJ49" s="32"/>
      <c r="CK49" s="32"/>
      <c r="CL49" s="32"/>
    </row>
  </sheetData>
  <mergeCells count="41">
    <mergeCell ref="AW30:AZ31"/>
    <mergeCell ref="BF30:BI31"/>
    <mergeCell ref="BO30:BR31"/>
    <mergeCell ref="BX30:CA31"/>
    <mergeCell ref="CG30:CJ31"/>
    <mergeCell ref="AW28:AZ29"/>
    <mergeCell ref="BF28:BI29"/>
    <mergeCell ref="BO28:BR29"/>
    <mergeCell ref="BX28:CA29"/>
    <mergeCell ref="CG28:CJ29"/>
    <mergeCell ref="D30:G31"/>
    <mergeCell ref="M30:P31"/>
    <mergeCell ref="V30:Y31"/>
    <mergeCell ref="AE30:AH31"/>
    <mergeCell ref="AN30:AQ31"/>
    <mergeCell ref="AW8:AZ9"/>
    <mergeCell ref="BF8:BI9"/>
    <mergeCell ref="BO8:BR9"/>
    <mergeCell ref="BX8:CA9"/>
    <mergeCell ref="CG8:CJ9"/>
    <mergeCell ref="D28:G29"/>
    <mergeCell ref="M28:P29"/>
    <mergeCell ref="V28:Y29"/>
    <mergeCell ref="AE28:AH29"/>
    <mergeCell ref="AN28:AQ29"/>
    <mergeCell ref="AW6:AZ7"/>
    <mergeCell ref="BF6:BI7"/>
    <mergeCell ref="BO6:BR7"/>
    <mergeCell ref="BX6:CA7"/>
    <mergeCell ref="CG6:CJ7"/>
    <mergeCell ref="D8:G9"/>
    <mergeCell ref="M8:P9"/>
    <mergeCell ref="V8:Y9"/>
    <mergeCell ref="AE8:AH9"/>
    <mergeCell ref="AN8:AQ9"/>
    <mergeCell ref="AN6:AQ7"/>
    <mergeCell ref="K2:S4"/>
    <mergeCell ref="D6:G7"/>
    <mergeCell ref="M6:P7"/>
    <mergeCell ref="V6:Y7"/>
    <mergeCell ref="AE6:AH7"/>
  </mergeCells>
  <printOptions horizontalCentered="1" verticalCentered="1"/>
  <pageMargins left="0.25" right="0.25" top="0.75" bottom="0.75" header="0.3" footer="0.3"/>
  <pageSetup paperSize="9" scale="1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796C5-6522-44CC-9B68-D8626DEED5FD}">
  <sheetPr>
    <pageSetUpPr fitToPage="1"/>
  </sheetPr>
  <dimension ref="A2:CK71"/>
  <sheetViews>
    <sheetView zoomScale="85" zoomScaleNormal="85" workbookViewId="0">
      <selection activeCell="C9" sqref="C9:F9"/>
    </sheetView>
  </sheetViews>
  <sheetFormatPr defaultColWidth="8.88671875" defaultRowHeight="14.4" x14ac:dyDescent="0.3"/>
  <cols>
    <col min="1" max="1" width="8.88671875" style="1"/>
    <col min="2" max="2" width="9" style="1" bestFit="1" customWidth="1"/>
    <col min="3" max="4" width="9.6640625" style="1" bestFit="1" customWidth="1"/>
    <col min="5" max="5" width="9.33203125" style="1" customWidth="1"/>
    <col min="6" max="7" width="10.6640625" style="1" customWidth="1"/>
    <col min="8" max="8" width="8.88671875" style="1" customWidth="1"/>
    <col min="9" max="9" width="11.109375" style="1" customWidth="1"/>
    <col min="10" max="11" width="8.88671875" style="1"/>
    <col min="12" max="12" width="10.44140625" style="1" customWidth="1"/>
    <col min="13" max="20" width="8.88671875" style="1"/>
    <col min="21" max="21" width="12.6640625" style="1" bestFit="1" customWidth="1"/>
    <col min="22" max="28" width="8.88671875" style="1"/>
    <col min="29" max="29" width="8.5546875" style="1" customWidth="1"/>
    <col min="30" max="30" width="10.44140625" style="1" customWidth="1"/>
    <col min="31" max="35" width="8.88671875" style="1"/>
    <col min="36" max="36" width="12.6640625" style="1" bestFit="1" customWidth="1"/>
    <col min="37" max="38" width="8.88671875" style="1"/>
    <col min="39" max="39" width="12.6640625" style="1" bestFit="1" customWidth="1"/>
    <col min="40" max="46" width="8.88671875" style="1"/>
    <col min="47" max="47" width="10.44140625" style="1" customWidth="1"/>
    <col min="48" max="56" width="8.88671875" style="1"/>
    <col min="57" max="57" width="9.77734375" style="1" customWidth="1"/>
    <col min="58" max="65" width="8.88671875" style="1"/>
    <col min="66" max="66" width="10.77734375" style="1" customWidth="1"/>
    <col min="67" max="74" width="8.88671875" style="1"/>
    <col min="75" max="75" width="10.44140625" style="1" customWidth="1"/>
    <col min="76" max="80" width="8.88671875" style="1"/>
    <col min="81" max="81" width="10" style="1" customWidth="1"/>
    <col min="82" max="83" width="8.88671875" style="1"/>
    <col min="84" max="84" width="10.33203125" style="1" customWidth="1"/>
    <col min="85" max="16384" width="8.88671875" style="1"/>
  </cols>
  <sheetData>
    <row r="2" spans="1:89" ht="14.4" customHeight="1" x14ac:dyDescent="0.3"/>
    <row r="3" spans="1:89" ht="14.4" customHeight="1" x14ac:dyDescent="0.3">
      <c r="G3" s="72" t="s">
        <v>0</v>
      </c>
      <c r="H3" s="72"/>
      <c r="I3" s="72"/>
      <c r="J3" s="72"/>
      <c r="K3" s="72"/>
      <c r="L3" s="72"/>
      <c r="M3" s="72"/>
      <c r="N3" s="72"/>
      <c r="O3" s="72"/>
    </row>
    <row r="4" spans="1:89" ht="14.4" customHeight="1" x14ac:dyDescent="0.3">
      <c r="G4" s="72"/>
      <c r="H4" s="72"/>
      <c r="I4" s="72"/>
      <c r="J4" s="72"/>
      <c r="K4" s="72"/>
      <c r="L4" s="72"/>
      <c r="M4" s="72"/>
      <c r="N4" s="72"/>
      <c r="O4" s="72"/>
    </row>
    <row r="5" spans="1:89" ht="14.4" customHeight="1" x14ac:dyDescent="0.3">
      <c r="F5" s="33"/>
      <c r="G5" s="72"/>
      <c r="H5" s="72"/>
      <c r="I5" s="72"/>
      <c r="J5" s="72"/>
      <c r="K5" s="72"/>
      <c r="L5" s="72"/>
      <c r="M5" s="72"/>
      <c r="N5" s="72"/>
      <c r="O5" s="72"/>
    </row>
    <row r="6" spans="1:89" ht="14.4" customHeight="1" x14ac:dyDescent="0.3">
      <c r="F6" s="33"/>
      <c r="G6" s="33"/>
    </row>
    <row r="7" spans="1:89" ht="14.4" customHeight="1" x14ac:dyDescent="0.3">
      <c r="F7" s="22"/>
      <c r="G7" s="33"/>
    </row>
    <row r="9" spans="1:89" s="34" customFormat="1" ht="15" customHeight="1" x14ac:dyDescent="0.3">
      <c r="C9" s="73" t="s">
        <v>106</v>
      </c>
      <c r="D9" s="73"/>
      <c r="E9" s="73"/>
      <c r="F9" s="73"/>
      <c r="H9" s="89" t="s">
        <v>42</v>
      </c>
      <c r="I9" s="89"/>
      <c r="J9" s="89"/>
      <c r="K9" s="89"/>
      <c r="L9" s="89"/>
      <c r="M9" s="89"/>
      <c r="N9" s="89"/>
      <c r="O9" s="35"/>
      <c r="P9" s="35"/>
      <c r="Q9" s="90" t="s">
        <v>42</v>
      </c>
      <c r="R9" s="91"/>
      <c r="S9" s="91"/>
      <c r="T9" s="91"/>
      <c r="U9" s="91"/>
      <c r="V9" s="91"/>
      <c r="W9" s="92"/>
      <c r="X9" s="35"/>
      <c r="Y9" s="35"/>
      <c r="Z9" s="90" t="s">
        <v>42</v>
      </c>
      <c r="AA9" s="91"/>
      <c r="AB9" s="91"/>
      <c r="AC9" s="91"/>
      <c r="AD9" s="91"/>
      <c r="AE9" s="91"/>
      <c r="AF9" s="92"/>
      <c r="AG9" s="35"/>
      <c r="AH9" s="35"/>
      <c r="AI9" s="90" t="s">
        <v>42</v>
      </c>
      <c r="AJ9" s="91"/>
      <c r="AK9" s="91"/>
      <c r="AL9" s="91"/>
      <c r="AM9" s="91"/>
      <c r="AN9" s="91"/>
      <c r="AO9" s="92"/>
      <c r="AP9" s="35"/>
      <c r="AQ9" s="35"/>
      <c r="AR9" s="90" t="s">
        <v>42</v>
      </c>
      <c r="AS9" s="91"/>
      <c r="AT9" s="91"/>
      <c r="AU9" s="91"/>
      <c r="AV9" s="91"/>
      <c r="AW9" s="91"/>
      <c r="AX9" s="92"/>
      <c r="AY9" s="35"/>
      <c r="AZ9" s="35"/>
      <c r="BA9" s="90" t="s">
        <v>42</v>
      </c>
      <c r="BB9" s="91"/>
      <c r="BC9" s="91"/>
      <c r="BD9" s="91"/>
      <c r="BE9" s="91"/>
      <c r="BF9" s="91"/>
      <c r="BG9" s="92"/>
      <c r="BH9" s="35"/>
      <c r="BI9" s="35"/>
      <c r="BJ9" s="90" t="s">
        <v>42</v>
      </c>
      <c r="BK9" s="91"/>
      <c r="BL9" s="91"/>
      <c r="BM9" s="91"/>
      <c r="BN9" s="91"/>
      <c r="BO9" s="91"/>
      <c r="BP9" s="92"/>
      <c r="BQ9" s="35"/>
      <c r="BR9" s="35"/>
      <c r="BS9" s="90" t="s">
        <v>42</v>
      </c>
      <c r="BT9" s="91"/>
      <c r="BU9" s="91"/>
      <c r="BV9" s="91"/>
      <c r="BW9" s="91"/>
      <c r="BX9" s="91"/>
      <c r="BY9" s="92"/>
      <c r="BZ9" s="35"/>
      <c r="CA9" s="35"/>
      <c r="CB9" s="90" t="s">
        <v>42</v>
      </c>
      <c r="CC9" s="91"/>
      <c r="CD9" s="91"/>
      <c r="CE9" s="91"/>
      <c r="CF9" s="91"/>
      <c r="CG9" s="91"/>
      <c r="CH9" s="92"/>
    </row>
    <row r="10" spans="1:89" s="34" customFormat="1" ht="21" x14ac:dyDescent="0.3">
      <c r="C10" s="18"/>
      <c r="D10" s="18"/>
      <c r="E10" s="18"/>
      <c r="F10" s="18"/>
      <c r="H10" s="89"/>
      <c r="I10" s="89"/>
      <c r="J10" s="89"/>
      <c r="K10" s="89"/>
      <c r="L10" s="89"/>
      <c r="M10" s="89"/>
      <c r="N10" s="89"/>
      <c r="O10" s="35"/>
      <c r="P10" s="35"/>
      <c r="Q10" s="93"/>
      <c r="R10" s="94"/>
      <c r="S10" s="94"/>
      <c r="T10" s="94"/>
      <c r="U10" s="94"/>
      <c r="V10" s="94"/>
      <c r="W10" s="95"/>
      <c r="X10" s="35"/>
      <c r="Y10" s="35"/>
      <c r="Z10" s="93"/>
      <c r="AA10" s="94"/>
      <c r="AB10" s="94"/>
      <c r="AC10" s="94"/>
      <c r="AD10" s="94"/>
      <c r="AE10" s="94"/>
      <c r="AF10" s="95"/>
      <c r="AG10" s="35"/>
      <c r="AH10" s="35"/>
      <c r="AI10" s="93"/>
      <c r="AJ10" s="94"/>
      <c r="AK10" s="94"/>
      <c r="AL10" s="94"/>
      <c r="AM10" s="94"/>
      <c r="AN10" s="94"/>
      <c r="AO10" s="95"/>
      <c r="AP10" s="35"/>
      <c r="AQ10" s="35"/>
      <c r="AR10" s="93"/>
      <c r="AS10" s="94"/>
      <c r="AT10" s="94"/>
      <c r="AU10" s="94"/>
      <c r="AV10" s="94"/>
      <c r="AW10" s="94"/>
      <c r="AX10" s="95"/>
      <c r="AY10" s="35"/>
      <c r="AZ10" s="35"/>
      <c r="BA10" s="93"/>
      <c r="BB10" s="94"/>
      <c r="BC10" s="94"/>
      <c r="BD10" s="94"/>
      <c r="BE10" s="94"/>
      <c r="BF10" s="94"/>
      <c r="BG10" s="95"/>
      <c r="BH10" s="35"/>
      <c r="BI10" s="35"/>
      <c r="BJ10" s="93"/>
      <c r="BK10" s="94"/>
      <c r="BL10" s="94"/>
      <c r="BM10" s="94"/>
      <c r="BN10" s="94"/>
      <c r="BO10" s="94"/>
      <c r="BP10" s="95"/>
      <c r="BQ10" s="35"/>
      <c r="BR10" s="35"/>
      <c r="BS10" s="93"/>
      <c r="BT10" s="94"/>
      <c r="BU10" s="94"/>
      <c r="BV10" s="94"/>
      <c r="BW10" s="94"/>
      <c r="BX10" s="94"/>
      <c r="BY10" s="95"/>
      <c r="BZ10" s="35"/>
      <c r="CA10" s="35"/>
      <c r="CB10" s="93"/>
      <c r="CC10" s="94"/>
      <c r="CD10" s="94"/>
      <c r="CE10" s="94"/>
      <c r="CF10" s="94"/>
      <c r="CG10" s="94"/>
      <c r="CH10" s="95"/>
    </row>
    <row r="11" spans="1:89" ht="25.95" customHeight="1" x14ac:dyDescent="0.3">
      <c r="A11" s="34"/>
      <c r="C11" s="101" t="s">
        <v>43</v>
      </c>
      <c r="D11" s="101"/>
      <c r="E11" s="101"/>
      <c r="F11" s="101"/>
      <c r="H11" s="96" t="s">
        <v>44</v>
      </c>
      <c r="I11" s="97"/>
      <c r="J11" s="97"/>
      <c r="K11" s="97"/>
      <c r="L11" s="97"/>
      <c r="M11" s="97"/>
      <c r="N11" s="98"/>
      <c r="O11" s="36"/>
      <c r="P11" s="36"/>
      <c r="Q11" s="96" t="s">
        <v>45</v>
      </c>
      <c r="R11" s="97"/>
      <c r="S11" s="97"/>
      <c r="T11" s="97"/>
      <c r="U11" s="97"/>
      <c r="V11" s="97"/>
      <c r="W11" s="98"/>
      <c r="X11" s="36"/>
      <c r="Y11" s="36"/>
      <c r="Z11" s="96" t="s">
        <v>46</v>
      </c>
      <c r="AA11" s="97"/>
      <c r="AB11" s="97"/>
      <c r="AC11" s="97"/>
      <c r="AD11" s="97"/>
      <c r="AE11" s="97"/>
      <c r="AF11" s="98"/>
      <c r="AG11" s="36"/>
      <c r="AH11" s="36"/>
      <c r="AI11" s="96" t="s">
        <v>47</v>
      </c>
      <c r="AJ11" s="97"/>
      <c r="AK11" s="97"/>
      <c r="AL11" s="97"/>
      <c r="AM11" s="97"/>
      <c r="AN11" s="97"/>
      <c r="AO11" s="98"/>
      <c r="AP11" s="36"/>
      <c r="AQ11" s="36"/>
      <c r="AR11" s="96" t="s">
        <v>48</v>
      </c>
      <c r="AS11" s="97"/>
      <c r="AT11" s="97"/>
      <c r="AU11" s="97"/>
      <c r="AV11" s="97"/>
      <c r="AW11" s="97"/>
      <c r="AX11" s="98"/>
      <c r="AY11" s="36"/>
      <c r="AZ11" s="36"/>
      <c r="BA11" s="96" t="s">
        <v>49</v>
      </c>
      <c r="BB11" s="97"/>
      <c r="BC11" s="97"/>
      <c r="BD11" s="97"/>
      <c r="BE11" s="97"/>
      <c r="BF11" s="97"/>
      <c r="BG11" s="98"/>
      <c r="BH11" s="36"/>
      <c r="BI11" s="36"/>
      <c r="BJ11" s="96" t="s">
        <v>50</v>
      </c>
      <c r="BK11" s="97"/>
      <c r="BL11" s="97"/>
      <c r="BM11" s="97"/>
      <c r="BN11" s="97"/>
      <c r="BO11" s="97"/>
      <c r="BP11" s="98"/>
      <c r="BQ11" s="36"/>
      <c r="BR11" s="36"/>
      <c r="BS11" s="96" t="s">
        <v>51</v>
      </c>
      <c r="BT11" s="97"/>
      <c r="BU11" s="97"/>
      <c r="BV11" s="97"/>
      <c r="BW11" s="97"/>
      <c r="BX11" s="97"/>
      <c r="BY11" s="98"/>
      <c r="BZ11" s="36"/>
      <c r="CA11" s="36"/>
      <c r="CB11" s="96" t="s">
        <v>52</v>
      </c>
      <c r="CC11" s="97"/>
      <c r="CD11" s="97"/>
      <c r="CE11" s="97"/>
      <c r="CF11" s="97"/>
      <c r="CG11" s="97"/>
      <c r="CH11" s="98"/>
      <c r="CI11" s="34"/>
      <c r="CJ11" s="34"/>
      <c r="CK11" s="34"/>
    </row>
    <row r="12" spans="1:89" ht="24" customHeight="1" x14ac:dyDescent="0.3">
      <c r="C12" s="99">
        <v>2082.9</v>
      </c>
      <c r="D12" s="99"/>
      <c r="E12" s="99"/>
      <c r="F12" s="99"/>
      <c r="H12" s="100" t="s">
        <v>53</v>
      </c>
      <c r="I12" s="100" t="s">
        <v>54</v>
      </c>
      <c r="J12" s="100" t="s">
        <v>28</v>
      </c>
      <c r="K12" s="100" t="s">
        <v>55</v>
      </c>
      <c r="L12" s="100" t="s">
        <v>56</v>
      </c>
      <c r="M12" s="100" t="s">
        <v>28</v>
      </c>
      <c r="N12" s="100" t="s">
        <v>55</v>
      </c>
      <c r="O12" s="22"/>
      <c r="P12" s="22"/>
      <c r="Q12" s="100" t="s">
        <v>53</v>
      </c>
      <c r="R12" s="100" t="s">
        <v>54</v>
      </c>
      <c r="S12" s="100" t="s">
        <v>28</v>
      </c>
      <c r="T12" s="100" t="s">
        <v>55</v>
      </c>
      <c r="U12" s="100" t="s">
        <v>56</v>
      </c>
      <c r="V12" s="100" t="s">
        <v>28</v>
      </c>
      <c r="W12" s="100" t="s">
        <v>55</v>
      </c>
      <c r="X12" s="22"/>
      <c r="Y12" s="22"/>
      <c r="Z12" s="100" t="s">
        <v>53</v>
      </c>
      <c r="AA12" s="100" t="s">
        <v>54</v>
      </c>
      <c r="AB12" s="100" t="s">
        <v>28</v>
      </c>
      <c r="AC12" s="100" t="s">
        <v>55</v>
      </c>
      <c r="AD12" s="100" t="s">
        <v>56</v>
      </c>
      <c r="AE12" s="100" t="s">
        <v>28</v>
      </c>
      <c r="AF12" s="100" t="s">
        <v>55</v>
      </c>
      <c r="AG12" s="22"/>
      <c r="AH12" s="22"/>
      <c r="AI12" s="100" t="s">
        <v>53</v>
      </c>
      <c r="AJ12" s="100" t="s">
        <v>54</v>
      </c>
      <c r="AK12" s="100" t="s">
        <v>28</v>
      </c>
      <c r="AL12" s="100" t="s">
        <v>55</v>
      </c>
      <c r="AM12" s="100" t="s">
        <v>56</v>
      </c>
      <c r="AN12" s="100" t="s">
        <v>28</v>
      </c>
      <c r="AO12" s="100" t="s">
        <v>55</v>
      </c>
      <c r="AP12" s="22"/>
      <c r="AQ12" s="22"/>
      <c r="AR12" s="100" t="s">
        <v>53</v>
      </c>
      <c r="AS12" s="100" t="s">
        <v>54</v>
      </c>
      <c r="AT12" s="100" t="s">
        <v>28</v>
      </c>
      <c r="AU12" s="100" t="s">
        <v>55</v>
      </c>
      <c r="AV12" s="100" t="s">
        <v>56</v>
      </c>
      <c r="AW12" s="100" t="s">
        <v>28</v>
      </c>
      <c r="AX12" s="100" t="s">
        <v>55</v>
      </c>
      <c r="AY12" s="22"/>
      <c r="AZ12" s="22"/>
      <c r="BA12" s="100" t="s">
        <v>53</v>
      </c>
      <c r="BB12" s="100" t="s">
        <v>54</v>
      </c>
      <c r="BC12" s="100" t="s">
        <v>28</v>
      </c>
      <c r="BD12" s="100" t="s">
        <v>55</v>
      </c>
      <c r="BE12" s="100" t="s">
        <v>56</v>
      </c>
      <c r="BF12" s="100" t="s">
        <v>28</v>
      </c>
      <c r="BG12" s="100" t="s">
        <v>55</v>
      </c>
      <c r="BH12" s="22"/>
      <c r="BI12" s="22"/>
      <c r="BJ12" s="100" t="s">
        <v>53</v>
      </c>
      <c r="BK12" s="100" t="s">
        <v>54</v>
      </c>
      <c r="BL12" s="100" t="s">
        <v>28</v>
      </c>
      <c r="BM12" s="100" t="s">
        <v>55</v>
      </c>
      <c r="BN12" s="100" t="s">
        <v>56</v>
      </c>
      <c r="BO12" s="100" t="s">
        <v>28</v>
      </c>
      <c r="BP12" s="100" t="s">
        <v>55</v>
      </c>
      <c r="BQ12" s="22"/>
      <c r="BR12" s="22"/>
      <c r="BS12" s="100" t="s">
        <v>53</v>
      </c>
      <c r="BT12" s="100" t="s">
        <v>54</v>
      </c>
      <c r="BU12" s="100" t="s">
        <v>28</v>
      </c>
      <c r="BV12" s="100" t="s">
        <v>55</v>
      </c>
      <c r="BW12" s="100" t="s">
        <v>56</v>
      </c>
      <c r="BX12" s="100" t="s">
        <v>28</v>
      </c>
      <c r="BY12" s="100" t="s">
        <v>55</v>
      </c>
      <c r="BZ12" s="22"/>
      <c r="CA12" s="22"/>
      <c r="CB12" s="100" t="s">
        <v>53</v>
      </c>
      <c r="CC12" s="100" t="s">
        <v>54</v>
      </c>
      <c r="CD12" s="100" t="s">
        <v>28</v>
      </c>
      <c r="CE12" s="100" t="s">
        <v>55</v>
      </c>
      <c r="CF12" s="100" t="s">
        <v>56</v>
      </c>
      <c r="CG12" s="100" t="s">
        <v>28</v>
      </c>
      <c r="CH12" s="100" t="s">
        <v>55</v>
      </c>
    </row>
    <row r="13" spans="1:89" ht="25.95" customHeight="1" x14ac:dyDescent="0.3">
      <c r="C13" s="18"/>
      <c r="D13" s="18"/>
      <c r="E13" s="18"/>
      <c r="F13" s="18"/>
      <c r="H13" s="100"/>
      <c r="I13" s="100"/>
      <c r="J13" s="100"/>
      <c r="K13" s="100"/>
      <c r="L13" s="100"/>
      <c r="M13" s="100"/>
      <c r="N13" s="100"/>
      <c r="O13" s="22"/>
      <c r="P13" s="22"/>
      <c r="Q13" s="100"/>
      <c r="R13" s="100"/>
      <c r="S13" s="100"/>
      <c r="T13" s="100"/>
      <c r="U13" s="100"/>
      <c r="V13" s="100"/>
      <c r="W13" s="100"/>
      <c r="X13" s="22"/>
      <c r="Y13" s="22"/>
      <c r="Z13" s="100"/>
      <c r="AA13" s="100"/>
      <c r="AB13" s="100"/>
      <c r="AC13" s="100"/>
      <c r="AD13" s="100"/>
      <c r="AE13" s="100"/>
      <c r="AF13" s="100"/>
      <c r="AG13" s="22"/>
      <c r="AH13" s="22"/>
      <c r="AI13" s="100"/>
      <c r="AJ13" s="100"/>
      <c r="AK13" s="100"/>
      <c r="AL13" s="100"/>
      <c r="AM13" s="100"/>
      <c r="AN13" s="100"/>
      <c r="AO13" s="100"/>
      <c r="AP13" s="22"/>
      <c r="AQ13" s="22"/>
      <c r="AR13" s="100"/>
      <c r="AS13" s="100"/>
      <c r="AT13" s="100"/>
      <c r="AU13" s="100"/>
      <c r="AV13" s="100"/>
      <c r="AW13" s="100"/>
      <c r="AX13" s="100"/>
      <c r="AY13" s="22"/>
      <c r="AZ13" s="22"/>
      <c r="BA13" s="100"/>
      <c r="BB13" s="100"/>
      <c r="BC13" s="100"/>
      <c r="BD13" s="100"/>
      <c r="BE13" s="100"/>
      <c r="BF13" s="100"/>
      <c r="BG13" s="100"/>
      <c r="BH13" s="22"/>
      <c r="BI13" s="22"/>
      <c r="BJ13" s="100"/>
      <c r="BK13" s="100"/>
      <c r="BL13" s="100"/>
      <c r="BM13" s="100"/>
      <c r="BN13" s="100"/>
      <c r="BO13" s="100"/>
      <c r="BP13" s="100"/>
      <c r="BQ13" s="22"/>
      <c r="BR13" s="22"/>
      <c r="BS13" s="100"/>
      <c r="BT13" s="100"/>
      <c r="BU13" s="100"/>
      <c r="BV13" s="100"/>
      <c r="BW13" s="100"/>
      <c r="BX13" s="100"/>
      <c r="BY13" s="100"/>
      <c r="BZ13" s="22"/>
      <c r="CA13" s="22"/>
      <c r="CB13" s="100"/>
      <c r="CC13" s="100"/>
      <c r="CD13" s="100"/>
      <c r="CE13" s="100"/>
      <c r="CF13" s="100"/>
      <c r="CG13" s="100"/>
      <c r="CH13" s="100"/>
    </row>
    <row r="14" spans="1:89" x14ac:dyDescent="0.3">
      <c r="C14" s="102" t="s">
        <v>57</v>
      </c>
      <c r="D14" s="102"/>
      <c r="E14" s="102"/>
      <c r="F14" s="102"/>
      <c r="H14" s="37">
        <v>0</v>
      </c>
      <c r="I14" s="38">
        <f>R14</f>
        <v>760.37932349999983</v>
      </c>
      <c r="J14" s="37">
        <v>5</v>
      </c>
      <c r="K14" s="37">
        <f>(I14*J14)</f>
        <v>3801.8966174999991</v>
      </c>
      <c r="L14" s="38">
        <f>U14</f>
        <v>781.6793234999999</v>
      </c>
      <c r="M14" s="37">
        <v>5</v>
      </c>
      <c r="N14" s="37">
        <f>(L14*M14)</f>
        <v>3908.3966174999996</v>
      </c>
      <c r="Q14" s="37">
        <v>0</v>
      </c>
      <c r="R14" s="37">
        <f>AA14</f>
        <v>760.37932349999983</v>
      </c>
      <c r="S14" s="37">
        <v>1</v>
      </c>
      <c r="T14" s="37">
        <f>(R14*S14)</f>
        <v>760.37932349999983</v>
      </c>
      <c r="U14" s="37">
        <f>AD14</f>
        <v>781.6793234999999</v>
      </c>
      <c r="V14" s="37">
        <v>1</v>
      </c>
      <c r="W14" s="37">
        <f>(U14*V14)</f>
        <v>781.6793234999999</v>
      </c>
      <c r="Z14" s="37">
        <v>0</v>
      </c>
      <c r="AA14" s="37">
        <f>AJ14</f>
        <v>760.37932349999983</v>
      </c>
      <c r="AB14" s="37">
        <v>1</v>
      </c>
      <c r="AC14" s="37">
        <f>(AA14*AB14)</f>
        <v>760.37932349999983</v>
      </c>
      <c r="AD14" s="37">
        <f>AM14</f>
        <v>781.6793234999999</v>
      </c>
      <c r="AE14" s="37">
        <v>1</v>
      </c>
      <c r="AF14" s="37">
        <f>(AD14*AE14)</f>
        <v>781.6793234999999</v>
      </c>
      <c r="AI14" s="37">
        <v>0</v>
      </c>
      <c r="AJ14" s="37">
        <f>AS14</f>
        <v>760.37932349999983</v>
      </c>
      <c r="AK14" s="37">
        <v>1</v>
      </c>
      <c r="AL14" s="37">
        <f>(AJ14*AK14)</f>
        <v>760.37932349999983</v>
      </c>
      <c r="AM14" s="37">
        <f>AV14</f>
        <v>781.6793234999999</v>
      </c>
      <c r="AN14" s="37">
        <v>1</v>
      </c>
      <c r="AO14" s="37">
        <f>(AM14*AN14)</f>
        <v>781.6793234999999</v>
      </c>
      <c r="AR14" s="39">
        <f t="shared" ref="AR14:AS16" si="0">BJ14</f>
        <v>0</v>
      </c>
      <c r="AS14" s="39">
        <f t="shared" si="0"/>
        <v>760.37932349999983</v>
      </c>
      <c r="AT14" s="39">
        <v>1</v>
      </c>
      <c r="AU14" s="39">
        <f>AS14*AT14</f>
        <v>760.37932349999983</v>
      </c>
      <c r="AV14" s="39">
        <f>BN14</f>
        <v>781.6793234999999</v>
      </c>
      <c r="AW14" s="39">
        <v>1</v>
      </c>
      <c r="AX14" s="39">
        <f>AV14*AW14</f>
        <v>781.6793234999999</v>
      </c>
      <c r="BA14" s="37">
        <v>0</v>
      </c>
      <c r="BB14" s="37">
        <f>BT14</f>
        <v>760.37932349999983</v>
      </c>
      <c r="BC14" s="37">
        <v>1</v>
      </c>
      <c r="BD14" s="37">
        <f>(BB14*BC14)</f>
        <v>760.37932349999983</v>
      </c>
      <c r="BE14" s="37">
        <f>BW14</f>
        <v>781.6793234999999</v>
      </c>
      <c r="BF14" s="37">
        <v>1</v>
      </c>
      <c r="BG14" s="37">
        <f>(BE14*BF14)</f>
        <v>781.6793234999999</v>
      </c>
      <c r="BJ14" s="37">
        <v>0</v>
      </c>
      <c r="BK14" s="37">
        <f>BT14</f>
        <v>760.37932349999983</v>
      </c>
      <c r="BL14" s="37">
        <v>1</v>
      </c>
      <c r="BM14" s="37">
        <f>(BK14*BL14)</f>
        <v>760.37932349999983</v>
      </c>
      <c r="BN14" s="37">
        <f>BW14</f>
        <v>781.6793234999999</v>
      </c>
      <c r="BO14" s="37">
        <v>1</v>
      </c>
      <c r="BP14" s="37">
        <f>(BN14*BO14)</f>
        <v>781.6793234999999</v>
      </c>
      <c r="BS14" s="37">
        <v>0</v>
      </c>
      <c r="BT14" s="37">
        <f>CC14</f>
        <v>760.37932349999983</v>
      </c>
      <c r="BU14" s="37">
        <v>1</v>
      </c>
      <c r="BV14" s="37">
        <f>(BT14*BU14)</f>
        <v>760.37932349999983</v>
      </c>
      <c r="BW14" s="37">
        <f>CF14</f>
        <v>781.6793234999999</v>
      </c>
      <c r="BX14" s="37">
        <v>1</v>
      </c>
      <c r="BY14" s="37">
        <f>(BW14*BX14)</f>
        <v>781.6793234999999</v>
      </c>
      <c r="CB14" s="37">
        <v>0</v>
      </c>
      <c r="CC14" s="38">
        <f>'Tables@3.79'!G26</f>
        <v>760.37932349999983</v>
      </c>
      <c r="CD14" s="37">
        <v>1</v>
      </c>
      <c r="CE14" s="37">
        <f>(CC14*CD14)</f>
        <v>760.37932349999983</v>
      </c>
      <c r="CF14" s="38">
        <f>'Tables@3.79'!G48</f>
        <v>781.6793234999999</v>
      </c>
      <c r="CG14" s="37">
        <v>1</v>
      </c>
      <c r="CH14" s="37">
        <f>(CF14*CG14)</f>
        <v>781.6793234999999</v>
      </c>
    </row>
    <row r="15" spans="1:89" x14ac:dyDescent="0.3">
      <c r="C15" s="103">
        <v>5.05</v>
      </c>
      <c r="D15" s="103"/>
      <c r="E15" s="103"/>
      <c r="F15" s="103"/>
      <c r="H15" s="37">
        <v>10</v>
      </c>
      <c r="I15" s="38">
        <f t="shared" ref="I15:I16" si="1">R15</f>
        <v>815.81574999999998</v>
      </c>
      <c r="J15" s="37">
        <v>8</v>
      </c>
      <c r="K15" s="37">
        <f>(I15*J15)</f>
        <v>6526.5259999999998</v>
      </c>
      <c r="L15" s="38">
        <f t="shared" ref="L15:L16" si="2">U15</f>
        <v>764.60552500000028</v>
      </c>
      <c r="M15" s="37">
        <v>8</v>
      </c>
      <c r="N15" s="37">
        <f>(L15*M15)</f>
        <v>6116.8442000000023</v>
      </c>
      <c r="Q15" s="37">
        <v>10</v>
      </c>
      <c r="R15" s="37">
        <f>AA15</f>
        <v>815.81574999999998</v>
      </c>
      <c r="S15" s="37">
        <v>4</v>
      </c>
      <c r="T15" s="37">
        <f>(R15*S15)</f>
        <v>3263.2629999999999</v>
      </c>
      <c r="U15" s="37">
        <f>AD15</f>
        <v>764.60552500000028</v>
      </c>
      <c r="V15" s="37">
        <v>4</v>
      </c>
      <c r="W15" s="37">
        <f>(U15*V15)</f>
        <v>3058.4221000000011</v>
      </c>
      <c r="Z15" s="37">
        <v>10</v>
      </c>
      <c r="AA15" s="37">
        <f>AJ15</f>
        <v>815.81574999999998</v>
      </c>
      <c r="AB15" s="37">
        <v>3</v>
      </c>
      <c r="AC15" s="37">
        <f>(AA15*AB15)</f>
        <v>2447.4472500000002</v>
      </c>
      <c r="AD15" s="37">
        <f>AM15</f>
        <v>764.60552500000028</v>
      </c>
      <c r="AE15" s="37">
        <v>3</v>
      </c>
      <c r="AF15" s="37">
        <f>(AD15*AE15)</f>
        <v>2293.8165750000007</v>
      </c>
      <c r="AI15" s="37">
        <v>10</v>
      </c>
      <c r="AJ15" s="37">
        <f>AS15</f>
        <v>815.81574999999998</v>
      </c>
      <c r="AK15" s="37">
        <v>4</v>
      </c>
      <c r="AL15" s="37">
        <f>(AJ15*AK15)</f>
        <v>3263.2629999999999</v>
      </c>
      <c r="AM15" s="37">
        <f>AV15</f>
        <v>764.60552500000028</v>
      </c>
      <c r="AN15" s="37">
        <v>4</v>
      </c>
      <c r="AO15" s="37">
        <f>(AM15*AN15)</f>
        <v>3058.4221000000011</v>
      </c>
      <c r="AR15" s="39">
        <f t="shared" si="0"/>
        <v>10</v>
      </c>
      <c r="AS15" s="39">
        <f t="shared" si="0"/>
        <v>815.81574999999998</v>
      </c>
      <c r="AT15" s="39">
        <v>4</v>
      </c>
      <c r="AU15" s="39">
        <f t="shared" ref="AU15" si="3">AS15*AT15</f>
        <v>3263.2629999999999</v>
      </c>
      <c r="AV15" s="39">
        <f>BN15</f>
        <v>764.60552500000028</v>
      </c>
      <c r="AW15" s="39">
        <v>4</v>
      </c>
      <c r="AX15" s="39">
        <f t="shared" ref="AX15" si="4">AV15*AW15</f>
        <v>3058.4221000000011</v>
      </c>
      <c r="BA15" s="37">
        <v>10</v>
      </c>
      <c r="BB15" s="37">
        <f t="shared" ref="BB15:BB20" si="5">BT15</f>
        <v>815.81574999999998</v>
      </c>
      <c r="BC15" s="37">
        <v>4</v>
      </c>
      <c r="BD15" s="37">
        <f t="shared" ref="BD15:BD20" si="6">(BB15*BC15)</f>
        <v>3263.2629999999999</v>
      </c>
      <c r="BE15" s="37">
        <f t="shared" ref="BE15:BE20" si="7">BW15</f>
        <v>764.60552500000028</v>
      </c>
      <c r="BF15" s="37">
        <v>4</v>
      </c>
      <c r="BG15" s="37">
        <f t="shared" ref="BG15:BG20" si="8">(BE15*BF15)</f>
        <v>3058.4221000000011</v>
      </c>
      <c r="BJ15" s="37">
        <v>10</v>
      </c>
      <c r="BK15" s="37">
        <f>BT15</f>
        <v>815.81574999999998</v>
      </c>
      <c r="BL15" s="37">
        <v>4</v>
      </c>
      <c r="BM15" s="37">
        <f>(BK15*BL15)</f>
        <v>3263.2629999999999</v>
      </c>
      <c r="BN15" s="37">
        <f>BW15</f>
        <v>764.60552500000028</v>
      </c>
      <c r="BO15" s="37">
        <v>4</v>
      </c>
      <c r="BP15" s="37">
        <f>(BN15*BO15)</f>
        <v>3058.4221000000011</v>
      </c>
      <c r="BS15" s="37">
        <v>10</v>
      </c>
      <c r="BT15" s="37">
        <f t="shared" ref="BT15:BT22" si="9">CC15</f>
        <v>815.81574999999998</v>
      </c>
      <c r="BU15" s="37">
        <v>4</v>
      </c>
      <c r="BV15" s="37">
        <f t="shared" ref="BV15:BV22" si="10">(BT15*BU15)</f>
        <v>3263.2629999999999</v>
      </c>
      <c r="BW15" s="37">
        <f t="shared" ref="BW15:BW22" si="11">CF15</f>
        <v>764.60552500000028</v>
      </c>
      <c r="BX15" s="37">
        <v>4</v>
      </c>
      <c r="BY15" s="37">
        <f t="shared" ref="BY15:BY22" si="12">(BW15*BX15)</f>
        <v>3058.4221000000011</v>
      </c>
      <c r="CB15" s="37">
        <v>10</v>
      </c>
      <c r="CC15" s="38">
        <f>'Tables@3.79'!P26</f>
        <v>815.81574999999998</v>
      </c>
      <c r="CD15" s="37">
        <v>3</v>
      </c>
      <c r="CE15" s="37">
        <f t="shared" ref="CE15:CE23" si="13">(CC15*CD15)</f>
        <v>2447.4472500000002</v>
      </c>
      <c r="CF15" s="38">
        <f>'Tables@3.79'!P48</f>
        <v>764.60552500000028</v>
      </c>
      <c r="CG15" s="37">
        <v>3</v>
      </c>
      <c r="CH15" s="37">
        <f t="shared" ref="CH15:CH23" si="14">(CF15*CG15)</f>
        <v>2293.8165750000007</v>
      </c>
    </row>
    <row r="16" spans="1:89" ht="15.6" customHeight="1" x14ac:dyDescent="0.3">
      <c r="C16" s="18"/>
      <c r="D16" s="40"/>
      <c r="E16" s="40"/>
      <c r="F16" s="40"/>
      <c r="H16" s="37">
        <v>20</v>
      </c>
      <c r="I16" s="38">
        <f t="shared" si="1"/>
        <v>385.87074999999999</v>
      </c>
      <c r="J16" s="37">
        <v>-1</v>
      </c>
      <c r="K16" s="37">
        <f>(I16*J16)</f>
        <v>-385.87074999999999</v>
      </c>
      <c r="L16" s="38">
        <f t="shared" si="2"/>
        <v>805.59059999999999</v>
      </c>
      <c r="M16" s="37">
        <v>-1</v>
      </c>
      <c r="N16" s="37">
        <f>(L16*M16)</f>
        <v>-805.59059999999999</v>
      </c>
      <c r="Q16" s="37">
        <v>20</v>
      </c>
      <c r="R16" s="37">
        <f>AA16</f>
        <v>385.87074999999999</v>
      </c>
      <c r="S16" s="37">
        <v>1</v>
      </c>
      <c r="T16" s="37">
        <f>(R16*S16)</f>
        <v>385.87074999999999</v>
      </c>
      <c r="U16" s="37">
        <f>AD16</f>
        <v>805.59059999999999</v>
      </c>
      <c r="V16" s="37">
        <v>1</v>
      </c>
      <c r="W16" s="37">
        <f>(U16*V16)</f>
        <v>805.59059999999999</v>
      </c>
      <c r="Z16" s="37">
        <v>20</v>
      </c>
      <c r="AA16" s="37">
        <f>AJ16</f>
        <v>385.87074999999999</v>
      </c>
      <c r="AB16" s="37">
        <v>3</v>
      </c>
      <c r="AC16" s="37">
        <f>(AA16*AB16)</f>
        <v>1157.6122499999999</v>
      </c>
      <c r="AD16" s="37">
        <f>AM16</f>
        <v>805.59059999999999</v>
      </c>
      <c r="AE16" s="37">
        <v>3</v>
      </c>
      <c r="AF16" s="37">
        <f>(AD16*AE16)</f>
        <v>2416.7718</v>
      </c>
      <c r="AI16" s="37">
        <v>20</v>
      </c>
      <c r="AJ16" s="37">
        <f>AS16</f>
        <v>385.87074999999999</v>
      </c>
      <c r="AK16" s="37">
        <v>2</v>
      </c>
      <c r="AL16" s="37">
        <f>(AJ16*AK16)</f>
        <v>771.74149999999997</v>
      </c>
      <c r="AM16" s="37">
        <f>AV16</f>
        <v>805.59059999999999</v>
      </c>
      <c r="AN16" s="37">
        <v>2</v>
      </c>
      <c r="AO16" s="37">
        <f>(AM16*AN16)</f>
        <v>1611.1812</v>
      </c>
      <c r="AR16" s="39">
        <f t="shared" si="0"/>
        <v>20</v>
      </c>
      <c r="AS16" s="39">
        <f t="shared" si="0"/>
        <v>385.87074999999999</v>
      </c>
      <c r="AT16" s="39">
        <v>1</v>
      </c>
      <c r="AU16" s="39">
        <f>AS16*AT16</f>
        <v>385.87074999999999</v>
      </c>
      <c r="AV16" s="39">
        <f>BN16</f>
        <v>805.59059999999999</v>
      </c>
      <c r="AW16" s="39">
        <v>1</v>
      </c>
      <c r="AX16" s="39">
        <f>AV16*AW16</f>
        <v>805.59059999999999</v>
      </c>
      <c r="BA16" s="37">
        <v>20</v>
      </c>
      <c r="BB16" s="37">
        <f t="shared" si="5"/>
        <v>385.87074999999999</v>
      </c>
      <c r="BC16" s="37">
        <v>2</v>
      </c>
      <c r="BD16" s="37">
        <f t="shared" si="6"/>
        <v>771.74149999999997</v>
      </c>
      <c r="BE16" s="37">
        <f t="shared" si="7"/>
        <v>805.59059999999999</v>
      </c>
      <c r="BF16" s="37">
        <v>2</v>
      </c>
      <c r="BG16" s="37">
        <f t="shared" si="8"/>
        <v>1611.1812</v>
      </c>
      <c r="BJ16" s="37">
        <v>20</v>
      </c>
      <c r="BK16" s="37">
        <f>BT16</f>
        <v>385.87074999999999</v>
      </c>
      <c r="BL16" s="37">
        <v>2</v>
      </c>
      <c r="BM16" s="37">
        <f>(BK16*BL16)</f>
        <v>771.74149999999997</v>
      </c>
      <c r="BN16" s="37">
        <f>BW16</f>
        <v>805.59059999999999</v>
      </c>
      <c r="BO16" s="37">
        <v>2</v>
      </c>
      <c r="BP16" s="37">
        <f>(BN16*BO16)</f>
        <v>1611.1812</v>
      </c>
      <c r="BS16" s="37">
        <v>20</v>
      </c>
      <c r="BT16" s="37">
        <f t="shared" si="9"/>
        <v>385.87074999999999</v>
      </c>
      <c r="BU16" s="37">
        <v>2</v>
      </c>
      <c r="BV16" s="37">
        <f t="shared" si="10"/>
        <v>771.74149999999997</v>
      </c>
      <c r="BW16" s="37">
        <f t="shared" si="11"/>
        <v>805.59059999999999</v>
      </c>
      <c r="BX16" s="37">
        <v>2</v>
      </c>
      <c r="BY16" s="37">
        <f t="shared" si="12"/>
        <v>1611.1812</v>
      </c>
      <c r="CB16" s="37">
        <v>20</v>
      </c>
      <c r="CC16" s="38">
        <f>'Tables@3.79'!Y26</f>
        <v>385.87074999999999</v>
      </c>
      <c r="CD16" s="37">
        <v>3</v>
      </c>
      <c r="CE16" s="37">
        <f t="shared" si="13"/>
        <v>1157.6122499999999</v>
      </c>
      <c r="CF16" s="38">
        <f>'Tables@3.79'!Y48</f>
        <v>805.59059999999999</v>
      </c>
      <c r="CG16" s="37">
        <v>3</v>
      </c>
      <c r="CH16" s="37">
        <f t="shared" si="14"/>
        <v>2416.7718</v>
      </c>
    </row>
    <row r="17" spans="3:87" ht="15.6" customHeight="1" x14ac:dyDescent="0.3">
      <c r="C17" s="101" t="s">
        <v>58</v>
      </c>
      <c r="D17" s="101"/>
      <c r="E17" s="101"/>
      <c r="F17" s="101"/>
      <c r="H17" s="100" t="s">
        <v>59</v>
      </c>
      <c r="I17" s="100"/>
      <c r="J17" s="100">
        <f>SUM(K14:K16)</f>
        <v>9942.5518674999985</v>
      </c>
      <c r="K17" s="100"/>
      <c r="L17" s="41" t="s">
        <v>60</v>
      </c>
      <c r="M17" s="100">
        <f>SUM(N14:N16)</f>
        <v>9219.6502175000023</v>
      </c>
      <c r="N17" s="100"/>
      <c r="O17" s="18"/>
      <c r="P17" s="18"/>
      <c r="Q17" s="100" t="s">
        <v>59</v>
      </c>
      <c r="R17" s="100"/>
      <c r="S17" s="100">
        <f>SUM(T14:T16)</f>
        <v>4409.5130734999993</v>
      </c>
      <c r="T17" s="100"/>
      <c r="U17" s="41" t="s">
        <v>60</v>
      </c>
      <c r="V17" s="100">
        <f>SUM(W14:W16)</f>
        <v>4645.6920235000016</v>
      </c>
      <c r="W17" s="100"/>
      <c r="Z17" s="37">
        <v>30</v>
      </c>
      <c r="AA17" s="37">
        <f>AJ17</f>
        <v>184.375</v>
      </c>
      <c r="AB17" s="37">
        <v>1</v>
      </c>
      <c r="AC17" s="37">
        <f>(AA17*AB17)</f>
        <v>184.375</v>
      </c>
      <c r="AD17" s="37">
        <f>AM17</f>
        <v>860.54823899999997</v>
      </c>
      <c r="AE17" s="37">
        <v>1</v>
      </c>
      <c r="AF17" s="37">
        <f>(AD17*AE17)</f>
        <v>860.54823899999997</v>
      </c>
      <c r="AI17" s="37">
        <v>30</v>
      </c>
      <c r="AJ17" s="37">
        <f>AS20</f>
        <v>184.375</v>
      </c>
      <c r="AK17" s="37">
        <v>4</v>
      </c>
      <c r="AL17" s="37">
        <f>(AJ17*AK17)</f>
        <v>737.5</v>
      </c>
      <c r="AM17" s="37">
        <f>AV20</f>
        <v>860.54823899999997</v>
      </c>
      <c r="AN17" s="37">
        <v>4</v>
      </c>
      <c r="AO17" s="37">
        <f>(AM17*AN17)</f>
        <v>3442.1929559999999</v>
      </c>
      <c r="AR17" s="73" t="str">
        <f>BJ19</f>
        <v>Σ7,1 =</v>
      </c>
      <c r="AS17" s="73"/>
      <c r="AT17" s="73">
        <f>AU14+AU15+AU16</f>
        <v>4409.5130734999993</v>
      </c>
      <c r="AU17" s="73"/>
      <c r="AV17" s="25" t="str">
        <f>BN19</f>
        <v>∑8,1=</v>
      </c>
      <c r="AW17" s="73">
        <f>AX14+AX15+AX16</f>
        <v>4645.6920235000016</v>
      </c>
      <c r="AX17" s="73"/>
      <c r="BA17" s="37">
        <v>30</v>
      </c>
      <c r="BB17" s="37">
        <f t="shared" si="5"/>
        <v>184.375</v>
      </c>
      <c r="BC17" s="37">
        <v>4</v>
      </c>
      <c r="BD17" s="37">
        <f t="shared" si="6"/>
        <v>737.5</v>
      </c>
      <c r="BE17" s="37">
        <f t="shared" si="7"/>
        <v>860.54823899999997</v>
      </c>
      <c r="BF17" s="37">
        <v>4</v>
      </c>
      <c r="BG17" s="37">
        <f t="shared" si="8"/>
        <v>3442.1929559999999</v>
      </c>
      <c r="BJ17" s="37">
        <v>30</v>
      </c>
      <c r="BK17" s="37">
        <f>BT17</f>
        <v>184.375</v>
      </c>
      <c r="BL17" s="37">
        <v>4</v>
      </c>
      <c r="BM17" s="37">
        <f>(BK17*BL17)</f>
        <v>737.5</v>
      </c>
      <c r="BN17" s="37">
        <f>BW17</f>
        <v>860.54823899999997</v>
      </c>
      <c r="BO17" s="37">
        <v>4</v>
      </c>
      <c r="BP17" s="37">
        <f>(BN17*BO17)</f>
        <v>3442.1929559999999</v>
      </c>
      <c r="BS17" s="37">
        <v>30</v>
      </c>
      <c r="BT17" s="37">
        <f t="shared" si="9"/>
        <v>184.375</v>
      </c>
      <c r="BU17" s="37">
        <v>4</v>
      </c>
      <c r="BV17" s="37">
        <f t="shared" si="10"/>
        <v>737.5</v>
      </c>
      <c r="BW17" s="37">
        <f t="shared" si="11"/>
        <v>860.54823899999997</v>
      </c>
      <c r="BX17" s="37">
        <v>4</v>
      </c>
      <c r="BY17" s="37">
        <f t="shared" si="12"/>
        <v>3442.1929559999999</v>
      </c>
      <c r="CB17" s="37">
        <v>30</v>
      </c>
      <c r="CC17" s="38">
        <f>'Tables@3.79'!AH26</f>
        <v>184.375</v>
      </c>
      <c r="CD17" s="37">
        <v>2</v>
      </c>
      <c r="CE17" s="37">
        <f t="shared" si="13"/>
        <v>368.75</v>
      </c>
      <c r="CF17" s="38">
        <f>'Tables@3.79'!AH48</f>
        <v>860.54823899999997</v>
      </c>
      <c r="CG17" s="37">
        <v>2</v>
      </c>
      <c r="CH17" s="37">
        <f t="shared" si="14"/>
        <v>1721.0964779999999</v>
      </c>
    </row>
    <row r="18" spans="3:87" ht="15.6" customHeight="1" x14ac:dyDescent="0.3">
      <c r="C18" s="99">
        <v>2.04</v>
      </c>
      <c r="D18" s="99"/>
      <c r="E18" s="99"/>
      <c r="F18" s="99"/>
      <c r="Z18" s="100" t="s">
        <v>59</v>
      </c>
      <c r="AA18" s="100"/>
      <c r="AB18" s="100">
        <f>SUM(AC14:AC17)</f>
        <v>4549.8138234999997</v>
      </c>
      <c r="AC18" s="100"/>
      <c r="AD18" s="41" t="s">
        <v>60</v>
      </c>
      <c r="AE18" s="100">
        <f>SUM(AF14:AF17)</f>
        <v>6352.8159375000005</v>
      </c>
      <c r="AF18" s="100"/>
      <c r="AI18" s="42">
        <v>40</v>
      </c>
      <c r="AJ18" s="42">
        <f>AS21</f>
        <v>111.02619999999997</v>
      </c>
      <c r="AK18" s="42">
        <v>1</v>
      </c>
      <c r="AL18" s="42">
        <f>(AJ18*AK18)</f>
        <v>111.02619999999997</v>
      </c>
      <c r="AM18" s="42">
        <f>AV21</f>
        <v>782.00479999999982</v>
      </c>
      <c r="AN18" s="42">
        <v>1</v>
      </c>
      <c r="AO18" s="42">
        <f>(AM18*AN18)</f>
        <v>782.00479999999982</v>
      </c>
      <c r="BA18" s="37">
        <v>40</v>
      </c>
      <c r="BB18" s="37">
        <f t="shared" si="5"/>
        <v>111.02619999999997</v>
      </c>
      <c r="BC18" s="37">
        <v>2</v>
      </c>
      <c r="BD18" s="37">
        <f t="shared" si="6"/>
        <v>222.05239999999995</v>
      </c>
      <c r="BE18" s="37">
        <f t="shared" si="7"/>
        <v>782.00479999999982</v>
      </c>
      <c r="BF18" s="37">
        <v>2</v>
      </c>
      <c r="BG18" s="37">
        <f t="shared" si="8"/>
        <v>1564.0095999999996</v>
      </c>
      <c r="BJ18" s="37">
        <v>40</v>
      </c>
      <c r="BK18" s="37">
        <f>BT18</f>
        <v>111.02619999999997</v>
      </c>
      <c r="BL18" s="37">
        <v>1</v>
      </c>
      <c r="BM18" s="37">
        <f>(BK18*BL18)</f>
        <v>111.02619999999997</v>
      </c>
      <c r="BN18" s="37">
        <f>BW18</f>
        <v>782.00479999999982</v>
      </c>
      <c r="BO18" s="37">
        <v>1</v>
      </c>
      <c r="BP18" s="37">
        <f>(BN18*BO18)</f>
        <v>782.00479999999982</v>
      </c>
      <c r="BS18" s="37">
        <v>40</v>
      </c>
      <c r="BT18" s="37">
        <f t="shared" si="9"/>
        <v>111.02619999999997</v>
      </c>
      <c r="BU18" s="37">
        <v>2</v>
      </c>
      <c r="BV18" s="37">
        <f t="shared" si="10"/>
        <v>222.05239999999995</v>
      </c>
      <c r="BW18" s="37">
        <f t="shared" si="11"/>
        <v>782.00479999999982</v>
      </c>
      <c r="BX18" s="37">
        <v>2</v>
      </c>
      <c r="BY18" s="37">
        <f t="shared" si="12"/>
        <v>1564.0095999999996</v>
      </c>
      <c r="CB18" s="37">
        <v>40</v>
      </c>
      <c r="CC18" s="38">
        <f>'Tables@3.79'!AQ26</f>
        <v>111.02619999999997</v>
      </c>
      <c r="CD18" s="37">
        <v>3</v>
      </c>
      <c r="CE18" s="37">
        <f t="shared" si="13"/>
        <v>333.07859999999994</v>
      </c>
      <c r="CF18" s="38">
        <f>'Tables@3.79'!AQ48</f>
        <v>782.00479999999982</v>
      </c>
      <c r="CG18" s="37">
        <v>3</v>
      </c>
      <c r="CH18" s="37">
        <f t="shared" si="14"/>
        <v>2346.0143999999996</v>
      </c>
      <c r="CI18" s="1" t="s">
        <v>1</v>
      </c>
    </row>
    <row r="19" spans="3:87" ht="15.6" customHeight="1" x14ac:dyDescent="0.3">
      <c r="C19" s="43"/>
      <c r="D19" s="43"/>
      <c r="E19" s="43"/>
      <c r="F19" s="43"/>
      <c r="AI19" s="100" t="s">
        <v>59</v>
      </c>
      <c r="AJ19" s="100"/>
      <c r="AK19" s="100">
        <f>SUM(AL14:AL18)</f>
        <v>5643.9100234999996</v>
      </c>
      <c r="AL19" s="100"/>
      <c r="AM19" s="41" t="s">
        <v>60</v>
      </c>
      <c r="AN19" s="100">
        <f>SUM(AO14:AO18)</f>
        <v>9675.4803795000025</v>
      </c>
      <c r="AO19" s="100"/>
      <c r="AR19" s="39">
        <f>AR16</f>
        <v>20</v>
      </c>
      <c r="AS19" s="39">
        <f>AS16</f>
        <v>385.87074999999999</v>
      </c>
      <c r="AT19" s="39">
        <v>1</v>
      </c>
      <c r="AU19" s="39">
        <f>AS19*AT19</f>
        <v>385.87074999999999</v>
      </c>
      <c r="AV19" s="39">
        <f>AV16</f>
        <v>805.59059999999999</v>
      </c>
      <c r="AW19" s="39">
        <v>1</v>
      </c>
      <c r="AX19" s="39">
        <f>AV19*AW19</f>
        <v>805.59059999999999</v>
      </c>
      <c r="BA19" s="37">
        <v>50</v>
      </c>
      <c r="BB19" s="37">
        <f t="shared" si="5"/>
        <v>78.37854999999999</v>
      </c>
      <c r="BC19" s="37">
        <v>4</v>
      </c>
      <c r="BD19" s="37">
        <f t="shared" si="6"/>
        <v>313.51419999999996</v>
      </c>
      <c r="BE19" s="37">
        <f t="shared" si="7"/>
        <v>608.99864999999988</v>
      </c>
      <c r="BF19" s="37">
        <v>4</v>
      </c>
      <c r="BG19" s="37">
        <f t="shared" si="8"/>
        <v>2435.9945999999995</v>
      </c>
      <c r="BJ19" s="100" t="s">
        <v>61</v>
      </c>
      <c r="BK19" s="100"/>
      <c r="BL19" s="100">
        <f>SUM(BM14:BM18)</f>
        <v>5643.9100234999996</v>
      </c>
      <c r="BM19" s="100"/>
      <c r="BN19" s="41" t="s">
        <v>62</v>
      </c>
      <c r="BO19" s="100">
        <f>SUM(BP14:BP18)</f>
        <v>9675.4803795000025</v>
      </c>
      <c r="BP19" s="100"/>
      <c r="BS19" s="37">
        <v>50</v>
      </c>
      <c r="BT19" s="37">
        <f t="shared" si="9"/>
        <v>78.37854999999999</v>
      </c>
      <c r="BU19" s="37">
        <v>4</v>
      </c>
      <c r="BV19" s="37">
        <f t="shared" si="10"/>
        <v>313.51419999999996</v>
      </c>
      <c r="BW19" s="37">
        <f t="shared" si="11"/>
        <v>608.99864999999988</v>
      </c>
      <c r="BX19" s="37">
        <v>4</v>
      </c>
      <c r="BY19" s="37">
        <f t="shared" si="12"/>
        <v>2435.9945999999995</v>
      </c>
      <c r="CB19" s="37">
        <v>50</v>
      </c>
      <c r="CC19" s="38">
        <f>'Tables@3.79'!AZ26</f>
        <v>78.37854999999999</v>
      </c>
      <c r="CD19" s="37">
        <v>3</v>
      </c>
      <c r="CE19" s="37">
        <f t="shared" si="13"/>
        <v>235.13564999999997</v>
      </c>
      <c r="CF19" s="38">
        <f>'Tables@3.79'!AZ48</f>
        <v>608.99864999999988</v>
      </c>
      <c r="CG19" s="37">
        <v>3</v>
      </c>
      <c r="CH19" s="37">
        <f t="shared" si="14"/>
        <v>1826.9959499999995</v>
      </c>
    </row>
    <row r="20" spans="3:87" ht="31.2" customHeight="1" x14ac:dyDescent="0.3">
      <c r="C20" s="104"/>
      <c r="D20" s="104"/>
      <c r="H20" s="100" t="s">
        <v>53</v>
      </c>
      <c r="I20" s="100" t="s">
        <v>63</v>
      </c>
      <c r="J20" s="100" t="s">
        <v>28</v>
      </c>
      <c r="K20" s="100" t="s">
        <v>55</v>
      </c>
      <c r="L20" s="100" t="s">
        <v>64</v>
      </c>
      <c r="M20" s="100" t="s">
        <v>65</v>
      </c>
      <c r="N20" s="100" t="s">
        <v>55</v>
      </c>
      <c r="O20" s="22"/>
      <c r="P20" s="22"/>
      <c r="Q20" s="100" t="s">
        <v>53</v>
      </c>
      <c r="R20" s="100" t="s">
        <v>63</v>
      </c>
      <c r="S20" s="100" t="s">
        <v>28</v>
      </c>
      <c r="T20" s="100" t="s">
        <v>55</v>
      </c>
      <c r="U20" s="100" t="s">
        <v>64</v>
      </c>
      <c r="V20" s="100" t="s">
        <v>65</v>
      </c>
      <c r="W20" s="100" t="s">
        <v>55</v>
      </c>
      <c r="X20" s="22"/>
      <c r="Y20" s="22"/>
      <c r="Z20" s="100" t="s">
        <v>53</v>
      </c>
      <c r="AA20" s="100" t="s">
        <v>63</v>
      </c>
      <c r="AB20" s="100" t="s">
        <v>28</v>
      </c>
      <c r="AC20" s="100" t="s">
        <v>55</v>
      </c>
      <c r="AD20" s="100" t="s">
        <v>64</v>
      </c>
      <c r="AE20" s="100" t="s">
        <v>65</v>
      </c>
      <c r="AF20" s="100" t="s">
        <v>55</v>
      </c>
      <c r="AM20" s="44"/>
      <c r="AR20" s="39">
        <f>BJ17</f>
        <v>30</v>
      </c>
      <c r="AS20" s="39">
        <f>BK17</f>
        <v>184.375</v>
      </c>
      <c r="AT20" s="39">
        <v>3</v>
      </c>
      <c r="AU20" s="39">
        <f t="shared" ref="AU20:AU22" si="15">AS20*AT20</f>
        <v>553.125</v>
      </c>
      <c r="AV20" s="39">
        <f>BN17</f>
        <v>860.54823899999997</v>
      </c>
      <c r="AW20" s="39">
        <v>3</v>
      </c>
      <c r="AX20" s="39">
        <f t="shared" ref="AX20:AX22" si="16">AV20*AW20</f>
        <v>2581.6447170000001</v>
      </c>
      <c r="BA20" s="37">
        <v>60</v>
      </c>
      <c r="BB20" s="37">
        <f t="shared" si="5"/>
        <v>61.171199999999985</v>
      </c>
      <c r="BC20" s="37">
        <v>1</v>
      </c>
      <c r="BD20" s="37">
        <f t="shared" si="6"/>
        <v>61.171199999999985</v>
      </c>
      <c r="BE20" s="37">
        <f t="shared" si="7"/>
        <v>496.90076449999992</v>
      </c>
      <c r="BF20" s="37">
        <v>1</v>
      </c>
      <c r="BG20" s="37">
        <f t="shared" si="8"/>
        <v>496.90076449999992</v>
      </c>
      <c r="BJ20" s="44"/>
      <c r="BK20" s="44"/>
      <c r="BL20" s="44"/>
      <c r="BM20" s="44"/>
      <c r="BN20" s="44"/>
      <c r="BO20" s="44"/>
      <c r="BP20" s="44"/>
      <c r="BS20" s="37">
        <v>60</v>
      </c>
      <c r="BT20" s="37">
        <f t="shared" si="9"/>
        <v>61.171199999999985</v>
      </c>
      <c r="BU20" s="37">
        <v>2</v>
      </c>
      <c r="BV20" s="37">
        <f t="shared" si="10"/>
        <v>122.34239999999997</v>
      </c>
      <c r="BW20" s="37">
        <f t="shared" si="11"/>
        <v>496.90076449999992</v>
      </c>
      <c r="BX20" s="37">
        <v>2</v>
      </c>
      <c r="BY20" s="37">
        <f t="shared" si="12"/>
        <v>993.80152899999985</v>
      </c>
      <c r="CB20" s="37">
        <v>60</v>
      </c>
      <c r="CC20" s="38">
        <f>'Tables@3.79'!BI26</f>
        <v>61.171199999999985</v>
      </c>
      <c r="CD20" s="37">
        <v>2</v>
      </c>
      <c r="CE20" s="37">
        <f t="shared" si="13"/>
        <v>122.34239999999997</v>
      </c>
      <c r="CF20" s="38">
        <f>'Tables@3.79'!BI48</f>
        <v>496.90076449999992</v>
      </c>
      <c r="CG20" s="37">
        <v>2</v>
      </c>
      <c r="CH20" s="37">
        <f t="shared" si="14"/>
        <v>993.80152899999985</v>
      </c>
    </row>
    <row r="21" spans="3:87" ht="21" customHeight="1" x14ac:dyDescent="0.3">
      <c r="C21" s="45"/>
      <c r="D21" s="46"/>
      <c r="H21" s="100"/>
      <c r="I21" s="100"/>
      <c r="J21" s="100"/>
      <c r="K21" s="100"/>
      <c r="L21" s="100"/>
      <c r="M21" s="100"/>
      <c r="N21" s="100"/>
      <c r="O21" s="22"/>
      <c r="P21" s="22"/>
      <c r="Q21" s="100"/>
      <c r="R21" s="100"/>
      <c r="S21" s="100"/>
      <c r="T21" s="100"/>
      <c r="U21" s="100"/>
      <c r="V21" s="100"/>
      <c r="W21" s="100"/>
      <c r="X21" s="22"/>
      <c r="Y21" s="22"/>
      <c r="Z21" s="100"/>
      <c r="AA21" s="100"/>
      <c r="AB21" s="100"/>
      <c r="AC21" s="100"/>
      <c r="AD21" s="100"/>
      <c r="AE21" s="100"/>
      <c r="AF21" s="100"/>
      <c r="AI21" s="100" t="s">
        <v>53</v>
      </c>
      <c r="AJ21" s="100" t="s">
        <v>63</v>
      </c>
      <c r="AK21" s="100" t="s">
        <v>28</v>
      </c>
      <c r="AL21" s="100" t="s">
        <v>55</v>
      </c>
      <c r="AM21" s="100" t="s">
        <v>64</v>
      </c>
      <c r="AN21" s="100" t="s">
        <v>65</v>
      </c>
      <c r="AO21" s="100" t="s">
        <v>55</v>
      </c>
      <c r="AR21" s="39">
        <f>BJ21</f>
        <v>40</v>
      </c>
      <c r="AS21" s="39">
        <f>BK21</f>
        <v>111.02619999999997</v>
      </c>
      <c r="AT21" s="39">
        <v>3</v>
      </c>
      <c r="AU21" s="39">
        <f t="shared" si="15"/>
        <v>333.07859999999994</v>
      </c>
      <c r="AV21" s="39">
        <f>BN21</f>
        <v>782.00479999999982</v>
      </c>
      <c r="AW21" s="39">
        <v>3</v>
      </c>
      <c r="AX21" s="39">
        <f t="shared" si="16"/>
        <v>2346.0143999999996</v>
      </c>
      <c r="BA21" s="100" t="s">
        <v>59</v>
      </c>
      <c r="BB21" s="100"/>
      <c r="BC21" s="100">
        <f>SUM(BD14:BD20)</f>
        <v>6129.6216234999983</v>
      </c>
      <c r="BD21" s="100"/>
      <c r="BE21" s="41" t="s">
        <v>60</v>
      </c>
      <c r="BF21" s="100">
        <f>SUM(BG14:BG20)</f>
        <v>13390.380544000001</v>
      </c>
      <c r="BG21" s="100"/>
      <c r="BJ21" s="39">
        <v>40</v>
      </c>
      <c r="BK21" s="37">
        <f>BT18</f>
        <v>111.02619999999997</v>
      </c>
      <c r="BL21" s="39">
        <v>1</v>
      </c>
      <c r="BM21" s="37">
        <f>(BK21*BL21)</f>
        <v>111.02619999999997</v>
      </c>
      <c r="BN21" s="37">
        <f>BW18</f>
        <v>782.00479999999982</v>
      </c>
      <c r="BO21" s="39">
        <v>1</v>
      </c>
      <c r="BP21" s="37">
        <f>(BN21*BO21)</f>
        <v>782.00479999999982</v>
      </c>
      <c r="BS21" s="37">
        <v>70</v>
      </c>
      <c r="BT21" s="37">
        <f t="shared" si="9"/>
        <v>52.821000000000005</v>
      </c>
      <c r="BU21" s="37">
        <v>4</v>
      </c>
      <c r="BV21" s="37">
        <f t="shared" si="10"/>
        <v>211.28400000000002</v>
      </c>
      <c r="BW21" s="37">
        <f t="shared" si="11"/>
        <v>431.95464999999996</v>
      </c>
      <c r="BX21" s="37">
        <v>4</v>
      </c>
      <c r="BY21" s="37">
        <f t="shared" si="12"/>
        <v>1727.8185999999998</v>
      </c>
      <c r="CB21" s="37">
        <v>70</v>
      </c>
      <c r="CC21" s="38">
        <f>'Tables@3.79'!BR26</f>
        <v>52.821000000000005</v>
      </c>
      <c r="CD21" s="37">
        <v>3</v>
      </c>
      <c r="CE21" s="37">
        <f t="shared" si="13"/>
        <v>158.46300000000002</v>
      </c>
      <c r="CF21" s="38">
        <f>'Tables@3.79'!BR48</f>
        <v>431.95464999999996</v>
      </c>
      <c r="CG21" s="37">
        <v>3</v>
      </c>
      <c r="CH21" s="37">
        <f t="shared" si="14"/>
        <v>1295.8639499999999</v>
      </c>
    </row>
    <row r="22" spans="3:87" ht="31.2" customHeight="1" x14ac:dyDescent="0.3">
      <c r="H22" s="37">
        <v>0</v>
      </c>
      <c r="I22" s="38">
        <f>R22</f>
        <v>8061.6305862429999</v>
      </c>
      <c r="J22" s="37">
        <v>5</v>
      </c>
      <c r="K22" s="37">
        <f>I22*J22</f>
        <v>40308.152931215001</v>
      </c>
      <c r="L22" s="37">
        <v>10</v>
      </c>
      <c r="M22" s="38">
        <f>COS(RADIANS(L22))</f>
        <v>0.98480775301220802</v>
      </c>
      <c r="N22" s="37">
        <f>K22*M22</f>
        <v>39695.781516262294</v>
      </c>
      <c r="Q22" s="37">
        <v>0</v>
      </c>
      <c r="R22" s="37">
        <f>AA22</f>
        <v>8061.6305862429999</v>
      </c>
      <c r="S22" s="37">
        <v>1</v>
      </c>
      <c r="T22" s="37">
        <f>R22*S22</f>
        <v>8061.6305862429999</v>
      </c>
      <c r="U22" s="37">
        <f>20-Q22</f>
        <v>20</v>
      </c>
      <c r="V22" s="38">
        <f>COS(RADIANS(U22))</f>
        <v>0.93969262078590843</v>
      </c>
      <c r="W22" s="37">
        <f>T22*V22</f>
        <v>7575.4547733945237</v>
      </c>
      <c r="Z22" s="37">
        <v>0</v>
      </c>
      <c r="AA22" s="37">
        <f>AJ23</f>
        <v>8061.6305862429999</v>
      </c>
      <c r="AB22" s="37">
        <v>1</v>
      </c>
      <c r="AC22" s="37">
        <f>AA22*AB22</f>
        <v>8061.6305862429999</v>
      </c>
      <c r="AD22" s="37">
        <f>30-Z22</f>
        <v>30</v>
      </c>
      <c r="AE22" s="38">
        <f>COS(RADIANS(AD22))</f>
        <v>0.86602540378443871</v>
      </c>
      <c r="AF22" s="37">
        <f>AC22*AE22</f>
        <v>6981.5768836120751</v>
      </c>
      <c r="AI22" s="100"/>
      <c r="AJ22" s="100"/>
      <c r="AK22" s="100"/>
      <c r="AL22" s="100"/>
      <c r="AM22" s="100"/>
      <c r="AN22" s="100"/>
      <c r="AO22" s="100"/>
      <c r="AR22" s="39">
        <f>BJ22</f>
        <v>50</v>
      </c>
      <c r="AS22" s="39">
        <f>BK22</f>
        <v>78.37854999999999</v>
      </c>
      <c r="AT22" s="39">
        <v>1</v>
      </c>
      <c r="AU22" s="39">
        <f t="shared" si="15"/>
        <v>78.37854999999999</v>
      </c>
      <c r="AV22" s="39">
        <f>BN22</f>
        <v>608.99864999999988</v>
      </c>
      <c r="AW22" s="39">
        <v>1</v>
      </c>
      <c r="AX22" s="39">
        <f t="shared" si="16"/>
        <v>608.99864999999988</v>
      </c>
      <c r="BJ22" s="37">
        <v>50</v>
      </c>
      <c r="BK22" s="37">
        <f>BT19</f>
        <v>78.37854999999999</v>
      </c>
      <c r="BL22" s="37">
        <v>3</v>
      </c>
      <c r="BM22" s="37">
        <f>(BK22*BL22)</f>
        <v>235.13564999999997</v>
      </c>
      <c r="BN22" s="37">
        <f>BW19</f>
        <v>608.99864999999988</v>
      </c>
      <c r="BO22" s="37">
        <v>3</v>
      </c>
      <c r="BP22" s="37">
        <f>(BN22*BO22)</f>
        <v>1826.9959499999995</v>
      </c>
      <c r="BS22" s="37">
        <v>80</v>
      </c>
      <c r="BT22" s="37">
        <f t="shared" si="9"/>
        <v>48.387</v>
      </c>
      <c r="BU22" s="37">
        <v>1</v>
      </c>
      <c r="BV22" s="37">
        <f t="shared" si="10"/>
        <v>48.387</v>
      </c>
      <c r="BW22" s="37">
        <f t="shared" si="11"/>
        <v>400.51335799999998</v>
      </c>
      <c r="BX22" s="37">
        <v>1</v>
      </c>
      <c r="BY22" s="37">
        <f t="shared" si="12"/>
        <v>400.51335799999998</v>
      </c>
      <c r="CB22" s="37">
        <v>80</v>
      </c>
      <c r="CC22" s="38">
        <f>'Tables@3.79'!CA26</f>
        <v>48.387</v>
      </c>
      <c r="CD22" s="37">
        <v>3</v>
      </c>
      <c r="CE22" s="37">
        <f t="shared" si="13"/>
        <v>145.161</v>
      </c>
      <c r="CF22" s="38">
        <f>'Tables@3.79'!CA48</f>
        <v>400.51335799999998</v>
      </c>
      <c r="CG22" s="37">
        <v>3</v>
      </c>
      <c r="CH22" s="37">
        <f t="shared" si="14"/>
        <v>1201.540074</v>
      </c>
    </row>
    <row r="23" spans="3:87" ht="29.4" customHeight="1" x14ac:dyDescent="0.3">
      <c r="H23" s="37">
        <v>10</v>
      </c>
      <c r="I23" s="38">
        <f t="shared" ref="I23:I24" si="17">R23</f>
        <v>8425.974416625002</v>
      </c>
      <c r="J23" s="37">
        <v>8</v>
      </c>
      <c r="K23" s="37">
        <f>I23*J23</f>
        <v>67407.795333000016</v>
      </c>
      <c r="L23" s="37">
        <v>0</v>
      </c>
      <c r="M23" s="38">
        <f>COS(RADIANS(L23))</f>
        <v>1</v>
      </c>
      <c r="N23" s="37">
        <f>K23*M23</f>
        <v>67407.795333000016</v>
      </c>
      <c r="Q23" s="37">
        <v>10</v>
      </c>
      <c r="R23" s="37">
        <f>AA23</f>
        <v>8425.974416625002</v>
      </c>
      <c r="S23" s="37">
        <v>4</v>
      </c>
      <c r="T23" s="37">
        <f>R23*S23</f>
        <v>33703.897666500008</v>
      </c>
      <c r="U23" s="37">
        <f t="shared" ref="U23:U24" si="18">20-Q23</f>
        <v>10</v>
      </c>
      <c r="V23" s="38">
        <f>COS(RADIANS(U23))</f>
        <v>0.98480775301220802</v>
      </c>
      <c r="W23" s="37">
        <f>T23*V23</f>
        <v>33191.859728699274</v>
      </c>
      <c r="Z23" s="37">
        <v>10</v>
      </c>
      <c r="AA23" s="37">
        <f>AJ24</f>
        <v>8425.974416625002</v>
      </c>
      <c r="AB23" s="37">
        <v>3</v>
      </c>
      <c r="AC23" s="37">
        <f>AA23*AB23</f>
        <v>25277.923249875006</v>
      </c>
      <c r="AD23" s="37">
        <f t="shared" ref="AD23:AD25" si="19">30-Z23</f>
        <v>20</v>
      </c>
      <c r="AE23" s="38">
        <f>COS(RADIANS(AD23))</f>
        <v>0.93969262078590843</v>
      </c>
      <c r="AF23" s="37">
        <f>AC23*AE23</f>
        <v>23753.477946700092</v>
      </c>
      <c r="AI23" s="47">
        <v>0</v>
      </c>
      <c r="AJ23" s="47">
        <f>AS27</f>
        <v>8061.6305862429999</v>
      </c>
      <c r="AK23" s="47">
        <v>1</v>
      </c>
      <c r="AL23" s="47">
        <f>AJ23*AK23</f>
        <v>8061.6305862429999</v>
      </c>
      <c r="AM23" s="47">
        <f>40-AI23</f>
        <v>40</v>
      </c>
      <c r="AN23" s="48">
        <f>COS(RADIANS(AM23))</f>
        <v>0.76604444311897801</v>
      </c>
      <c r="AO23" s="47">
        <f>AL23*AN23</f>
        <v>6175.5673130694395</v>
      </c>
      <c r="AR23" s="73" t="str">
        <f>BJ25</f>
        <v>Σ7,2 =</v>
      </c>
      <c r="AS23" s="73"/>
      <c r="AT23" s="73">
        <f>AU19+AU20+AU21+AU22</f>
        <v>1350.4528999999998</v>
      </c>
      <c r="AU23" s="73"/>
      <c r="AV23" s="25" t="str">
        <f>BN25</f>
        <v>∑8,2=</v>
      </c>
      <c r="AW23" s="73">
        <f>AX19+AX20+AX21+AX22</f>
        <v>6342.2483669999992</v>
      </c>
      <c r="AX23" s="73"/>
      <c r="BA23" s="100" t="s">
        <v>53</v>
      </c>
      <c r="BB23" s="100" t="s">
        <v>63</v>
      </c>
      <c r="BC23" s="100" t="s">
        <v>28</v>
      </c>
      <c r="BD23" s="100" t="s">
        <v>55</v>
      </c>
      <c r="BE23" s="100" t="s">
        <v>64</v>
      </c>
      <c r="BF23" s="100" t="s">
        <v>65</v>
      </c>
      <c r="BG23" s="100" t="s">
        <v>55</v>
      </c>
      <c r="BJ23" s="37">
        <v>60</v>
      </c>
      <c r="BK23" s="37">
        <f>BT20</f>
        <v>61.171199999999985</v>
      </c>
      <c r="BL23" s="37">
        <v>3</v>
      </c>
      <c r="BM23" s="37">
        <f>(BK23*BL23)</f>
        <v>183.51359999999994</v>
      </c>
      <c r="BN23" s="37">
        <f>BW20</f>
        <v>496.90076449999992</v>
      </c>
      <c r="BO23" s="37">
        <v>3</v>
      </c>
      <c r="BP23" s="37">
        <f>(BN23*BO23)</f>
        <v>1490.7022934999998</v>
      </c>
      <c r="BS23" s="100" t="s">
        <v>59</v>
      </c>
      <c r="BT23" s="100"/>
      <c r="BU23" s="100">
        <f>SUM(BV14:BV22)</f>
        <v>6450.4638234999975</v>
      </c>
      <c r="BV23" s="100"/>
      <c r="BW23" s="41" t="s">
        <v>60</v>
      </c>
      <c r="BX23" s="100">
        <f>SUM(BY14:BY22)</f>
        <v>16015.613266500002</v>
      </c>
      <c r="BY23" s="100"/>
      <c r="CB23" s="37">
        <v>90</v>
      </c>
      <c r="CC23" s="38">
        <f>'Tables@3.79'!CJ26</f>
        <v>50.7</v>
      </c>
      <c r="CD23" s="37">
        <v>1</v>
      </c>
      <c r="CE23" s="37">
        <f t="shared" si="13"/>
        <v>50.7</v>
      </c>
      <c r="CF23" s="38">
        <f>'Tables@3.79'!CJ48</f>
        <v>333.82704999999999</v>
      </c>
      <c r="CG23" s="37">
        <v>1</v>
      </c>
      <c r="CH23" s="37">
        <f t="shared" si="14"/>
        <v>333.82704999999999</v>
      </c>
    </row>
    <row r="24" spans="3:87" ht="31.2" customHeight="1" x14ac:dyDescent="0.3">
      <c r="H24" s="37">
        <v>20</v>
      </c>
      <c r="I24" s="38">
        <f t="shared" si="17"/>
        <v>5798.2597445000001</v>
      </c>
      <c r="J24" s="37">
        <v>-1</v>
      </c>
      <c r="K24" s="37">
        <f>I24*J24</f>
        <v>-5798.2597445000001</v>
      </c>
      <c r="L24" s="37">
        <v>-10</v>
      </c>
      <c r="M24" s="38">
        <f>COS(RADIANS(L24))</f>
        <v>0.98480775301220802</v>
      </c>
      <c r="N24" s="37">
        <f>K24*M24</f>
        <v>-5710.1711503621846</v>
      </c>
      <c r="Q24" s="37">
        <v>20</v>
      </c>
      <c r="R24" s="37">
        <f>AA24</f>
        <v>5798.2597445000001</v>
      </c>
      <c r="S24" s="37">
        <v>1</v>
      </c>
      <c r="T24" s="37">
        <f>R24*S24</f>
        <v>5798.2597445000001</v>
      </c>
      <c r="U24" s="37">
        <f t="shared" si="18"/>
        <v>0</v>
      </c>
      <c r="V24" s="38">
        <f>COS(RADIANS(U24))</f>
        <v>1</v>
      </c>
      <c r="W24" s="37">
        <f>T24*V24</f>
        <v>5798.2597445000001</v>
      </c>
      <c r="Z24" s="37">
        <v>20</v>
      </c>
      <c r="AA24" s="37">
        <f>AJ25</f>
        <v>5798.2597445000001</v>
      </c>
      <c r="AB24" s="37">
        <v>3</v>
      </c>
      <c r="AC24" s="37">
        <f>AA24*AB24</f>
        <v>17394.779233500001</v>
      </c>
      <c r="AD24" s="37">
        <f t="shared" si="19"/>
        <v>10</v>
      </c>
      <c r="AE24" s="38">
        <f>COS(RADIANS(AD24))</f>
        <v>0.98480775301220802</v>
      </c>
      <c r="AF24" s="37">
        <f>AC24*AE24</f>
        <v>17130.513451086554</v>
      </c>
      <c r="AI24" s="37">
        <v>10</v>
      </c>
      <c r="AJ24" s="37">
        <f>AS28</f>
        <v>8425.974416625002</v>
      </c>
      <c r="AK24" s="37">
        <v>4</v>
      </c>
      <c r="AL24" s="37">
        <f>AJ24*AK24</f>
        <v>33703.897666500008</v>
      </c>
      <c r="AM24" s="47">
        <f t="shared" ref="AM24:AM27" si="20">40-AI24</f>
        <v>30</v>
      </c>
      <c r="AN24" s="38">
        <f>COS(RADIANS(AM24))</f>
        <v>0.86602540378443871</v>
      </c>
      <c r="AO24" s="37">
        <f>AL24*AN24</f>
        <v>29188.431585740072</v>
      </c>
      <c r="BA24" s="100"/>
      <c r="BB24" s="100"/>
      <c r="BC24" s="100"/>
      <c r="BD24" s="100"/>
      <c r="BE24" s="100"/>
      <c r="BF24" s="100"/>
      <c r="BG24" s="100"/>
      <c r="BJ24" s="37">
        <v>70</v>
      </c>
      <c r="BK24" s="37">
        <f>BT21</f>
        <v>52.821000000000005</v>
      </c>
      <c r="BL24" s="37">
        <v>1</v>
      </c>
      <c r="BM24" s="37">
        <f>(BK24*BL24)</f>
        <v>52.821000000000005</v>
      </c>
      <c r="BN24" s="37">
        <f>BW21</f>
        <v>431.95464999999996</v>
      </c>
      <c r="BO24" s="37">
        <v>1</v>
      </c>
      <c r="BP24" s="37">
        <f>(BN24*BO24)</f>
        <v>431.95464999999996</v>
      </c>
      <c r="CB24" s="100" t="s">
        <v>59</v>
      </c>
      <c r="CC24" s="100"/>
      <c r="CD24" s="100">
        <f>SUM(CE14:CE23)</f>
        <v>5779.0694734999988</v>
      </c>
      <c r="CE24" s="100"/>
      <c r="CF24" s="41" t="s">
        <v>60</v>
      </c>
      <c r="CG24" s="105">
        <f>SUM(CH14:CH23)</f>
        <v>15211.407129499999</v>
      </c>
      <c r="CH24" s="106"/>
    </row>
    <row r="25" spans="3:87" ht="25.95" customHeight="1" x14ac:dyDescent="0.3">
      <c r="H25" s="100" t="s">
        <v>66</v>
      </c>
      <c r="I25" s="100"/>
      <c r="J25" s="100"/>
      <c r="K25" s="100"/>
      <c r="L25" s="100"/>
      <c r="M25" s="100">
        <f>SUM(N22:N24)</f>
        <v>101393.40569890014</v>
      </c>
      <c r="N25" s="100"/>
      <c r="O25" s="18"/>
      <c r="P25" s="18"/>
      <c r="Q25" s="100" t="s">
        <v>66</v>
      </c>
      <c r="R25" s="100"/>
      <c r="S25" s="100"/>
      <c r="T25" s="100"/>
      <c r="U25" s="100"/>
      <c r="V25" s="100">
        <f>SUM(W22:W24)</f>
        <v>46565.574246593795</v>
      </c>
      <c r="W25" s="100"/>
      <c r="Z25" s="37">
        <v>30</v>
      </c>
      <c r="AA25" s="37">
        <f>AJ26</f>
        <v>5371.4426604750015</v>
      </c>
      <c r="AB25" s="37">
        <v>1</v>
      </c>
      <c r="AC25" s="37">
        <f>AA25*AB25</f>
        <v>5371.4426604750015</v>
      </c>
      <c r="AD25" s="37">
        <f t="shared" si="19"/>
        <v>0</v>
      </c>
      <c r="AE25" s="38">
        <f>COS(RADIANS(AD25))</f>
        <v>1</v>
      </c>
      <c r="AF25" s="37">
        <f>AC25*AE25</f>
        <v>5371.4426604750015</v>
      </c>
      <c r="AI25" s="37">
        <v>20</v>
      </c>
      <c r="AJ25" s="37">
        <f>AS29</f>
        <v>5798.2597445000001</v>
      </c>
      <c r="AK25" s="37">
        <v>2</v>
      </c>
      <c r="AL25" s="37">
        <f>AJ25*AK25</f>
        <v>11596.519489</v>
      </c>
      <c r="AM25" s="47">
        <f t="shared" si="20"/>
        <v>20</v>
      </c>
      <c r="AN25" s="38">
        <f>COS(RADIANS(AM25))</f>
        <v>0.93969262078590843</v>
      </c>
      <c r="AO25" s="37">
        <f>AL25*AN25</f>
        <v>10897.163790613275</v>
      </c>
      <c r="AR25" s="100" t="s">
        <v>53</v>
      </c>
      <c r="AS25" s="100" t="s">
        <v>63</v>
      </c>
      <c r="AT25" s="100" t="s">
        <v>28</v>
      </c>
      <c r="AU25" s="100" t="s">
        <v>55</v>
      </c>
      <c r="AV25" s="100" t="s">
        <v>64</v>
      </c>
      <c r="AW25" s="100" t="s">
        <v>65</v>
      </c>
      <c r="AX25" s="100" t="s">
        <v>55</v>
      </c>
      <c r="BA25" s="37">
        <v>0</v>
      </c>
      <c r="BB25" s="37">
        <f t="shared" ref="BB25:BB27" si="21">BT29</f>
        <v>8061.6305862429999</v>
      </c>
      <c r="BC25" s="37">
        <v>1</v>
      </c>
      <c r="BD25" s="37">
        <f>BB25*BC25</f>
        <v>8061.6305862429999</v>
      </c>
      <c r="BE25" s="37">
        <f>60-BA25</f>
        <v>60</v>
      </c>
      <c r="BF25" s="38">
        <f>COS(RADIANS(BE25))</f>
        <v>0.50000000000000011</v>
      </c>
      <c r="BG25" s="37">
        <f>BD25*BF25</f>
        <v>4030.8152931215009</v>
      </c>
      <c r="BJ25" s="100" t="s">
        <v>67</v>
      </c>
      <c r="BK25" s="100"/>
      <c r="BL25" s="100">
        <f>SUM(BM21:BM24)</f>
        <v>582.49644999999998</v>
      </c>
      <c r="BM25" s="100"/>
      <c r="BN25" s="41" t="s">
        <v>68</v>
      </c>
      <c r="BO25" s="100">
        <f>SUM(BP21:BP24)</f>
        <v>4531.6576934999985</v>
      </c>
      <c r="BP25" s="100"/>
    </row>
    <row r="26" spans="3:87" ht="31.95" customHeight="1" x14ac:dyDescent="0.3">
      <c r="Z26" s="100" t="s">
        <v>66</v>
      </c>
      <c r="AA26" s="100"/>
      <c r="AB26" s="100"/>
      <c r="AC26" s="100"/>
      <c r="AD26" s="100"/>
      <c r="AE26" s="100">
        <f>SUM(AF22:AF25)</f>
        <v>53237.010941873727</v>
      </c>
      <c r="AF26" s="100"/>
      <c r="AI26" s="37">
        <v>30</v>
      </c>
      <c r="AJ26" s="37">
        <f>AS36</f>
        <v>5371.4426604750015</v>
      </c>
      <c r="AK26" s="37">
        <v>4</v>
      </c>
      <c r="AL26" s="37">
        <f>AJ26*AK26</f>
        <v>21485.770641900006</v>
      </c>
      <c r="AM26" s="47">
        <f t="shared" si="20"/>
        <v>10</v>
      </c>
      <c r="AN26" s="38">
        <f>COS(RADIANS(AM26))</f>
        <v>0.98480775301220802</v>
      </c>
      <c r="AO26" s="37">
        <f>AL26*AN26</f>
        <v>21159.353507585212</v>
      </c>
      <c r="AR26" s="100"/>
      <c r="AS26" s="100"/>
      <c r="AT26" s="100"/>
      <c r="AU26" s="100"/>
      <c r="AV26" s="100"/>
      <c r="AW26" s="100"/>
      <c r="AX26" s="100"/>
      <c r="BA26" s="37">
        <v>10</v>
      </c>
      <c r="BB26" s="37">
        <f t="shared" si="21"/>
        <v>8425.974416625002</v>
      </c>
      <c r="BC26" s="37">
        <v>4</v>
      </c>
      <c r="BD26" s="37">
        <f t="shared" ref="BD26:BD31" si="22">BB26*BC26</f>
        <v>33703.897666500008</v>
      </c>
      <c r="BE26" s="37">
        <f t="shared" ref="BE26:BE31" si="23">60-BA26</f>
        <v>50</v>
      </c>
      <c r="BF26" s="38">
        <f t="shared" ref="BF26:BF31" si="24">COS(RADIANS(BE26))</f>
        <v>0.64278760968653936</v>
      </c>
      <c r="BG26" s="37">
        <f t="shared" ref="BG26:BG31" si="25">BD26*BF26</f>
        <v>21664.447818169272</v>
      </c>
    </row>
    <row r="27" spans="3:87" ht="31.2" customHeight="1" x14ac:dyDescent="0.3">
      <c r="H27" s="107" t="s">
        <v>69</v>
      </c>
      <c r="I27" s="108"/>
      <c r="J27" s="108"/>
      <c r="K27" s="109"/>
      <c r="L27" s="49">
        <f>0.5*(1/3)*(1/12)*0.174*6.455*J17</f>
        <v>155.09966640305518</v>
      </c>
      <c r="M27" s="50" t="s">
        <v>70</v>
      </c>
      <c r="Q27" s="107" t="s">
        <v>69</v>
      </c>
      <c r="R27" s="108"/>
      <c r="S27" s="108"/>
      <c r="T27" s="109"/>
      <c r="U27" s="49">
        <f>0.5*(1/3)*(1/3)*6.455*0.174*S17</f>
        <v>275.14626659794408</v>
      </c>
      <c r="V27" s="50" t="s">
        <v>70</v>
      </c>
      <c r="AI27" s="37">
        <v>40</v>
      </c>
      <c r="AJ27" s="37">
        <f>AS37</f>
        <v>4464.8206959999989</v>
      </c>
      <c r="AK27" s="37">
        <v>1</v>
      </c>
      <c r="AL27" s="37">
        <f>AJ27*AK27</f>
        <v>4464.8206959999989</v>
      </c>
      <c r="AM27" s="47">
        <f t="shared" si="20"/>
        <v>0</v>
      </c>
      <c r="AN27" s="38">
        <f>COS(RADIANS(AM27))</f>
        <v>1</v>
      </c>
      <c r="AO27" s="37">
        <f>AL27*AN27</f>
        <v>4464.8206959999989</v>
      </c>
      <c r="AR27" s="39">
        <f t="shared" ref="AR27:AS29" si="26">BJ29</f>
        <v>0</v>
      </c>
      <c r="AS27" s="39">
        <f t="shared" si="26"/>
        <v>8061.6305862429999</v>
      </c>
      <c r="AT27" s="39">
        <v>1</v>
      </c>
      <c r="AU27" s="39">
        <f>AS27*AT27</f>
        <v>8061.6305862429999</v>
      </c>
      <c r="AV27" s="39">
        <f>50-AR27</f>
        <v>50</v>
      </c>
      <c r="AW27" s="29">
        <f>COS(RADIANS(AV27))</f>
        <v>0.64278760968653936</v>
      </c>
      <c r="AX27" s="39">
        <f>AU27*AW27</f>
        <v>5181.9162547070327</v>
      </c>
      <c r="BA27" s="37">
        <v>20</v>
      </c>
      <c r="BB27" s="37">
        <f t="shared" si="21"/>
        <v>5798.2597445000001</v>
      </c>
      <c r="BC27" s="37">
        <v>2</v>
      </c>
      <c r="BD27" s="37">
        <f t="shared" si="22"/>
        <v>11596.519489</v>
      </c>
      <c r="BE27" s="37">
        <f t="shared" si="23"/>
        <v>40</v>
      </c>
      <c r="BF27" s="38">
        <f t="shared" si="24"/>
        <v>0.76604444311897801</v>
      </c>
      <c r="BG27" s="37">
        <f t="shared" si="25"/>
        <v>8883.4493140693812</v>
      </c>
      <c r="BJ27" s="100" t="s">
        <v>53</v>
      </c>
      <c r="BK27" s="100" t="s">
        <v>63</v>
      </c>
      <c r="BL27" s="100" t="s">
        <v>28</v>
      </c>
      <c r="BM27" s="100" t="s">
        <v>55</v>
      </c>
      <c r="BN27" s="100" t="s">
        <v>64</v>
      </c>
      <c r="BO27" s="100" t="s">
        <v>65</v>
      </c>
      <c r="BP27" s="100" t="s">
        <v>55</v>
      </c>
      <c r="BS27" s="100" t="s">
        <v>53</v>
      </c>
      <c r="BT27" s="100" t="s">
        <v>63</v>
      </c>
      <c r="BU27" s="100" t="s">
        <v>28</v>
      </c>
      <c r="BV27" s="100" t="s">
        <v>55</v>
      </c>
      <c r="BW27" s="100" t="s">
        <v>64</v>
      </c>
      <c r="BX27" s="100" t="s">
        <v>65</v>
      </c>
      <c r="BY27" s="100" t="s">
        <v>55</v>
      </c>
      <c r="CB27" s="100" t="s">
        <v>53</v>
      </c>
      <c r="CC27" s="100" t="s">
        <v>63</v>
      </c>
      <c r="CD27" s="100" t="s">
        <v>28</v>
      </c>
      <c r="CE27" s="100" t="s">
        <v>55</v>
      </c>
      <c r="CF27" s="100" t="s">
        <v>64</v>
      </c>
      <c r="CG27" s="100" t="s">
        <v>65</v>
      </c>
      <c r="CH27" s="100" t="s">
        <v>55</v>
      </c>
    </row>
    <row r="28" spans="3:87" ht="15.6" customHeight="1" x14ac:dyDescent="0.3">
      <c r="H28" s="107" t="s">
        <v>71</v>
      </c>
      <c r="I28" s="108"/>
      <c r="J28" s="108"/>
      <c r="K28" s="109"/>
      <c r="L28" s="49">
        <f>0.5*(1/3)*(1/12)*0.174*6.455*M17</f>
        <v>143.82270187207607</v>
      </c>
      <c r="M28" s="50" t="s">
        <v>70</v>
      </c>
      <c r="Q28" s="107" t="s">
        <v>71</v>
      </c>
      <c r="R28" s="108"/>
      <c r="S28" s="108"/>
      <c r="T28" s="109"/>
      <c r="U28" s="49">
        <f>0.5*(1/3)*(1/3)*6.455*0.174*V17</f>
        <v>289.88343944636091</v>
      </c>
      <c r="V28" s="50" t="s">
        <v>70</v>
      </c>
      <c r="Z28" s="107" t="s">
        <v>69</v>
      </c>
      <c r="AA28" s="108"/>
      <c r="AB28" s="108"/>
      <c r="AC28" s="109"/>
      <c r="AD28" s="49">
        <f>0.5*(1/3)*(3/8)*0.174*6.455*AB18</f>
        <v>319.38839950878094</v>
      </c>
      <c r="AE28" s="50" t="s">
        <v>70</v>
      </c>
      <c r="AF28" s="18"/>
      <c r="AI28" s="100" t="s">
        <v>66</v>
      </c>
      <c r="AJ28" s="100"/>
      <c r="AK28" s="100"/>
      <c r="AL28" s="100"/>
      <c r="AM28" s="100"/>
      <c r="AN28" s="100">
        <f>SUM(AO23:AO27)</f>
        <v>71885.336893007989</v>
      </c>
      <c r="AO28" s="100"/>
      <c r="AR28" s="39">
        <f t="shared" si="26"/>
        <v>10</v>
      </c>
      <c r="AS28" s="39">
        <f t="shared" si="26"/>
        <v>8425.974416625002</v>
      </c>
      <c r="AT28" s="39">
        <v>4</v>
      </c>
      <c r="AU28" s="39">
        <f t="shared" ref="AU28:AU29" si="27">AS28*AT28</f>
        <v>33703.897666500008</v>
      </c>
      <c r="AV28" s="39">
        <f t="shared" ref="AV28:AV29" si="28">50-AR28</f>
        <v>40</v>
      </c>
      <c r="AW28" s="29">
        <f>COS(RADIANS(AV28))</f>
        <v>0.76604444311897801</v>
      </c>
      <c r="AX28" s="39">
        <f t="shared" ref="AX28:AX29" si="29">AU28*AW28</f>
        <v>25818.683518873022</v>
      </c>
      <c r="BA28" s="37">
        <v>30</v>
      </c>
      <c r="BB28" s="37">
        <f>BT32</f>
        <v>5371.4426604750015</v>
      </c>
      <c r="BC28" s="37">
        <v>4</v>
      </c>
      <c r="BD28" s="37">
        <f t="shared" si="22"/>
        <v>21485.770641900006</v>
      </c>
      <c r="BE28" s="37">
        <f t="shared" si="23"/>
        <v>30</v>
      </c>
      <c r="BF28" s="38">
        <f t="shared" si="24"/>
        <v>0.86602540378443871</v>
      </c>
      <c r="BG28" s="37">
        <f t="shared" si="25"/>
        <v>18607.22319577129</v>
      </c>
      <c r="BJ28" s="100"/>
      <c r="BK28" s="100"/>
      <c r="BL28" s="100"/>
      <c r="BM28" s="100"/>
      <c r="BN28" s="100"/>
      <c r="BO28" s="100"/>
      <c r="BP28" s="100"/>
      <c r="BS28" s="100"/>
      <c r="BT28" s="100"/>
      <c r="BU28" s="100"/>
      <c r="BV28" s="100"/>
      <c r="BW28" s="100"/>
      <c r="BX28" s="100"/>
      <c r="BY28" s="100"/>
      <c r="CB28" s="100"/>
      <c r="CC28" s="100"/>
      <c r="CD28" s="100"/>
      <c r="CE28" s="100"/>
      <c r="CF28" s="100"/>
      <c r="CG28" s="100"/>
      <c r="CH28" s="100"/>
    </row>
    <row r="29" spans="3:87" ht="15.6" customHeight="1" x14ac:dyDescent="0.3">
      <c r="H29" s="107" t="s">
        <v>72</v>
      </c>
      <c r="I29" s="108"/>
      <c r="J29" s="108"/>
      <c r="K29" s="109"/>
      <c r="L29" s="49">
        <f>C12+L27-L28</f>
        <v>2094.1769645309796</v>
      </c>
      <c r="M29" s="50" t="s">
        <v>70</v>
      </c>
      <c r="Q29" s="107" t="s">
        <v>72</v>
      </c>
      <c r="R29" s="108"/>
      <c r="S29" s="108"/>
      <c r="T29" s="109"/>
      <c r="U29" s="49">
        <f>C12+U27-U28</f>
        <v>2068.1628271515829</v>
      </c>
      <c r="V29" s="50" t="s">
        <v>70</v>
      </c>
      <c r="Z29" s="107" t="s">
        <v>71</v>
      </c>
      <c r="AA29" s="108"/>
      <c r="AB29" s="108"/>
      <c r="AC29" s="109"/>
      <c r="AD29" s="49">
        <f>0.5*(1/3)*(3/8)*0.174*6.455*AE18</f>
        <v>445.95576728261722</v>
      </c>
      <c r="AE29" s="50" t="s">
        <v>70</v>
      </c>
      <c r="AF29" s="18"/>
      <c r="AI29" s="51"/>
      <c r="AJ29" s="51"/>
      <c r="AK29" s="51"/>
      <c r="AL29" s="51"/>
      <c r="AM29" s="51"/>
      <c r="AN29" s="51"/>
      <c r="AO29" s="51"/>
      <c r="AR29" s="39">
        <f t="shared" si="26"/>
        <v>20</v>
      </c>
      <c r="AS29" s="39">
        <f t="shared" si="26"/>
        <v>5798.2597445000001</v>
      </c>
      <c r="AT29" s="39">
        <v>1</v>
      </c>
      <c r="AU29" s="39">
        <f t="shared" si="27"/>
        <v>5798.2597445000001</v>
      </c>
      <c r="AV29" s="39">
        <f t="shared" si="28"/>
        <v>30</v>
      </c>
      <c r="AW29" s="29">
        <f>COS(RADIANS(AV29))</f>
        <v>0.86602540378443871</v>
      </c>
      <c r="AX29" s="39">
        <f t="shared" si="29"/>
        <v>5021.4402364776688</v>
      </c>
      <c r="BA29" s="37">
        <v>40</v>
      </c>
      <c r="BB29" s="37">
        <f>BT33</f>
        <v>4464.8206959999989</v>
      </c>
      <c r="BC29" s="37">
        <v>2</v>
      </c>
      <c r="BD29" s="37">
        <f t="shared" si="22"/>
        <v>8929.6413919999977</v>
      </c>
      <c r="BE29" s="37">
        <f t="shared" si="23"/>
        <v>20</v>
      </c>
      <c r="BF29" s="38">
        <f t="shared" si="24"/>
        <v>0.93969262078590843</v>
      </c>
      <c r="BG29" s="37">
        <f t="shared" si="25"/>
        <v>8391.118122326805</v>
      </c>
      <c r="BJ29" s="37">
        <v>0</v>
      </c>
      <c r="BK29" s="37">
        <f>BT29</f>
        <v>8061.6305862429999</v>
      </c>
      <c r="BL29" s="37">
        <v>1</v>
      </c>
      <c r="BM29" s="37">
        <f>BK29*BL29</f>
        <v>8061.6305862429999</v>
      </c>
      <c r="BN29" s="37">
        <f>70-BJ29</f>
        <v>70</v>
      </c>
      <c r="BO29" s="38">
        <f>COS(RADIANS(BN29))</f>
        <v>0.34202014332566882</v>
      </c>
      <c r="BP29" s="37">
        <f>BM29*BO29</f>
        <v>2757.2400485454264</v>
      </c>
      <c r="BS29" s="37">
        <v>0</v>
      </c>
      <c r="BT29" s="37">
        <f t="shared" ref="BT29:BT37" si="30">CC29</f>
        <v>8061.6305862429999</v>
      </c>
      <c r="BU29" s="37">
        <v>1</v>
      </c>
      <c r="BV29" s="37">
        <f>BT29*BU29</f>
        <v>8061.6305862429999</v>
      </c>
      <c r="BW29" s="37">
        <f>80-BS29</f>
        <v>80</v>
      </c>
      <c r="BX29" s="38">
        <f>COS(RADIANS(BW29))</f>
        <v>0.17364817766693041</v>
      </c>
      <c r="BY29" s="37">
        <f>BV29*BX29</f>
        <v>1399.8874603250849</v>
      </c>
      <c r="CB29" s="37">
        <v>0</v>
      </c>
      <c r="CC29" s="38">
        <f>'Tables@3.79'!I26+'Tables@3.79'!I48</f>
        <v>8061.6305862429999</v>
      </c>
      <c r="CD29" s="37">
        <v>1</v>
      </c>
      <c r="CE29" s="37">
        <f>CC29*CD29</f>
        <v>8061.6305862429999</v>
      </c>
      <c r="CF29" s="37">
        <f>90-CB29</f>
        <v>90</v>
      </c>
      <c r="CG29" s="38">
        <f>COS(RADIANS(CF29))</f>
        <v>6.1257422745431001E-17</v>
      </c>
      <c r="CH29" s="37">
        <v>0</v>
      </c>
    </row>
    <row r="30" spans="3:87" ht="16.2" x14ac:dyDescent="0.3">
      <c r="H30" s="107" t="s">
        <v>73</v>
      </c>
      <c r="I30" s="108"/>
      <c r="J30" s="108"/>
      <c r="K30" s="109"/>
      <c r="L30" s="49">
        <f>(1/3)*(1/3)*(1/12)*0.174*6.455*M25</f>
        <v>1054.463254433645</v>
      </c>
      <c r="M30" s="50" t="s">
        <v>74</v>
      </c>
      <c r="Q30" s="107" t="s">
        <v>73</v>
      </c>
      <c r="R30" s="108"/>
      <c r="S30" s="108"/>
      <c r="T30" s="109"/>
      <c r="U30" s="49">
        <f xml:space="preserve"> (1/3)*(1/3)*(1/3)*0.174*6.455*V25</f>
        <v>1937.076149131361</v>
      </c>
      <c r="V30" s="50" t="s">
        <v>74</v>
      </c>
      <c r="Z30" s="107" t="s">
        <v>72</v>
      </c>
      <c r="AA30" s="108"/>
      <c r="AB30" s="108"/>
      <c r="AC30" s="109"/>
      <c r="AD30" s="49">
        <f>C12+AD28-AD29</f>
        <v>1956.3326322261637</v>
      </c>
      <c r="AE30" s="50" t="s">
        <v>70</v>
      </c>
      <c r="AF30" s="18"/>
      <c r="AR30" s="110" t="str">
        <f>BJ34</f>
        <v>∑9,1=</v>
      </c>
      <c r="AS30" s="111"/>
      <c r="AT30" s="111"/>
      <c r="AU30" s="111"/>
      <c r="AV30" s="112"/>
      <c r="AW30" s="110">
        <f>AX27+AX28+AX29</f>
        <v>36022.040010057724</v>
      </c>
      <c r="AX30" s="112"/>
      <c r="BA30" s="37">
        <v>50</v>
      </c>
      <c r="BB30" s="37">
        <f>BT34</f>
        <v>3011.8972180000005</v>
      </c>
      <c r="BC30" s="37">
        <v>4</v>
      </c>
      <c r="BD30" s="37">
        <f t="shared" si="22"/>
        <v>12047.588872000002</v>
      </c>
      <c r="BE30" s="37">
        <f t="shared" si="23"/>
        <v>10</v>
      </c>
      <c r="BF30" s="38">
        <f t="shared" si="24"/>
        <v>0.98480775301220802</v>
      </c>
      <c r="BG30" s="37">
        <f t="shared" si="25"/>
        <v>11864.558926249203</v>
      </c>
      <c r="BJ30" s="37">
        <v>10</v>
      </c>
      <c r="BK30" s="37">
        <f>BT30</f>
        <v>8425.974416625002</v>
      </c>
      <c r="BL30" s="37">
        <v>4</v>
      </c>
      <c r="BM30" s="37">
        <f>BK30*BL30</f>
        <v>33703.897666500008</v>
      </c>
      <c r="BN30" s="37">
        <f t="shared" ref="BN30:BN31" si="31">70-BJ30</f>
        <v>60</v>
      </c>
      <c r="BO30" s="38">
        <f>COS(RADIANS(BN30))</f>
        <v>0.50000000000000011</v>
      </c>
      <c r="BP30" s="37">
        <f>BM30*BO30</f>
        <v>16851.948833250008</v>
      </c>
      <c r="BS30" s="37">
        <v>10</v>
      </c>
      <c r="BT30" s="37">
        <f t="shared" si="30"/>
        <v>8425.974416625002</v>
      </c>
      <c r="BU30" s="37">
        <v>4</v>
      </c>
      <c r="BV30" s="37">
        <f t="shared" ref="BV30:BV37" si="32">BT30*BU30</f>
        <v>33703.897666500008</v>
      </c>
      <c r="BW30" s="37">
        <f t="shared" ref="BW30:BW37" si="33">80-BS30</f>
        <v>70</v>
      </c>
      <c r="BX30" s="38">
        <f t="shared" ref="BX30:BX37" si="34">COS(RADIANS(BW30))</f>
        <v>0.34202014332566882</v>
      </c>
      <c r="BY30" s="37">
        <f t="shared" ref="BY30:BY37" si="35">BV30*BX30</f>
        <v>11527.411910530007</v>
      </c>
      <c r="CB30" s="37">
        <v>10</v>
      </c>
      <c r="CC30" s="38">
        <f>'Tables@3.79'!R26+'Tables@3.79'!R48</f>
        <v>8425.974416625002</v>
      </c>
      <c r="CD30" s="37">
        <v>3</v>
      </c>
      <c r="CE30" s="37">
        <f t="shared" ref="CE30:CE38" si="36">CC30*CD30</f>
        <v>25277.923249875006</v>
      </c>
      <c r="CF30" s="37">
        <f t="shared" ref="CF30:CF38" si="37">90-CB30</f>
        <v>80</v>
      </c>
      <c r="CG30" s="38">
        <f t="shared" ref="CG30:CG38" si="38">COS(RADIANS(CF30))</f>
        <v>0.17364817766693041</v>
      </c>
      <c r="CH30" s="37">
        <f t="shared" ref="CH30:CH38" si="39">CE30*CG30</f>
        <v>4389.4653075453261</v>
      </c>
    </row>
    <row r="31" spans="3:87" ht="16.2" x14ac:dyDescent="0.3">
      <c r="H31" s="107" t="s">
        <v>75</v>
      </c>
      <c r="I31" s="108"/>
      <c r="J31" s="108"/>
      <c r="K31" s="109"/>
      <c r="L31" s="49">
        <f>L30/L29</f>
        <v>0.50352156111592361</v>
      </c>
      <c r="M31" s="50" t="s">
        <v>76</v>
      </c>
      <c r="Q31" s="107" t="s">
        <v>75</v>
      </c>
      <c r="R31" s="108"/>
      <c r="S31" s="108"/>
      <c r="T31" s="109"/>
      <c r="U31" s="49">
        <f>U30/U29</f>
        <v>0.93661684839352644</v>
      </c>
      <c r="V31" s="50" t="s">
        <v>76</v>
      </c>
      <c r="Z31" s="107" t="s">
        <v>73</v>
      </c>
      <c r="AA31" s="108"/>
      <c r="AB31" s="108"/>
      <c r="AC31" s="109"/>
      <c r="AD31" s="49">
        <f>(1/3)*(1/3)*(3/8)*0.174*6.455*AE26</f>
        <v>2491.4255658160132</v>
      </c>
      <c r="AE31" s="50" t="s">
        <v>74</v>
      </c>
      <c r="AF31" s="18"/>
      <c r="AI31" s="107" t="s">
        <v>69</v>
      </c>
      <c r="AJ31" s="108"/>
      <c r="AK31" s="108"/>
      <c r="AL31" s="109"/>
      <c r="AM31" s="49">
        <f>0.5*(1/3)*(1/3)*0.174*6.455*AK19</f>
        <v>352.17057894969412</v>
      </c>
      <c r="AN31" s="50" t="s">
        <v>70</v>
      </c>
      <c r="BA31" s="37">
        <v>60</v>
      </c>
      <c r="BB31" s="37">
        <f>BT35</f>
        <v>2195.6685489234997</v>
      </c>
      <c r="BC31" s="37">
        <v>1</v>
      </c>
      <c r="BD31" s="37">
        <f t="shared" si="22"/>
        <v>2195.6685489234997</v>
      </c>
      <c r="BE31" s="37">
        <f t="shared" si="23"/>
        <v>0</v>
      </c>
      <c r="BF31" s="38">
        <f t="shared" si="24"/>
        <v>1</v>
      </c>
      <c r="BG31" s="37">
        <f t="shared" si="25"/>
        <v>2195.6685489234997</v>
      </c>
      <c r="BJ31" s="37">
        <v>20</v>
      </c>
      <c r="BK31" s="37">
        <f>BT31</f>
        <v>5798.2597445000001</v>
      </c>
      <c r="BL31" s="37">
        <v>2</v>
      </c>
      <c r="BM31" s="37">
        <f>BK31*BL31</f>
        <v>11596.519489</v>
      </c>
      <c r="BN31" s="37">
        <f t="shared" si="31"/>
        <v>50</v>
      </c>
      <c r="BO31" s="38">
        <f>COS(RADIANS(BN31))</f>
        <v>0.64278760968653936</v>
      </c>
      <c r="BP31" s="37">
        <f>BM31*BO31</f>
        <v>7454.0990430176789</v>
      </c>
      <c r="BS31" s="37">
        <v>20</v>
      </c>
      <c r="BT31" s="37">
        <f t="shared" si="30"/>
        <v>5798.2597445000001</v>
      </c>
      <c r="BU31" s="37">
        <v>2</v>
      </c>
      <c r="BV31" s="37">
        <f t="shared" si="32"/>
        <v>11596.519489</v>
      </c>
      <c r="BW31" s="37">
        <f t="shared" si="33"/>
        <v>60</v>
      </c>
      <c r="BX31" s="38">
        <f t="shared" si="34"/>
        <v>0.50000000000000011</v>
      </c>
      <c r="BY31" s="37">
        <f t="shared" si="35"/>
        <v>5798.259744500001</v>
      </c>
      <c r="CB31" s="37">
        <v>20</v>
      </c>
      <c r="CC31" s="38">
        <f>'Tables@3.79'!AA26+'Tables@3.79'!AA48</f>
        <v>5798.2597445000001</v>
      </c>
      <c r="CD31" s="37">
        <v>3</v>
      </c>
      <c r="CE31" s="37">
        <f t="shared" si="36"/>
        <v>17394.779233500001</v>
      </c>
      <c r="CF31" s="37">
        <f t="shared" si="37"/>
        <v>70</v>
      </c>
      <c r="CG31" s="38">
        <f t="shared" si="38"/>
        <v>0.34202014332566882</v>
      </c>
      <c r="CH31" s="37">
        <f t="shared" si="39"/>
        <v>5949.364886560038</v>
      </c>
    </row>
    <row r="32" spans="3:87" ht="16.2" x14ac:dyDescent="0.3">
      <c r="H32" s="107" t="s">
        <v>77</v>
      </c>
      <c r="I32" s="108"/>
      <c r="J32" s="108"/>
      <c r="K32" s="109"/>
      <c r="L32" s="49">
        <v>2.8</v>
      </c>
      <c r="M32" s="50" t="s">
        <v>76</v>
      </c>
      <c r="Q32" s="107" t="s">
        <v>77</v>
      </c>
      <c r="R32" s="108"/>
      <c r="S32" s="108"/>
      <c r="T32" s="109"/>
      <c r="U32" s="49">
        <f>L32</f>
        <v>2.8</v>
      </c>
      <c r="V32" s="50" t="s">
        <v>76</v>
      </c>
      <c r="Z32" s="107" t="s">
        <v>75</v>
      </c>
      <c r="AA32" s="108"/>
      <c r="AB32" s="108"/>
      <c r="AC32" s="109"/>
      <c r="AD32" s="49">
        <f>AD31/AD30</f>
        <v>1.2735183806554169</v>
      </c>
      <c r="AE32" s="50" t="s">
        <v>76</v>
      </c>
      <c r="AF32" s="18"/>
      <c r="AI32" s="107" t="s">
        <v>71</v>
      </c>
      <c r="AJ32" s="108"/>
      <c r="AK32" s="108"/>
      <c r="AL32" s="109"/>
      <c r="AM32" s="49">
        <f>0.5*(1/3)*(1/3)*0.174*6.455*AN19</f>
        <v>603.73384988016755</v>
      </c>
      <c r="AN32" s="50" t="s">
        <v>70</v>
      </c>
      <c r="BA32" s="100" t="s">
        <v>66</v>
      </c>
      <c r="BB32" s="100"/>
      <c r="BC32" s="100"/>
      <c r="BD32" s="100"/>
      <c r="BE32" s="100"/>
      <c r="BF32" s="100">
        <f>SUM(BG25:BG31)</f>
        <v>75637.281218630946</v>
      </c>
      <c r="BG32" s="100"/>
      <c r="BJ32" s="37">
        <v>30</v>
      </c>
      <c r="BK32" s="37">
        <f>BT32</f>
        <v>5371.4426604750015</v>
      </c>
      <c r="BL32" s="37">
        <v>4</v>
      </c>
      <c r="BM32" s="37">
        <f>BK32*BL32</f>
        <v>21485.770641900006</v>
      </c>
      <c r="BN32" s="37">
        <f>70-BJ32</f>
        <v>40</v>
      </c>
      <c r="BO32" s="38">
        <f>COS(RADIANS(BN32))</f>
        <v>0.76604444311897801</v>
      </c>
      <c r="BP32" s="37">
        <f>BM32*BO32</f>
        <v>16459.055206356377</v>
      </c>
      <c r="BS32" s="37">
        <v>30</v>
      </c>
      <c r="BT32" s="37">
        <f t="shared" si="30"/>
        <v>5371.4426604750015</v>
      </c>
      <c r="BU32" s="37">
        <v>4</v>
      </c>
      <c r="BV32" s="37">
        <f t="shared" si="32"/>
        <v>21485.770641900006</v>
      </c>
      <c r="BW32" s="37">
        <f t="shared" si="33"/>
        <v>50</v>
      </c>
      <c r="BX32" s="38">
        <f t="shared" si="34"/>
        <v>0.64278760968653936</v>
      </c>
      <c r="BY32" s="37">
        <f t="shared" si="35"/>
        <v>13810.787153180127</v>
      </c>
      <c r="CB32" s="37">
        <v>30</v>
      </c>
      <c r="CC32" s="38">
        <f>'Tables@3.79'!AJ26+'Tables@3.79'!AJ48</f>
        <v>5371.4426604750015</v>
      </c>
      <c r="CD32" s="37">
        <v>2</v>
      </c>
      <c r="CE32" s="37">
        <f t="shared" si="36"/>
        <v>10742.885320950003</v>
      </c>
      <c r="CF32" s="37">
        <f t="shared" si="37"/>
        <v>60</v>
      </c>
      <c r="CG32" s="38">
        <f t="shared" si="38"/>
        <v>0.50000000000000011</v>
      </c>
      <c r="CH32" s="37">
        <f t="shared" si="39"/>
        <v>5371.4426604750024</v>
      </c>
    </row>
    <row r="33" spans="8:86" ht="16.2" x14ac:dyDescent="0.3">
      <c r="H33" s="107" t="s">
        <v>78</v>
      </c>
      <c r="I33" s="108"/>
      <c r="J33" s="108"/>
      <c r="K33" s="109"/>
      <c r="L33" s="49">
        <f>L32-C18</f>
        <v>0.75999999999999979</v>
      </c>
      <c r="M33" s="50" t="s">
        <v>76</v>
      </c>
      <c r="Q33" s="107" t="s">
        <v>78</v>
      </c>
      <c r="R33" s="108"/>
      <c r="S33" s="108"/>
      <c r="T33" s="109"/>
      <c r="U33" s="49">
        <f>U32-C18</f>
        <v>0.75999999999999979</v>
      </c>
      <c r="V33" s="50" t="s">
        <v>76</v>
      </c>
      <c r="Z33" s="107" t="s">
        <v>77</v>
      </c>
      <c r="AA33" s="108"/>
      <c r="AB33" s="108"/>
      <c r="AC33" s="109"/>
      <c r="AD33" s="49">
        <f>U32</f>
        <v>2.8</v>
      </c>
      <c r="AE33" s="50" t="s">
        <v>76</v>
      </c>
      <c r="AF33" s="18"/>
      <c r="AI33" s="107" t="s">
        <v>72</v>
      </c>
      <c r="AJ33" s="108"/>
      <c r="AK33" s="108"/>
      <c r="AL33" s="109"/>
      <c r="AM33" s="49">
        <f>C12+AM31-AM32</f>
        <v>1831.3367290695267</v>
      </c>
      <c r="AN33" s="50" t="s">
        <v>70</v>
      </c>
      <c r="BJ33" s="37">
        <v>40</v>
      </c>
      <c r="BK33" s="37">
        <f>BT33</f>
        <v>4464.8206959999989</v>
      </c>
      <c r="BL33" s="37">
        <v>1</v>
      </c>
      <c r="BM33" s="37">
        <f>BK33*BL33</f>
        <v>4464.8206959999989</v>
      </c>
      <c r="BN33" s="37">
        <f>70-BJ33</f>
        <v>30</v>
      </c>
      <c r="BO33" s="38">
        <f>COS(RADIANS(BN33))</f>
        <v>0.86602540378443871</v>
      </c>
      <c r="BP33" s="37">
        <f>BM33*BO33</f>
        <v>3866.6481460785176</v>
      </c>
      <c r="BS33" s="37">
        <v>40</v>
      </c>
      <c r="BT33" s="37">
        <f t="shared" si="30"/>
        <v>4464.8206959999989</v>
      </c>
      <c r="BU33" s="37">
        <v>2</v>
      </c>
      <c r="BV33" s="37">
        <f t="shared" si="32"/>
        <v>8929.6413919999977</v>
      </c>
      <c r="BW33" s="37">
        <f t="shared" si="33"/>
        <v>40</v>
      </c>
      <c r="BX33" s="38">
        <f t="shared" si="34"/>
        <v>0.76604444311897801</v>
      </c>
      <c r="BY33" s="37">
        <f t="shared" si="35"/>
        <v>6840.5021673868141</v>
      </c>
      <c r="CB33" s="37">
        <v>40</v>
      </c>
      <c r="CC33" s="38">
        <f>'Tables@3.79'!AS26+'Tables@3.79'!AS48</f>
        <v>4464.8206959999989</v>
      </c>
      <c r="CD33" s="37">
        <v>3</v>
      </c>
      <c r="CE33" s="37">
        <f t="shared" si="36"/>
        <v>13394.462087999997</v>
      </c>
      <c r="CF33" s="37">
        <f t="shared" si="37"/>
        <v>50</v>
      </c>
      <c r="CG33" s="38">
        <f t="shared" si="38"/>
        <v>0.64278760968653936</v>
      </c>
      <c r="CH33" s="37">
        <f t="shared" si="39"/>
        <v>8609.794268582491</v>
      </c>
    </row>
    <row r="34" spans="8:86" ht="16.2" x14ac:dyDescent="0.3">
      <c r="H34" s="107" t="s">
        <v>79</v>
      </c>
      <c r="I34" s="108"/>
      <c r="J34" s="108"/>
      <c r="K34" s="109"/>
      <c r="L34" s="49">
        <f>L33*SIN(10*3.14159265359/180)</f>
        <v>0.13197261502687563</v>
      </c>
      <c r="M34" s="50" t="s">
        <v>76</v>
      </c>
      <c r="Q34" s="107" t="s">
        <v>79</v>
      </c>
      <c r="R34" s="108"/>
      <c r="S34" s="108"/>
      <c r="T34" s="109"/>
      <c r="U34" s="49">
        <f>U33*SIN(20*3.14159265359/180)</f>
        <v>0.25993530892752453</v>
      </c>
      <c r="V34" s="50" t="s">
        <v>76</v>
      </c>
      <c r="Z34" s="107" t="s">
        <v>78</v>
      </c>
      <c r="AA34" s="108"/>
      <c r="AB34" s="108"/>
      <c r="AC34" s="109"/>
      <c r="AD34" s="49">
        <f>AD33-C18</f>
        <v>0.75999999999999979</v>
      </c>
      <c r="AE34" s="50" t="s">
        <v>76</v>
      </c>
      <c r="AF34" s="18"/>
      <c r="AI34" s="107" t="s">
        <v>73</v>
      </c>
      <c r="AJ34" s="108"/>
      <c r="AK34" s="108"/>
      <c r="AL34" s="109"/>
      <c r="AM34" s="49">
        <f>(1/3)*(1/3)*(1/3)*0.174*6.455*AN28</f>
        <v>2990.3501421525843</v>
      </c>
      <c r="AN34" s="50" t="s">
        <v>74</v>
      </c>
      <c r="BJ34" s="105" t="s">
        <v>80</v>
      </c>
      <c r="BK34" s="113"/>
      <c r="BL34" s="113"/>
      <c r="BM34" s="113"/>
      <c r="BN34" s="106"/>
      <c r="BO34" s="105">
        <f>SUM(BP29:BP33)</f>
        <v>47388.991277248002</v>
      </c>
      <c r="BP34" s="106"/>
      <c r="BS34" s="37">
        <v>50</v>
      </c>
      <c r="BT34" s="37">
        <f t="shared" si="30"/>
        <v>3011.8972180000005</v>
      </c>
      <c r="BU34" s="37">
        <v>4</v>
      </c>
      <c r="BV34" s="37">
        <f t="shared" si="32"/>
        <v>12047.588872000002</v>
      </c>
      <c r="BW34" s="37">
        <f t="shared" si="33"/>
        <v>30</v>
      </c>
      <c r="BX34" s="38">
        <f t="shared" si="34"/>
        <v>0.86602540378443871</v>
      </c>
      <c r="BY34" s="37">
        <f t="shared" si="35"/>
        <v>10433.518017502713</v>
      </c>
      <c r="CB34" s="37">
        <v>50</v>
      </c>
      <c r="CC34" s="38">
        <f>'Tables@3.79'!BB26+'Tables@3.79'!BB48</f>
        <v>3011.8972180000005</v>
      </c>
      <c r="CD34" s="37">
        <v>3</v>
      </c>
      <c r="CE34" s="37">
        <f t="shared" si="36"/>
        <v>9035.691654000002</v>
      </c>
      <c r="CF34" s="37">
        <f t="shared" si="37"/>
        <v>40</v>
      </c>
      <c r="CG34" s="38">
        <f t="shared" si="38"/>
        <v>0.76604444311897801</v>
      </c>
      <c r="CH34" s="37">
        <f t="shared" si="39"/>
        <v>6921.7413812832292</v>
      </c>
    </row>
    <row r="35" spans="8:86" x14ac:dyDescent="0.3">
      <c r="H35" s="107" t="s">
        <v>81</v>
      </c>
      <c r="I35" s="108"/>
      <c r="J35" s="108"/>
      <c r="K35" s="109"/>
      <c r="L35" s="49">
        <f>L31-L34</f>
        <v>0.37154894608904798</v>
      </c>
      <c r="M35" s="50" t="s">
        <v>76</v>
      </c>
      <c r="Q35" s="107" t="s">
        <v>81</v>
      </c>
      <c r="R35" s="108"/>
      <c r="S35" s="108"/>
      <c r="T35" s="109"/>
      <c r="U35" s="49">
        <f>U31-U34</f>
        <v>0.67668153946600196</v>
      </c>
      <c r="V35" s="50" t="s">
        <v>76</v>
      </c>
      <c r="Z35" s="107" t="s">
        <v>79</v>
      </c>
      <c r="AA35" s="108"/>
      <c r="AB35" s="108"/>
      <c r="AC35" s="109"/>
      <c r="AD35" s="49">
        <f>AD34*SIN(30*3.14159265359/180)</f>
        <v>0.3800000000000226</v>
      </c>
      <c r="AE35" s="50" t="s">
        <v>76</v>
      </c>
      <c r="AF35" s="18"/>
      <c r="AI35" s="107" t="s">
        <v>75</v>
      </c>
      <c r="AJ35" s="108"/>
      <c r="AK35" s="108"/>
      <c r="AL35" s="109"/>
      <c r="AM35" s="49">
        <f>AM34/AM33</f>
        <v>1.632878374951795</v>
      </c>
      <c r="AN35" s="50" t="s">
        <v>76</v>
      </c>
      <c r="AR35" s="39">
        <v>20</v>
      </c>
      <c r="AS35" s="39">
        <f>$BK$31</f>
        <v>5798.2597445000001</v>
      </c>
      <c r="AT35" s="39">
        <v>1</v>
      </c>
      <c r="AU35" s="39">
        <f>AS35*AT35</f>
        <v>5798.2597445000001</v>
      </c>
      <c r="AV35" s="39">
        <f>50-AR35</f>
        <v>30</v>
      </c>
      <c r="AW35" s="39">
        <f>COS(RADIANS(AV35))</f>
        <v>0.86602540378443871</v>
      </c>
      <c r="AX35" s="39">
        <f>AU35*AW35</f>
        <v>5021.4402364776688</v>
      </c>
      <c r="BJ35" s="44"/>
      <c r="BK35" s="44"/>
      <c r="BL35" s="44"/>
      <c r="BM35" s="44"/>
      <c r="BN35" s="44"/>
      <c r="BO35" s="52"/>
      <c r="BP35" s="44"/>
      <c r="BS35" s="37">
        <v>60</v>
      </c>
      <c r="BT35" s="37">
        <f t="shared" si="30"/>
        <v>2195.6685489234997</v>
      </c>
      <c r="BU35" s="37">
        <v>2</v>
      </c>
      <c r="BV35" s="37">
        <f t="shared" si="32"/>
        <v>4391.3370978469993</v>
      </c>
      <c r="BW35" s="37">
        <f t="shared" si="33"/>
        <v>20</v>
      </c>
      <c r="BX35" s="38">
        <f t="shared" si="34"/>
        <v>0.93969262078590843</v>
      </c>
      <c r="BY35" s="37">
        <f t="shared" si="35"/>
        <v>4126.5070662302323</v>
      </c>
      <c r="CB35" s="37">
        <v>60</v>
      </c>
      <c r="CC35" s="38">
        <f>'Tables@3.79'!BK26+'Tables@3.79'!BK48</f>
        <v>2195.6685489234997</v>
      </c>
      <c r="CD35" s="37">
        <v>2</v>
      </c>
      <c r="CE35" s="37">
        <f t="shared" si="36"/>
        <v>4391.3370978469993</v>
      </c>
      <c r="CF35" s="37">
        <f t="shared" si="37"/>
        <v>30</v>
      </c>
      <c r="CG35" s="38">
        <f t="shared" si="38"/>
        <v>0.86602540378443871</v>
      </c>
      <c r="CH35" s="37">
        <f t="shared" si="39"/>
        <v>3803.0094833165326</v>
      </c>
    </row>
    <row r="36" spans="8:86" ht="16.2" x14ac:dyDescent="0.3">
      <c r="Z36" s="107" t="s">
        <v>81</v>
      </c>
      <c r="AA36" s="108"/>
      <c r="AB36" s="108"/>
      <c r="AC36" s="109"/>
      <c r="AD36" s="49">
        <f>AD32-AD35</f>
        <v>0.89351838065539435</v>
      </c>
      <c r="AE36" s="50" t="s">
        <v>76</v>
      </c>
      <c r="AF36" s="18"/>
      <c r="AI36" s="107" t="s">
        <v>77</v>
      </c>
      <c r="AJ36" s="108"/>
      <c r="AK36" s="108"/>
      <c r="AL36" s="109"/>
      <c r="AM36" s="49">
        <f>AD33</f>
        <v>2.8</v>
      </c>
      <c r="AN36" s="50" t="s">
        <v>76</v>
      </c>
      <c r="AR36" s="39">
        <v>30</v>
      </c>
      <c r="AS36" s="39">
        <f>$BK$32</f>
        <v>5371.4426604750015</v>
      </c>
      <c r="AT36" s="39">
        <v>3</v>
      </c>
      <c r="AU36" s="39">
        <f>AS36*AT36</f>
        <v>16114.327981425005</v>
      </c>
      <c r="AV36" s="39">
        <f>50-AR36</f>
        <v>20</v>
      </c>
      <c r="AW36" s="39">
        <f t="shared" ref="AW36:AW38" si="40">COS(RADIANS(AV36))</f>
        <v>0.93969262078590843</v>
      </c>
      <c r="AX36" s="39">
        <f t="shared" ref="AX36:AX38" si="41">AU36*AW36</f>
        <v>15142.515093068962</v>
      </c>
      <c r="BA36" s="107" t="s">
        <v>69</v>
      </c>
      <c r="BB36" s="108"/>
      <c r="BC36" s="108"/>
      <c r="BD36" s="109"/>
      <c r="BE36" s="49">
        <f>0.5*(1/3)*(1/3)*0.174*6.455*BC21</f>
        <v>382.47817327036068</v>
      </c>
      <c r="BF36" s="50" t="s">
        <v>70</v>
      </c>
      <c r="BJ36" s="37">
        <v>40</v>
      </c>
      <c r="BK36" s="37">
        <f>BT33</f>
        <v>4464.8206959999989</v>
      </c>
      <c r="BL36" s="37">
        <v>1</v>
      </c>
      <c r="BM36" s="37">
        <f>BK36*BL36</f>
        <v>4464.8206959999989</v>
      </c>
      <c r="BN36" s="37">
        <f>70-BJ36</f>
        <v>30</v>
      </c>
      <c r="BO36" s="38">
        <f>COS(RADIANS(BN36))</f>
        <v>0.86602540378443871</v>
      </c>
      <c r="BP36" s="37">
        <f>BM36*BO36</f>
        <v>3866.6481460785176</v>
      </c>
      <c r="BS36" s="37">
        <v>70</v>
      </c>
      <c r="BT36" s="37">
        <f t="shared" si="30"/>
        <v>1769.7953814999998</v>
      </c>
      <c r="BU36" s="37">
        <v>4</v>
      </c>
      <c r="BV36" s="37">
        <f t="shared" si="32"/>
        <v>7079.1815259999994</v>
      </c>
      <c r="BW36" s="37">
        <f t="shared" si="33"/>
        <v>10</v>
      </c>
      <c r="BX36" s="38">
        <f t="shared" si="34"/>
        <v>0.98480775301220802</v>
      </c>
      <c r="BY36" s="37">
        <f t="shared" si="35"/>
        <v>6971.6328517855936</v>
      </c>
      <c r="CB36" s="37">
        <v>70</v>
      </c>
      <c r="CC36" s="38">
        <f>'Tables@3.79'!BT26+'Tables@3.79'!BT48</f>
        <v>1769.7953814999998</v>
      </c>
      <c r="CD36" s="37">
        <v>3</v>
      </c>
      <c r="CE36" s="37">
        <f t="shared" si="36"/>
        <v>5309.3861444999993</v>
      </c>
      <c r="CF36" s="37">
        <f t="shared" si="37"/>
        <v>20</v>
      </c>
      <c r="CG36" s="38">
        <f t="shared" si="38"/>
        <v>0.93969262078590843</v>
      </c>
      <c r="CH36" s="37">
        <f t="shared" si="39"/>
        <v>4989.1909808895944</v>
      </c>
    </row>
    <row r="37" spans="8:86" ht="16.2" x14ac:dyDescent="0.3">
      <c r="AI37" s="107" t="s">
        <v>78</v>
      </c>
      <c r="AJ37" s="108"/>
      <c r="AK37" s="108"/>
      <c r="AL37" s="109"/>
      <c r="AM37" s="49">
        <f>AM36-C18</f>
        <v>0.75999999999999979</v>
      </c>
      <c r="AN37" s="50" t="s">
        <v>76</v>
      </c>
      <c r="AR37" s="39">
        <f>BJ36</f>
        <v>40</v>
      </c>
      <c r="AS37" s="39">
        <f>BK36</f>
        <v>4464.8206959999989</v>
      </c>
      <c r="AT37" s="39">
        <v>3</v>
      </c>
      <c r="AU37" s="39">
        <f t="shared" ref="AU37:AU38" si="42">AS37*AT37</f>
        <v>13394.462087999997</v>
      </c>
      <c r="AV37" s="39">
        <f t="shared" ref="AV37:AV38" si="43">50-AR37</f>
        <v>10</v>
      </c>
      <c r="AW37" s="39">
        <f t="shared" si="40"/>
        <v>0.98480775301220802</v>
      </c>
      <c r="AX37" s="39">
        <f t="shared" si="41"/>
        <v>13190.970111690485</v>
      </c>
      <c r="BA37" s="107" t="s">
        <v>71</v>
      </c>
      <c r="BB37" s="108"/>
      <c r="BC37" s="108"/>
      <c r="BD37" s="109"/>
      <c r="BE37" s="49">
        <f>0.5*(1/3)*(1/3)*0.174*6.455*BF21</f>
        <v>835.53742864469336</v>
      </c>
      <c r="BF37" s="50" t="s">
        <v>70</v>
      </c>
      <c r="BJ37" s="37">
        <v>50</v>
      </c>
      <c r="BK37" s="37">
        <f>BT34</f>
        <v>3011.8972180000005</v>
      </c>
      <c r="BL37" s="37">
        <v>3</v>
      </c>
      <c r="BM37" s="37">
        <f>BK37*BL37</f>
        <v>9035.691654000002</v>
      </c>
      <c r="BN37" s="37">
        <f t="shared" ref="BN37:BN39" si="44">70-BJ37</f>
        <v>20</v>
      </c>
      <c r="BO37" s="38">
        <f>COS(RADIANS(BN37))</f>
        <v>0.93969262078590843</v>
      </c>
      <c r="BP37" s="37">
        <f>BM37*BO37</f>
        <v>8490.7727709606224</v>
      </c>
      <c r="BS37" s="37">
        <v>80</v>
      </c>
      <c r="BT37" s="37">
        <f t="shared" si="30"/>
        <v>1574.5375630679998</v>
      </c>
      <c r="BU37" s="37">
        <v>1</v>
      </c>
      <c r="BV37" s="37">
        <f t="shared" si="32"/>
        <v>1574.5375630679998</v>
      </c>
      <c r="BW37" s="37">
        <f t="shared" si="33"/>
        <v>0</v>
      </c>
      <c r="BX37" s="38">
        <f t="shared" si="34"/>
        <v>1</v>
      </c>
      <c r="BY37" s="37">
        <f t="shared" si="35"/>
        <v>1574.5375630679998</v>
      </c>
      <c r="CB37" s="37">
        <v>80</v>
      </c>
      <c r="CC37" s="38">
        <f>'Tables@3.79'!CC26+'Tables@3.79'!CC48</f>
        <v>1574.5375630679998</v>
      </c>
      <c r="CD37" s="37">
        <v>3</v>
      </c>
      <c r="CE37" s="37">
        <f t="shared" si="36"/>
        <v>4723.6126892039993</v>
      </c>
      <c r="CF37" s="37">
        <f t="shared" si="37"/>
        <v>10</v>
      </c>
      <c r="CG37" s="38">
        <f t="shared" si="38"/>
        <v>0.98480775301220802</v>
      </c>
      <c r="CH37" s="37">
        <f t="shared" si="39"/>
        <v>4651.8503985549441</v>
      </c>
    </row>
    <row r="38" spans="8:86" ht="16.2" x14ac:dyDescent="0.3">
      <c r="AI38" s="107" t="s">
        <v>79</v>
      </c>
      <c r="AJ38" s="108"/>
      <c r="AK38" s="108"/>
      <c r="AL38" s="109"/>
      <c r="AM38" s="49">
        <f>AM37*SIN(40*3.14159265359/180)</f>
        <v>0.48851858336179654</v>
      </c>
      <c r="AN38" s="50" t="s">
        <v>76</v>
      </c>
      <c r="AR38" s="39">
        <f>BJ37</f>
        <v>50</v>
      </c>
      <c r="AS38" s="39">
        <f>BK37</f>
        <v>3011.8972180000005</v>
      </c>
      <c r="AT38" s="39">
        <v>1</v>
      </c>
      <c r="AU38" s="39">
        <f t="shared" si="42"/>
        <v>3011.8972180000005</v>
      </c>
      <c r="AV38" s="39">
        <f t="shared" si="43"/>
        <v>0</v>
      </c>
      <c r="AW38" s="39">
        <f t="shared" si="40"/>
        <v>1</v>
      </c>
      <c r="AX38" s="39">
        <f t="shared" si="41"/>
        <v>3011.8972180000005</v>
      </c>
      <c r="BA38" s="107" t="s">
        <v>72</v>
      </c>
      <c r="BB38" s="108"/>
      <c r="BC38" s="108"/>
      <c r="BD38" s="109"/>
      <c r="BE38" s="49">
        <f>C12+BE36-BE37</f>
        <v>1629.8407446256676</v>
      </c>
      <c r="BF38" s="50" t="s">
        <v>70</v>
      </c>
      <c r="BJ38" s="37">
        <v>60</v>
      </c>
      <c r="BK38" s="37">
        <f>BT35</f>
        <v>2195.6685489234997</v>
      </c>
      <c r="BL38" s="37">
        <v>3</v>
      </c>
      <c r="BM38" s="37">
        <f>BK38*BL38</f>
        <v>6587.005646770499</v>
      </c>
      <c r="BN38" s="37">
        <f t="shared" si="44"/>
        <v>10</v>
      </c>
      <c r="BO38" s="38">
        <f>COS(RADIANS(BN38))</f>
        <v>0.98480775301220802</v>
      </c>
      <c r="BP38" s="37">
        <f>BM38*BO38</f>
        <v>6486.9342300747812</v>
      </c>
      <c r="BS38" s="105" t="s">
        <v>66</v>
      </c>
      <c r="BT38" s="113"/>
      <c r="BU38" s="113"/>
      <c r="BV38" s="113"/>
      <c r="BW38" s="106"/>
      <c r="BX38" s="105">
        <f>SUM(BY29:BY37)</f>
        <v>62483.043934508569</v>
      </c>
      <c r="BY38" s="106"/>
      <c r="CB38" s="37">
        <v>90</v>
      </c>
      <c r="CC38" s="38">
        <f>'Tables@3.79'!CL26+'Tables@3.79'!CL48</f>
        <v>1213.1562535</v>
      </c>
      <c r="CD38" s="37">
        <v>1</v>
      </c>
      <c r="CE38" s="37">
        <f t="shared" si="36"/>
        <v>1213.1562535</v>
      </c>
      <c r="CF38" s="37">
        <f t="shared" si="37"/>
        <v>0</v>
      </c>
      <c r="CG38" s="38">
        <f t="shared" si="38"/>
        <v>1</v>
      </c>
      <c r="CH38" s="37">
        <f t="shared" si="39"/>
        <v>1213.1562535</v>
      </c>
    </row>
    <row r="39" spans="8:86" ht="16.2" x14ac:dyDescent="0.3">
      <c r="AI39" s="107" t="s">
        <v>81</v>
      </c>
      <c r="AJ39" s="108"/>
      <c r="AK39" s="108"/>
      <c r="AL39" s="109"/>
      <c r="AM39" s="49">
        <f>AM35-AM38</f>
        <v>1.1443597915899986</v>
      </c>
      <c r="AN39" s="50" t="s">
        <v>76</v>
      </c>
      <c r="AR39" s="110" t="str">
        <f>BJ40</f>
        <v>∑9,2=</v>
      </c>
      <c r="AS39" s="111"/>
      <c r="AT39" s="111"/>
      <c r="AU39" s="111"/>
      <c r="AV39" s="112"/>
      <c r="AW39" s="110">
        <f>AX35+AX36+AX37+AX38</f>
        <v>36366.822659237114</v>
      </c>
      <c r="AX39" s="112"/>
      <c r="BA39" s="107" t="s">
        <v>73</v>
      </c>
      <c r="BB39" s="108"/>
      <c r="BC39" s="108"/>
      <c r="BD39" s="109"/>
      <c r="BE39" s="49">
        <f>(1/3)*(1/3)*(1/3)*0.174*6.455*BF32</f>
        <v>3146.4268572714709</v>
      </c>
      <c r="BF39" s="50" t="s">
        <v>74</v>
      </c>
      <c r="BJ39" s="37">
        <v>70</v>
      </c>
      <c r="BK39" s="37">
        <f>BT36</f>
        <v>1769.7953814999998</v>
      </c>
      <c r="BL39" s="37">
        <v>1</v>
      </c>
      <c r="BM39" s="37">
        <f>BK39*BL39</f>
        <v>1769.7953814999998</v>
      </c>
      <c r="BN39" s="37">
        <f t="shared" si="44"/>
        <v>0</v>
      </c>
      <c r="BO39" s="38">
        <f>COS(RADIANS(BN39))</f>
        <v>1</v>
      </c>
      <c r="BP39" s="37">
        <f>BM39*BO39</f>
        <v>1769.7953814999998</v>
      </c>
      <c r="CB39" s="105" t="s">
        <v>66</v>
      </c>
      <c r="CC39" s="113"/>
      <c r="CD39" s="113"/>
      <c r="CE39" s="113"/>
      <c r="CF39" s="106"/>
      <c r="CG39" s="105">
        <f>SUM(CH29:CH38)</f>
        <v>45899.015620707163</v>
      </c>
      <c r="CH39" s="106"/>
    </row>
    <row r="40" spans="8:86" x14ac:dyDescent="0.3">
      <c r="BA40" s="107" t="s">
        <v>75</v>
      </c>
      <c r="BB40" s="108"/>
      <c r="BC40" s="108"/>
      <c r="BD40" s="109"/>
      <c r="BE40" s="49">
        <f>BE39/BE38</f>
        <v>1.9305118415076339</v>
      </c>
      <c r="BF40" s="50" t="s">
        <v>76</v>
      </c>
      <c r="BJ40" s="105" t="s">
        <v>82</v>
      </c>
      <c r="BK40" s="113"/>
      <c r="BL40" s="113"/>
      <c r="BM40" s="113"/>
      <c r="BN40" s="106"/>
      <c r="BO40" s="105">
        <f>SUM(BP36:BP39)</f>
        <v>20614.150528613922</v>
      </c>
      <c r="BP40" s="106"/>
      <c r="BS40" s="18"/>
      <c r="BT40" s="18"/>
      <c r="BU40" s="18"/>
      <c r="BV40" s="18"/>
      <c r="BW40" s="18"/>
      <c r="BX40" s="18"/>
    </row>
    <row r="41" spans="8:86" ht="15" customHeight="1" x14ac:dyDescent="0.3">
      <c r="AQ41" s="18"/>
      <c r="AR41" s="107" t="s">
        <v>69</v>
      </c>
      <c r="AS41" s="108"/>
      <c r="AT41" s="108"/>
      <c r="AU41" s="109"/>
      <c r="AV41" s="50">
        <f>((1/18)*0.174*6.455*AT17)+((1/16)*0.174*6.455*AT23)</f>
        <v>369.94552807875658</v>
      </c>
      <c r="AW41" s="50" t="s">
        <v>70</v>
      </c>
      <c r="BA41" s="107" t="s">
        <v>77</v>
      </c>
      <c r="BB41" s="108"/>
      <c r="BC41" s="108"/>
      <c r="BD41" s="109"/>
      <c r="BE41" s="49">
        <f>AV46</f>
        <v>2.8</v>
      </c>
      <c r="BF41" s="50" t="s">
        <v>76</v>
      </c>
      <c r="BS41" s="107" t="s">
        <v>69</v>
      </c>
      <c r="BT41" s="108"/>
      <c r="BU41" s="108"/>
      <c r="BV41" s="109"/>
      <c r="BW41" s="49">
        <f>0.5*(1/3)*(1/3)*0.174*6.455*BU23</f>
        <v>402.49819181336062</v>
      </c>
      <c r="BX41" s="50" t="s">
        <v>70</v>
      </c>
    </row>
    <row r="42" spans="8:86" ht="16.2" x14ac:dyDescent="0.3">
      <c r="AQ42" s="18"/>
      <c r="AR42" s="107" t="s">
        <v>71</v>
      </c>
      <c r="AS42" s="108"/>
      <c r="AT42" s="108"/>
      <c r="AU42" s="109"/>
      <c r="AV42" s="50">
        <f>((1/18)*0.174*6.455*AW17)+((1/16)*0.174*6.455*AW23)</f>
        <v>735.09738309407271</v>
      </c>
      <c r="AW42" s="50" t="s">
        <v>70</v>
      </c>
      <c r="BA42" s="107" t="s">
        <v>78</v>
      </c>
      <c r="BB42" s="108"/>
      <c r="BC42" s="108"/>
      <c r="BD42" s="109"/>
      <c r="BE42" s="49">
        <f>BE41-C18</f>
        <v>0.75999999999999979</v>
      </c>
      <c r="BF42" s="50" t="s">
        <v>76</v>
      </c>
      <c r="BJ42" s="107" t="s">
        <v>69</v>
      </c>
      <c r="BK42" s="108"/>
      <c r="BL42" s="108"/>
      <c r="BM42" s="109"/>
      <c r="BN42" s="49">
        <f>((1/18)*0.174*6.455*BL19)+((1/16)*0.174*6.455*BL25)</f>
        <v>393.06073755885035</v>
      </c>
      <c r="BO42" s="50" t="s">
        <v>70</v>
      </c>
      <c r="BS42" s="107" t="s">
        <v>71</v>
      </c>
      <c r="BT42" s="108"/>
      <c r="BU42" s="108"/>
      <c r="BV42" s="109"/>
      <c r="BW42" s="49">
        <f>0.5*(1/3)*(1/3)*6.455*0.174*BX23</f>
        <v>999.34757514082253</v>
      </c>
      <c r="BX42" s="50" t="s">
        <v>70</v>
      </c>
      <c r="CB42" s="107" t="s">
        <v>69</v>
      </c>
      <c r="CC42" s="108"/>
      <c r="CD42" s="108"/>
      <c r="CE42" s="109"/>
      <c r="CF42" s="49">
        <f>0.5*(1/3)*(3/8)*0.174*6.455*CD24</f>
        <v>405.67984128443709</v>
      </c>
      <c r="CG42" s="50" t="s">
        <v>70</v>
      </c>
    </row>
    <row r="43" spans="8:86" ht="16.2" x14ac:dyDescent="0.3">
      <c r="AQ43" s="18"/>
      <c r="AR43" s="107" t="s">
        <v>72</v>
      </c>
      <c r="AS43" s="108"/>
      <c r="AT43" s="108"/>
      <c r="AU43" s="109"/>
      <c r="AV43" s="53">
        <f>C12+AV41-AV42</f>
        <v>1717.7481449846839</v>
      </c>
      <c r="AW43" s="50" t="s">
        <v>70</v>
      </c>
      <c r="BA43" s="107" t="s">
        <v>79</v>
      </c>
      <c r="BB43" s="108"/>
      <c r="BC43" s="108"/>
      <c r="BD43" s="109"/>
      <c r="BE43" s="49">
        <f>BE42*SIN(60*3.14159265359/180)</f>
        <v>0.65817930687619941</v>
      </c>
      <c r="BF43" s="50" t="s">
        <v>76</v>
      </c>
      <c r="BJ43" s="107" t="s">
        <v>71</v>
      </c>
      <c r="BK43" s="108"/>
      <c r="BL43" s="108"/>
      <c r="BM43" s="109"/>
      <c r="BN43" s="49">
        <f>((1/18)*0.174*6.455*BO19)+((1/16)*0.174*6.455*BO25)</f>
        <v>921.84772310569213</v>
      </c>
      <c r="BO43" s="50" t="s">
        <v>70</v>
      </c>
      <c r="BS43" s="107" t="s">
        <v>72</v>
      </c>
      <c r="BT43" s="108"/>
      <c r="BU43" s="108"/>
      <c r="BV43" s="109"/>
      <c r="BW43" s="49">
        <f>C12+BW41-BW42</f>
        <v>1486.0506166725384</v>
      </c>
      <c r="BX43" s="50" t="s">
        <v>70</v>
      </c>
      <c r="CB43" s="107" t="s">
        <v>71</v>
      </c>
      <c r="CC43" s="108"/>
      <c r="CD43" s="108"/>
      <c r="CE43" s="109"/>
      <c r="CF43" s="49">
        <f>0.5*(1/3)*(3/8)*6.455*0.174*CG24</f>
        <v>1067.8122591025322</v>
      </c>
      <c r="CG43" s="50" t="s">
        <v>70</v>
      </c>
    </row>
    <row r="44" spans="8:86" ht="16.2" x14ac:dyDescent="0.3">
      <c r="AQ44" s="18"/>
      <c r="AR44" s="107" t="s">
        <v>73</v>
      </c>
      <c r="AS44" s="108"/>
      <c r="AT44" s="108"/>
      <c r="AU44" s="109"/>
      <c r="AV44" s="50">
        <f>((1/27)*0.174*6.455*AW30)+((1/24)*0.174*6.455*AW39)</f>
        <v>3200.398681853474</v>
      </c>
      <c r="AW44" s="50" t="s">
        <v>74</v>
      </c>
      <c r="BA44" s="107" t="s">
        <v>81</v>
      </c>
      <c r="BB44" s="108"/>
      <c r="BC44" s="108"/>
      <c r="BD44" s="109"/>
      <c r="BE44" s="49">
        <f>BE40-BE43</f>
        <v>1.2723325346314345</v>
      </c>
      <c r="BF44" s="50" t="s">
        <v>76</v>
      </c>
      <c r="BJ44" s="107" t="s">
        <v>72</v>
      </c>
      <c r="BK44" s="108"/>
      <c r="BL44" s="108"/>
      <c r="BM44" s="109"/>
      <c r="BN44" s="49">
        <f>C12+BN42-BN43</f>
        <v>1554.113014453158</v>
      </c>
      <c r="BO44" s="50" t="s">
        <v>70</v>
      </c>
      <c r="BS44" s="107" t="s">
        <v>73</v>
      </c>
      <c r="BT44" s="108"/>
      <c r="BU44" s="108"/>
      <c r="BV44" s="109"/>
      <c r="BW44" s="49">
        <f>(1/3)*(1/3)*(1/3)*0.174*6.455*BX38</f>
        <v>2599.2252020711849</v>
      </c>
      <c r="BX44" s="50" t="s">
        <v>74</v>
      </c>
      <c r="CB44" s="107" t="s">
        <v>72</v>
      </c>
      <c r="CC44" s="108"/>
      <c r="CD44" s="108"/>
      <c r="CE44" s="109"/>
      <c r="CF44" s="49">
        <f>C12+CF42-CF43</f>
        <v>1420.7675821819048</v>
      </c>
      <c r="CG44" s="50" t="s">
        <v>70</v>
      </c>
    </row>
    <row r="45" spans="8:86" ht="14.4" customHeight="1" x14ac:dyDescent="0.3">
      <c r="AQ45" s="18"/>
      <c r="AR45" s="107" t="s">
        <v>75</v>
      </c>
      <c r="AS45" s="108"/>
      <c r="AT45" s="108"/>
      <c r="AU45" s="109"/>
      <c r="AV45" s="50">
        <f>AV44/AV43</f>
        <v>1.8631361595107472</v>
      </c>
      <c r="AW45" s="50" t="s">
        <v>76</v>
      </c>
      <c r="BJ45" s="107" t="s">
        <v>73</v>
      </c>
      <c r="BK45" s="108"/>
      <c r="BL45" s="108"/>
      <c r="BM45" s="109"/>
      <c r="BN45" s="49">
        <f>((1/27)*0.174*6.455*BO34)+((1/24)*0.174*6.455*BO40)</f>
        <v>2936.045859749735</v>
      </c>
      <c r="BO45" s="50" t="s">
        <v>74</v>
      </c>
      <c r="BS45" s="107" t="s">
        <v>75</v>
      </c>
      <c r="BT45" s="108"/>
      <c r="BU45" s="108"/>
      <c r="BV45" s="109"/>
      <c r="BW45" s="49">
        <f>BW44/BW43</f>
        <v>1.7490825500218761</v>
      </c>
      <c r="BX45" s="50" t="s">
        <v>76</v>
      </c>
      <c r="CB45" s="107" t="s">
        <v>73</v>
      </c>
      <c r="CC45" s="108"/>
      <c r="CD45" s="108"/>
      <c r="CE45" s="109"/>
      <c r="CF45" s="49">
        <f>(1/3)*(1/3)*(3/8)*0.174*6.455*CG39</f>
        <v>2148.0165572795695</v>
      </c>
      <c r="CG45" s="50" t="s">
        <v>74</v>
      </c>
    </row>
    <row r="46" spans="8:86" ht="14.4" customHeight="1" x14ac:dyDescent="0.3">
      <c r="AQ46" s="18"/>
      <c r="AR46" s="107" t="s">
        <v>77</v>
      </c>
      <c r="AS46" s="108"/>
      <c r="AT46" s="108"/>
      <c r="AU46" s="109"/>
      <c r="AV46" s="49">
        <f>AM36</f>
        <v>2.8</v>
      </c>
      <c r="AW46" s="50" t="s">
        <v>76</v>
      </c>
      <c r="BJ46" s="107" t="s">
        <v>75</v>
      </c>
      <c r="BK46" s="108"/>
      <c r="BL46" s="108"/>
      <c r="BM46" s="109"/>
      <c r="BN46" s="49">
        <f>BN45/BN44</f>
        <v>1.8892100075378586</v>
      </c>
      <c r="BO46" s="50" t="s">
        <v>76</v>
      </c>
      <c r="BS46" s="107" t="s">
        <v>77</v>
      </c>
      <c r="BT46" s="108"/>
      <c r="BU46" s="108"/>
      <c r="BV46" s="109"/>
      <c r="BW46" s="49">
        <f>BN47</f>
        <v>2.8</v>
      </c>
      <c r="BX46" s="50" t="s">
        <v>76</v>
      </c>
      <c r="CB46" s="107" t="s">
        <v>75</v>
      </c>
      <c r="CC46" s="108"/>
      <c r="CD46" s="108"/>
      <c r="CE46" s="109"/>
      <c r="CF46" s="49">
        <f>CF45/CF44</f>
        <v>1.5118704735512138</v>
      </c>
      <c r="CG46" s="50" t="s">
        <v>76</v>
      </c>
    </row>
    <row r="47" spans="8:86" ht="14.4" customHeight="1" x14ac:dyDescent="0.3">
      <c r="AQ47" s="18"/>
      <c r="AR47" s="107" t="s">
        <v>78</v>
      </c>
      <c r="AS47" s="108"/>
      <c r="AT47" s="108"/>
      <c r="AU47" s="109"/>
      <c r="AV47" s="49">
        <f>AV46-C18</f>
        <v>0.75999999999999979</v>
      </c>
      <c r="AW47" s="50" t="s">
        <v>76</v>
      </c>
      <c r="BJ47" s="107" t="s">
        <v>77</v>
      </c>
      <c r="BK47" s="108"/>
      <c r="BL47" s="108"/>
      <c r="BM47" s="109"/>
      <c r="BN47" s="49">
        <f>BE41</f>
        <v>2.8</v>
      </c>
      <c r="BO47" s="50" t="s">
        <v>76</v>
      </c>
      <c r="BS47" s="107" t="s">
        <v>78</v>
      </c>
      <c r="BT47" s="108"/>
      <c r="BU47" s="108"/>
      <c r="BV47" s="109"/>
      <c r="BW47" s="49">
        <f>BW46-C18</f>
        <v>0.75999999999999979</v>
      </c>
      <c r="BX47" s="50" t="s">
        <v>76</v>
      </c>
      <c r="CB47" s="107" t="s">
        <v>77</v>
      </c>
      <c r="CC47" s="108"/>
      <c r="CD47" s="108"/>
      <c r="CE47" s="109"/>
      <c r="CF47" s="49">
        <f>BW46</f>
        <v>2.8</v>
      </c>
      <c r="CG47" s="50" t="s">
        <v>76</v>
      </c>
    </row>
    <row r="48" spans="8:86" ht="14.4" customHeight="1" x14ac:dyDescent="0.3">
      <c r="AQ48" s="18"/>
      <c r="AR48" s="107" t="s">
        <v>79</v>
      </c>
      <c r="AS48" s="108"/>
      <c r="AT48" s="108"/>
      <c r="AU48" s="109"/>
      <c r="AV48" s="50">
        <f>AV47*SIN(50*3.14159265359/180)</f>
        <v>0.58219377677045125</v>
      </c>
      <c r="AW48" s="50" t="s">
        <v>76</v>
      </c>
      <c r="BJ48" s="107" t="s">
        <v>78</v>
      </c>
      <c r="BK48" s="108"/>
      <c r="BL48" s="108"/>
      <c r="BM48" s="109"/>
      <c r="BN48" s="49">
        <f>BN47-C18</f>
        <v>0.75999999999999979</v>
      </c>
      <c r="BO48" s="50" t="s">
        <v>76</v>
      </c>
      <c r="BS48" s="107" t="s">
        <v>79</v>
      </c>
      <c r="BT48" s="108"/>
      <c r="BU48" s="108"/>
      <c r="BV48" s="109"/>
      <c r="BW48" s="49">
        <f>BW47*SIN(80*3.14159265359/180)</f>
        <v>0.74845389228929005</v>
      </c>
      <c r="BX48" s="50" t="s">
        <v>76</v>
      </c>
      <c r="CB48" s="107" t="s">
        <v>78</v>
      </c>
      <c r="CC48" s="108"/>
      <c r="CD48" s="108"/>
      <c r="CE48" s="109"/>
      <c r="CF48" s="49">
        <f>CF47-C18</f>
        <v>0.75999999999999979</v>
      </c>
      <c r="CG48" s="50" t="s">
        <v>76</v>
      </c>
    </row>
    <row r="49" spans="34:85" ht="14.4" customHeight="1" x14ac:dyDescent="0.3">
      <c r="AR49" s="107" t="s">
        <v>81</v>
      </c>
      <c r="AS49" s="108"/>
      <c r="AT49" s="108"/>
      <c r="AU49" s="109"/>
      <c r="AV49" s="50">
        <f>AV45-AV48</f>
        <v>1.2809423827402959</v>
      </c>
      <c r="AW49" s="50" t="s">
        <v>76</v>
      </c>
      <c r="BJ49" s="107" t="s">
        <v>79</v>
      </c>
      <c r="BK49" s="108"/>
      <c r="BL49" s="108"/>
      <c r="BM49" s="109"/>
      <c r="BN49" s="49">
        <f>BN48*SIN(70*3.14159265359/180)</f>
        <v>0.71416639179731112</v>
      </c>
      <c r="BO49" s="50" t="s">
        <v>76</v>
      </c>
      <c r="BS49" s="107" t="s">
        <v>81</v>
      </c>
      <c r="BT49" s="108"/>
      <c r="BU49" s="108"/>
      <c r="BV49" s="109"/>
      <c r="BW49" s="49">
        <f>BW45-BW48</f>
        <v>1.000628657732586</v>
      </c>
      <c r="BX49" s="50" t="s">
        <v>76</v>
      </c>
      <c r="CB49" s="107" t="s">
        <v>79</v>
      </c>
      <c r="CC49" s="108"/>
      <c r="CD49" s="108"/>
      <c r="CE49" s="109"/>
      <c r="CF49" s="49">
        <f>CF48*SIN(90*3.14159265359/180)</f>
        <v>0.75999999999999979</v>
      </c>
      <c r="CG49" s="50" t="s">
        <v>76</v>
      </c>
    </row>
    <row r="50" spans="34:85" ht="14.4" customHeight="1" x14ac:dyDescent="0.3">
      <c r="BJ50" s="107" t="s">
        <v>81</v>
      </c>
      <c r="BK50" s="108"/>
      <c r="BL50" s="108"/>
      <c r="BM50" s="109"/>
      <c r="BN50" s="49">
        <f>BN46-BN49</f>
        <v>1.1750436157405475</v>
      </c>
      <c r="BO50" s="50" t="s">
        <v>76</v>
      </c>
      <c r="CB50" s="107" t="s">
        <v>81</v>
      </c>
      <c r="CC50" s="108"/>
      <c r="CD50" s="108"/>
      <c r="CE50" s="109"/>
      <c r="CF50" s="49">
        <f>CF46-CF49</f>
        <v>0.75187047355121406</v>
      </c>
      <c r="CG50" s="50" t="s">
        <v>76</v>
      </c>
    </row>
    <row r="52" spans="34:85" ht="14.4" customHeight="1" x14ac:dyDescent="0.3"/>
    <row r="53" spans="34:85" ht="14.4" customHeight="1" x14ac:dyDescent="0.3"/>
    <row r="55" spans="34:85" ht="14.4" customHeight="1" x14ac:dyDescent="0.3"/>
    <row r="57" spans="34:85" ht="14.4" customHeight="1" x14ac:dyDescent="0.3"/>
    <row r="58" spans="34:85" x14ac:dyDescent="0.3">
      <c r="AH58" s="18"/>
      <c r="AI58" s="114"/>
      <c r="AJ58" s="114"/>
      <c r="AK58" s="114"/>
      <c r="AL58" s="114"/>
      <c r="AM58" s="54"/>
      <c r="AN58" s="18"/>
      <c r="AO58" s="18"/>
      <c r="AR58" s="55"/>
      <c r="AS58" s="55"/>
      <c r="AT58" s="55"/>
      <c r="AU58" s="55"/>
      <c r="AV58" s="55"/>
      <c r="AW58" s="55"/>
      <c r="AX58" s="55"/>
      <c r="AZ58" s="18"/>
      <c r="BA58" s="56"/>
      <c r="BB58" s="56"/>
      <c r="BC58" s="56"/>
      <c r="BD58" s="56"/>
      <c r="BE58" s="54"/>
      <c r="BF58" s="18"/>
      <c r="BG58" s="18"/>
    </row>
    <row r="59" spans="34:85" x14ac:dyDescent="0.3">
      <c r="AH59" s="18"/>
      <c r="AI59" s="18"/>
      <c r="AJ59" s="18"/>
      <c r="AK59" s="18"/>
      <c r="AL59" s="18"/>
      <c r="AM59" s="18"/>
      <c r="AN59" s="18"/>
      <c r="AO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56"/>
      <c r="BB59" s="56"/>
      <c r="BC59" s="56"/>
      <c r="BD59" s="56"/>
      <c r="BE59" s="54"/>
      <c r="BF59" s="18"/>
      <c r="BG59" s="18"/>
    </row>
    <row r="60" spans="34:85" x14ac:dyDescent="0.3">
      <c r="AQ60" s="18"/>
      <c r="AR60" s="56"/>
      <c r="AS60" s="56"/>
      <c r="AT60" s="56"/>
      <c r="AU60" s="56"/>
      <c r="AV60" s="18"/>
      <c r="AW60" s="18"/>
      <c r="AX60" s="18"/>
      <c r="AY60" s="18"/>
      <c r="AZ60" s="18"/>
      <c r="BA60" s="56"/>
      <c r="BB60" s="56"/>
      <c r="BC60" s="56"/>
      <c r="BD60" s="56"/>
      <c r="BE60" s="54"/>
      <c r="BF60" s="18"/>
      <c r="BG60" s="18"/>
      <c r="BR60" s="18"/>
    </row>
    <row r="61" spans="34:85" x14ac:dyDescent="0.3">
      <c r="AQ61" s="18"/>
      <c r="AR61" s="56"/>
      <c r="AS61" s="56"/>
      <c r="AT61" s="56"/>
      <c r="AU61" s="56"/>
      <c r="AV61" s="18"/>
      <c r="AW61" s="18"/>
      <c r="AX61" s="18"/>
      <c r="AY61" s="18"/>
      <c r="AZ61" s="18"/>
      <c r="BA61" s="56"/>
      <c r="BB61" s="56"/>
      <c r="BC61" s="56"/>
      <c r="BD61" s="56"/>
      <c r="BE61" s="54"/>
      <c r="BF61" s="18"/>
      <c r="BG61" s="18"/>
      <c r="BI61" s="18"/>
      <c r="BR61" s="18"/>
      <c r="CA61" s="18"/>
    </row>
    <row r="62" spans="34:85" x14ac:dyDescent="0.3">
      <c r="AQ62" s="18"/>
      <c r="AR62" s="56"/>
      <c r="AS62" s="56"/>
      <c r="AT62" s="56"/>
      <c r="AU62" s="56"/>
      <c r="AV62" s="57"/>
      <c r="AW62" s="18"/>
      <c r="AX62" s="18"/>
      <c r="AY62" s="18"/>
      <c r="AZ62" s="18"/>
      <c r="BA62" s="56"/>
      <c r="BB62" s="56"/>
      <c r="BC62" s="56"/>
      <c r="BD62" s="56"/>
      <c r="BE62" s="54"/>
      <c r="BF62" s="18"/>
      <c r="BG62" s="18"/>
      <c r="BI62" s="18"/>
      <c r="BR62" s="18"/>
      <c r="CA62" s="18"/>
    </row>
    <row r="63" spans="34:85" x14ac:dyDescent="0.3">
      <c r="AQ63" s="18"/>
      <c r="AR63" s="56"/>
      <c r="AS63" s="56"/>
      <c r="AT63" s="56"/>
      <c r="AU63" s="56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I63" s="18"/>
      <c r="BR63" s="18"/>
      <c r="CA63" s="18"/>
    </row>
    <row r="64" spans="34:85" x14ac:dyDescent="0.3">
      <c r="AQ64" s="18"/>
      <c r="AR64" s="56"/>
      <c r="AS64" s="56"/>
      <c r="AT64" s="56"/>
      <c r="AU64" s="56"/>
      <c r="AV64" s="18"/>
      <c r="AW64" s="18"/>
      <c r="AX64" s="18"/>
      <c r="AY64" s="18"/>
      <c r="BI64" s="18"/>
      <c r="BR64" s="18"/>
      <c r="CA64" s="18"/>
    </row>
    <row r="65" spans="43:86" x14ac:dyDescent="0.3">
      <c r="AQ65" s="18"/>
      <c r="AR65" s="56"/>
      <c r="AS65" s="56"/>
      <c r="AT65" s="56"/>
      <c r="AU65" s="56"/>
      <c r="AV65" s="54"/>
      <c r="AW65" s="18"/>
      <c r="AX65" s="18"/>
      <c r="AY65" s="18"/>
      <c r="BI65" s="18"/>
      <c r="BR65" s="18"/>
      <c r="CA65" s="18"/>
    </row>
    <row r="66" spans="43:86" x14ac:dyDescent="0.3">
      <c r="AQ66" s="18"/>
      <c r="AR66" s="56"/>
      <c r="AS66" s="56"/>
      <c r="AT66" s="56"/>
      <c r="AU66" s="56"/>
      <c r="AV66" s="18"/>
      <c r="AW66" s="18"/>
      <c r="AX66" s="18"/>
      <c r="AY66" s="18"/>
      <c r="BI66" s="18"/>
      <c r="BR66" s="18"/>
      <c r="CA66" s="18"/>
    </row>
    <row r="67" spans="43:86" x14ac:dyDescent="0.3">
      <c r="AQ67" s="18"/>
      <c r="AR67" s="56"/>
      <c r="AS67" s="56"/>
      <c r="AT67" s="56"/>
      <c r="AU67" s="56"/>
      <c r="AV67" s="18"/>
      <c r="AW67" s="18"/>
      <c r="AX67" s="18"/>
      <c r="AY67" s="18"/>
      <c r="BI67" s="18"/>
      <c r="BR67" s="18"/>
      <c r="CA67" s="18"/>
    </row>
    <row r="68" spans="43:86" x14ac:dyDescent="0.3">
      <c r="AQ68" s="18"/>
      <c r="AR68" s="18"/>
      <c r="AS68" s="18"/>
      <c r="AT68" s="18"/>
      <c r="AU68" s="18"/>
      <c r="AV68" s="18"/>
      <c r="AW68" s="18"/>
      <c r="AX68" s="18"/>
      <c r="AY68" s="18"/>
      <c r="BI68" s="18"/>
      <c r="BR68" s="18"/>
      <c r="CA68" s="18"/>
    </row>
    <row r="69" spans="43:86" x14ac:dyDescent="0.3">
      <c r="BI69" s="18"/>
      <c r="BR69" s="18"/>
      <c r="CA69" s="18"/>
    </row>
    <row r="70" spans="43:86" x14ac:dyDescent="0.3">
      <c r="BI70" s="18"/>
      <c r="BR70" s="18"/>
      <c r="CA70" s="18"/>
    </row>
    <row r="71" spans="43:86" x14ac:dyDescent="0.3">
      <c r="CA71" s="18"/>
      <c r="CB71" s="18"/>
      <c r="CC71" s="18"/>
      <c r="CD71" s="18"/>
      <c r="CE71" s="18"/>
      <c r="CF71" s="18"/>
      <c r="CG71" s="18"/>
      <c r="CH71" s="18"/>
    </row>
  </sheetData>
  <mergeCells count="290">
    <mergeCell ref="BJ50:BM50"/>
    <mergeCell ref="CB50:CE50"/>
    <mergeCell ref="AI58:AL58"/>
    <mergeCell ref="AR48:AU48"/>
    <mergeCell ref="BJ48:BM48"/>
    <mergeCell ref="BS48:BV48"/>
    <mergeCell ref="CB48:CE48"/>
    <mergeCell ref="AR49:AU49"/>
    <mergeCell ref="BJ49:BM49"/>
    <mergeCell ref="BS49:BV49"/>
    <mergeCell ref="CB49:CE49"/>
    <mergeCell ref="AR46:AU46"/>
    <mergeCell ref="BJ46:BM46"/>
    <mergeCell ref="BS46:BV46"/>
    <mergeCell ref="CB46:CE46"/>
    <mergeCell ref="AR47:AU47"/>
    <mergeCell ref="BJ47:BM47"/>
    <mergeCell ref="BS47:BV47"/>
    <mergeCell ref="CB47:CE47"/>
    <mergeCell ref="AR44:AU44"/>
    <mergeCell ref="BA44:BD44"/>
    <mergeCell ref="BJ44:BM44"/>
    <mergeCell ref="BS44:BV44"/>
    <mergeCell ref="CB44:CE44"/>
    <mergeCell ref="AR45:AU45"/>
    <mergeCell ref="BJ45:BM45"/>
    <mergeCell ref="BS45:BV45"/>
    <mergeCell ref="CB45:CE45"/>
    <mergeCell ref="AR42:AU42"/>
    <mergeCell ref="BA42:BD42"/>
    <mergeCell ref="BJ42:BM42"/>
    <mergeCell ref="BS42:BV42"/>
    <mergeCell ref="CB42:CE42"/>
    <mergeCell ref="AR43:AU43"/>
    <mergeCell ref="BA43:BD43"/>
    <mergeCell ref="BJ43:BM43"/>
    <mergeCell ref="BS43:BV43"/>
    <mergeCell ref="CB43:CE43"/>
    <mergeCell ref="CB39:CF39"/>
    <mergeCell ref="CG39:CH39"/>
    <mergeCell ref="BA40:BD40"/>
    <mergeCell ref="BJ40:BN40"/>
    <mergeCell ref="BO40:BP40"/>
    <mergeCell ref="AR41:AU41"/>
    <mergeCell ref="BA41:BD41"/>
    <mergeCell ref="BS41:BV41"/>
    <mergeCell ref="BS38:BW38"/>
    <mergeCell ref="BX38:BY38"/>
    <mergeCell ref="AI39:AL39"/>
    <mergeCell ref="AR39:AV39"/>
    <mergeCell ref="AW39:AX39"/>
    <mergeCell ref="BA39:BD39"/>
    <mergeCell ref="Z36:AC36"/>
    <mergeCell ref="AI36:AL36"/>
    <mergeCell ref="BA36:BD36"/>
    <mergeCell ref="AI37:AL37"/>
    <mergeCell ref="BA37:BD37"/>
    <mergeCell ref="AI38:AL38"/>
    <mergeCell ref="BA38:BD38"/>
    <mergeCell ref="BJ34:BN34"/>
    <mergeCell ref="BO34:BP34"/>
    <mergeCell ref="H35:K35"/>
    <mergeCell ref="Q35:T35"/>
    <mergeCell ref="Z35:AC35"/>
    <mergeCell ref="AI35:AL35"/>
    <mergeCell ref="H33:K33"/>
    <mergeCell ref="Q33:T33"/>
    <mergeCell ref="Z33:AC33"/>
    <mergeCell ref="AI33:AL33"/>
    <mergeCell ref="H34:K34"/>
    <mergeCell ref="Q34:T34"/>
    <mergeCell ref="Z34:AC34"/>
    <mergeCell ref="AI34:AL34"/>
    <mergeCell ref="H32:K32"/>
    <mergeCell ref="Q32:T32"/>
    <mergeCell ref="Z32:AC32"/>
    <mergeCell ref="AI32:AL32"/>
    <mergeCell ref="BA32:BE32"/>
    <mergeCell ref="BF32:BG32"/>
    <mergeCell ref="AR30:AV30"/>
    <mergeCell ref="AW30:AX30"/>
    <mergeCell ref="H31:K31"/>
    <mergeCell ref="Q31:T31"/>
    <mergeCell ref="Z31:AC31"/>
    <mergeCell ref="AI31:AL31"/>
    <mergeCell ref="H29:K29"/>
    <mergeCell ref="Q29:T29"/>
    <mergeCell ref="Z29:AC29"/>
    <mergeCell ref="H30:K30"/>
    <mergeCell ref="Q30:T30"/>
    <mergeCell ref="Z30:AC30"/>
    <mergeCell ref="CH27:CH28"/>
    <mergeCell ref="H28:K28"/>
    <mergeCell ref="Q28:T28"/>
    <mergeCell ref="Z28:AC28"/>
    <mergeCell ref="AI28:AM28"/>
    <mergeCell ref="AN28:AO28"/>
    <mergeCell ref="CB27:CB28"/>
    <mergeCell ref="CC27:CC28"/>
    <mergeCell ref="CD27:CD28"/>
    <mergeCell ref="CE27:CE28"/>
    <mergeCell ref="CF27:CF28"/>
    <mergeCell ref="CG27:CG28"/>
    <mergeCell ref="BT27:BT28"/>
    <mergeCell ref="BU27:BU28"/>
    <mergeCell ref="BV27:BV28"/>
    <mergeCell ref="BW27:BW28"/>
    <mergeCell ref="BX27:BX28"/>
    <mergeCell ref="BY27:BY28"/>
    <mergeCell ref="BL27:BL28"/>
    <mergeCell ref="BM27:BM28"/>
    <mergeCell ref="BN27:BN28"/>
    <mergeCell ref="BO27:BO28"/>
    <mergeCell ref="BP27:BP28"/>
    <mergeCell ref="BS27:BS28"/>
    <mergeCell ref="Z26:AD26"/>
    <mergeCell ref="AE26:AF26"/>
    <mergeCell ref="H27:K27"/>
    <mergeCell ref="Q27:T27"/>
    <mergeCell ref="BJ27:BJ28"/>
    <mergeCell ref="BK27:BK28"/>
    <mergeCell ref="AV25:AV26"/>
    <mergeCell ref="AW25:AW26"/>
    <mergeCell ref="AX25:AX26"/>
    <mergeCell ref="BJ25:BK25"/>
    <mergeCell ref="BL25:BM25"/>
    <mergeCell ref="BO25:BP25"/>
    <mergeCell ref="CD24:CE24"/>
    <mergeCell ref="CG24:CH24"/>
    <mergeCell ref="H25:L25"/>
    <mergeCell ref="M25:N25"/>
    <mergeCell ref="Q25:U25"/>
    <mergeCell ref="V25:W25"/>
    <mergeCell ref="AR25:AR26"/>
    <mergeCell ref="AS25:AS26"/>
    <mergeCell ref="AT25:AT26"/>
    <mergeCell ref="AU25:AU26"/>
    <mergeCell ref="BF23:BF24"/>
    <mergeCell ref="BG23:BG24"/>
    <mergeCell ref="BS23:BT23"/>
    <mergeCell ref="BU23:BV23"/>
    <mergeCell ref="BX23:BY23"/>
    <mergeCell ref="CB24:CC24"/>
    <mergeCell ref="BC21:BD21"/>
    <mergeCell ref="BF21:BG21"/>
    <mergeCell ref="AR23:AS23"/>
    <mergeCell ref="AT23:AU23"/>
    <mergeCell ref="AW23:AX23"/>
    <mergeCell ref="BA23:BA24"/>
    <mergeCell ref="BB23:BB24"/>
    <mergeCell ref="BC23:BC24"/>
    <mergeCell ref="BD23:BD24"/>
    <mergeCell ref="BE23:BE24"/>
    <mergeCell ref="AN21:AN22"/>
    <mergeCell ref="AO21:AO22"/>
    <mergeCell ref="BA21:BB21"/>
    <mergeCell ref="AC20:AC21"/>
    <mergeCell ref="AD20:AD21"/>
    <mergeCell ref="AE20:AE21"/>
    <mergeCell ref="AF20:AF21"/>
    <mergeCell ref="AI21:AI22"/>
    <mergeCell ref="AJ21:AJ22"/>
    <mergeCell ref="C20:D20"/>
    <mergeCell ref="H20:H21"/>
    <mergeCell ref="I20:I21"/>
    <mergeCell ref="J20:J21"/>
    <mergeCell ref="K20:K21"/>
    <mergeCell ref="L20:L21"/>
    <mergeCell ref="AI19:AJ19"/>
    <mergeCell ref="AK19:AL19"/>
    <mergeCell ref="AN19:AO19"/>
    <mergeCell ref="U20:U21"/>
    <mergeCell ref="V20:V21"/>
    <mergeCell ref="W20:W21"/>
    <mergeCell ref="Z20:Z21"/>
    <mergeCell ref="AA20:AA21"/>
    <mergeCell ref="AB20:AB21"/>
    <mergeCell ref="M20:M21"/>
    <mergeCell ref="N20:N21"/>
    <mergeCell ref="Q20:Q21"/>
    <mergeCell ref="R20:R21"/>
    <mergeCell ref="S20:S21"/>
    <mergeCell ref="T20:T21"/>
    <mergeCell ref="AK21:AK22"/>
    <mergeCell ref="AL21:AL22"/>
    <mergeCell ref="AM21:AM22"/>
    <mergeCell ref="BJ19:BK19"/>
    <mergeCell ref="BL19:BM19"/>
    <mergeCell ref="BO19:BP19"/>
    <mergeCell ref="S17:T17"/>
    <mergeCell ref="V17:W17"/>
    <mergeCell ref="AR17:AS17"/>
    <mergeCell ref="AT17:AU17"/>
    <mergeCell ref="AW17:AX17"/>
    <mergeCell ref="C18:F18"/>
    <mergeCell ref="Z18:AA18"/>
    <mergeCell ref="AB18:AC18"/>
    <mergeCell ref="AE18:AF18"/>
    <mergeCell ref="C15:F15"/>
    <mergeCell ref="C17:F17"/>
    <mergeCell ref="H17:I17"/>
    <mergeCell ref="J17:K17"/>
    <mergeCell ref="M17:N17"/>
    <mergeCell ref="Q17:R17"/>
    <mergeCell ref="CD12:CD13"/>
    <mergeCell ref="CE12:CE13"/>
    <mergeCell ref="CF12:CF13"/>
    <mergeCell ref="BC12:BC13"/>
    <mergeCell ref="BD12:BD13"/>
    <mergeCell ref="BE12:BE13"/>
    <mergeCell ref="AR12:AR13"/>
    <mergeCell ref="AS12:AS13"/>
    <mergeCell ref="AT12:AT13"/>
    <mergeCell ref="AU12:AU13"/>
    <mergeCell ref="AV12:AV13"/>
    <mergeCell ref="AW12:AW13"/>
    <mergeCell ref="AJ12:AJ13"/>
    <mergeCell ref="AK12:AK13"/>
    <mergeCell ref="AL12:AL13"/>
    <mergeCell ref="AM12:AM13"/>
    <mergeCell ref="AN12:AN13"/>
    <mergeCell ref="AO12:AO13"/>
    <mergeCell ref="CG12:CG13"/>
    <mergeCell ref="CH12:CH13"/>
    <mergeCell ref="C14:F14"/>
    <mergeCell ref="BV12:BV13"/>
    <mergeCell ref="BW12:BW13"/>
    <mergeCell ref="BX12:BX13"/>
    <mergeCell ref="BY12:BY13"/>
    <mergeCell ref="CB12:CB13"/>
    <mergeCell ref="CC12:CC13"/>
    <mergeCell ref="BN12:BN13"/>
    <mergeCell ref="BO12:BO13"/>
    <mergeCell ref="BP12:BP13"/>
    <mergeCell ref="BS12:BS13"/>
    <mergeCell ref="BT12:BT13"/>
    <mergeCell ref="BU12:BU13"/>
    <mergeCell ref="BF12:BF13"/>
    <mergeCell ref="BG12:BG13"/>
    <mergeCell ref="BJ12:BJ13"/>
    <mergeCell ref="BK12:BK13"/>
    <mergeCell ref="BL12:BL13"/>
    <mergeCell ref="BM12:BM13"/>
    <mergeCell ref="AX12:AX13"/>
    <mergeCell ref="BA12:BA13"/>
    <mergeCell ref="BB12:BB13"/>
    <mergeCell ref="M12:M13"/>
    <mergeCell ref="N12:N13"/>
    <mergeCell ref="Q12:Q13"/>
    <mergeCell ref="R12:R13"/>
    <mergeCell ref="S12:S13"/>
    <mergeCell ref="AR11:AX11"/>
    <mergeCell ref="BA11:BG11"/>
    <mergeCell ref="BJ11:BP11"/>
    <mergeCell ref="AB12:AB13"/>
    <mergeCell ref="AC12:AC13"/>
    <mergeCell ref="AD12:AD13"/>
    <mergeCell ref="AE12:AE13"/>
    <mergeCell ref="AF12:AF13"/>
    <mergeCell ref="AI12:AI13"/>
    <mergeCell ref="T12:T13"/>
    <mergeCell ref="U12:U13"/>
    <mergeCell ref="V12:V13"/>
    <mergeCell ref="W12:W13"/>
    <mergeCell ref="Z12:Z13"/>
    <mergeCell ref="AA12:AA13"/>
    <mergeCell ref="G3:O5"/>
    <mergeCell ref="C9:F9"/>
    <mergeCell ref="H9:N10"/>
    <mergeCell ref="Q9:W10"/>
    <mergeCell ref="Z9:AF10"/>
    <mergeCell ref="AI9:AO10"/>
    <mergeCell ref="BS11:BY11"/>
    <mergeCell ref="CB11:CH11"/>
    <mergeCell ref="C12:F12"/>
    <mergeCell ref="H12:H13"/>
    <mergeCell ref="I12:I13"/>
    <mergeCell ref="J12:J13"/>
    <mergeCell ref="K12:K13"/>
    <mergeCell ref="AR9:AX10"/>
    <mergeCell ref="BA9:BG10"/>
    <mergeCell ref="BJ9:BP10"/>
    <mergeCell ref="BS9:BY10"/>
    <mergeCell ref="CB9:CH10"/>
    <mergeCell ref="C11:F11"/>
    <mergeCell ref="H11:N11"/>
    <mergeCell ref="Q11:W11"/>
    <mergeCell ref="Z11:AF11"/>
    <mergeCell ref="AI11:AO11"/>
    <mergeCell ref="L12:L13"/>
  </mergeCells>
  <printOptions horizontalCentered="1" verticalCentered="1"/>
  <pageMargins left="0.25" right="0.25" top="0.75" bottom="0.75" header="0.3" footer="0.3"/>
  <pageSetup paperSize="9" scale="1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5A9D-1BA7-4C75-9A31-E522E22FA59E}">
  <sheetPr>
    <pageSetUpPr fitToPage="1"/>
  </sheetPr>
  <dimension ref="C1:AV43"/>
  <sheetViews>
    <sheetView zoomScale="55" zoomScaleNormal="55" workbookViewId="0">
      <selection activeCell="L46" sqref="L46"/>
    </sheetView>
  </sheetViews>
  <sheetFormatPr defaultColWidth="8.88671875" defaultRowHeight="14.4" x14ac:dyDescent="0.3"/>
  <cols>
    <col min="1" max="4" width="8.88671875" style="1"/>
    <col min="5" max="6" width="11.88671875" style="1" customWidth="1"/>
    <col min="7" max="7" width="10.77734375" style="2" customWidth="1"/>
    <col min="8" max="8" width="10.77734375" style="5" customWidth="1"/>
    <col min="9" max="9" width="10.77734375" style="2" customWidth="1"/>
    <col min="10" max="10" width="10.77734375" style="5" customWidth="1"/>
    <col min="11" max="11" width="10.77734375" style="2" customWidth="1"/>
    <col min="12" max="12" width="10.77734375" style="5" customWidth="1"/>
    <col min="13" max="13" width="10.77734375" style="2" customWidth="1"/>
    <col min="14" max="14" width="10.77734375" style="5" customWidth="1"/>
    <col min="15" max="15" width="10.77734375" style="2" customWidth="1"/>
    <col min="16" max="16" width="10.77734375" style="5" customWidth="1"/>
    <col min="17" max="17" width="10.77734375" style="2" customWidth="1"/>
    <col min="18" max="18" width="10.77734375" style="5" customWidth="1"/>
    <col min="19" max="19" width="10.77734375" style="2" customWidth="1"/>
    <col min="20" max="20" width="10.77734375" style="5" customWidth="1"/>
    <col min="21" max="21" width="10.77734375" style="2" customWidth="1"/>
    <col min="22" max="22" width="10.77734375" style="5" customWidth="1"/>
    <col min="23" max="23" width="10.77734375" style="2" customWidth="1"/>
    <col min="24" max="24" width="10.77734375" style="5" customWidth="1"/>
    <col min="25" max="25" width="10.77734375" style="2" customWidth="1"/>
    <col min="26" max="26" width="10.77734375" style="5" customWidth="1"/>
    <col min="27" max="16384" width="8.88671875" style="1"/>
  </cols>
  <sheetData>
    <row r="1" spans="3:48" x14ac:dyDescent="0.3">
      <c r="H1" s="3"/>
      <c r="J1" s="3"/>
      <c r="L1" s="3"/>
      <c r="N1" s="3"/>
      <c r="P1" s="3"/>
      <c r="R1" s="3"/>
      <c r="T1" s="3"/>
      <c r="V1" s="3"/>
      <c r="X1" s="3"/>
      <c r="Z1" s="3"/>
    </row>
    <row r="2" spans="3:48" ht="14.4" customHeight="1" x14ac:dyDescent="0.3">
      <c r="H2" s="3"/>
      <c r="J2" s="3"/>
      <c r="K2" s="72" t="s">
        <v>83</v>
      </c>
      <c r="L2" s="72"/>
      <c r="M2" s="72"/>
      <c r="N2" s="72"/>
      <c r="O2" s="72"/>
      <c r="P2" s="72"/>
      <c r="Q2" s="72"/>
      <c r="R2" s="72"/>
      <c r="S2" s="72"/>
      <c r="T2" s="3"/>
      <c r="V2" s="3"/>
      <c r="X2" s="3"/>
      <c r="Z2" s="3"/>
    </row>
    <row r="3" spans="3:48" ht="14.4" customHeight="1" x14ac:dyDescent="0.3">
      <c r="H3" s="3"/>
      <c r="J3" s="3"/>
      <c r="K3" s="72"/>
      <c r="L3" s="72"/>
      <c r="M3" s="72"/>
      <c r="N3" s="72"/>
      <c r="O3" s="72"/>
      <c r="P3" s="72"/>
      <c r="Q3" s="72"/>
      <c r="R3" s="72"/>
      <c r="S3" s="72"/>
      <c r="T3" s="3"/>
      <c r="V3" s="3"/>
      <c r="X3" s="3"/>
      <c r="Z3" s="3"/>
    </row>
    <row r="4" spans="3:48" ht="14.4" customHeight="1" x14ac:dyDescent="0.3">
      <c r="C4" s="1" t="s">
        <v>1</v>
      </c>
      <c r="D4" s="4"/>
      <c r="E4" s="4"/>
      <c r="H4" s="3"/>
      <c r="J4" s="3"/>
      <c r="K4" s="72"/>
      <c r="L4" s="72"/>
      <c r="M4" s="72"/>
      <c r="N4" s="72"/>
      <c r="O4" s="72"/>
      <c r="P4" s="72"/>
      <c r="Q4" s="72"/>
      <c r="R4" s="72"/>
      <c r="S4" s="72"/>
      <c r="T4" s="3"/>
      <c r="V4" s="3"/>
      <c r="X4" s="3"/>
      <c r="Z4" s="3"/>
    </row>
    <row r="6" spans="3:48" ht="19.95" customHeight="1" x14ac:dyDescent="0.3">
      <c r="E6" s="79" t="s">
        <v>2</v>
      </c>
      <c r="F6" s="81"/>
      <c r="G6" s="115" t="s">
        <v>3</v>
      </c>
      <c r="H6" s="116"/>
      <c r="I6" s="115" t="s">
        <v>4</v>
      </c>
      <c r="J6" s="116"/>
      <c r="K6" s="115" t="s">
        <v>5</v>
      </c>
      <c r="L6" s="116"/>
      <c r="M6" s="115" t="s">
        <v>6</v>
      </c>
      <c r="N6" s="116"/>
      <c r="O6" s="115" t="s">
        <v>7</v>
      </c>
      <c r="P6" s="116"/>
      <c r="Q6" s="115" t="s">
        <v>8</v>
      </c>
      <c r="R6" s="116"/>
      <c r="S6" s="115" t="s">
        <v>9</v>
      </c>
      <c r="T6" s="116"/>
      <c r="U6" s="115" t="s">
        <v>10</v>
      </c>
      <c r="V6" s="116"/>
      <c r="W6" s="115" t="s">
        <v>11</v>
      </c>
      <c r="X6" s="116"/>
      <c r="Y6" s="115" t="s">
        <v>12</v>
      </c>
      <c r="Z6" s="116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</row>
    <row r="7" spans="3:48" ht="19.95" customHeight="1" x14ac:dyDescent="0.3">
      <c r="E7" s="82"/>
      <c r="F7" s="84"/>
      <c r="G7" s="117"/>
      <c r="H7" s="118"/>
      <c r="I7" s="117"/>
      <c r="J7" s="118"/>
      <c r="K7" s="117"/>
      <c r="L7" s="118"/>
      <c r="M7" s="117"/>
      <c r="N7" s="118"/>
      <c r="O7" s="117"/>
      <c r="P7" s="118"/>
      <c r="Q7" s="117"/>
      <c r="R7" s="118"/>
      <c r="S7" s="117"/>
      <c r="T7" s="118"/>
      <c r="U7" s="117"/>
      <c r="V7" s="118"/>
      <c r="W7" s="117"/>
      <c r="X7" s="118"/>
      <c r="Y7" s="117"/>
      <c r="Z7" s="118"/>
      <c r="AB7" s="6"/>
      <c r="AC7" s="76"/>
      <c r="AD7" s="76"/>
      <c r="AE7" s="7"/>
      <c r="AF7" s="7"/>
      <c r="AG7" s="76"/>
      <c r="AH7" s="76"/>
      <c r="AI7" s="76"/>
      <c r="AJ7" s="76"/>
      <c r="AK7" s="76"/>
      <c r="AL7" s="76"/>
      <c r="AM7" s="7"/>
      <c r="AN7" s="7"/>
      <c r="AO7" s="76"/>
      <c r="AP7" s="76"/>
      <c r="AQ7" s="76"/>
      <c r="AR7" s="76"/>
      <c r="AS7" s="7"/>
      <c r="AT7" s="7"/>
      <c r="AU7" s="76"/>
      <c r="AV7" s="76"/>
    </row>
    <row r="8" spans="3:48" ht="19.95" customHeight="1" x14ac:dyDescent="0.3">
      <c r="E8" s="119" t="s">
        <v>13</v>
      </c>
      <c r="F8" s="120"/>
      <c r="G8" s="8" t="s">
        <v>14</v>
      </c>
      <c r="H8" s="9" t="s">
        <v>15</v>
      </c>
      <c r="I8" s="10" t="s">
        <v>14</v>
      </c>
      <c r="J8" s="9" t="s">
        <v>15</v>
      </c>
      <c r="K8" s="10" t="s">
        <v>14</v>
      </c>
      <c r="L8" s="9" t="s">
        <v>15</v>
      </c>
      <c r="M8" s="10" t="s">
        <v>14</v>
      </c>
      <c r="N8" s="9" t="s">
        <v>15</v>
      </c>
      <c r="O8" s="10" t="s">
        <v>14</v>
      </c>
      <c r="P8" s="9" t="s">
        <v>15</v>
      </c>
      <c r="Q8" s="10" t="s">
        <v>14</v>
      </c>
      <c r="R8" s="9" t="s">
        <v>15</v>
      </c>
      <c r="S8" s="10" t="s">
        <v>14</v>
      </c>
      <c r="T8" s="9" t="s">
        <v>15</v>
      </c>
      <c r="U8" s="10" t="s">
        <v>14</v>
      </c>
      <c r="V8" s="9" t="s">
        <v>15</v>
      </c>
      <c r="W8" s="10" t="s">
        <v>14</v>
      </c>
      <c r="X8" s="9" t="s">
        <v>15</v>
      </c>
      <c r="Y8" s="10" t="s">
        <v>14</v>
      </c>
      <c r="Z8" s="9" t="s">
        <v>15</v>
      </c>
      <c r="AB8" s="11"/>
      <c r="AC8" s="12"/>
      <c r="AD8" s="13"/>
      <c r="AE8" s="13"/>
      <c r="AF8" s="13"/>
      <c r="AG8" s="12"/>
      <c r="AH8" s="13"/>
      <c r="AI8" s="12"/>
      <c r="AJ8" s="13"/>
      <c r="AK8" s="12"/>
      <c r="AL8" s="13"/>
      <c r="AM8" s="13"/>
      <c r="AN8" s="13"/>
      <c r="AO8" s="12"/>
      <c r="AP8" s="13"/>
      <c r="AQ8" s="12"/>
      <c r="AR8" s="13"/>
      <c r="AS8" s="13"/>
      <c r="AT8" s="13"/>
      <c r="AU8" s="12"/>
      <c r="AV8" s="13"/>
    </row>
    <row r="9" spans="3:48" ht="19.95" customHeight="1" x14ac:dyDescent="0.3">
      <c r="E9" s="121"/>
      <c r="F9" s="122"/>
      <c r="G9" s="14">
        <v>0</v>
      </c>
      <c r="H9" s="58">
        <v>0.62619999999999998</v>
      </c>
      <c r="I9" s="14">
        <v>0</v>
      </c>
      <c r="J9" s="58">
        <v>1.6059000000000001</v>
      </c>
      <c r="K9" s="14">
        <v>0</v>
      </c>
      <c r="L9" s="58">
        <v>2.8987000000000003</v>
      </c>
      <c r="M9" s="14">
        <v>0</v>
      </c>
      <c r="N9" s="58">
        <v>2.5249999999999999</v>
      </c>
      <c r="O9" s="14">
        <v>0</v>
      </c>
      <c r="P9" s="58">
        <v>1.9594</v>
      </c>
      <c r="Q9" s="14">
        <v>0</v>
      </c>
      <c r="R9" s="58">
        <v>1.6462999999999999</v>
      </c>
      <c r="S9" s="14">
        <v>0</v>
      </c>
      <c r="T9" s="58">
        <v>1.4543999999999999</v>
      </c>
      <c r="U9" s="14">
        <v>0</v>
      </c>
      <c r="V9" s="58">
        <v>1.3433000000000002</v>
      </c>
      <c r="W9" s="14">
        <v>0</v>
      </c>
      <c r="X9" s="58">
        <v>1.2827</v>
      </c>
      <c r="Y9" s="14">
        <v>0</v>
      </c>
      <c r="Z9" s="58">
        <v>1.2625</v>
      </c>
      <c r="AB9" s="12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</row>
    <row r="10" spans="3:48" ht="19.95" customHeight="1" x14ac:dyDescent="0.3">
      <c r="E10" s="121"/>
      <c r="F10" s="122"/>
      <c r="G10" s="14">
        <v>0.5</v>
      </c>
      <c r="H10" s="58">
        <v>4.4338999999999995</v>
      </c>
      <c r="I10" s="14">
        <v>0.5</v>
      </c>
      <c r="J10" s="58">
        <v>4.9995000000000003</v>
      </c>
      <c r="K10" s="14">
        <v>0.5</v>
      </c>
      <c r="L10" s="58">
        <v>3.6865000000000001</v>
      </c>
      <c r="M10" s="14">
        <v>0.5</v>
      </c>
      <c r="N10" s="58">
        <v>2.5249999999999999</v>
      </c>
      <c r="O10" s="14">
        <v>0.5</v>
      </c>
      <c r="P10" s="58">
        <v>1.9594</v>
      </c>
      <c r="Q10" s="14">
        <v>0.5</v>
      </c>
      <c r="R10" s="58">
        <v>1.6462999999999999</v>
      </c>
      <c r="S10" s="14">
        <v>0.5</v>
      </c>
      <c r="T10" s="58">
        <v>1.4543999999999999</v>
      </c>
      <c r="U10" s="14">
        <v>0.5</v>
      </c>
      <c r="V10" s="58">
        <v>1.3433000000000002</v>
      </c>
      <c r="W10" s="14">
        <v>0.5</v>
      </c>
      <c r="X10" s="58">
        <v>1.2827</v>
      </c>
      <c r="Y10" s="14">
        <v>0.5</v>
      </c>
      <c r="Z10" s="58">
        <v>1.2625</v>
      </c>
      <c r="AB10" s="12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</row>
    <row r="11" spans="3:48" ht="19.95" customHeight="1" x14ac:dyDescent="0.3">
      <c r="E11" s="121"/>
      <c r="F11" s="122"/>
      <c r="G11" s="14">
        <v>1</v>
      </c>
      <c r="H11" s="58">
        <v>5.34694</v>
      </c>
      <c r="I11" s="14">
        <v>1</v>
      </c>
      <c r="J11" s="58">
        <v>5.5145999999999997</v>
      </c>
      <c r="K11" s="14">
        <v>1</v>
      </c>
      <c r="L11" s="58">
        <v>3.6865000000000001</v>
      </c>
      <c r="M11" s="14">
        <v>1</v>
      </c>
      <c r="N11" s="58">
        <v>2.5249999999999999</v>
      </c>
      <c r="O11" s="14">
        <v>1</v>
      </c>
      <c r="P11" s="58">
        <v>1.9594</v>
      </c>
      <c r="Q11" s="14">
        <v>1</v>
      </c>
      <c r="R11" s="58">
        <v>1.6462999999999999</v>
      </c>
      <c r="S11" s="14">
        <v>1</v>
      </c>
      <c r="T11" s="58">
        <v>1.4543999999999999</v>
      </c>
      <c r="U11" s="14">
        <v>1</v>
      </c>
      <c r="V11" s="58">
        <v>1.3433000000000002</v>
      </c>
      <c r="W11" s="14">
        <v>1</v>
      </c>
      <c r="X11" s="58">
        <v>1.2827</v>
      </c>
      <c r="Y11" s="14">
        <v>1</v>
      </c>
      <c r="Z11" s="58">
        <v>1.2625</v>
      </c>
      <c r="AB11" s="12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</row>
    <row r="12" spans="3:48" ht="19.95" customHeight="1" x14ac:dyDescent="0.3">
      <c r="E12" s="121"/>
      <c r="F12" s="122"/>
      <c r="G12" s="14">
        <v>1.5</v>
      </c>
      <c r="H12" s="58">
        <v>5.4136000000000006</v>
      </c>
      <c r="I12" s="14">
        <v>1.5</v>
      </c>
      <c r="J12" s="58">
        <v>5.5853000000000002</v>
      </c>
      <c r="K12" s="14">
        <v>1.5</v>
      </c>
      <c r="L12" s="58">
        <v>3.6865000000000001</v>
      </c>
      <c r="M12" s="14">
        <v>1.5</v>
      </c>
      <c r="N12" s="58">
        <v>2.5249999999999999</v>
      </c>
      <c r="O12" s="14">
        <v>1.5</v>
      </c>
      <c r="P12" s="58">
        <v>1.9594</v>
      </c>
      <c r="Q12" s="14">
        <v>1.5</v>
      </c>
      <c r="R12" s="58">
        <v>1.6462999999999999</v>
      </c>
      <c r="S12" s="14">
        <v>1.5</v>
      </c>
      <c r="T12" s="58">
        <v>1.4543999999999999</v>
      </c>
      <c r="U12" s="14">
        <v>1.5</v>
      </c>
      <c r="V12" s="58">
        <v>1.3433000000000002</v>
      </c>
      <c r="W12" s="14">
        <v>1.5</v>
      </c>
      <c r="X12" s="58">
        <v>1.2827</v>
      </c>
      <c r="Y12" s="14">
        <v>1.5</v>
      </c>
      <c r="Z12" s="58">
        <v>1.2625</v>
      </c>
      <c r="AB12" s="1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</row>
    <row r="13" spans="3:48" ht="19.95" customHeight="1" x14ac:dyDescent="0.3">
      <c r="E13" s="121"/>
      <c r="F13" s="122"/>
      <c r="G13" s="14">
        <v>2</v>
      </c>
      <c r="H13" s="58">
        <v>5.3849999999999998</v>
      </c>
      <c r="I13" s="14">
        <v>2</v>
      </c>
      <c r="J13" s="58">
        <v>5.5853000000000002</v>
      </c>
      <c r="K13" s="14">
        <v>2</v>
      </c>
      <c r="L13" s="58">
        <v>3.6865000000000001</v>
      </c>
      <c r="M13" s="14">
        <v>2</v>
      </c>
      <c r="N13" s="58">
        <v>2.5249999999999999</v>
      </c>
      <c r="O13" s="14">
        <v>2</v>
      </c>
      <c r="P13" s="58">
        <v>1.9594</v>
      </c>
      <c r="Q13" s="14">
        <v>2</v>
      </c>
      <c r="R13" s="58">
        <v>1.6462999999999999</v>
      </c>
      <c r="S13" s="14">
        <v>2</v>
      </c>
      <c r="T13" s="58">
        <v>1.4543999999999999</v>
      </c>
      <c r="U13" s="14">
        <v>2</v>
      </c>
      <c r="V13" s="58">
        <v>1.3433000000000002</v>
      </c>
      <c r="W13" s="14">
        <v>2</v>
      </c>
      <c r="X13" s="58">
        <v>1.2827</v>
      </c>
      <c r="Y13" s="14">
        <v>2</v>
      </c>
      <c r="Z13" s="58">
        <v>1.2625</v>
      </c>
      <c r="AB13" s="12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</row>
    <row r="14" spans="3:48" ht="19.95" customHeight="1" x14ac:dyDescent="0.3">
      <c r="E14" s="121"/>
      <c r="F14" s="122"/>
      <c r="G14" s="14">
        <v>3</v>
      </c>
      <c r="H14" s="58">
        <v>5.3849999999999998</v>
      </c>
      <c r="I14" s="14">
        <v>3</v>
      </c>
      <c r="J14" s="58">
        <v>5.5853000000000002</v>
      </c>
      <c r="K14" s="14">
        <v>3</v>
      </c>
      <c r="L14" s="58">
        <v>3.6865000000000001</v>
      </c>
      <c r="M14" s="14">
        <v>3</v>
      </c>
      <c r="N14" s="58">
        <v>2.5249999999999999</v>
      </c>
      <c r="O14" s="14">
        <v>3</v>
      </c>
      <c r="P14" s="58">
        <v>1.9594</v>
      </c>
      <c r="Q14" s="14">
        <v>3</v>
      </c>
      <c r="R14" s="58">
        <v>1.6462999999999999</v>
      </c>
      <c r="S14" s="14">
        <v>3</v>
      </c>
      <c r="T14" s="58">
        <v>1.4543999999999999</v>
      </c>
      <c r="U14" s="14">
        <v>3</v>
      </c>
      <c r="V14" s="58">
        <v>1.3433000000000002</v>
      </c>
      <c r="W14" s="14">
        <v>3</v>
      </c>
      <c r="X14" s="58">
        <v>1.2827</v>
      </c>
      <c r="Y14" s="14">
        <v>3</v>
      </c>
      <c r="Z14" s="58">
        <v>1.2625</v>
      </c>
      <c r="AB14" s="12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</row>
    <row r="15" spans="3:48" ht="19.95" customHeight="1" x14ac:dyDescent="0.3">
      <c r="E15" s="121"/>
      <c r="F15" s="122"/>
      <c r="G15" s="14">
        <v>4</v>
      </c>
      <c r="H15" s="58">
        <v>5.3849999999999998</v>
      </c>
      <c r="I15" s="14">
        <v>4</v>
      </c>
      <c r="J15" s="58">
        <v>5.5853000000000002</v>
      </c>
      <c r="K15" s="14">
        <v>4</v>
      </c>
      <c r="L15" s="58">
        <v>3.6865000000000001</v>
      </c>
      <c r="M15" s="14">
        <v>4</v>
      </c>
      <c r="N15" s="58">
        <v>2.5249999999999999</v>
      </c>
      <c r="O15" s="14">
        <v>4</v>
      </c>
      <c r="P15" s="58">
        <v>1.9594</v>
      </c>
      <c r="Q15" s="14">
        <v>4</v>
      </c>
      <c r="R15" s="58">
        <v>1.6462999999999999</v>
      </c>
      <c r="S15" s="14">
        <v>4</v>
      </c>
      <c r="T15" s="58">
        <v>1.4543999999999999</v>
      </c>
      <c r="U15" s="14">
        <v>4</v>
      </c>
      <c r="V15" s="58">
        <v>1.3433000000000002</v>
      </c>
      <c r="W15" s="14">
        <v>4</v>
      </c>
      <c r="X15" s="58">
        <v>1.2827</v>
      </c>
      <c r="Y15" s="14">
        <v>4</v>
      </c>
      <c r="Z15" s="58">
        <v>1.2625</v>
      </c>
      <c r="AB15" s="12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</row>
    <row r="16" spans="3:48" ht="19.95" customHeight="1" x14ac:dyDescent="0.3">
      <c r="E16" s="121"/>
      <c r="F16" s="122"/>
      <c r="G16" s="14">
        <v>5</v>
      </c>
      <c r="H16" s="58">
        <v>5.3849999999999998</v>
      </c>
      <c r="I16" s="14">
        <v>5</v>
      </c>
      <c r="J16" s="58">
        <v>5.5853000000000002</v>
      </c>
      <c r="K16" s="14">
        <v>5</v>
      </c>
      <c r="L16" s="58">
        <v>3.6865000000000001</v>
      </c>
      <c r="M16" s="14">
        <v>5</v>
      </c>
      <c r="N16" s="58">
        <v>2.5249999999999999</v>
      </c>
      <c r="O16" s="14">
        <v>5</v>
      </c>
      <c r="P16" s="58">
        <v>1.9594</v>
      </c>
      <c r="Q16" s="14">
        <v>5</v>
      </c>
      <c r="R16" s="58">
        <v>1.6462999999999999</v>
      </c>
      <c r="S16" s="14">
        <v>5</v>
      </c>
      <c r="T16" s="58">
        <v>1.4543999999999999</v>
      </c>
      <c r="U16" s="14">
        <v>5</v>
      </c>
      <c r="V16" s="58">
        <v>1.3433000000000002</v>
      </c>
      <c r="W16" s="14">
        <v>5</v>
      </c>
      <c r="X16" s="58">
        <v>1.2827</v>
      </c>
      <c r="Y16" s="14">
        <v>5</v>
      </c>
      <c r="Z16" s="58">
        <v>1.2625</v>
      </c>
      <c r="AB16" s="1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</row>
    <row r="17" spans="5:48" ht="19.95" customHeight="1" x14ac:dyDescent="0.3">
      <c r="E17" s="121"/>
      <c r="F17" s="122"/>
      <c r="G17" s="14">
        <v>6</v>
      </c>
      <c r="H17" s="58">
        <v>5.3849999999999998</v>
      </c>
      <c r="I17" s="14">
        <v>6</v>
      </c>
      <c r="J17" s="58">
        <v>5.5853000000000002</v>
      </c>
      <c r="K17" s="14">
        <v>6</v>
      </c>
      <c r="L17" s="58">
        <v>3.6865000000000001</v>
      </c>
      <c r="M17" s="14">
        <v>6</v>
      </c>
      <c r="N17" s="58">
        <v>2.5249999999999999</v>
      </c>
      <c r="O17" s="14">
        <v>6</v>
      </c>
      <c r="P17" s="58">
        <v>1.9594</v>
      </c>
      <c r="Q17" s="14">
        <v>6</v>
      </c>
      <c r="R17" s="58">
        <v>1.6462999999999999</v>
      </c>
      <c r="S17" s="14">
        <v>6</v>
      </c>
      <c r="T17" s="58">
        <v>1.4543999999999999</v>
      </c>
      <c r="U17" s="14">
        <v>6</v>
      </c>
      <c r="V17" s="58">
        <v>1.3433000000000002</v>
      </c>
      <c r="W17" s="14">
        <v>6</v>
      </c>
      <c r="X17" s="58">
        <v>1.2827</v>
      </c>
      <c r="Y17" s="14">
        <v>6</v>
      </c>
      <c r="Z17" s="58">
        <v>1.2625</v>
      </c>
      <c r="AB17" s="12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</row>
    <row r="18" spans="5:48" ht="19.95" customHeight="1" x14ac:dyDescent="0.3">
      <c r="E18" s="121"/>
      <c r="F18" s="122"/>
      <c r="G18" s="14">
        <v>7</v>
      </c>
      <c r="H18" s="58">
        <v>5.3849999999999998</v>
      </c>
      <c r="I18" s="14">
        <v>7</v>
      </c>
      <c r="J18" s="58">
        <v>5.5853000000000002</v>
      </c>
      <c r="K18" s="14">
        <v>7</v>
      </c>
      <c r="L18" s="58">
        <v>3.6865000000000001</v>
      </c>
      <c r="M18" s="14">
        <v>7</v>
      </c>
      <c r="N18" s="58">
        <v>2.5249999999999999</v>
      </c>
      <c r="O18" s="14">
        <v>7</v>
      </c>
      <c r="P18" s="58">
        <v>1.9594</v>
      </c>
      <c r="Q18" s="14">
        <v>7</v>
      </c>
      <c r="R18" s="58">
        <v>1.6462999999999999</v>
      </c>
      <c r="S18" s="14">
        <v>7</v>
      </c>
      <c r="T18" s="58">
        <v>1.4543999999999999</v>
      </c>
      <c r="U18" s="14">
        <v>7</v>
      </c>
      <c r="V18" s="58">
        <v>1.3433000000000002</v>
      </c>
      <c r="W18" s="14">
        <v>7</v>
      </c>
      <c r="X18" s="58">
        <v>1.2827</v>
      </c>
      <c r="Y18" s="14">
        <v>7</v>
      </c>
      <c r="Z18" s="58">
        <v>1.2625</v>
      </c>
      <c r="AB18" s="12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</row>
    <row r="19" spans="5:48" ht="19.95" customHeight="1" x14ac:dyDescent="0.3">
      <c r="E19" s="121"/>
      <c r="F19" s="122"/>
      <c r="G19" s="14">
        <v>8</v>
      </c>
      <c r="H19" s="58">
        <v>5.3630999999999993</v>
      </c>
      <c r="I19" s="14">
        <v>8</v>
      </c>
      <c r="J19" s="58">
        <v>5.5045000000000002</v>
      </c>
      <c r="K19" s="14">
        <v>8</v>
      </c>
      <c r="L19" s="58">
        <v>3.6865000000000001</v>
      </c>
      <c r="M19" s="14">
        <v>8</v>
      </c>
      <c r="N19" s="58">
        <v>2.5249999999999999</v>
      </c>
      <c r="O19" s="14">
        <v>8</v>
      </c>
      <c r="P19" s="58">
        <v>1.9594</v>
      </c>
      <c r="Q19" s="14">
        <v>8</v>
      </c>
      <c r="R19" s="58">
        <v>1.6462999999999999</v>
      </c>
      <c r="S19" s="14">
        <v>8</v>
      </c>
      <c r="T19" s="58">
        <v>1.4543999999999999</v>
      </c>
      <c r="U19" s="14">
        <v>8</v>
      </c>
      <c r="V19" s="58">
        <v>1.3433000000000002</v>
      </c>
      <c r="W19" s="14">
        <v>8</v>
      </c>
      <c r="X19" s="58">
        <v>1.2827</v>
      </c>
      <c r="Y19" s="14">
        <v>8</v>
      </c>
      <c r="Z19" s="58">
        <v>1.2625</v>
      </c>
      <c r="AB19" s="12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</row>
    <row r="20" spans="5:48" ht="19.95" customHeight="1" x14ac:dyDescent="0.3">
      <c r="E20" s="121"/>
      <c r="F20" s="122"/>
      <c r="G20" s="14">
        <v>8.5</v>
      </c>
      <c r="H20" s="58">
        <v>5.1611000000000002</v>
      </c>
      <c r="I20" s="14">
        <v>8.5</v>
      </c>
      <c r="J20" s="58">
        <v>5.3529999999999998</v>
      </c>
      <c r="K20" s="14">
        <v>8.5</v>
      </c>
      <c r="L20" s="58">
        <v>3.6865000000000001</v>
      </c>
      <c r="M20" s="14">
        <v>8.5</v>
      </c>
      <c r="N20" s="58">
        <v>2.5249999999999999</v>
      </c>
      <c r="O20" s="14">
        <v>8.5</v>
      </c>
      <c r="P20" s="58">
        <v>1.9594</v>
      </c>
      <c r="Q20" s="14">
        <v>8.5</v>
      </c>
      <c r="R20" s="58">
        <v>1.6462999999999999</v>
      </c>
      <c r="S20" s="14">
        <v>8.5</v>
      </c>
      <c r="T20" s="58">
        <v>1.4543999999999999</v>
      </c>
      <c r="U20" s="14">
        <v>8.5</v>
      </c>
      <c r="V20" s="58">
        <v>1.3433000000000002</v>
      </c>
      <c r="W20" s="14">
        <v>8.5</v>
      </c>
      <c r="X20" s="58">
        <v>1.2827</v>
      </c>
      <c r="Y20" s="14">
        <v>8.5</v>
      </c>
      <c r="Z20" s="58">
        <v>1.2625</v>
      </c>
      <c r="AB20" s="12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</row>
    <row r="21" spans="5:48" ht="19.95" customHeight="1" x14ac:dyDescent="0.3">
      <c r="E21" s="121"/>
      <c r="F21" s="122"/>
      <c r="G21" s="14">
        <v>9</v>
      </c>
      <c r="H21" s="58">
        <v>4.343</v>
      </c>
      <c r="I21" s="14">
        <v>9</v>
      </c>
      <c r="J21" s="58">
        <v>4.6055999999999999</v>
      </c>
      <c r="K21" s="14">
        <v>9</v>
      </c>
      <c r="L21" s="58">
        <v>3.6865000000000001</v>
      </c>
      <c r="M21" s="14">
        <v>9</v>
      </c>
      <c r="N21" s="58">
        <v>2.5249999999999999</v>
      </c>
      <c r="O21" s="14">
        <v>9</v>
      </c>
      <c r="P21" s="58">
        <v>1.9594</v>
      </c>
      <c r="Q21" s="14">
        <v>9</v>
      </c>
      <c r="R21" s="58">
        <v>1.6462999999999999</v>
      </c>
      <c r="S21" s="14">
        <v>9</v>
      </c>
      <c r="T21" s="58">
        <v>1.4543999999999999</v>
      </c>
      <c r="U21" s="14">
        <v>9</v>
      </c>
      <c r="V21" s="58">
        <v>1.3433000000000002</v>
      </c>
      <c r="W21" s="14">
        <v>9</v>
      </c>
      <c r="X21" s="58">
        <v>1.2827</v>
      </c>
      <c r="Y21" s="14">
        <v>9</v>
      </c>
      <c r="Z21" s="58">
        <v>1.2625</v>
      </c>
      <c r="AB21" s="12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</row>
    <row r="22" spans="5:48" ht="19.95" customHeight="1" x14ac:dyDescent="0.3">
      <c r="E22" s="121"/>
      <c r="F22" s="122"/>
      <c r="G22" s="14">
        <v>9.5</v>
      </c>
      <c r="H22" s="58">
        <v>2.8279999999999998</v>
      </c>
      <c r="I22" s="14">
        <v>9.5</v>
      </c>
      <c r="J22" s="58">
        <v>3.0199000000000003</v>
      </c>
      <c r="K22" s="14">
        <v>9.5</v>
      </c>
      <c r="L22" s="58">
        <v>3.3531999999999997</v>
      </c>
      <c r="M22" s="14">
        <v>9.5</v>
      </c>
      <c r="N22" s="58">
        <v>2.5249999999999999</v>
      </c>
      <c r="O22" s="14">
        <v>9.5</v>
      </c>
      <c r="P22" s="58">
        <v>1.9594</v>
      </c>
      <c r="Q22" s="14">
        <v>9.5</v>
      </c>
      <c r="R22" s="58">
        <v>1.6462999999999999</v>
      </c>
      <c r="S22" s="14">
        <v>9.5</v>
      </c>
      <c r="T22" s="58">
        <v>1.4543999999999999</v>
      </c>
      <c r="U22" s="14">
        <v>9.5</v>
      </c>
      <c r="V22" s="58">
        <v>1.3433000000000002</v>
      </c>
      <c r="W22" s="14">
        <v>9.5</v>
      </c>
      <c r="X22" s="58">
        <v>1.2827</v>
      </c>
      <c r="Y22" s="14">
        <v>9.5</v>
      </c>
      <c r="Z22" s="58">
        <v>1.2625</v>
      </c>
      <c r="AB22" s="12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spans="5:48" ht="19.95" customHeight="1" x14ac:dyDescent="0.3">
      <c r="E23" s="123"/>
      <c r="F23" s="124"/>
      <c r="G23" s="14">
        <v>10</v>
      </c>
      <c r="H23" s="58">
        <v>0</v>
      </c>
      <c r="I23" s="14">
        <v>10</v>
      </c>
      <c r="J23" s="58">
        <v>0</v>
      </c>
      <c r="K23" s="14">
        <v>10</v>
      </c>
      <c r="L23" s="58">
        <v>0</v>
      </c>
      <c r="M23" s="14">
        <v>10</v>
      </c>
      <c r="N23" s="58">
        <v>0</v>
      </c>
      <c r="O23" s="14">
        <v>10</v>
      </c>
      <c r="P23" s="58">
        <v>0</v>
      </c>
      <c r="Q23" s="14">
        <v>10</v>
      </c>
      <c r="R23" s="58">
        <v>0</v>
      </c>
      <c r="S23" s="14">
        <v>10</v>
      </c>
      <c r="T23" s="58">
        <v>0</v>
      </c>
      <c r="U23" s="14">
        <v>10</v>
      </c>
      <c r="V23" s="58">
        <v>1.1413</v>
      </c>
      <c r="W23" s="14">
        <v>10</v>
      </c>
      <c r="X23" s="58">
        <v>1.2827</v>
      </c>
      <c r="Y23" s="14">
        <v>10</v>
      </c>
      <c r="Z23" s="58">
        <v>1.2625</v>
      </c>
      <c r="AB23" s="12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</row>
    <row r="24" spans="5:48" ht="19.95" customHeight="1" x14ac:dyDescent="0.3">
      <c r="E24" s="16"/>
      <c r="F24" s="16"/>
      <c r="H24" s="3"/>
      <c r="I24" s="17"/>
      <c r="J24" s="3"/>
      <c r="K24" s="17"/>
      <c r="L24" s="3"/>
      <c r="M24" s="17"/>
      <c r="N24" s="3"/>
      <c r="O24" s="17"/>
      <c r="P24" s="3"/>
      <c r="Q24" s="17"/>
      <c r="R24" s="3"/>
      <c r="S24" s="17"/>
      <c r="T24" s="3"/>
      <c r="U24" s="17"/>
      <c r="V24" s="3"/>
      <c r="W24" s="17"/>
      <c r="X24" s="3"/>
      <c r="Y24" s="17"/>
      <c r="Z24" s="3"/>
    </row>
    <row r="25" spans="5:48" ht="19.95" customHeight="1" x14ac:dyDescent="0.3">
      <c r="E25" s="79" t="s">
        <v>2</v>
      </c>
      <c r="F25" s="81"/>
      <c r="G25" s="115" t="s">
        <v>3</v>
      </c>
      <c r="H25" s="116"/>
      <c r="I25" s="115" t="s">
        <v>4</v>
      </c>
      <c r="J25" s="116"/>
      <c r="K25" s="115" t="s">
        <v>5</v>
      </c>
      <c r="L25" s="116"/>
      <c r="M25" s="115" t="s">
        <v>6</v>
      </c>
      <c r="N25" s="116"/>
      <c r="O25" s="115" t="s">
        <v>7</v>
      </c>
      <c r="P25" s="116"/>
      <c r="Q25" s="115" t="s">
        <v>8</v>
      </c>
      <c r="R25" s="116"/>
      <c r="S25" s="115" t="s">
        <v>9</v>
      </c>
      <c r="T25" s="116"/>
      <c r="U25" s="115" t="s">
        <v>10</v>
      </c>
      <c r="V25" s="116"/>
      <c r="W25" s="115" t="s">
        <v>11</v>
      </c>
      <c r="X25" s="116"/>
      <c r="Y25" s="115" t="s">
        <v>12</v>
      </c>
      <c r="Z25" s="116"/>
    </row>
    <row r="26" spans="5:48" ht="19.95" customHeight="1" x14ac:dyDescent="0.3">
      <c r="E26" s="82"/>
      <c r="F26" s="84"/>
      <c r="G26" s="117"/>
      <c r="H26" s="118"/>
      <c r="I26" s="117"/>
      <c r="J26" s="118"/>
      <c r="K26" s="117"/>
      <c r="L26" s="118"/>
      <c r="M26" s="117"/>
      <c r="N26" s="118"/>
      <c r="O26" s="117"/>
      <c r="P26" s="118"/>
      <c r="Q26" s="117"/>
      <c r="R26" s="118"/>
      <c r="S26" s="117"/>
      <c r="T26" s="118"/>
      <c r="U26" s="117"/>
      <c r="V26" s="118"/>
      <c r="W26" s="117"/>
      <c r="X26" s="118"/>
      <c r="Y26" s="117"/>
      <c r="Z26" s="118"/>
    </row>
    <row r="27" spans="5:48" ht="19.95" customHeight="1" x14ac:dyDescent="0.3">
      <c r="E27" s="119" t="s">
        <v>16</v>
      </c>
      <c r="F27" s="120"/>
      <c r="G27" s="8" t="s">
        <v>14</v>
      </c>
      <c r="H27" s="9" t="s">
        <v>15</v>
      </c>
      <c r="I27" s="10" t="s">
        <v>14</v>
      </c>
      <c r="J27" s="9" t="s">
        <v>15</v>
      </c>
      <c r="K27" s="10" t="s">
        <v>14</v>
      </c>
      <c r="L27" s="9" t="s">
        <v>15</v>
      </c>
      <c r="M27" s="10" t="s">
        <v>14</v>
      </c>
      <c r="N27" s="9" t="s">
        <v>15</v>
      </c>
      <c r="O27" s="10" t="s">
        <v>14</v>
      </c>
      <c r="P27" s="9" t="s">
        <v>15</v>
      </c>
      <c r="Q27" s="10" t="s">
        <v>14</v>
      </c>
      <c r="R27" s="9" t="s">
        <v>15</v>
      </c>
      <c r="S27" s="10" t="s">
        <v>14</v>
      </c>
      <c r="T27" s="9" t="s">
        <v>15</v>
      </c>
      <c r="U27" s="10" t="s">
        <v>14</v>
      </c>
      <c r="V27" s="9" t="s">
        <v>15</v>
      </c>
      <c r="W27" s="10" t="s">
        <v>14</v>
      </c>
      <c r="X27" s="9" t="s">
        <v>15</v>
      </c>
      <c r="Y27" s="10" t="s">
        <v>14</v>
      </c>
      <c r="Z27" s="9" t="s">
        <v>15</v>
      </c>
    </row>
    <row r="28" spans="5:48" ht="19.95" customHeight="1" x14ac:dyDescent="0.3">
      <c r="E28" s="121"/>
      <c r="F28" s="122"/>
      <c r="G28" s="14">
        <v>0</v>
      </c>
      <c r="H28" s="58">
        <v>0.62619999999999998</v>
      </c>
      <c r="I28" s="14">
        <v>0</v>
      </c>
      <c r="J28" s="58">
        <v>0.36359999999999998</v>
      </c>
      <c r="K28" s="14">
        <v>0</v>
      </c>
      <c r="L28" s="58">
        <v>0.2626</v>
      </c>
      <c r="M28" s="14">
        <v>0</v>
      </c>
      <c r="N28" s="58">
        <v>0.20200000000000001</v>
      </c>
      <c r="O28" s="14">
        <v>0</v>
      </c>
      <c r="P28" s="58">
        <v>0.18179999999999999</v>
      </c>
      <c r="Q28" s="14">
        <v>0</v>
      </c>
      <c r="R28" s="58">
        <v>0.16159999999999999</v>
      </c>
      <c r="S28" s="14">
        <v>0</v>
      </c>
      <c r="T28" s="58">
        <v>0.15251000000000001</v>
      </c>
      <c r="U28" s="14">
        <v>0</v>
      </c>
      <c r="V28" s="58">
        <v>0.1515</v>
      </c>
      <c r="W28" s="14">
        <v>0</v>
      </c>
      <c r="X28" s="58">
        <v>0.14745999999999998</v>
      </c>
      <c r="Y28" s="14">
        <v>0</v>
      </c>
      <c r="Z28" s="58">
        <v>0.1515</v>
      </c>
    </row>
    <row r="29" spans="5:48" ht="19.95" customHeight="1" x14ac:dyDescent="0.3">
      <c r="E29" s="121"/>
      <c r="F29" s="122"/>
      <c r="G29" s="14">
        <v>0.5</v>
      </c>
      <c r="H29" s="58">
        <v>4.4338999999999995</v>
      </c>
      <c r="I29" s="14">
        <v>0.5</v>
      </c>
      <c r="J29" s="58">
        <v>3.9289000000000001</v>
      </c>
      <c r="K29" s="14">
        <v>0.5</v>
      </c>
      <c r="L29" s="58">
        <v>3.4643000000000002</v>
      </c>
      <c r="M29" s="14">
        <v>0.5</v>
      </c>
      <c r="N29" s="58">
        <v>3.0400999999999998</v>
      </c>
      <c r="O29" s="14">
        <v>0.5</v>
      </c>
      <c r="P29" s="58">
        <v>2.6966999999999999</v>
      </c>
      <c r="Q29" s="14">
        <v>0.5</v>
      </c>
      <c r="R29" s="58">
        <v>2.4543000000000004</v>
      </c>
      <c r="S29" s="14">
        <v>0.5</v>
      </c>
      <c r="T29" s="58">
        <v>2.2826</v>
      </c>
      <c r="U29" s="14">
        <v>0.5</v>
      </c>
      <c r="V29" s="58">
        <v>2.1715</v>
      </c>
      <c r="W29" s="14">
        <v>0.5</v>
      </c>
      <c r="X29" s="58">
        <v>2.121</v>
      </c>
      <c r="Y29" s="14">
        <v>0.5</v>
      </c>
      <c r="Z29" s="58">
        <v>2.121</v>
      </c>
    </row>
    <row r="30" spans="5:48" ht="19.95" customHeight="1" x14ac:dyDescent="0.3">
      <c r="E30" s="121"/>
      <c r="F30" s="122"/>
      <c r="G30" s="14">
        <v>1</v>
      </c>
      <c r="H30" s="58">
        <v>5.34694</v>
      </c>
      <c r="I30" s="14">
        <v>1</v>
      </c>
      <c r="J30" s="58">
        <v>5.1358499999999996</v>
      </c>
      <c r="K30" s="14">
        <v>1</v>
      </c>
      <c r="L30" s="58">
        <v>4.8682000000000007</v>
      </c>
      <c r="M30" s="14">
        <v>1</v>
      </c>
      <c r="N30" s="58">
        <v>4.5349000000000004</v>
      </c>
      <c r="O30" s="14">
        <v>1</v>
      </c>
      <c r="P30" s="58">
        <v>4.242</v>
      </c>
      <c r="Q30" s="14">
        <v>1</v>
      </c>
      <c r="R30" s="58">
        <v>3.8379999999999996</v>
      </c>
      <c r="S30" s="14">
        <v>1</v>
      </c>
      <c r="T30" s="58">
        <v>3.59964</v>
      </c>
      <c r="U30" s="14">
        <v>1</v>
      </c>
      <c r="V30" s="58">
        <v>3.4339999999999997</v>
      </c>
      <c r="W30" s="14">
        <v>1</v>
      </c>
      <c r="X30" s="58">
        <v>3.3431000000000002</v>
      </c>
      <c r="Y30" s="14">
        <v>1</v>
      </c>
      <c r="Z30" s="58">
        <v>3.3329999999999997</v>
      </c>
    </row>
    <row r="31" spans="5:48" ht="19.95" customHeight="1" x14ac:dyDescent="0.3">
      <c r="E31" s="121"/>
      <c r="F31" s="122"/>
      <c r="G31" s="14">
        <v>1.5</v>
      </c>
      <c r="H31" s="58">
        <v>5.4136000000000006</v>
      </c>
      <c r="I31" s="14">
        <v>1.5</v>
      </c>
      <c r="J31" s="58">
        <v>5.4136000000000006</v>
      </c>
      <c r="K31" s="14">
        <v>1.5</v>
      </c>
      <c r="L31" s="58">
        <v>5.4641000000000002</v>
      </c>
      <c r="M31" s="14">
        <v>1.5</v>
      </c>
      <c r="N31" s="58">
        <v>5.2924000000000007</v>
      </c>
      <c r="O31" s="14">
        <v>1.5</v>
      </c>
      <c r="P31" s="58">
        <v>4.9792999999999994</v>
      </c>
      <c r="Q31" s="14">
        <v>1.5</v>
      </c>
      <c r="R31" s="58">
        <v>4.6257999999999999</v>
      </c>
      <c r="S31" s="14">
        <v>1.5</v>
      </c>
      <c r="T31" s="58">
        <v>4.2955300000000003</v>
      </c>
      <c r="U31" s="14">
        <v>1.5</v>
      </c>
      <c r="V31" s="58">
        <v>4.04</v>
      </c>
      <c r="W31" s="14">
        <v>1.5</v>
      </c>
      <c r="X31" s="58">
        <v>3.8885000000000001</v>
      </c>
      <c r="Y31" s="14">
        <v>1.5</v>
      </c>
      <c r="Z31" s="58">
        <v>3.8379999999999996</v>
      </c>
    </row>
    <row r="32" spans="5:48" ht="19.95" customHeight="1" x14ac:dyDescent="0.3">
      <c r="E32" s="121"/>
      <c r="F32" s="122"/>
      <c r="G32" s="14">
        <v>2</v>
      </c>
      <c r="H32" s="58">
        <v>5.3849999999999998</v>
      </c>
      <c r="I32" s="14">
        <v>2</v>
      </c>
      <c r="J32" s="58">
        <v>5.5549999999999997</v>
      </c>
      <c r="K32" s="14">
        <v>2</v>
      </c>
      <c r="L32" s="58">
        <v>5.7166000000000006</v>
      </c>
      <c r="M32" s="14">
        <v>2</v>
      </c>
      <c r="N32" s="58">
        <v>5.8579999999999997</v>
      </c>
      <c r="O32" s="14">
        <v>2</v>
      </c>
      <c r="P32" s="58">
        <v>5.5651000000000002</v>
      </c>
      <c r="Q32" s="14">
        <v>2</v>
      </c>
      <c r="R32" s="58">
        <v>4.9591000000000003</v>
      </c>
      <c r="S32" s="14">
        <v>2</v>
      </c>
      <c r="T32" s="58">
        <v>4.4338999999999995</v>
      </c>
      <c r="U32" s="14">
        <v>2</v>
      </c>
      <c r="V32" s="58">
        <v>4.0804</v>
      </c>
      <c r="W32" s="14">
        <v>2</v>
      </c>
      <c r="X32" s="58">
        <v>3.8986000000000001</v>
      </c>
      <c r="Y32" s="14">
        <v>2</v>
      </c>
      <c r="Z32" s="58">
        <v>3.8379999999999996</v>
      </c>
    </row>
    <row r="33" spans="5:26" ht="19.95" customHeight="1" x14ac:dyDescent="0.3">
      <c r="E33" s="121"/>
      <c r="F33" s="122"/>
      <c r="G33" s="14">
        <v>3</v>
      </c>
      <c r="H33" s="58">
        <v>5.3849999999999998</v>
      </c>
      <c r="I33" s="14">
        <v>3</v>
      </c>
      <c r="J33" s="58">
        <v>5.5348000000000006</v>
      </c>
      <c r="K33" s="14">
        <v>3</v>
      </c>
      <c r="L33" s="58">
        <v>5.7873000000000001</v>
      </c>
      <c r="M33" s="14">
        <v>3</v>
      </c>
      <c r="N33" s="58">
        <v>6.1205999999999996</v>
      </c>
      <c r="O33" s="14">
        <v>3</v>
      </c>
      <c r="P33" s="58">
        <v>5.8276999999999992</v>
      </c>
      <c r="Q33" s="14">
        <v>3</v>
      </c>
      <c r="R33" s="58">
        <v>5.0095999999999998</v>
      </c>
      <c r="S33" s="14">
        <v>3</v>
      </c>
      <c r="T33" s="58">
        <v>4.4338999999999995</v>
      </c>
      <c r="U33" s="14">
        <v>3</v>
      </c>
      <c r="V33" s="58">
        <v>4.0804</v>
      </c>
      <c r="W33" s="14">
        <v>3</v>
      </c>
      <c r="X33" s="58">
        <v>3.8986000000000001</v>
      </c>
      <c r="Y33" s="14">
        <v>3</v>
      </c>
      <c r="Z33" s="58">
        <v>3.8379999999999996</v>
      </c>
    </row>
    <row r="34" spans="5:26" ht="19.95" customHeight="1" x14ac:dyDescent="0.3">
      <c r="E34" s="121"/>
      <c r="F34" s="122"/>
      <c r="G34" s="14">
        <v>4</v>
      </c>
      <c r="H34" s="58">
        <v>5.3849999999999998</v>
      </c>
      <c r="I34" s="14">
        <v>4</v>
      </c>
      <c r="J34" s="58">
        <v>5.5348000000000006</v>
      </c>
      <c r="K34" s="14">
        <v>4</v>
      </c>
      <c r="L34" s="58">
        <v>5.7873000000000001</v>
      </c>
      <c r="M34" s="14">
        <v>4</v>
      </c>
      <c r="N34" s="58">
        <v>6.1205999999999996</v>
      </c>
      <c r="O34" s="14">
        <v>4</v>
      </c>
      <c r="P34" s="58">
        <v>5.8276999999999992</v>
      </c>
      <c r="Q34" s="14">
        <v>4</v>
      </c>
      <c r="R34" s="58">
        <v>5.0095999999999998</v>
      </c>
      <c r="S34" s="14">
        <v>4</v>
      </c>
      <c r="T34" s="58">
        <v>4.4338999999999995</v>
      </c>
      <c r="U34" s="14">
        <v>4</v>
      </c>
      <c r="V34" s="58">
        <v>4.0804</v>
      </c>
      <c r="W34" s="14">
        <v>4</v>
      </c>
      <c r="X34" s="58">
        <v>3.8986000000000001</v>
      </c>
      <c r="Y34" s="14">
        <v>4</v>
      </c>
      <c r="Z34" s="58">
        <v>3.8379999999999996</v>
      </c>
    </row>
    <row r="35" spans="5:26" ht="19.95" customHeight="1" x14ac:dyDescent="0.3">
      <c r="E35" s="121"/>
      <c r="F35" s="122"/>
      <c r="G35" s="14">
        <v>5</v>
      </c>
      <c r="H35" s="58">
        <v>5.3849999999999998</v>
      </c>
      <c r="I35" s="14">
        <v>5</v>
      </c>
      <c r="J35" s="58">
        <v>5.5348000000000006</v>
      </c>
      <c r="K35" s="14">
        <v>5</v>
      </c>
      <c r="L35" s="58">
        <v>5.7873000000000001</v>
      </c>
      <c r="M35" s="14">
        <v>5</v>
      </c>
      <c r="N35" s="58">
        <v>6.1205999999999996</v>
      </c>
      <c r="O35" s="14">
        <v>5</v>
      </c>
      <c r="P35" s="58">
        <v>5.8276999999999992</v>
      </c>
      <c r="Q35" s="14">
        <v>5</v>
      </c>
      <c r="R35" s="58">
        <v>5.0095999999999998</v>
      </c>
      <c r="S35" s="14">
        <v>5</v>
      </c>
      <c r="T35" s="58">
        <v>4.4338999999999995</v>
      </c>
      <c r="U35" s="14">
        <v>5</v>
      </c>
      <c r="V35" s="58">
        <v>4.0804</v>
      </c>
      <c r="W35" s="14">
        <v>5</v>
      </c>
      <c r="X35" s="58">
        <v>3.8986000000000001</v>
      </c>
      <c r="Y35" s="14">
        <v>5</v>
      </c>
      <c r="Z35" s="58">
        <v>3.8379999999999996</v>
      </c>
    </row>
    <row r="36" spans="5:26" ht="19.95" customHeight="1" x14ac:dyDescent="0.3">
      <c r="E36" s="121"/>
      <c r="F36" s="122"/>
      <c r="G36" s="14">
        <v>6</v>
      </c>
      <c r="H36" s="58">
        <v>5.3849999999999998</v>
      </c>
      <c r="I36" s="14">
        <v>6</v>
      </c>
      <c r="J36" s="58">
        <v>5.5348000000000006</v>
      </c>
      <c r="K36" s="14">
        <v>6</v>
      </c>
      <c r="L36" s="58">
        <v>5.7873000000000001</v>
      </c>
      <c r="M36" s="14">
        <v>6</v>
      </c>
      <c r="N36" s="58">
        <v>6.1205999999999996</v>
      </c>
      <c r="O36" s="14">
        <v>6</v>
      </c>
      <c r="P36" s="58">
        <v>5.8276999999999992</v>
      </c>
      <c r="Q36" s="14">
        <v>6</v>
      </c>
      <c r="R36" s="58">
        <v>5.0095999999999998</v>
      </c>
      <c r="S36" s="14">
        <v>6</v>
      </c>
      <c r="T36" s="58">
        <v>4.4338999999999995</v>
      </c>
      <c r="U36" s="14">
        <v>6</v>
      </c>
      <c r="V36" s="58">
        <v>4.0804</v>
      </c>
      <c r="W36" s="14">
        <v>6</v>
      </c>
      <c r="X36" s="58">
        <v>3.8986000000000001</v>
      </c>
      <c r="Y36" s="14">
        <v>6</v>
      </c>
      <c r="Z36" s="58">
        <v>3.8379999999999996</v>
      </c>
    </row>
    <row r="37" spans="5:26" ht="19.95" customHeight="1" x14ac:dyDescent="0.3">
      <c r="E37" s="121"/>
      <c r="F37" s="122"/>
      <c r="G37" s="14">
        <v>7</v>
      </c>
      <c r="H37" s="58">
        <v>5.3849999999999998</v>
      </c>
      <c r="I37" s="14">
        <v>7</v>
      </c>
      <c r="J37" s="58">
        <v>5.5348000000000006</v>
      </c>
      <c r="K37" s="14">
        <v>7</v>
      </c>
      <c r="L37" s="58">
        <v>5.7873000000000001</v>
      </c>
      <c r="M37" s="14">
        <v>7</v>
      </c>
      <c r="N37" s="58">
        <v>6.1205999999999996</v>
      </c>
      <c r="O37" s="14">
        <v>7</v>
      </c>
      <c r="P37" s="58">
        <v>5.8276999999999992</v>
      </c>
      <c r="Q37" s="14">
        <v>7</v>
      </c>
      <c r="R37" s="58">
        <v>5.0095999999999998</v>
      </c>
      <c r="S37" s="14">
        <v>7</v>
      </c>
      <c r="T37" s="58">
        <v>4.4338999999999995</v>
      </c>
      <c r="U37" s="14">
        <v>7</v>
      </c>
      <c r="V37" s="58">
        <v>4.0804</v>
      </c>
      <c r="W37" s="14">
        <v>7</v>
      </c>
      <c r="X37" s="58">
        <v>3.8986000000000001</v>
      </c>
      <c r="Y37" s="14">
        <v>7</v>
      </c>
      <c r="Z37" s="58">
        <v>3.8379999999999996</v>
      </c>
    </row>
    <row r="38" spans="5:26" ht="19.95" customHeight="1" x14ac:dyDescent="0.3">
      <c r="E38" s="121"/>
      <c r="F38" s="122"/>
      <c r="G38" s="14">
        <v>8</v>
      </c>
      <c r="H38" s="58">
        <v>5.3630999999999993</v>
      </c>
      <c r="I38" s="14">
        <v>8</v>
      </c>
      <c r="J38" s="58">
        <v>5.3732000000000006</v>
      </c>
      <c r="K38" s="14">
        <v>8</v>
      </c>
      <c r="L38" s="58">
        <v>5.4944000000000006</v>
      </c>
      <c r="M38" s="14">
        <v>8</v>
      </c>
      <c r="N38" s="58">
        <v>5.5953999999999997</v>
      </c>
      <c r="O38" s="14">
        <v>8</v>
      </c>
      <c r="P38" s="58">
        <v>5.3630999999999993</v>
      </c>
      <c r="Q38" s="14">
        <v>8</v>
      </c>
      <c r="R38" s="58">
        <v>4.8479999999999999</v>
      </c>
      <c r="S38" s="14">
        <v>8</v>
      </c>
      <c r="T38" s="58">
        <v>4.4338999999999995</v>
      </c>
      <c r="U38" s="14">
        <v>8</v>
      </c>
      <c r="V38" s="58">
        <v>4.1208</v>
      </c>
      <c r="W38" s="14">
        <v>8</v>
      </c>
      <c r="X38" s="58">
        <v>3.8986000000000001</v>
      </c>
      <c r="Y38" s="14">
        <v>8</v>
      </c>
      <c r="Z38" s="58">
        <v>3.8379999999999996</v>
      </c>
    </row>
    <row r="39" spans="5:26" ht="19.95" customHeight="1" x14ac:dyDescent="0.3">
      <c r="E39" s="121"/>
      <c r="F39" s="122"/>
      <c r="G39" s="14">
        <v>8.5</v>
      </c>
      <c r="H39" s="58">
        <v>5.1611000000000002</v>
      </c>
      <c r="I39" s="14">
        <v>8.5</v>
      </c>
      <c r="J39" s="58">
        <v>5.0701999999999998</v>
      </c>
      <c r="K39" s="14">
        <v>8.5</v>
      </c>
      <c r="L39" s="58">
        <v>5.0903999999999998</v>
      </c>
      <c r="M39" s="14">
        <v>8.5</v>
      </c>
      <c r="N39" s="58">
        <v>5.0681799999999999</v>
      </c>
      <c r="O39" s="14">
        <v>8.5</v>
      </c>
      <c r="P39" s="58">
        <v>4.8984999999999994</v>
      </c>
      <c r="Q39" s="14">
        <v>8.5</v>
      </c>
      <c r="R39" s="58">
        <v>4.6055999999999999</v>
      </c>
      <c r="S39" s="14">
        <v>8.5</v>
      </c>
      <c r="T39" s="58">
        <v>4.2975500000000002</v>
      </c>
      <c r="U39" s="14">
        <v>8.5</v>
      </c>
      <c r="V39" s="58">
        <v>4.0602</v>
      </c>
      <c r="W39" s="14">
        <v>8.5</v>
      </c>
      <c r="X39" s="58">
        <v>3.8986000000000001</v>
      </c>
      <c r="Y39" s="14">
        <v>8.5</v>
      </c>
      <c r="Z39" s="58">
        <v>3.8379999999999996</v>
      </c>
    </row>
    <row r="40" spans="5:26" ht="19.95" customHeight="1" x14ac:dyDescent="0.3">
      <c r="E40" s="121"/>
      <c r="F40" s="122"/>
      <c r="G40" s="14">
        <v>9</v>
      </c>
      <c r="H40" s="58">
        <v>4.343</v>
      </c>
      <c r="I40" s="14">
        <v>9</v>
      </c>
      <c r="J40" s="58">
        <v>4.2319000000000004</v>
      </c>
      <c r="K40" s="14">
        <v>9</v>
      </c>
      <c r="L40" s="58">
        <v>4.242</v>
      </c>
      <c r="M40" s="14">
        <v>9</v>
      </c>
      <c r="N40" s="58">
        <v>4.2591699999999992</v>
      </c>
      <c r="O40" s="14">
        <v>9</v>
      </c>
      <c r="P40" s="58">
        <v>4.2319000000000004</v>
      </c>
      <c r="Q40" s="14">
        <v>9</v>
      </c>
      <c r="R40" s="58">
        <v>4.1308999999999996</v>
      </c>
      <c r="S40" s="14">
        <v>9</v>
      </c>
      <c r="T40" s="58">
        <v>3.9693000000000001</v>
      </c>
      <c r="U40" s="14">
        <v>9</v>
      </c>
      <c r="V40" s="58">
        <v>3.8379999999999996</v>
      </c>
      <c r="W40" s="14">
        <v>9</v>
      </c>
      <c r="X40" s="58">
        <v>3.7370000000000001</v>
      </c>
      <c r="Y40" s="14">
        <v>9</v>
      </c>
      <c r="Z40" s="58">
        <v>3.8379999999999996</v>
      </c>
    </row>
    <row r="41" spans="5:26" ht="19.95" customHeight="1" x14ac:dyDescent="0.3">
      <c r="E41" s="121"/>
      <c r="F41" s="122"/>
      <c r="G41" s="14">
        <v>9.5</v>
      </c>
      <c r="H41" s="58">
        <v>4.343</v>
      </c>
      <c r="I41" s="14">
        <v>9.5</v>
      </c>
      <c r="J41" s="58">
        <v>2.7370999999999999</v>
      </c>
      <c r="K41" s="14">
        <v>9.5</v>
      </c>
      <c r="L41" s="58">
        <v>2.6764999999999999</v>
      </c>
      <c r="M41" s="14">
        <v>9.5</v>
      </c>
      <c r="N41" s="58">
        <v>2.7764900000000003</v>
      </c>
      <c r="O41" s="14">
        <v>9.5</v>
      </c>
      <c r="P41" s="58">
        <v>2.8885999999999998</v>
      </c>
      <c r="Q41" s="14">
        <v>9.5</v>
      </c>
      <c r="R41" s="58">
        <v>3.0400999999999998</v>
      </c>
      <c r="S41" s="14">
        <v>9.5</v>
      </c>
      <c r="T41" s="58">
        <v>3.1916000000000002</v>
      </c>
      <c r="U41" s="14">
        <v>9.5</v>
      </c>
      <c r="V41" s="58">
        <v>3.3329999999999997</v>
      </c>
      <c r="W41" s="14">
        <v>9.5</v>
      </c>
      <c r="X41" s="58">
        <v>3.5350000000000001</v>
      </c>
      <c r="Y41" s="14">
        <v>9.5</v>
      </c>
      <c r="Z41" s="58">
        <v>3.8077000000000001</v>
      </c>
    </row>
    <row r="42" spans="5:26" ht="19.95" customHeight="1" x14ac:dyDescent="0.3">
      <c r="E42" s="123"/>
      <c r="F42" s="124"/>
      <c r="G42" s="14">
        <v>10</v>
      </c>
      <c r="H42" s="58">
        <v>0</v>
      </c>
      <c r="I42" s="14">
        <v>10</v>
      </c>
      <c r="J42" s="58">
        <v>0</v>
      </c>
      <c r="K42" s="14">
        <v>10</v>
      </c>
      <c r="L42" s="58">
        <v>0</v>
      </c>
      <c r="M42" s="14">
        <v>10</v>
      </c>
      <c r="N42" s="58">
        <v>0</v>
      </c>
      <c r="O42" s="14">
        <v>10</v>
      </c>
      <c r="P42" s="58">
        <v>0</v>
      </c>
      <c r="Q42" s="14">
        <v>10</v>
      </c>
      <c r="R42" s="58">
        <v>0</v>
      </c>
      <c r="S42" s="14">
        <v>10</v>
      </c>
      <c r="T42" s="58">
        <v>0</v>
      </c>
      <c r="U42" s="14">
        <v>10</v>
      </c>
      <c r="V42" s="58">
        <v>0</v>
      </c>
      <c r="W42" s="14">
        <v>10</v>
      </c>
      <c r="X42" s="58">
        <v>0</v>
      </c>
      <c r="Y42" s="14">
        <v>10</v>
      </c>
      <c r="Z42" s="58">
        <v>0</v>
      </c>
    </row>
    <row r="43" spans="5:26" ht="19.95" customHeight="1" x14ac:dyDescent="0.3">
      <c r="E43" s="18"/>
      <c r="F43" s="18"/>
      <c r="H43" s="3"/>
      <c r="J43" s="3"/>
      <c r="L43" s="3"/>
      <c r="N43" s="3"/>
      <c r="P43" s="3"/>
      <c r="R43" s="3"/>
      <c r="T43" s="3"/>
      <c r="V43" s="3"/>
      <c r="X43" s="3"/>
      <c r="Z43" s="3"/>
    </row>
  </sheetData>
  <mergeCells count="33">
    <mergeCell ref="U25:V26"/>
    <mergeCell ref="W25:X26"/>
    <mergeCell ref="Y25:Z26"/>
    <mergeCell ref="E27:F42"/>
    <mergeCell ref="AU7:AV7"/>
    <mergeCell ref="E8:F23"/>
    <mergeCell ref="E25:F26"/>
    <mergeCell ref="G25:H26"/>
    <mergeCell ref="I25:J26"/>
    <mergeCell ref="K25:L26"/>
    <mergeCell ref="M25:N26"/>
    <mergeCell ref="O25:P26"/>
    <mergeCell ref="Q25:R26"/>
    <mergeCell ref="S25:T26"/>
    <mergeCell ref="U6:V7"/>
    <mergeCell ref="W6:X7"/>
    <mergeCell ref="Y6:Z7"/>
    <mergeCell ref="AB6:AV6"/>
    <mergeCell ref="AC7:AD7"/>
    <mergeCell ref="AG7:AH7"/>
    <mergeCell ref="AI7:AJ7"/>
    <mergeCell ref="AK7:AL7"/>
    <mergeCell ref="AO7:AP7"/>
    <mergeCell ref="AQ7:AR7"/>
    <mergeCell ref="K2:S4"/>
    <mergeCell ref="E6:F7"/>
    <mergeCell ref="G6:H7"/>
    <mergeCell ref="I6:J7"/>
    <mergeCell ref="K6:L7"/>
    <mergeCell ref="M6:N7"/>
    <mergeCell ref="O6:P7"/>
    <mergeCell ref="Q6:R7"/>
    <mergeCell ref="S6:T7"/>
  </mergeCells>
  <printOptions horizontalCentered="1" verticalCentered="1"/>
  <pageMargins left="0.25" right="0.25" top="0.75" bottom="0.75" header="0.3" footer="0.3"/>
  <pageSetup paperSize="9" scale="25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5667D-8AD7-4DD3-BBD5-51749C00640D}">
  <sheetPr>
    <pageSetUpPr fitToPage="1"/>
  </sheetPr>
  <dimension ref="B2:CL49"/>
  <sheetViews>
    <sheetView zoomScale="55" zoomScaleNormal="55" workbookViewId="0">
      <selection activeCell="A2" sqref="A2"/>
    </sheetView>
  </sheetViews>
  <sheetFormatPr defaultColWidth="11.88671875" defaultRowHeight="19.95" customHeight="1" x14ac:dyDescent="0.3"/>
  <cols>
    <col min="1" max="1" width="11.88671875" style="1" customWidth="1"/>
    <col min="2" max="2" width="11.88671875" style="1"/>
    <col min="3" max="3" width="11.88671875" style="5"/>
    <col min="4" max="4" width="11.88671875" style="1"/>
    <col min="5" max="9" width="11.88671875" style="21"/>
    <col min="10" max="11" width="11.88671875" style="1"/>
    <col min="12" max="12" width="11.88671875" style="5"/>
    <col min="13" max="13" width="11.88671875" style="1"/>
    <col min="14" max="18" width="11.88671875" style="21"/>
    <col min="19" max="20" width="11.88671875" style="1"/>
    <col min="21" max="21" width="11.88671875" style="5"/>
    <col min="22" max="22" width="11.88671875" style="1"/>
    <col min="23" max="27" width="11.88671875" style="21"/>
    <col min="28" max="29" width="11.88671875" style="1"/>
    <col min="30" max="30" width="11.88671875" style="5"/>
    <col min="31" max="31" width="11.88671875" style="1"/>
    <col min="32" max="36" width="11.88671875" style="21"/>
    <col min="37" max="38" width="11.88671875" style="1"/>
    <col min="39" max="39" width="11.88671875" style="5"/>
    <col min="40" max="40" width="11.88671875" style="1"/>
    <col min="41" max="45" width="11.88671875" style="21"/>
    <col min="46" max="47" width="11.88671875" style="1"/>
    <col min="48" max="48" width="11.88671875" style="5"/>
    <col min="49" max="49" width="11.88671875" style="1"/>
    <col min="50" max="54" width="11.88671875" style="21"/>
    <col min="55" max="56" width="11.88671875" style="1"/>
    <col min="57" max="57" width="11.88671875" style="5"/>
    <col min="58" max="58" width="11.88671875" style="1"/>
    <col min="59" max="63" width="11.88671875" style="21"/>
    <col min="64" max="65" width="11.88671875" style="1"/>
    <col min="66" max="66" width="11.88671875" style="5"/>
    <col min="67" max="67" width="11.88671875" style="1"/>
    <col min="68" max="72" width="11.88671875" style="21"/>
    <col min="73" max="74" width="11.88671875" style="1"/>
    <col min="75" max="75" width="11.88671875" style="5"/>
    <col min="76" max="76" width="11.88671875" style="1"/>
    <col min="77" max="81" width="11.88671875" style="21"/>
    <col min="82" max="83" width="11.88671875" style="1"/>
    <col min="84" max="84" width="11.88671875" style="5"/>
    <col min="85" max="85" width="11.88671875" style="1"/>
    <col min="86" max="90" width="11.88671875" style="21"/>
    <col min="91" max="16384" width="11.88671875" style="1"/>
  </cols>
  <sheetData>
    <row r="2" spans="2:90" ht="19.95" customHeight="1" x14ac:dyDescent="0.3">
      <c r="B2" s="19"/>
      <c r="C2" s="19"/>
      <c r="D2" s="19"/>
      <c r="E2" s="19"/>
      <c r="F2" s="19"/>
      <c r="G2" s="19"/>
      <c r="H2" s="19"/>
      <c r="I2" s="19"/>
      <c r="J2" s="20"/>
      <c r="K2" s="72" t="s">
        <v>83</v>
      </c>
      <c r="L2" s="72"/>
      <c r="M2" s="72"/>
      <c r="N2" s="72"/>
      <c r="O2" s="72"/>
      <c r="P2" s="72"/>
      <c r="Q2" s="72"/>
      <c r="R2" s="72"/>
      <c r="S2" s="72"/>
    </row>
    <row r="3" spans="2:90" ht="19.95" customHeight="1" x14ac:dyDescent="0.3">
      <c r="B3" s="19"/>
      <c r="C3" s="19"/>
      <c r="D3" s="19"/>
      <c r="E3" s="19"/>
      <c r="F3" s="19"/>
      <c r="G3" s="19"/>
      <c r="H3" s="19"/>
      <c r="I3" s="19"/>
      <c r="J3" s="20"/>
      <c r="K3" s="72"/>
      <c r="L3" s="72"/>
      <c r="M3" s="72"/>
      <c r="N3" s="72"/>
      <c r="O3" s="72"/>
      <c r="P3" s="72"/>
      <c r="Q3" s="72"/>
      <c r="R3" s="72"/>
      <c r="S3" s="72"/>
    </row>
    <row r="4" spans="2:90" ht="19.95" customHeight="1" x14ac:dyDescent="0.3">
      <c r="B4" s="19"/>
      <c r="C4" s="19"/>
      <c r="D4" s="19"/>
      <c r="E4" s="19"/>
      <c r="F4" s="19"/>
      <c r="G4" s="19"/>
      <c r="H4" s="19"/>
      <c r="I4" s="19"/>
      <c r="J4" s="20"/>
      <c r="K4" s="72"/>
      <c r="L4" s="72"/>
      <c r="M4" s="72"/>
      <c r="N4" s="72"/>
      <c r="O4" s="72"/>
      <c r="P4" s="72"/>
      <c r="Q4" s="72"/>
      <c r="R4" s="72"/>
      <c r="S4" s="72"/>
    </row>
    <row r="6" spans="2:90" s="22" customFormat="1" ht="19.95" customHeight="1" x14ac:dyDescent="0.3">
      <c r="C6" s="23"/>
      <c r="D6" s="73" t="s">
        <v>17</v>
      </c>
      <c r="E6" s="73"/>
      <c r="F6" s="73"/>
      <c r="G6" s="73"/>
      <c r="H6" s="24"/>
      <c r="I6" s="24"/>
      <c r="L6" s="23"/>
      <c r="M6" s="73" t="s">
        <v>18</v>
      </c>
      <c r="N6" s="73"/>
      <c r="O6" s="73"/>
      <c r="P6" s="73"/>
      <c r="Q6" s="24"/>
      <c r="R6" s="24"/>
      <c r="U6" s="23"/>
      <c r="V6" s="73" t="s">
        <v>19</v>
      </c>
      <c r="W6" s="73"/>
      <c r="X6" s="73"/>
      <c r="Y6" s="73"/>
      <c r="Z6" s="24"/>
      <c r="AA6" s="24"/>
      <c r="AD6" s="23"/>
      <c r="AE6" s="73" t="s">
        <v>20</v>
      </c>
      <c r="AF6" s="78"/>
      <c r="AG6" s="78"/>
      <c r="AH6" s="78"/>
      <c r="AI6" s="24"/>
      <c r="AJ6" s="24"/>
      <c r="AM6" s="23"/>
      <c r="AN6" s="73" t="s">
        <v>21</v>
      </c>
      <c r="AO6" s="78"/>
      <c r="AP6" s="78"/>
      <c r="AQ6" s="78"/>
      <c r="AR6" s="24"/>
      <c r="AS6" s="24"/>
      <c r="AV6" s="23"/>
      <c r="AW6" s="73" t="s">
        <v>22</v>
      </c>
      <c r="AX6" s="78"/>
      <c r="AY6" s="78"/>
      <c r="AZ6" s="78"/>
      <c r="BA6" s="24"/>
      <c r="BB6" s="24"/>
      <c r="BE6" s="23"/>
      <c r="BF6" s="73" t="s">
        <v>23</v>
      </c>
      <c r="BG6" s="78"/>
      <c r="BH6" s="78"/>
      <c r="BI6" s="78"/>
      <c r="BJ6" s="24"/>
      <c r="BK6" s="24"/>
      <c r="BN6" s="23"/>
      <c r="BO6" s="73" t="s">
        <v>24</v>
      </c>
      <c r="BP6" s="78"/>
      <c r="BQ6" s="78"/>
      <c r="BR6" s="78"/>
      <c r="BS6" s="24"/>
      <c r="BT6" s="24"/>
      <c r="BW6" s="23"/>
      <c r="BX6" s="73" t="s">
        <v>25</v>
      </c>
      <c r="BY6" s="78"/>
      <c r="BZ6" s="78"/>
      <c r="CA6" s="78"/>
      <c r="CB6" s="24"/>
      <c r="CC6" s="24"/>
      <c r="CF6" s="23"/>
      <c r="CG6" s="73" t="s">
        <v>26</v>
      </c>
      <c r="CH6" s="78"/>
      <c r="CI6" s="78"/>
      <c r="CJ6" s="78"/>
      <c r="CK6" s="24"/>
      <c r="CL6" s="24"/>
    </row>
    <row r="7" spans="2:90" s="22" customFormat="1" ht="19.95" customHeight="1" x14ac:dyDescent="0.3">
      <c r="C7" s="23"/>
      <c r="D7" s="73"/>
      <c r="E7" s="73"/>
      <c r="F7" s="73"/>
      <c r="G7" s="73"/>
      <c r="H7" s="24"/>
      <c r="I7" s="24"/>
      <c r="L7" s="23"/>
      <c r="M7" s="73"/>
      <c r="N7" s="73"/>
      <c r="O7" s="73"/>
      <c r="P7" s="73"/>
      <c r="Q7" s="24"/>
      <c r="R7" s="24"/>
      <c r="U7" s="23"/>
      <c r="V7" s="73"/>
      <c r="W7" s="73"/>
      <c r="X7" s="73"/>
      <c r="Y7" s="73"/>
      <c r="Z7" s="24"/>
      <c r="AA7" s="24"/>
      <c r="AD7" s="23"/>
      <c r="AE7" s="73"/>
      <c r="AF7" s="78"/>
      <c r="AG7" s="78"/>
      <c r="AH7" s="78"/>
      <c r="AI7" s="24"/>
      <c r="AJ7" s="24"/>
      <c r="AM7" s="23"/>
      <c r="AN7" s="73"/>
      <c r="AO7" s="78"/>
      <c r="AP7" s="78"/>
      <c r="AQ7" s="78"/>
      <c r="AR7" s="24"/>
      <c r="AS7" s="24"/>
      <c r="AV7" s="23"/>
      <c r="AW7" s="73"/>
      <c r="AX7" s="78"/>
      <c r="AY7" s="78"/>
      <c r="AZ7" s="78"/>
      <c r="BA7" s="24"/>
      <c r="BB7" s="24"/>
      <c r="BE7" s="23"/>
      <c r="BF7" s="73"/>
      <c r="BG7" s="78"/>
      <c r="BH7" s="78"/>
      <c r="BI7" s="78"/>
      <c r="BJ7" s="24"/>
      <c r="BK7" s="24"/>
      <c r="BN7" s="23"/>
      <c r="BO7" s="73"/>
      <c r="BP7" s="78"/>
      <c r="BQ7" s="78"/>
      <c r="BR7" s="78"/>
      <c r="BS7" s="24"/>
      <c r="BT7" s="24"/>
      <c r="BW7" s="23"/>
      <c r="BX7" s="73"/>
      <c r="BY7" s="78"/>
      <c r="BZ7" s="78"/>
      <c r="CA7" s="78"/>
      <c r="CB7" s="24"/>
      <c r="CC7" s="24"/>
      <c r="CF7" s="23"/>
      <c r="CG7" s="73"/>
      <c r="CH7" s="78"/>
      <c r="CI7" s="78"/>
      <c r="CJ7" s="78"/>
      <c r="CK7" s="24"/>
      <c r="CL7" s="24"/>
    </row>
    <row r="8" spans="2:90" s="22" customFormat="1" ht="19.95" customHeight="1" x14ac:dyDescent="0.3">
      <c r="C8" s="23"/>
      <c r="D8" s="79" t="s">
        <v>27</v>
      </c>
      <c r="E8" s="80"/>
      <c r="F8" s="80"/>
      <c r="G8" s="81"/>
      <c r="H8" s="24"/>
      <c r="I8" s="24"/>
      <c r="L8" s="23"/>
      <c r="M8" s="79" t="s">
        <v>27</v>
      </c>
      <c r="N8" s="80"/>
      <c r="O8" s="80"/>
      <c r="P8" s="81"/>
      <c r="Q8" s="24"/>
      <c r="R8" s="24"/>
      <c r="U8" s="23"/>
      <c r="V8" s="79" t="s">
        <v>27</v>
      </c>
      <c r="W8" s="80"/>
      <c r="X8" s="80"/>
      <c r="Y8" s="81"/>
      <c r="Z8" s="24"/>
      <c r="AA8" s="24"/>
      <c r="AD8" s="23"/>
      <c r="AE8" s="79" t="s">
        <v>27</v>
      </c>
      <c r="AF8" s="85"/>
      <c r="AG8" s="85"/>
      <c r="AH8" s="86"/>
      <c r="AI8" s="24"/>
      <c r="AJ8" s="24"/>
      <c r="AM8" s="23"/>
      <c r="AN8" s="79" t="s">
        <v>27</v>
      </c>
      <c r="AO8" s="85"/>
      <c r="AP8" s="85"/>
      <c r="AQ8" s="86"/>
      <c r="AR8" s="24"/>
      <c r="AS8" s="24"/>
      <c r="AV8" s="23"/>
      <c r="AW8" s="79" t="s">
        <v>27</v>
      </c>
      <c r="AX8" s="85"/>
      <c r="AY8" s="85"/>
      <c r="AZ8" s="86"/>
      <c r="BA8" s="24"/>
      <c r="BB8" s="24"/>
      <c r="BE8" s="23"/>
      <c r="BF8" s="79" t="s">
        <v>27</v>
      </c>
      <c r="BG8" s="85"/>
      <c r="BH8" s="85"/>
      <c r="BI8" s="86"/>
      <c r="BJ8" s="24"/>
      <c r="BK8" s="24"/>
      <c r="BN8" s="23"/>
      <c r="BO8" s="79" t="s">
        <v>27</v>
      </c>
      <c r="BP8" s="85"/>
      <c r="BQ8" s="85"/>
      <c r="BR8" s="86"/>
      <c r="BS8" s="24"/>
      <c r="BT8" s="24"/>
      <c r="BW8" s="23"/>
      <c r="BX8" s="79" t="s">
        <v>27</v>
      </c>
      <c r="BY8" s="85"/>
      <c r="BZ8" s="85"/>
      <c r="CA8" s="86"/>
      <c r="CB8" s="24"/>
      <c r="CC8" s="24"/>
      <c r="CF8" s="23"/>
      <c r="CG8" s="79" t="s">
        <v>27</v>
      </c>
      <c r="CH8" s="85"/>
      <c r="CI8" s="85"/>
      <c r="CJ8" s="86"/>
      <c r="CK8" s="24"/>
      <c r="CL8" s="24"/>
    </row>
    <row r="9" spans="2:90" s="22" customFormat="1" ht="19.95" customHeight="1" x14ac:dyDescent="0.3">
      <c r="C9" s="23"/>
      <c r="D9" s="82"/>
      <c r="E9" s="83"/>
      <c r="F9" s="83"/>
      <c r="G9" s="84"/>
      <c r="H9" s="24"/>
      <c r="I9" s="24"/>
      <c r="L9" s="23"/>
      <c r="M9" s="82"/>
      <c r="N9" s="83"/>
      <c r="O9" s="83"/>
      <c r="P9" s="84"/>
      <c r="Q9" s="24"/>
      <c r="R9" s="24"/>
      <c r="U9" s="23"/>
      <c r="V9" s="82"/>
      <c r="W9" s="83"/>
      <c r="X9" s="83"/>
      <c r="Y9" s="84"/>
      <c r="Z9" s="24"/>
      <c r="AA9" s="24"/>
      <c r="AD9" s="23"/>
      <c r="AE9" s="82"/>
      <c r="AF9" s="87"/>
      <c r="AG9" s="87"/>
      <c r="AH9" s="88"/>
      <c r="AI9" s="24"/>
      <c r="AJ9" s="24"/>
      <c r="AM9" s="23"/>
      <c r="AN9" s="82"/>
      <c r="AO9" s="87"/>
      <c r="AP9" s="87"/>
      <c r="AQ9" s="88"/>
      <c r="AR9" s="24"/>
      <c r="AS9" s="24"/>
      <c r="AV9" s="23"/>
      <c r="AW9" s="82"/>
      <c r="AX9" s="87"/>
      <c r="AY9" s="87"/>
      <c r="AZ9" s="88"/>
      <c r="BA9" s="24"/>
      <c r="BB9" s="24"/>
      <c r="BE9" s="23"/>
      <c r="BF9" s="82"/>
      <c r="BG9" s="87"/>
      <c r="BH9" s="87"/>
      <c r="BI9" s="88"/>
      <c r="BJ9" s="24"/>
      <c r="BK9" s="24"/>
      <c r="BN9" s="23"/>
      <c r="BO9" s="82"/>
      <c r="BP9" s="87"/>
      <c r="BQ9" s="87"/>
      <c r="BR9" s="88"/>
      <c r="BS9" s="24"/>
      <c r="BT9" s="24"/>
      <c r="BW9" s="23"/>
      <c r="BX9" s="82"/>
      <c r="BY9" s="87"/>
      <c r="BZ9" s="87"/>
      <c r="CA9" s="88"/>
      <c r="CB9" s="24"/>
      <c r="CC9" s="24"/>
      <c r="CF9" s="23"/>
      <c r="CG9" s="82"/>
      <c r="CH9" s="87"/>
      <c r="CI9" s="87"/>
      <c r="CJ9" s="88"/>
      <c r="CK9" s="24"/>
      <c r="CL9" s="24"/>
    </row>
    <row r="10" spans="2:90" s="22" customFormat="1" ht="19.95" customHeight="1" x14ac:dyDescent="0.3">
      <c r="B10" s="25" t="s">
        <v>14</v>
      </c>
      <c r="C10" s="26" t="s">
        <v>15</v>
      </c>
      <c r="D10" s="25" t="s">
        <v>28</v>
      </c>
      <c r="E10" s="27" t="s">
        <v>29</v>
      </c>
      <c r="F10" s="27" t="s">
        <v>30</v>
      </c>
      <c r="G10" s="27" t="s">
        <v>31</v>
      </c>
      <c r="H10" s="27" t="s">
        <v>32</v>
      </c>
      <c r="I10" s="27" t="s">
        <v>33</v>
      </c>
      <c r="K10" s="25" t="s">
        <v>14</v>
      </c>
      <c r="L10" s="26" t="s">
        <v>15</v>
      </c>
      <c r="M10" s="25" t="s">
        <v>28</v>
      </c>
      <c r="N10" s="27" t="s">
        <v>29</v>
      </c>
      <c r="O10" s="27" t="s">
        <v>30</v>
      </c>
      <c r="P10" s="27" t="s">
        <v>31</v>
      </c>
      <c r="Q10" s="27" t="s">
        <v>32</v>
      </c>
      <c r="R10" s="27" t="s">
        <v>33</v>
      </c>
      <c r="T10" s="25" t="s">
        <v>14</v>
      </c>
      <c r="U10" s="26" t="s">
        <v>15</v>
      </c>
      <c r="V10" s="25" t="s">
        <v>28</v>
      </c>
      <c r="W10" s="27" t="s">
        <v>29</v>
      </c>
      <c r="X10" s="27" t="s">
        <v>30</v>
      </c>
      <c r="Y10" s="27" t="s">
        <v>31</v>
      </c>
      <c r="Z10" s="27" t="s">
        <v>32</v>
      </c>
      <c r="AA10" s="27" t="s">
        <v>33</v>
      </c>
      <c r="AC10" s="25" t="s">
        <v>14</v>
      </c>
      <c r="AD10" s="26" t="s">
        <v>15</v>
      </c>
      <c r="AE10" s="25" t="s">
        <v>28</v>
      </c>
      <c r="AF10" s="27" t="s">
        <v>29</v>
      </c>
      <c r="AG10" s="27" t="s">
        <v>30</v>
      </c>
      <c r="AH10" s="27" t="s">
        <v>31</v>
      </c>
      <c r="AI10" s="27" t="s">
        <v>32</v>
      </c>
      <c r="AJ10" s="27" t="s">
        <v>33</v>
      </c>
      <c r="AL10" s="25" t="s">
        <v>14</v>
      </c>
      <c r="AM10" s="26" t="s">
        <v>15</v>
      </c>
      <c r="AN10" s="25" t="s">
        <v>28</v>
      </c>
      <c r="AO10" s="27" t="s">
        <v>29</v>
      </c>
      <c r="AP10" s="27" t="s">
        <v>30</v>
      </c>
      <c r="AQ10" s="27" t="s">
        <v>31</v>
      </c>
      <c r="AR10" s="27" t="s">
        <v>32</v>
      </c>
      <c r="AS10" s="27" t="s">
        <v>33</v>
      </c>
      <c r="AU10" s="25" t="s">
        <v>14</v>
      </c>
      <c r="AV10" s="26" t="s">
        <v>15</v>
      </c>
      <c r="AW10" s="25" t="s">
        <v>28</v>
      </c>
      <c r="AX10" s="27" t="s">
        <v>29</v>
      </c>
      <c r="AY10" s="27" t="s">
        <v>30</v>
      </c>
      <c r="AZ10" s="27" t="s">
        <v>31</v>
      </c>
      <c r="BA10" s="27" t="s">
        <v>32</v>
      </c>
      <c r="BB10" s="27" t="s">
        <v>33</v>
      </c>
      <c r="BD10" s="25" t="s">
        <v>14</v>
      </c>
      <c r="BE10" s="26" t="s">
        <v>15</v>
      </c>
      <c r="BF10" s="25" t="s">
        <v>28</v>
      </c>
      <c r="BG10" s="27" t="s">
        <v>29</v>
      </c>
      <c r="BH10" s="27" t="s">
        <v>30</v>
      </c>
      <c r="BI10" s="27" t="s">
        <v>31</v>
      </c>
      <c r="BJ10" s="27" t="s">
        <v>32</v>
      </c>
      <c r="BK10" s="27" t="s">
        <v>33</v>
      </c>
      <c r="BM10" s="25" t="s">
        <v>14</v>
      </c>
      <c r="BN10" s="26" t="s">
        <v>15</v>
      </c>
      <c r="BO10" s="25" t="s">
        <v>28</v>
      </c>
      <c r="BP10" s="27" t="s">
        <v>29</v>
      </c>
      <c r="BQ10" s="27" t="s">
        <v>30</v>
      </c>
      <c r="BR10" s="27" t="s">
        <v>31</v>
      </c>
      <c r="BS10" s="27" t="s">
        <v>32</v>
      </c>
      <c r="BT10" s="27" t="s">
        <v>33</v>
      </c>
      <c r="BV10" s="25" t="s">
        <v>14</v>
      </c>
      <c r="BW10" s="26" t="s">
        <v>15</v>
      </c>
      <c r="BX10" s="25" t="s">
        <v>28</v>
      </c>
      <c r="BY10" s="27" t="s">
        <v>29</v>
      </c>
      <c r="BZ10" s="27" t="s">
        <v>30</v>
      </c>
      <c r="CA10" s="27" t="s">
        <v>31</v>
      </c>
      <c r="CB10" s="27" t="s">
        <v>32</v>
      </c>
      <c r="CC10" s="27" t="s">
        <v>33</v>
      </c>
      <c r="CE10" s="25" t="s">
        <v>14</v>
      </c>
      <c r="CF10" s="26" t="s">
        <v>15</v>
      </c>
      <c r="CG10" s="25" t="s">
        <v>28</v>
      </c>
      <c r="CH10" s="27" t="s">
        <v>29</v>
      </c>
      <c r="CI10" s="27" t="s">
        <v>30</v>
      </c>
      <c r="CJ10" s="27" t="s">
        <v>31</v>
      </c>
      <c r="CK10" s="27" t="s">
        <v>32</v>
      </c>
      <c r="CL10" s="27" t="s">
        <v>33</v>
      </c>
    </row>
    <row r="11" spans="2:90" ht="19.95" customHeight="1" x14ac:dyDescent="0.3">
      <c r="B11" s="14">
        <v>0</v>
      </c>
      <c r="C11" s="28">
        <f>'Data @3.8'!H9</f>
        <v>0.62619999999999998</v>
      </c>
      <c r="D11" s="15">
        <v>0.5</v>
      </c>
      <c r="E11" s="29">
        <f t="shared" ref="E11:E25" si="0">C11*D11</f>
        <v>0.31309999999999999</v>
      </c>
      <c r="F11" s="29">
        <f t="shared" ref="F11:F25" si="1">C11*C11</f>
        <v>0.39212643999999997</v>
      </c>
      <c r="G11" s="29">
        <f t="shared" ref="G11:G25" si="2">D11*F11</f>
        <v>0.19606321999999998</v>
      </c>
      <c r="H11" s="29">
        <f t="shared" ref="H11:H25" si="3">C11*C11*C11</f>
        <v>0.24554957672799996</v>
      </c>
      <c r="I11" s="29">
        <f t="shared" ref="I11:I25" si="4">D11*H11</f>
        <v>0.12277478836399998</v>
      </c>
      <c r="K11" s="14">
        <v>0</v>
      </c>
      <c r="L11" s="28">
        <f>'Data @3.8'!J9</f>
        <v>1.6059000000000001</v>
      </c>
      <c r="M11" s="15">
        <v>0.5</v>
      </c>
      <c r="N11" s="29">
        <f t="shared" ref="N11:N25" si="5">L11*M11</f>
        <v>0.80295000000000005</v>
      </c>
      <c r="O11" s="29">
        <f t="shared" ref="O11:O25" si="6">L11*L11</f>
        <v>2.5789148100000006</v>
      </c>
      <c r="P11" s="29">
        <f t="shared" ref="P11:P25" si="7">M11*O11</f>
        <v>1.2894574050000003</v>
      </c>
      <c r="Q11" s="29">
        <f t="shared" ref="Q11:Q25" si="8">L11*L11*L11</f>
        <v>4.1414792933790014</v>
      </c>
      <c r="R11" s="29">
        <f t="shared" ref="R11:R25" si="9">M11*Q11</f>
        <v>2.0707396466895007</v>
      </c>
      <c r="T11" s="14">
        <v>0</v>
      </c>
      <c r="U11" s="28">
        <f>'Data @3.8'!L9</f>
        <v>2.8987000000000003</v>
      </c>
      <c r="V11" s="15">
        <v>0.5</v>
      </c>
      <c r="W11" s="29">
        <f>U11*V11</f>
        <v>1.4493500000000001</v>
      </c>
      <c r="X11" s="29">
        <f>U11*U11</f>
        <v>8.4024616900000009</v>
      </c>
      <c r="Y11" s="29">
        <f>V11*X11</f>
        <v>4.2012308450000004</v>
      </c>
      <c r="Z11" s="29">
        <f>U11*U11*U11</f>
        <v>24.356215700803006</v>
      </c>
      <c r="AA11" s="29">
        <f>V11*Z11</f>
        <v>12.178107850401503</v>
      </c>
      <c r="AC11" s="14">
        <v>0</v>
      </c>
      <c r="AD11" s="28">
        <f>'Data @3.8'!N9</f>
        <v>2.5249999999999999</v>
      </c>
      <c r="AE11" s="15">
        <v>0.5</v>
      </c>
      <c r="AF11" s="29">
        <f>AD11*AE11</f>
        <v>1.2625</v>
      </c>
      <c r="AG11" s="29">
        <f>AD11*AD11</f>
        <v>6.3756249999999994</v>
      </c>
      <c r="AH11" s="29">
        <f>AE11*AG11</f>
        <v>3.1878124999999997</v>
      </c>
      <c r="AI11" s="29">
        <f>AD11*AD11*AD11</f>
        <v>16.098453124999999</v>
      </c>
      <c r="AJ11" s="29">
        <f>AE11*AI11</f>
        <v>8.0492265624999995</v>
      </c>
      <c r="AL11" s="14">
        <v>0</v>
      </c>
      <c r="AM11" s="28">
        <f>'Data @3.8'!P9</f>
        <v>1.9594</v>
      </c>
      <c r="AN11" s="15">
        <v>0.5</v>
      </c>
      <c r="AO11" s="29">
        <f>AM11*AN11</f>
        <v>0.97970000000000002</v>
      </c>
      <c r="AP11" s="29">
        <f>AM11*AM11</f>
        <v>3.83924836</v>
      </c>
      <c r="AQ11" s="29">
        <f>AN11*AP11</f>
        <v>1.91962418</v>
      </c>
      <c r="AR11" s="29">
        <f>AM11*AM11*AM11</f>
        <v>7.5226232365839998</v>
      </c>
      <c r="AS11" s="29">
        <f>AN11*AR11</f>
        <v>3.7613116182919999</v>
      </c>
      <c r="AU11" s="14">
        <v>0</v>
      </c>
      <c r="AV11" s="28">
        <f>'Data @3.8'!R9</f>
        <v>1.6462999999999999</v>
      </c>
      <c r="AW11" s="15">
        <v>0.5</v>
      </c>
      <c r="AX11" s="29">
        <f>AV11*AW11</f>
        <v>0.82314999999999994</v>
      </c>
      <c r="AY11" s="29">
        <f>AV11*AV11</f>
        <v>2.7103036899999995</v>
      </c>
      <c r="AZ11" s="29">
        <f>AW11*AY11</f>
        <v>1.3551518449999997</v>
      </c>
      <c r="BA11" s="29">
        <f>AV11*AV11*AV11</f>
        <v>4.461972964846999</v>
      </c>
      <c r="BB11" s="29">
        <f>AW11*BA11</f>
        <v>2.2309864824234995</v>
      </c>
      <c r="BD11" s="14">
        <v>0</v>
      </c>
      <c r="BE11" s="28">
        <f>'Data @3.8'!T9</f>
        <v>1.4543999999999999</v>
      </c>
      <c r="BF11" s="15">
        <v>0.5</v>
      </c>
      <c r="BG11" s="29">
        <f>BE11*BF11</f>
        <v>0.72719999999999996</v>
      </c>
      <c r="BH11" s="29">
        <f>BE11*BE11</f>
        <v>2.1152793599999997</v>
      </c>
      <c r="BI11" s="29">
        <f>BF11*BH11</f>
        <v>1.0576396799999999</v>
      </c>
      <c r="BJ11" s="29">
        <f>BE11*BE11*BE11</f>
        <v>3.0764623011839993</v>
      </c>
      <c r="BK11" s="29">
        <f>BF11*BJ11</f>
        <v>1.5382311505919997</v>
      </c>
      <c r="BM11" s="14">
        <v>0</v>
      </c>
      <c r="BN11" s="28">
        <f>'Data @3.8'!V9</f>
        <v>1.3433000000000002</v>
      </c>
      <c r="BO11" s="15">
        <v>0.5</v>
      </c>
      <c r="BP11" s="29">
        <f>BN11*BO11</f>
        <v>0.67165000000000008</v>
      </c>
      <c r="BQ11" s="29">
        <f>BN11*BN11</f>
        <v>1.8044548900000004</v>
      </c>
      <c r="BR11" s="29">
        <f>BO11*BQ11</f>
        <v>0.90222744500000018</v>
      </c>
      <c r="BS11" s="29">
        <f>BN11*BN11*BN11</f>
        <v>2.4239242537370007</v>
      </c>
      <c r="BT11" s="29">
        <f>BO11*BS11</f>
        <v>1.2119621268685004</v>
      </c>
      <c r="BV11" s="14">
        <v>0</v>
      </c>
      <c r="BW11" s="28">
        <f>'Data @3.8'!X9</f>
        <v>1.2827</v>
      </c>
      <c r="BX11" s="15">
        <v>0.5</v>
      </c>
      <c r="BY11" s="29">
        <f>BW11*BX11</f>
        <v>0.64134999999999998</v>
      </c>
      <c r="BZ11" s="29">
        <f>BW11*BW11</f>
        <v>1.6453192899999998</v>
      </c>
      <c r="CA11" s="29">
        <f>BX11*BZ11</f>
        <v>0.82265964499999988</v>
      </c>
      <c r="CB11" s="29">
        <f>BW11*BW11*BW11</f>
        <v>2.1104510532829996</v>
      </c>
      <c r="CC11" s="29">
        <f>BX11*CB11</f>
        <v>1.0552255266414998</v>
      </c>
      <c r="CE11" s="14">
        <v>0</v>
      </c>
      <c r="CF11" s="28">
        <f>'Data @3.8'!Z9</f>
        <v>1.2625</v>
      </c>
      <c r="CG11" s="15">
        <v>0.5</v>
      </c>
      <c r="CH11" s="29">
        <f>CF11*CG11</f>
        <v>0.63124999999999998</v>
      </c>
      <c r="CI11" s="29">
        <f>CF11*CF11</f>
        <v>1.5939062499999999</v>
      </c>
      <c r="CJ11" s="29">
        <f>CG11*CI11</f>
        <v>0.79695312499999993</v>
      </c>
      <c r="CK11" s="29">
        <f>CF11*CF11*CF11</f>
        <v>2.0123066406249999</v>
      </c>
      <c r="CL11" s="29">
        <f>CG11*CK11</f>
        <v>1.0061533203124999</v>
      </c>
    </row>
    <row r="12" spans="2:90" ht="19.95" customHeight="1" x14ac:dyDescent="0.3">
      <c r="B12" s="14">
        <v>0.5</v>
      </c>
      <c r="C12" s="28">
        <f>'Data @3.8'!H10</f>
        <v>4.4338999999999995</v>
      </c>
      <c r="D12" s="15">
        <v>2</v>
      </c>
      <c r="E12" s="29">
        <f t="shared" si="0"/>
        <v>8.867799999999999</v>
      </c>
      <c r="F12" s="29">
        <f t="shared" si="1"/>
        <v>19.659469209999994</v>
      </c>
      <c r="G12" s="29">
        <f t="shared" si="2"/>
        <v>39.318938419999988</v>
      </c>
      <c r="H12" s="29">
        <f t="shared" si="3"/>
        <v>87.168120530218957</v>
      </c>
      <c r="I12" s="29">
        <f t="shared" si="4"/>
        <v>174.33624106043791</v>
      </c>
      <c r="K12" s="14">
        <v>0.5</v>
      </c>
      <c r="L12" s="28">
        <f>'Data @3.8'!J10</f>
        <v>4.9995000000000003</v>
      </c>
      <c r="M12" s="15">
        <v>2</v>
      </c>
      <c r="N12" s="29">
        <f t="shared" si="5"/>
        <v>9.9990000000000006</v>
      </c>
      <c r="O12" s="29">
        <f t="shared" si="6"/>
        <v>24.995000250000004</v>
      </c>
      <c r="P12" s="29">
        <f t="shared" si="7"/>
        <v>49.990000500000008</v>
      </c>
      <c r="Q12" s="29">
        <f t="shared" si="8"/>
        <v>124.96250374987503</v>
      </c>
      <c r="R12" s="29">
        <f t="shared" si="9"/>
        <v>249.92500749975005</v>
      </c>
      <c r="T12" s="14">
        <v>0.5</v>
      </c>
      <c r="U12" s="28">
        <f>'Data @3.8'!L10</f>
        <v>3.6865000000000001</v>
      </c>
      <c r="V12" s="15">
        <v>2</v>
      </c>
      <c r="W12" s="29">
        <f t="shared" ref="W12:W25" si="10">U12*V12</f>
        <v>7.3730000000000002</v>
      </c>
      <c r="X12" s="29">
        <f t="shared" ref="X12:X25" si="11">U12*U12</f>
        <v>13.590282250000001</v>
      </c>
      <c r="Y12" s="29">
        <f t="shared" ref="Y12:Y25" si="12">V12*X12</f>
        <v>27.180564500000003</v>
      </c>
      <c r="Z12" s="29">
        <f t="shared" ref="Z12:Z25" si="13">U12*U12*U12</f>
        <v>50.100575514625007</v>
      </c>
      <c r="AA12" s="29">
        <f t="shared" ref="AA12:AA25" si="14">V12*Z12</f>
        <v>100.20115102925001</v>
      </c>
      <c r="AC12" s="14">
        <v>0.5</v>
      </c>
      <c r="AD12" s="28">
        <f>'Data @3.8'!N10</f>
        <v>2.5249999999999999</v>
      </c>
      <c r="AE12" s="15">
        <v>2</v>
      </c>
      <c r="AF12" s="29">
        <f t="shared" ref="AF12:AF25" si="15">AD12*AE12</f>
        <v>5.05</v>
      </c>
      <c r="AG12" s="29">
        <f t="shared" ref="AG12:AG25" si="16">AD12*AD12</f>
        <v>6.3756249999999994</v>
      </c>
      <c r="AH12" s="29">
        <f t="shared" ref="AH12:AH25" si="17">AE12*AG12</f>
        <v>12.751249999999999</v>
      </c>
      <c r="AI12" s="29">
        <f t="shared" ref="AI12:AI25" si="18">AD12*AD12*AD12</f>
        <v>16.098453124999999</v>
      </c>
      <c r="AJ12" s="29">
        <f t="shared" ref="AJ12:AJ25" si="19">AE12*AI12</f>
        <v>32.196906249999998</v>
      </c>
      <c r="AL12" s="14">
        <v>0.5</v>
      </c>
      <c r="AM12" s="28">
        <f>'Data @3.8'!P10</f>
        <v>1.9594</v>
      </c>
      <c r="AN12" s="15">
        <v>2</v>
      </c>
      <c r="AO12" s="29">
        <f t="shared" ref="AO12:AO25" si="20">AM12*AN12</f>
        <v>3.9188000000000001</v>
      </c>
      <c r="AP12" s="29">
        <f t="shared" ref="AP12:AP25" si="21">AM12*AM12</f>
        <v>3.83924836</v>
      </c>
      <c r="AQ12" s="29">
        <f t="shared" ref="AQ12:AQ25" si="22">AN12*AP12</f>
        <v>7.6784967200000001</v>
      </c>
      <c r="AR12" s="29">
        <f t="shared" ref="AR12:AR25" si="23">AM12*AM12*AM12</f>
        <v>7.5226232365839998</v>
      </c>
      <c r="AS12" s="29">
        <f t="shared" ref="AS12:AS25" si="24">AN12*AR12</f>
        <v>15.045246473168</v>
      </c>
      <c r="AU12" s="14">
        <v>0.5</v>
      </c>
      <c r="AV12" s="28">
        <f>'Data @3.8'!R10</f>
        <v>1.6462999999999999</v>
      </c>
      <c r="AW12" s="15">
        <v>2</v>
      </c>
      <c r="AX12" s="29">
        <f t="shared" ref="AX12:AX25" si="25">AV12*AW12</f>
        <v>3.2925999999999997</v>
      </c>
      <c r="AY12" s="29">
        <f t="shared" ref="AY12:AY25" si="26">AV12*AV12</f>
        <v>2.7103036899999995</v>
      </c>
      <c r="AZ12" s="29">
        <f t="shared" ref="AZ12:AZ25" si="27">AW12*AY12</f>
        <v>5.420607379999999</v>
      </c>
      <c r="BA12" s="29">
        <f t="shared" ref="BA12:BA25" si="28">AV12*AV12*AV12</f>
        <v>4.461972964846999</v>
      </c>
      <c r="BB12" s="29">
        <f t="shared" ref="BB12:BB25" si="29">AW12*BA12</f>
        <v>8.923945929693998</v>
      </c>
      <c r="BD12" s="14">
        <v>0.5</v>
      </c>
      <c r="BE12" s="28">
        <f>'Data @3.8'!T10</f>
        <v>1.4543999999999999</v>
      </c>
      <c r="BF12" s="15">
        <v>2</v>
      </c>
      <c r="BG12" s="29">
        <f t="shared" ref="BG12:BG25" si="30">BE12*BF12</f>
        <v>2.9087999999999998</v>
      </c>
      <c r="BH12" s="29">
        <f t="shared" ref="BH12:BH25" si="31">BE12*BE12</f>
        <v>2.1152793599999997</v>
      </c>
      <c r="BI12" s="29">
        <f t="shared" ref="BI12:BI25" si="32">BF12*BH12</f>
        <v>4.2305587199999994</v>
      </c>
      <c r="BJ12" s="29">
        <f t="shared" ref="BJ12:BJ25" si="33">BE12*BE12*BE12</f>
        <v>3.0764623011839993</v>
      </c>
      <c r="BK12" s="29">
        <f t="shared" ref="BK12:BK25" si="34">BF12*BJ12</f>
        <v>6.1529246023679987</v>
      </c>
      <c r="BM12" s="14">
        <v>0.5</v>
      </c>
      <c r="BN12" s="28">
        <f>'Data @3.8'!V10</f>
        <v>1.3433000000000002</v>
      </c>
      <c r="BO12" s="15">
        <v>2</v>
      </c>
      <c r="BP12" s="29">
        <f t="shared" ref="BP12:BP25" si="35">BN12*BO12</f>
        <v>2.6866000000000003</v>
      </c>
      <c r="BQ12" s="29">
        <f t="shared" ref="BQ12:BQ25" si="36">BN12*BN12</f>
        <v>1.8044548900000004</v>
      </c>
      <c r="BR12" s="29">
        <f t="shared" ref="BR12:BR25" si="37">BO12*BQ12</f>
        <v>3.6089097800000007</v>
      </c>
      <c r="BS12" s="29">
        <f t="shared" ref="BS12:BS25" si="38">BN12*BN12*BN12</f>
        <v>2.4239242537370007</v>
      </c>
      <c r="BT12" s="29">
        <f t="shared" ref="BT12:BT25" si="39">BO12*BS12</f>
        <v>4.8478485074740014</v>
      </c>
      <c r="BV12" s="14">
        <v>0.5</v>
      </c>
      <c r="BW12" s="28">
        <f>'Data @3.8'!X10</f>
        <v>1.2827</v>
      </c>
      <c r="BX12" s="15">
        <v>2</v>
      </c>
      <c r="BY12" s="29">
        <f t="shared" ref="BY12:BY25" si="40">BW12*BX12</f>
        <v>2.5653999999999999</v>
      </c>
      <c r="BZ12" s="29">
        <f t="shared" ref="BZ12:BZ25" si="41">BW12*BW12</f>
        <v>1.6453192899999998</v>
      </c>
      <c r="CA12" s="29">
        <f t="shared" ref="CA12:CA25" si="42">BX12*BZ12</f>
        <v>3.2906385799999995</v>
      </c>
      <c r="CB12" s="29">
        <f t="shared" ref="CB12:CB25" si="43">BW12*BW12*BW12</f>
        <v>2.1104510532829996</v>
      </c>
      <c r="CC12" s="29">
        <f t="shared" ref="CC12:CC25" si="44">BX12*CB12</f>
        <v>4.2209021065659993</v>
      </c>
      <c r="CE12" s="14">
        <v>0.5</v>
      </c>
      <c r="CF12" s="28">
        <f>'Data @3.8'!Z10</f>
        <v>1.2625</v>
      </c>
      <c r="CG12" s="15">
        <v>2</v>
      </c>
      <c r="CH12" s="29">
        <f t="shared" ref="CH12:CH25" si="45">CF12*CG12</f>
        <v>2.5249999999999999</v>
      </c>
      <c r="CI12" s="29">
        <f t="shared" ref="CI12:CI25" si="46">CF12*CF12</f>
        <v>1.5939062499999999</v>
      </c>
      <c r="CJ12" s="29">
        <f t="shared" ref="CJ12:CJ25" si="47">CG12*CI12</f>
        <v>3.1878124999999997</v>
      </c>
      <c r="CK12" s="29">
        <f t="shared" ref="CK12:CK25" si="48">CF12*CF12*CF12</f>
        <v>2.0123066406249999</v>
      </c>
      <c r="CL12" s="29">
        <f t="shared" ref="CL12:CL25" si="49">CG12*CK12</f>
        <v>4.0246132812499997</v>
      </c>
    </row>
    <row r="13" spans="2:90" ht="19.95" customHeight="1" x14ac:dyDescent="0.3">
      <c r="B13" s="14">
        <v>1</v>
      </c>
      <c r="C13" s="28">
        <f>'Data @3.8'!H11</f>
        <v>5.34694</v>
      </c>
      <c r="D13" s="15">
        <v>1</v>
      </c>
      <c r="E13" s="29">
        <f t="shared" si="0"/>
        <v>5.34694</v>
      </c>
      <c r="F13" s="29">
        <f t="shared" si="1"/>
        <v>28.5897673636</v>
      </c>
      <c r="G13" s="29">
        <f t="shared" si="2"/>
        <v>28.5897673636</v>
      </c>
      <c r="H13" s="29">
        <f t="shared" si="3"/>
        <v>152.86777070712739</v>
      </c>
      <c r="I13" s="29">
        <f t="shared" si="4"/>
        <v>152.86777070712739</v>
      </c>
      <c r="K13" s="14">
        <v>1</v>
      </c>
      <c r="L13" s="28">
        <f>'Data @3.8'!J11</f>
        <v>5.5145999999999997</v>
      </c>
      <c r="M13" s="15">
        <v>1</v>
      </c>
      <c r="N13" s="29">
        <f t="shared" si="5"/>
        <v>5.5145999999999997</v>
      </c>
      <c r="O13" s="29">
        <f t="shared" si="6"/>
        <v>30.410813159999996</v>
      </c>
      <c r="P13" s="29">
        <f t="shared" si="7"/>
        <v>30.410813159999996</v>
      </c>
      <c r="Q13" s="29">
        <f t="shared" si="8"/>
        <v>167.70347025213599</v>
      </c>
      <c r="R13" s="29">
        <f t="shared" si="9"/>
        <v>167.70347025213599</v>
      </c>
      <c r="T13" s="14">
        <v>1</v>
      </c>
      <c r="U13" s="28">
        <f>'Data @3.8'!L11</f>
        <v>3.6865000000000001</v>
      </c>
      <c r="V13" s="15">
        <v>1</v>
      </c>
      <c r="W13" s="29">
        <f t="shared" si="10"/>
        <v>3.6865000000000001</v>
      </c>
      <c r="X13" s="29">
        <f t="shared" si="11"/>
        <v>13.590282250000001</v>
      </c>
      <c r="Y13" s="29">
        <f t="shared" si="12"/>
        <v>13.590282250000001</v>
      </c>
      <c r="Z13" s="29">
        <f t="shared" si="13"/>
        <v>50.100575514625007</v>
      </c>
      <c r="AA13" s="29">
        <f t="shared" si="14"/>
        <v>50.100575514625007</v>
      </c>
      <c r="AC13" s="14">
        <v>1</v>
      </c>
      <c r="AD13" s="28">
        <f>'Data @3.8'!N11</f>
        <v>2.5249999999999999</v>
      </c>
      <c r="AE13" s="15">
        <v>1</v>
      </c>
      <c r="AF13" s="29">
        <f t="shared" si="15"/>
        <v>2.5249999999999999</v>
      </c>
      <c r="AG13" s="29">
        <f t="shared" si="16"/>
        <v>6.3756249999999994</v>
      </c>
      <c r="AH13" s="29">
        <f t="shared" si="17"/>
        <v>6.3756249999999994</v>
      </c>
      <c r="AI13" s="29">
        <f t="shared" si="18"/>
        <v>16.098453124999999</v>
      </c>
      <c r="AJ13" s="29">
        <f t="shared" si="19"/>
        <v>16.098453124999999</v>
      </c>
      <c r="AL13" s="14">
        <v>1</v>
      </c>
      <c r="AM13" s="28">
        <f>'Data @3.8'!P11</f>
        <v>1.9594</v>
      </c>
      <c r="AN13" s="15">
        <v>1</v>
      </c>
      <c r="AO13" s="29">
        <f t="shared" si="20"/>
        <v>1.9594</v>
      </c>
      <c r="AP13" s="29">
        <f t="shared" si="21"/>
        <v>3.83924836</v>
      </c>
      <c r="AQ13" s="29">
        <f t="shared" si="22"/>
        <v>3.83924836</v>
      </c>
      <c r="AR13" s="29">
        <f t="shared" si="23"/>
        <v>7.5226232365839998</v>
      </c>
      <c r="AS13" s="29">
        <f t="shared" si="24"/>
        <v>7.5226232365839998</v>
      </c>
      <c r="AU13" s="14">
        <v>1</v>
      </c>
      <c r="AV13" s="28">
        <f>'Data @3.8'!R11</f>
        <v>1.6462999999999999</v>
      </c>
      <c r="AW13" s="15">
        <v>1</v>
      </c>
      <c r="AX13" s="29">
        <f t="shared" si="25"/>
        <v>1.6462999999999999</v>
      </c>
      <c r="AY13" s="29">
        <f t="shared" si="26"/>
        <v>2.7103036899999995</v>
      </c>
      <c r="AZ13" s="29">
        <f t="shared" si="27"/>
        <v>2.7103036899999995</v>
      </c>
      <c r="BA13" s="29">
        <f t="shared" si="28"/>
        <v>4.461972964846999</v>
      </c>
      <c r="BB13" s="29">
        <f t="shared" si="29"/>
        <v>4.461972964846999</v>
      </c>
      <c r="BD13" s="14">
        <v>1</v>
      </c>
      <c r="BE13" s="28">
        <f>'Data @3.8'!T11</f>
        <v>1.4543999999999999</v>
      </c>
      <c r="BF13" s="15">
        <v>1</v>
      </c>
      <c r="BG13" s="29">
        <f t="shared" si="30"/>
        <v>1.4543999999999999</v>
      </c>
      <c r="BH13" s="29">
        <f t="shared" si="31"/>
        <v>2.1152793599999997</v>
      </c>
      <c r="BI13" s="29">
        <f t="shared" si="32"/>
        <v>2.1152793599999997</v>
      </c>
      <c r="BJ13" s="29">
        <f t="shared" si="33"/>
        <v>3.0764623011839993</v>
      </c>
      <c r="BK13" s="29">
        <f t="shared" si="34"/>
        <v>3.0764623011839993</v>
      </c>
      <c r="BM13" s="14">
        <v>1</v>
      </c>
      <c r="BN13" s="28">
        <f>'Data @3.8'!V11</f>
        <v>1.3433000000000002</v>
      </c>
      <c r="BO13" s="15">
        <v>1</v>
      </c>
      <c r="BP13" s="29">
        <f t="shared" si="35"/>
        <v>1.3433000000000002</v>
      </c>
      <c r="BQ13" s="29">
        <f t="shared" si="36"/>
        <v>1.8044548900000004</v>
      </c>
      <c r="BR13" s="29">
        <f t="shared" si="37"/>
        <v>1.8044548900000004</v>
      </c>
      <c r="BS13" s="29">
        <f t="shared" si="38"/>
        <v>2.4239242537370007</v>
      </c>
      <c r="BT13" s="29">
        <f t="shared" si="39"/>
        <v>2.4239242537370007</v>
      </c>
      <c r="BV13" s="14">
        <v>1</v>
      </c>
      <c r="BW13" s="28">
        <f>'Data @3.8'!X11</f>
        <v>1.2827</v>
      </c>
      <c r="BX13" s="15">
        <v>1</v>
      </c>
      <c r="BY13" s="29">
        <f t="shared" si="40"/>
        <v>1.2827</v>
      </c>
      <c r="BZ13" s="29">
        <f t="shared" si="41"/>
        <v>1.6453192899999998</v>
      </c>
      <c r="CA13" s="29">
        <f t="shared" si="42"/>
        <v>1.6453192899999998</v>
      </c>
      <c r="CB13" s="29">
        <f t="shared" si="43"/>
        <v>2.1104510532829996</v>
      </c>
      <c r="CC13" s="29">
        <f t="shared" si="44"/>
        <v>2.1104510532829996</v>
      </c>
      <c r="CE13" s="14">
        <v>1</v>
      </c>
      <c r="CF13" s="28">
        <f>'Data @3.8'!Z11</f>
        <v>1.2625</v>
      </c>
      <c r="CG13" s="15">
        <v>1</v>
      </c>
      <c r="CH13" s="29">
        <f t="shared" si="45"/>
        <v>1.2625</v>
      </c>
      <c r="CI13" s="29">
        <f t="shared" si="46"/>
        <v>1.5939062499999999</v>
      </c>
      <c r="CJ13" s="29">
        <f t="shared" si="47"/>
        <v>1.5939062499999999</v>
      </c>
      <c r="CK13" s="29">
        <f t="shared" si="48"/>
        <v>2.0123066406249999</v>
      </c>
      <c r="CL13" s="29">
        <f t="shared" si="49"/>
        <v>2.0123066406249999</v>
      </c>
    </row>
    <row r="14" spans="2:90" ht="19.95" customHeight="1" x14ac:dyDescent="0.3">
      <c r="B14" s="14">
        <v>1.5</v>
      </c>
      <c r="C14" s="28">
        <f>'Data @3.8'!H12</f>
        <v>5.4136000000000006</v>
      </c>
      <c r="D14" s="15">
        <v>2</v>
      </c>
      <c r="E14" s="29">
        <f t="shared" si="0"/>
        <v>10.827200000000001</v>
      </c>
      <c r="F14" s="29">
        <f t="shared" si="1"/>
        <v>29.307064960000005</v>
      </c>
      <c r="G14" s="29">
        <f t="shared" si="2"/>
        <v>58.614129920000011</v>
      </c>
      <c r="H14" s="29">
        <f t="shared" si="3"/>
        <v>158.65672686745606</v>
      </c>
      <c r="I14" s="29">
        <f t="shared" si="4"/>
        <v>317.31345373491212</v>
      </c>
      <c r="K14" s="14">
        <v>1.5</v>
      </c>
      <c r="L14" s="28">
        <f>'Data @3.8'!J12</f>
        <v>5.5853000000000002</v>
      </c>
      <c r="M14" s="15">
        <v>2</v>
      </c>
      <c r="N14" s="29">
        <f t="shared" si="5"/>
        <v>11.1706</v>
      </c>
      <c r="O14" s="29">
        <f t="shared" si="6"/>
        <v>31.195576090000003</v>
      </c>
      <c r="P14" s="29">
        <f t="shared" si="7"/>
        <v>62.391152180000006</v>
      </c>
      <c r="Q14" s="29">
        <f t="shared" si="8"/>
        <v>174.23665113547702</v>
      </c>
      <c r="R14" s="29">
        <f t="shared" si="9"/>
        <v>348.47330227095404</v>
      </c>
      <c r="T14" s="14">
        <v>1.5</v>
      </c>
      <c r="U14" s="28">
        <f>'Data @3.8'!L12</f>
        <v>3.6865000000000001</v>
      </c>
      <c r="V14" s="15">
        <v>2</v>
      </c>
      <c r="W14" s="29">
        <f t="shared" si="10"/>
        <v>7.3730000000000002</v>
      </c>
      <c r="X14" s="29">
        <f t="shared" si="11"/>
        <v>13.590282250000001</v>
      </c>
      <c r="Y14" s="29">
        <f t="shared" si="12"/>
        <v>27.180564500000003</v>
      </c>
      <c r="Z14" s="29">
        <f t="shared" si="13"/>
        <v>50.100575514625007</v>
      </c>
      <c r="AA14" s="29">
        <f t="shared" si="14"/>
        <v>100.20115102925001</v>
      </c>
      <c r="AC14" s="14">
        <v>1.5</v>
      </c>
      <c r="AD14" s="28">
        <f>'Data @3.8'!N12</f>
        <v>2.5249999999999999</v>
      </c>
      <c r="AE14" s="15">
        <v>2</v>
      </c>
      <c r="AF14" s="29">
        <f t="shared" si="15"/>
        <v>5.05</v>
      </c>
      <c r="AG14" s="29">
        <f t="shared" si="16"/>
        <v>6.3756249999999994</v>
      </c>
      <c r="AH14" s="29">
        <f t="shared" si="17"/>
        <v>12.751249999999999</v>
      </c>
      <c r="AI14" s="29">
        <f t="shared" si="18"/>
        <v>16.098453124999999</v>
      </c>
      <c r="AJ14" s="29">
        <f t="shared" si="19"/>
        <v>32.196906249999998</v>
      </c>
      <c r="AL14" s="14">
        <v>1.5</v>
      </c>
      <c r="AM14" s="28">
        <f>'Data @3.8'!P12</f>
        <v>1.9594</v>
      </c>
      <c r="AN14" s="15">
        <v>2</v>
      </c>
      <c r="AO14" s="29">
        <f t="shared" si="20"/>
        <v>3.9188000000000001</v>
      </c>
      <c r="AP14" s="29">
        <f t="shared" si="21"/>
        <v>3.83924836</v>
      </c>
      <c r="AQ14" s="29">
        <f t="shared" si="22"/>
        <v>7.6784967200000001</v>
      </c>
      <c r="AR14" s="29">
        <f t="shared" si="23"/>
        <v>7.5226232365839998</v>
      </c>
      <c r="AS14" s="29">
        <f t="shared" si="24"/>
        <v>15.045246473168</v>
      </c>
      <c r="AU14" s="14">
        <v>1.5</v>
      </c>
      <c r="AV14" s="28">
        <f>'Data @3.8'!R12</f>
        <v>1.6462999999999999</v>
      </c>
      <c r="AW14" s="15">
        <v>2</v>
      </c>
      <c r="AX14" s="29">
        <f t="shared" si="25"/>
        <v>3.2925999999999997</v>
      </c>
      <c r="AY14" s="29">
        <f t="shared" si="26"/>
        <v>2.7103036899999995</v>
      </c>
      <c r="AZ14" s="29">
        <f t="shared" si="27"/>
        <v>5.420607379999999</v>
      </c>
      <c r="BA14" s="29">
        <f t="shared" si="28"/>
        <v>4.461972964846999</v>
      </c>
      <c r="BB14" s="29">
        <f t="shared" si="29"/>
        <v>8.923945929693998</v>
      </c>
      <c r="BD14" s="14">
        <v>1.5</v>
      </c>
      <c r="BE14" s="28">
        <f>'Data @3.8'!T12</f>
        <v>1.4543999999999999</v>
      </c>
      <c r="BF14" s="15">
        <v>2</v>
      </c>
      <c r="BG14" s="29">
        <f t="shared" si="30"/>
        <v>2.9087999999999998</v>
      </c>
      <c r="BH14" s="29">
        <f t="shared" si="31"/>
        <v>2.1152793599999997</v>
      </c>
      <c r="BI14" s="29">
        <f t="shared" si="32"/>
        <v>4.2305587199999994</v>
      </c>
      <c r="BJ14" s="29">
        <f t="shared" si="33"/>
        <v>3.0764623011839993</v>
      </c>
      <c r="BK14" s="29">
        <f t="shared" si="34"/>
        <v>6.1529246023679987</v>
      </c>
      <c r="BM14" s="14">
        <v>1.5</v>
      </c>
      <c r="BN14" s="28">
        <f>'Data @3.8'!V12</f>
        <v>1.3433000000000002</v>
      </c>
      <c r="BO14" s="15">
        <v>2</v>
      </c>
      <c r="BP14" s="29">
        <f t="shared" si="35"/>
        <v>2.6866000000000003</v>
      </c>
      <c r="BQ14" s="29">
        <f t="shared" si="36"/>
        <v>1.8044548900000004</v>
      </c>
      <c r="BR14" s="29">
        <f t="shared" si="37"/>
        <v>3.6089097800000007</v>
      </c>
      <c r="BS14" s="29">
        <f t="shared" si="38"/>
        <v>2.4239242537370007</v>
      </c>
      <c r="BT14" s="29">
        <f t="shared" si="39"/>
        <v>4.8478485074740014</v>
      </c>
      <c r="BV14" s="14">
        <v>1.5</v>
      </c>
      <c r="BW14" s="28">
        <f>'Data @3.8'!X12</f>
        <v>1.2827</v>
      </c>
      <c r="BX14" s="15">
        <v>2</v>
      </c>
      <c r="BY14" s="29">
        <f t="shared" si="40"/>
        <v>2.5653999999999999</v>
      </c>
      <c r="BZ14" s="29">
        <f t="shared" si="41"/>
        <v>1.6453192899999998</v>
      </c>
      <c r="CA14" s="29">
        <f t="shared" si="42"/>
        <v>3.2906385799999995</v>
      </c>
      <c r="CB14" s="29">
        <f t="shared" si="43"/>
        <v>2.1104510532829996</v>
      </c>
      <c r="CC14" s="29">
        <f t="shared" si="44"/>
        <v>4.2209021065659993</v>
      </c>
      <c r="CE14" s="14">
        <v>1.5</v>
      </c>
      <c r="CF14" s="28">
        <f>'Data @3.8'!Z12</f>
        <v>1.2625</v>
      </c>
      <c r="CG14" s="15">
        <v>2</v>
      </c>
      <c r="CH14" s="29">
        <f t="shared" si="45"/>
        <v>2.5249999999999999</v>
      </c>
      <c r="CI14" s="29">
        <f t="shared" si="46"/>
        <v>1.5939062499999999</v>
      </c>
      <c r="CJ14" s="29">
        <f t="shared" si="47"/>
        <v>3.1878124999999997</v>
      </c>
      <c r="CK14" s="29">
        <f t="shared" si="48"/>
        <v>2.0123066406249999</v>
      </c>
      <c r="CL14" s="29">
        <f t="shared" si="49"/>
        <v>4.0246132812499997</v>
      </c>
    </row>
    <row r="15" spans="2:90" ht="19.95" customHeight="1" x14ac:dyDescent="0.3">
      <c r="B15" s="14">
        <v>2</v>
      </c>
      <c r="C15" s="28">
        <f>'Data @3.8'!H13</f>
        <v>5.3849999999999998</v>
      </c>
      <c r="D15" s="15">
        <v>1.5</v>
      </c>
      <c r="E15" s="29">
        <f t="shared" si="0"/>
        <v>8.0775000000000006</v>
      </c>
      <c r="F15" s="29">
        <f t="shared" si="1"/>
        <v>28.998224999999998</v>
      </c>
      <c r="G15" s="29">
        <f t="shared" si="2"/>
        <v>43.4973375</v>
      </c>
      <c r="H15" s="29">
        <f t="shared" si="3"/>
        <v>156.15544162499998</v>
      </c>
      <c r="I15" s="29">
        <f t="shared" si="4"/>
        <v>234.23316243749997</v>
      </c>
      <c r="K15" s="14">
        <v>2</v>
      </c>
      <c r="L15" s="28">
        <f>'Data @3.8'!J13</f>
        <v>5.5853000000000002</v>
      </c>
      <c r="M15" s="15">
        <v>1.5</v>
      </c>
      <c r="N15" s="29">
        <f t="shared" si="5"/>
        <v>8.3779500000000002</v>
      </c>
      <c r="O15" s="29">
        <f t="shared" si="6"/>
        <v>31.195576090000003</v>
      </c>
      <c r="P15" s="29">
        <f t="shared" si="7"/>
        <v>46.793364135000004</v>
      </c>
      <c r="Q15" s="29">
        <f t="shared" si="8"/>
        <v>174.23665113547702</v>
      </c>
      <c r="R15" s="29">
        <f t="shared" si="9"/>
        <v>261.35497670321553</v>
      </c>
      <c r="T15" s="14">
        <v>2</v>
      </c>
      <c r="U15" s="28">
        <f>'Data @3.8'!L13</f>
        <v>3.6865000000000001</v>
      </c>
      <c r="V15" s="15">
        <v>1.5</v>
      </c>
      <c r="W15" s="29">
        <f t="shared" si="10"/>
        <v>5.5297499999999999</v>
      </c>
      <c r="X15" s="29">
        <f t="shared" si="11"/>
        <v>13.590282250000001</v>
      </c>
      <c r="Y15" s="29">
        <f t="shared" si="12"/>
        <v>20.385423375000002</v>
      </c>
      <c r="Z15" s="29">
        <f t="shared" si="13"/>
        <v>50.100575514625007</v>
      </c>
      <c r="AA15" s="29">
        <f t="shared" si="14"/>
        <v>75.15086327193751</v>
      </c>
      <c r="AC15" s="14">
        <v>2</v>
      </c>
      <c r="AD15" s="28">
        <f>'Data @3.8'!N13</f>
        <v>2.5249999999999999</v>
      </c>
      <c r="AE15" s="15">
        <v>1.5</v>
      </c>
      <c r="AF15" s="29">
        <f t="shared" si="15"/>
        <v>3.7874999999999996</v>
      </c>
      <c r="AG15" s="29">
        <f t="shared" si="16"/>
        <v>6.3756249999999994</v>
      </c>
      <c r="AH15" s="29">
        <f t="shared" si="17"/>
        <v>9.5634374999999991</v>
      </c>
      <c r="AI15" s="29">
        <f t="shared" si="18"/>
        <v>16.098453124999999</v>
      </c>
      <c r="AJ15" s="29">
        <f t="shared" si="19"/>
        <v>24.147679687499998</v>
      </c>
      <c r="AL15" s="14">
        <v>2</v>
      </c>
      <c r="AM15" s="28">
        <f>'Data @3.8'!P13</f>
        <v>1.9594</v>
      </c>
      <c r="AN15" s="15">
        <v>1.5</v>
      </c>
      <c r="AO15" s="29">
        <f t="shared" si="20"/>
        <v>2.9390999999999998</v>
      </c>
      <c r="AP15" s="29">
        <f t="shared" si="21"/>
        <v>3.83924836</v>
      </c>
      <c r="AQ15" s="29">
        <f t="shared" si="22"/>
        <v>5.7588725400000005</v>
      </c>
      <c r="AR15" s="29">
        <f t="shared" si="23"/>
        <v>7.5226232365839998</v>
      </c>
      <c r="AS15" s="29">
        <f t="shared" si="24"/>
        <v>11.283934854876</v>
      </c>
      <c r="AU15" s="14">
        <v>2</v>
      </c>
      <c r="AV15" s="28">
        <f>'Data @3.8'!R13</f>
        <v>1.6462999999999999</v>
      </c>
      <c r="AW15" s="15">
        <v>1.5</v>
      </c>
      <c r="AX15" s="29">
        <f t="shared" si="25"/>
        <v>2.4694499999999997</v>
      </c>
      <c r="AY15" s="29">
        <f t="shared" si="26"/>
        <v>2.7103036899999995</v>
      </c>
      <c r="AZ15" s="29">
        <f t="shared" si="27"/>
        <v>4.065455534999999</v>
      </c>
      <c r="BA15" s="29">
        <f t="shared" si="28"/>
        <v>4.461972964846999</v>
      </c>
      <c r="BB15" s="29">
        <f t="shared" si="29"/>
        <v>6.6929594472704981</v>
      </c>
      <c r="BD15" s="14">
        <v>2</v>
      </c>
      <c r="BE15" s="28">
        <f>'Data @3.8'!T13</f>
        <v>1.4543999999999999</v>
      </c>
      <c r="BF15" s="15">
        <v>1.5</v>
      </c>
      <c r="BG15" s="29">
        <f t="shared" si="30"/>
        <v>2.1816</v>
      </c>
      <c r="BH15" s="29">
        <f t="shared" si="31"/>
        <v>2.1152793599999997</v>
      </c>
      <c r="BI15" s="29">
        <f t="shared" si="32"/>
        <v>3.1729190399999996</v>
      </c>
      <c r="BJ15" s="29">
        <f t="shared" si="33"/>
        <v>3.0764623011839993</v>
      </c>
      <c r="BK15" s="29">
        <f t="shared" si="34"/>
        <v>4.6146934517759988</v>
      </c>
      <c r="BM15" s="14">
        <v>2</v>
      </c>
      <c r="BN15" s="28">
        <f>'Data @3.8'!V13</f>
        <v>1.3433000000000002</v>
      </c>
      <c r="BO15" s="15">
        <v>1.5</v>
      </c>
      <c r="BP15" s="29">
        <f t="shared" si="35"/>
        <v>2.0149500000000002</v>
      </c>
      <c r="BQ15" s="29">
        <f t="shared" si="36"/>
        <v>1.8044548900000004</v>
      </c>
      <c r="BR15" s="29">
        <f t="shared" si="37"/>
        <v>2.7066823350000004</v>
      </c>
      <c r="BS15" s="29">
        <f t="shared" si="38"/>
        <v>2.4239242537370007</v>
      </c>
      <c r="BT15" s="29">
        <f t="shared" si="39"/>
        <v>3.6358863806055011</v>
      </c>
      <c r="BV15" s="14">
        <v>2</v>
      </c>
      <c r="BW15" s="28">
        <f>'Data @3.8'!X13</f>
        <v>1.2827</v>
      </c>
      <c r="BX15" s="15">
        <v>1.5</v>
      </c>
      <c r="BY15" s="29">
        <f t="shared" si="40"/>
        <v>1.9240499999999998</v>
      </c>
      <c r="BZ15" s="29">
        <f t="shared" si="41"/>
        <v>1.6453192899999998</v>
      </c>
      <c r="CA15" s="29">
        <f t="shared" si="42"/>
        <v>2.4679789349999997</v>
      </c>
      <c r="CB15" s="29">
        <f t="shared" si="43"/>
        <v>2.1104510532829996</v>
      </c>
      <c r="CC15" s="29">
        <f t="shared" si="44"/>
        <v>3.1656765799244995</v>
      </c>
      <c r="CE15" s="14">
        <v>2</v>
      </c>
      <c r="CF15" s="28">
        <f>'Data @3.8'!Z13</f>
        <v>1.2625</v>
      </c>
      <c r="CG15" s="15">
        <v>1.5</v>
      </c>
      <c r="CH15" s="29">
        <f t="shared" si="45"/>
        <v>1.8937499999999998</v>
      </c>
      <c r="CI15" s="29">
        <f t="shared" si="46"/>
        <v>1.5939062499999999</v>
      </c>
      <c r="CJ15" s="29">
        <f t="shared" si="47"/>
        <v>2.3908593749999998</v>
      </c>
      <c r="CK15" s="29">
        <f t="shared" si="48"/>
        <v>2.0123066406249999</v>
      </c>
      <c r="CL15" s="29">
        <f t="shared" si="49"/>
        <v>3.0184599609374998</v>
      </c>
    </row>
    <row r="16" spans="2:90" ht="19.95" customHeight="1" x14ac:dyDescent="0.3">
      <c r="B16" s="14">
        <v>3</v>
      </c>
      <c r="C16" s="28">
        <f>'Data @3.8'!H14</f>
        <v>5.3849999999999998</v>
      </c>
      <c r="D16" s="15">
        <v>4</v>
      </c>
      <c r="E16" s="29">
        <f t="shared" si="0"/>
        <v>21.54</v>
      </c>
      <c r="F16" s="29">
        <f t="shared" si="1"/>
        <v>28.998224999999998</v>
      </c>
      <c r="G16" s="29">
        <f t="shared" si="2"/>
        <v>115.99289999999999</v>
      </c>
      <c r="H16" s="29">
        <f t="shared" si="3"/>
        <v>156.15544162499998</v>
      </c>
      <c r="I16" s="29">
        <f t="shared" si="4"/>
        <v>624.62176649999992</v>
      </c>
      <c r="K16" s="14">
        <v>3</v>
      </c>
      <c r="L16" s="28">
        <f>'Data @3.8'!J14</f>
        <v>5.5853000000000002</v>
      </c>
      <c r="M16" s="15">
        <v>4</v>
      </c>
      <c r="N16" s="29">
        <f t="shared" si="5"/>
        <v>22.341200000000001</v>
      </c>
      <c r="O16" s="29">
        <f t="shared" si="6"/>
        <v>31.195576090000003</v>
      </c>
      <c r="P16" s="29">
        <f t="shared" si="7"/>
        <v>124.78230436000001</v>
      </c>
      <c r="Q16" s="29">
        <f t="shared" si="8"/>
        <v>174.23665113547702</v>
      </c>
      <c r="R16" s="29">
        <f t="shared" si="9"/>
        <v>696.94660454190807</v>
      </c>
      <c r="T16" s="14">
        <v>3</v>
      </c>
      <c r="U16" s="28">
        <f>'Data @3.8'!L14</f>
        <v>3.6865000000000001</v>
      </c>
      <c r="V16" s="15">
        <v>4</v>
      </c>
      <c r="W16" s="29">
        <f t="shared" si="10"/>
        <v>14.746</v>
      </c>
      <c r="X16" s="29">
        <f t="shared" si="11"/>
        <v>13.590282250000001</v>
      </c>
      <c r="Y16" s="29">
        <f t="shared" si="12"/>
        <v>54.361129000000005</v>
      </c>
      <c r="Z16" s="29">
        <f t="shared" si="13"/>
        <v>50.100575514625007</v>
      </c>
      <c r="AA16" s="29">
        <f t="shared" si="14"/>
        <v>200.40230205850003</v>
      </c>
      <c r="AC16" s="14">
        <v>3</v>
      </c>
      <c r="AD16" s="28">
        <f>'Data @3.8'!N14</f>
        <v>2.5249999999999999</v>
      </c>
      <c r="AE16" s="15">
        <v>4</v>
      </c>
      <c r="AF16" s="29">
        <f t="shared" si="15"/>
        <v>10.1</v>
      </c>
      <c r="AG16" s="29">
        <f t="shared" si="16"/>
        <v>6.3756249999999994</v>
      </c>
      <c r="AH16" s="29">
        <f t="shared" si="17"/>
        <v>25.502499999999998</v>
      </c>
      <c r="AI16" s="29">
        <f t="shared" si="18"/>
        <v>16.098453124999999</v>
      </c>
      <c r="AJ16" s="29">
        <f t="shared" si="19"/>
        <v>64.393812499999996</v>
      </c>
      <c r="AL16" s="14">
        <v>3</v>
      </c>
      <c r="AM16" s="28">
        <f>'Data @3.8'!P14</f>
        <v>1.9594</v>
      </c>
      <c r="AN16" s="15">
        <v>4</v>
      </c>
      <c r="AO16" s="29">
        <f t="shared" si="20"/>
        <v>7.8376000000000001</v>
      </c>
      <c r="AP16" s="29">
        <f t="shared" si="21"/>
        <v>3.83924836</v>
      </c>
      <c r="AQ16" s="29">
        <f t="shared" si="22"/>
        <v>15.35699344</v>
      </c>
      <c r="AR16" s="29">
        <f t="shared" si="23"/>
        <v>7.5226232365839998</v>
      </c>
      <c r="AS16" s="29">
        <f t="shared" si="24"/>
        <v>30.090492946335999</v>
      </c>
      <c r="AU16" s="14">
        <v>3</v>
      </c>
      <c r="AV16" s="28">
        <f>'Data @3.8'!R14</f>
        <v>1.6462999999999999</v>
      </c>
      <c r="AW16" s="15">
        <v>4</v>
      </c>
      <c r="AX16" s="29">
        <f t="shared" si="25"/>
        <v>6.5851999999999995</v>
      </c>
      <c r="AY16" s="29">
        <f t="shared" si="26"/>
        <v>2.7103036899999995</v>
      </c>
      <c r="AZ16" s="29">
        <f t="shared" si="27"/>
        <v>10.841214759999998</v>
      </c>
      <c r="BA16" s="29">
        <f t="shared" si="28"/>
        <v>4.461972964846999</v>
      </c>
      <c r="BB16" s="29">
        <f t="shared" si="29"/>
        <v>17.847891859387996</v>
      </c>
      <c r="BD16" s="14">
        <v>3</v>
      </c>
      <c r="BE16" s="28">
        <f>'Data @3.8'!T14</f>
        <v>1.4543999999999999</v>
      </c>
      <c r="BF16" s="15">
        <v>4</v>
      </c>
      <c r="BG16" s="29">
        <f t="shared" si="30"/>
        <v>5.8175999999999997</v>
      </c>
      <c r="BH16" s="29">
        <f t="shared" si="31"/>
        <v>2.1152793599999997</v>
      </c>
      <c r="BI16" s="29">
        <f t="shared" si="32"/>
        <v>8.4611174399999989</v>
      </c>
      <c r="BJ16" s="29">
        <f t="shared" si="33"/>
        <v>3.0764623011839993</v>
      </c>
      <c r="BK16" s="29">
        <f t="shared" si="34"/>
        <v>12.305849204735997</v>
      </c>
      <c r="BM16" s="14">
        <v>3</v>
      </c>
      <c r="BN16" s="28">
        <f>'Data @3.8'!V14</f>
        <v>1.3433000000000002</v>
      </c>
      <c r="BO16" s="15">
        <v>4</v>
      </c>
      <c r="BP16" s="29">
        <f t="shared" si="35"/>
        <v>5.3732000000000006</v>
      </c>
      <c r="BQ16" s="29">
        <f t="shared" si="36"/>
        <v>1.8044548900000004</v>
      </c>
      <c r="BR16" s="29">
        <f t="shared" si="37"/>
        <v>7.2178195600000015</v>
      </c>
      <c r="BS16" s="29">
        <f t="shared" si="38"/>
        <v>2.4239242537370007</v>
      </c>
      <c r="BT16" s="29">
        <f t="shared" si="39"/>
        <v>9.6956970149480028</v>
      </c>
      <c r="BV16" s="14">
        <v>3</v>
      </c>
      <c r="BW16" s="28">
        <f>'Data @3.8'!X14</f>
        <v>1.2827</v>
      </c>
      <c r="BX16" s="15">
        <v>4</v>
      </c>
      <c r="BY16" s="29">
        <f t="shared" si="40"/>
        <v>5.1307999999999998</v>
      </c>
      <c r="BZ16" s="29">
        <f t="shared" si="41"/>
        <v>1.6453192899999998</v>
      </c>
      <c r="CA16" s="29">
        <f t="shared" si="42"/>
        <v>6.5812771599999991</v>
      </c>
      <c r="CB16" s="29">
        <f t="shared" si="43"/>
        <v>2.1104510532829996</v>
      </c>
      <c r="CC16" s="29">
        <f t="shared" si="44"/>
        <v>8.4418042131319986</v>
      </c>
      <c r="CE16" s="14">
        <v>3</v>
      </c>
      <c r="CF16" s="28">
        <f>'Data @3.8'!Z14</f>
        <v>1.2625</v>
      </c>
      <c r="CG16" s="15">
        <v>4</v>
      </c>
      <c r="CH16" s="29">
        <f t="shared" si="45"/>
        <v>5.05</v>
      </c>
      <c r="CI16" s="29">
        <f t="shared" si="46"/>
        <v>1.5939062499999999</v>
      </c>
      <c r="CJ16" s="29">
        <f t="shared" si="47"/>
        <v>6.3756249999999994</v>
      </c>
      <c r="CK16" s="29">
        <f t="shared" si="48"/>
        <v>2.0123066406249999</v>
      </c>
      <c r="CL16" s="29">
        <f t="shared" si="49"/>
        <v>8.0492265624999995</v>
      </c>
    </row>
    <row r="17" spans="2:90" ht="19.95" customHeight="1" x14ac:dyDescent="0.3">
      <c r="B17" s="14">
        <v>4</v>
      </c>
      <c r="C17" s="28">
        <f>'Data @3.8'!H15</f>
        <v>5.3849999999999998</v>
      </c>
      <c r="D17" s="15">
        <v>2</v>
      </c>
      <c r="E17" s="29">
        <f t="shared" si="0"/>
        <v>10.77</v>
      </c>
      <c r="F17" s="29">
        <f t="shared" si="1"/>
        <v>28.998224999999998</v>
      </c>
      <c r="G17" s="29">
        <f t="shared" si="2"/>
        <v>57.996449999999996</v>
      </c>
      <c r="H17" s="29">
        <f t="shared" si="3"/>
        <v>156.15544162499998</v>
      </c>
      <c r="I17" s="29">
        <f t="shared" si="4"/>
        <v>312.31088324999996</v>
      </c>
      <c r="K17" s="14">
        <v>4</v>
      </c>
      <c r="L17" s="28">
        <f>'Data @3.8'!J15</f>
        <v>5.5853000000000002</v>
      </c>
      <c r="M17" s="15">
        <v>2</v>
      </c>
      <c r="N17" s="29">
        <f t="shared" si="5"/>
        <v>11.1706</v>
      </c>
      <c r="O17" s="29">
        <f t="shared" si="6"/>
        <v>31.195576090000003</v>
      </c>
      <c r="P17" s="29">
        <f t="shared" si="7"/>
        <v>62.391152180000006</v>
      </c>
      <c r="Q17" s="29">
        <f t="shared" si="8"/>
        <v>174.23665113547702</v>
      </c>
      <c r="R17" s="29">
        <f t="shared" si="9"/>
        <v>348.47330227095404</v>
      </c>
      <c r="T17" s="14">
        <v>4</v>
      </c>
      <c r="U17" s="28">
        <f>'Data @3.8'!L15</f>
        <v>3.6865000000000001</v>
      </c>
      <c r="V17" s="15">
        <v>2</v>
      </c>
      <c r="W17" s="29">
        <f t="shared" si="10"/>
        <v>7.3730000000000002</v>
      </c>
      <c r="X17" s="29">
        <f t="shared" si="11"/>
        <v>13.590282250000001</v>
      </c>
      <c r="Y17" s="29">
        <f t="shared" si="12"/>
        <v>27.180564500000003</v>
      </c>
      <c r="Z17" s="29">
        <f t="shared" si="13"/>
        <v>50.100575514625007</v>
      </c>
      <c r="AA17" s="29">
        <f t="shared" si="14"/>
        <v>100.20115102925001</v>
      </c>
      <c r="AC17" s="14">
        <v>4</v>
      </c>
      <c r="AD17" s="28">
        <f>'Data @3.8'!N15</f>
        <v>2.5249999999999999</v>
      </c>
      <c r="AE17" s="15">
        <v>2</v>
      </c>
      <c r="AF17" s="29">
        <f t="shared" si="15"/>
        <v>5.05</v>
      </c>
      <c r="AG17" s="29">
        <f t="shared" si="16"/>
        <v>6.3756249999999994</v>
      </c>
      <c r="AH17" s="29">
        <f t="shared" si="17"/>
        <v>12.751249999999999</v>
      </c>
      <c r="AI17" s="29">
        <f t="shared" si="18"/>
        <v>16.098453124999999</v>
      </c>
      <c r="AJ17" s="29">
        <f t="shared" si="19"/>
        <v>32.196906249999998</v>
      </c>
      <c r="AL17" s="14">
        <v>4</v>
      </c>
      <c r="AM17" s="28">
        <f>'Data @3.8'!P15</f>
        <v>1.9594</v>
      </c>
      <c r="AN17" s="15">
        <v>2</v>
      </c>
      <c r="AO17" s="29">
        <f t="shared" si="20"/>
        <v>3.9188000000000001</v>
      </c>
      <c r="AP17" s="29">
        <f t="shared" si="21"/>
        <v>3.83924836</v>
      </c>
      <c r="AQ17" s="29">
        <f t="shared" si="22"/>
        <v>7.6784967200000001</v>
      </c>
      <c r="AR17" s="29">
        <f t="shared" si="23"/>
        <v>7.5226232365839998</v>
      </c>
      <c r="AS17" s="29">
        <f t="shared" si="24"/>
        <v>15.045246473168</v>
      </c>
      <c r="AU17" s="14">
        <v>4</v>
      </c>
      <c r="AV17" s="28">
        <f>'Data @3.8'!R15</f>
        <v>1.6462999999999999</v>
      </c>
      <c r="AW17" s="15">
        <v>2</v>
      </c>
      <c r="AX17" s="29">
        <f t="shared" si="25"/>
        <v>3.2925999999999997</v>
      </c>
      <c r="AY17" s="29">
        <f t="shared" si="26"/>
        <v>2.7103036899999995</v>
      </c>
      <c r="AZ17" s="29">
        <f t="shared" si="27"/>
        <v>5.420607379999999</v>
      </c>
      <c r="BA17" s="29">
        <f t="shared" si="28"/>
        <v>4.461972964846999</v>
      </c>
      <c r="BB17" s="29">
        <f t="shared" si="29"/>
        <v>8.923945929693998</v>
      </c>
      <c r="BD17" s="14">
        <v>4</v>
      </c>
      <c r="BE17" s="28">
        <f>'Data @3.8'!T15</f>
        <v>1.4543999999999999</v>
      </c>
      <c r="BF17" s="15">
        <v>2</v>
      </c>
      <c r="BG17" s="29">
        <f t="shared" si="30"/>
        <v>2.9087999999999998</v>
      </c>
      <c r="BH17" s="29">
        <f t="shared" si="31"/>
        <v>2.1152793599999997</v>
      </c>
      <c r="BI17" s="29">
        <f t="shared" si="32"/>
        <v>4.2305587199999994</v>
      </c>
      <c r="BJ17" s="29">
        <f t="shared" si="33"/>
        <v>3.0764623011839993</v>
      </c>
      <c r="BK17" s="29">
        <f t="shared" si="34"/>
        <v>6.1529246023679987</v>
      </c>
      <c r="BM17" s="14">
        <v>4</v>
      </c>
      <c r="BN17" s="28">
        <f>'Data @3.8'!V15</f>
        <v>1.3433000000000002</v>
      </c>
      <c r="BO17" s="15">
        <v>2</v>
      </c>
      <c r="BP17" s="29">
        <f t="shared" si="35"/>
        <v>2.6866000000000003</v>
      </c>
      <c r="BQ17" s="29">
        <f t="shared" si="36"/>
        <v>1.8044548900000004</v>
      </c>
      <c r="BR17" s="29">
        <f t="shared" si="37"/>
        <v>3.6089097800000007</v>
      </c>
      <c r="BS17" s="29">
        <f t="shared" si="38"/>
        <v>2.4239242537370007</v>
      </c>
      <c r="BT17" s="29">
        <f t="shared" si="39"/>
        <v>4.8478485074740014</v>
      </c>
      <c r="BV17" s="14">
        <v>4</v>
      </c>
      <c r="BW17" s="28">
        <f>'Data @3.8'!X15</f>
        <v>1.2827</v>
      </c>
      <c r="BX17" s="15">
        <v>2</v>
      </c>
      <c r="BY17" s="29">
        <f t="shared" si="40"/>
        <v>2.5653999999999999</v>
      </c>
      <c r="BZ17" s="29">
        <f t="shared" si="41"/>
        <v>1.6453192899999998</v>
      </c>
      <c r="CA17" s="29">
        <f t="shared" si="42"/>
        <v>3.2906385799999995</v>
      </c>
      <c r="CB17" s="29">
        <f t="shared" si="43"/>
        <v>2.1104510532829996</v>
      </c>
      <c r="CC17" s="29">
        <f t="shared" si="44"/>
        <v>4.2209021065659993</v>
      </c>
      <c r="CE17" s="14">
        <v>4</v>
      </c>
      <c r="CF17" s="28">
        <f>'Data @3.8'!Z15</f>
        <v>1.2625</v>
      </c>
      <c r="CG17" s="15">
        <v>2</v>
      </c>
      <c r="CH17" s="29">
        <f t="shared" si="45"/>
        <v>2.5249999999999999</v>
      </c>
      <c r="CI17" s="29">
        <f t="shared" si="46"/>
        <v>1.5939062499999999</v>
      </c>
      <c r="CJ17" s="29">
        <f t="shared" si="47"/>
        <v>3.1878124999999997</v>
      </c>
      <c r="CK17" s="29">
        <f t="shared" si="48"/>
        <v>2.0123066406249999</v>
      </c>
      <c r="CL17" s="29">
        <f t="shared" si="49"/>
        <v>4.0246132812499997</v>
      </c>
    </row>
    <row r="18" spans="2:90" ht="19.95" customHeight="1" x14ac:dyDescent="0.3">
      <c r="B18" s="14">
        <v>5</v>
      </c>
      <c r="C18" s="28">
        <f>'Data @3.8'!H16</f>
        <v>5.3849999999999998</v>
      </c>
      <c r="D18" s="15">
        <v>4</v>
      </c>
      <c r="E18" s="29">
        <f t="shared" si="0"/>
        <v>21.54</v>
      </c>
      <c r="F18" s="29">
        <f t="shared" si="1"/>
        <v>28.998224999999998</v>
      </c>
      <c r="G18" s="29">
        <f t="shared" si="2"/>
        <v>115.99289999999999</v>
      </c>
      <c r="H18" s="29">
        <f t="shared" si="3"/>
        <v>156.15544162499998</v>
      </c>
      <c r="I18" s="29">
        <f t="shared" si="4"/>
        <v>624.62176649999992</v>
      </c>
      <c r="K18" s="14">
        <v>5</v>
      </c>
      <c r="L18" s="28">
        <f>'Data @3.8'!J16</f>
        <v>5.5853000000000002</v>
      </c>
      <c r="M18" s="15">
        <v>4</v>
      </c>
      <c r="N18" s="29">
        <f t="shared" si="5"/>
        <v>22.341200000000001</v>
      </c>
      <c r="O18" s="29">
        <f t="shared" si="6"/>
        <v>31.195576090000003</v>
      </c>
      <c r="P18" s="29">
        <f t="shared" si="7"/>
        <v>124.78230436000001</v>
      </c>
      <c r="Q18" s="29">
        <f t="shared" si="8"/>
        <v>174.23665113547702</v>
      </c>
      <c r="R18" s="29">
        <f t="shared" si="9"/>
        <v>696.94660454190807</v>
      </c>
      <c r="T18" s="14">
        <v>5</v>
      </c>
      <c r="U18" s="28">
        <f>'Data @3.8'!L16</f>
        <v>3.6865000000000001</v>
      </c>
      <c r="V18" s="15">
        <v>4</v>
      </c>
      <c r="W18" s="29">
        <f t="shared" si="10"/>
        <v>14.746</v>
      </c>
      <c r="X18" s="29">
        <f t="shared" si="11"/>
        <v>13.590282250000001</v>
      </c>
      <c r="Y18" s="29">
        <f t="shared" si="12"/>
        <v>54.361129000000005</v>
      </c>
      <c r="Z18" s="29">
        <f t="shared" si="13"/>
        <v>50.100575514625007</v>
      </c>
      <c r="AA18" s="29">
        <f t="shared" si="14"/>
        <v>200.40230205850003</v>
      </c>
      <c r="AC18" s="14">
        <v>5</v>
      </c>
      <c r="AD18" s="28">
        <f>'Data @3.8'!N16</f>
        <v>2.5249999999999999</v>
      </c>
      <c r="AE18" s="15">
        <v>4</v>
      </c>
      <c r="AF18" s="29">
        <f t="shared" si="15"/>
        <v>10.1</v>
      </c>
      <c r="AG18" s="29">
        <f t="shared" si="16"/>
        <v>6.3756249999999994</v>
      </c>
      <c r="AH18" s="29">
        <f t="shared" si="17"/>
        <v>25.502499999999998</v>
      </c>
      <c r="AI18" s="29">
        <f t="shared" si="18"/>
        <v>16.098453124999999</v>
      </c>
      <c r="AJ18" s="29">
        <f t="shared" si="19"/>
        <v>64.393812499999996</v>
      </c>
      <c r="AL18" s="14">
        <v>5</v>
      </c>
      <c r="AM18" s="28">
        <f>'Data @3.8'!P16</f>
        <v>1.9594</v>
      </c>
      <c r="AN18" s="15">
        <v>4</v>
      </c>
      <c r="AO18" s="29">
        <f t="shared" si="20"/>
        <v>7.8376000000000001</v>
      </c>
      <c r="AP18" s="29">
        <f t="shared" si="21"/>
        <v>3.83924836</v>
      </c>
      <c r="AQ18" s="29">
        <f t="shared" si="22"/>
        <v>15.35699344</v>
      </c>
      <c r="AR18" s="29">
        <f t="shared" si="23"/>
        <v>7.5226232365839998</v>
      </c>
      <c r="AS18" s="29">
        <f t="shared" si="24"/>
        <v>30.090492946335999</v>
      </c>
      <c r="AU18" s="14">
        <v>5</v>
      </c>
      <c r="AV18" s="28">
        <f>'Data @3.8'!R16</f>
        <v>1.6462999999999999</v>
      </c>
      <c r="AW18" s="15">
        <v>4</v>
      </c>
      <c r="AX18" s="29">
        <f t="shared" si="25"/>
        <v>6.5851999999999995</v>
      </c>
      <c r="AY18" s="29">
        <f t="shared" si="26"/>
        <v>2.7103036899999995</v>
      </c>
      <c r="AZ18" s="29">
        <f t="shared" si="27"/>
        <v>10.841214759999998</v>
      </c>
      <c r="BA18" s="29">
        <f t="shared" si="28"/>
        <v>4.461972964846999</v>
      </c>
      <c r="BB18" s="29">
        <f t="shared" si="29"/>
        <v>17.847891859387996</v>
      </c>
      <c r="BD18" s="14">
        <v>5</v>
      </c>
      <c r="BE18" s="28">
        <f>'Data @3.8'!T16</f>
        <v>1.4543999999999999</v>
      </c>
      <c r="BF18" s="15">
        <v>4</v>
      </c>
      <c r="BG18" s="29">
        <f t="shared" si="30"/>
        <v>5.8175999999999997</v>
      </c>
      <c r="BH18" s="29">
        <f t="shared" si="31"/>
        <v>2.1152793599999997</v>
      </c>
      <c r="BI18" s="29">
        <f t="shared" si="32"/>
        <v>8.4611174399999989</v>
      </c>
      <c r="BJ18" s="29">
        <f t="shared" si="33"/>
        <v>3.0764623011839993</v>
      </c>
      <c r="BK18" s="29">
        <f t="shared" si="34"/>
        <v>12.305849204735997</v>
      </c>
      <c r="BM18" s="14">
        <v>5</v>
      </c>
      <c r="BN18" s="28">
        <f>'Data @3.8'!V16</f>
        <v>1.3433000000000002</v>
      </c>
      <c r="BO18" s="15">
        <v>4</v>
      </c>
      <c r="BP18" s="29">
        <f t="shared" si="35"/>
        <v>5.3732000000000006</v>
      </c>
      <c r="BQ18" s="29">
        <f t="shared" si="36"/>
        <v>1.8044548900000004</v>
      </c>
      <c r="BR18" s="29">
        <f t="shared" si="37"/>
        <v>7.2178195600000015</v>
      </c>
      <c r="BS18" s="29">
        <f t="shared" si="38"/>
        <v>2.4239242537370007</v>
      </c>
      <c r="BT18" s="29">
        <f t="shared" si="39"/>
        <v>9.6956970149480028</v>
      </c>
      <c r="BV18" s="14">
        <v>5</v>
      </c>
      <c r="BW18" s="28">
        <f>'Data @3.8'!X16</f>
        <v>1.2827</v>
      </c>
      <c r="BX18" s="15">
        <v>4</v>
      </c>
      <c r="BY18" s="29">
        <f t="shared" si="40"/>
        <v>5.1307999999999998</v>
      </c>
      <c r="BZ18" s="29">
        <f t="shared" si="41"/>
        <v>1.6453192899999998</v>
      </c>
      <c r="CA18" s="29">
        <f t="shared" si="42"/>
        <v>6.5812771599999991</v>
      </c>
      <c r="CB18" s="29">
        <f t="shared" si="43"/>
        <v>2.1104510532829996</v>
      </c>
      <c r="CC18" s="29">
        <f t="shared" si="44"/>
        <v>8.4418042131319986</v>
      </c>
      <c r="CE18" s="14">
        <v>5</v>
      </c>
      <c r="CF18" s="28">
        <f>'Data @3.8'!Z16</f>
        <v>1.2625</v>
      </c>
      <c r="CG18" s="15">
        <v>4</v>
      </c>
      <c r="CH18" s="29">
        <f t="shared" si="45"/>
        <v>5.05</v>
      </c>
      <c r="CI18" s="29">
        <f t="shared" si="46"/>
        <v>1.5939062499999999</v>
      </c>
      <c r="CJ18" s="29">
        <f t="shared" si="47"/>
        <v>6.3756249999999994</v>
      </c>
      <c r="CK18" s="29">
        <f t="shared" si="48"/>
        <v>2.0123066406249999</v>
      </c>
      <c r="CL18" s="29">
        <f t="shared" si="49"/>
        <v>8.0492265624999995</v>
      </c>
    </row>
    <row r="19" spans="2:90" ht="19.95" customHeight="1" x14ac:dyDescent="0.3">
      <c r="B19" s="14">
        <v>6</v>
      </c>
      <c r="C19" s="28">
        <f>'Data @3.8'!H17</f>
        <v>5.3849999999999998</v>
      </c>
      <c r="D19" s="15">
        <v>2</v>
      </c>
      <c r="E19" s="29">
        <f t="shared" si="0"/>
        <v>10.77</v>
      </c>
      <c r="F19" s="29">
        <f t="shared" si="1"/>
        <v>28.998224999999998</v>
      </c>
      <c r="G19" s="29">
        <f t="shared" si="2"/>
        <v>57.996449999999996</v>
      </c>
      <c r="H19" s="29">
        <f t="shared" si="3"/>
        <v>156.15544162499998</v>
      </c>
      <c r="I19" s="29">
        <f t="shared" si="4"/>
        <v>312.31088324999996</v>
      </c>
      <c r="K19" s="14">
        <v>6</v>
      </c>
      <c r="L19" s="28">
        <f>'Data @3.8'!J17</f>
        <v>5.5853000000000002</v>
      </c>
      <c r="M19" s="15">
        <v>2</v>
      </c>
      <c r="N19" s="29">
        <f t="shared" si="5"/>
        <v>11.1706</v>
      </c>
      <c r="O19" s="29">
        <f t="shared" si="6"/>
        <v>31.195576090000003</v>
      </c>
      <c r="P19" s="29">
        <f t="shared" si="7"/>
        <v>62.391152180000006</v>
      </c>
      <c r="Q19" s="29">
        <f t="shared" si="8"/>
        <v>174.23665113547702</v>
      </c>
      <c r="R19" s="29">
        <f t="shared" si="9"/>
        <v>348.47330227095404</v>
      </c>
      <c r="T19" s="14">
        <v>6</v>
      </c>
      <c r="U19" s="28">
        <f>'Data @3.8'!L17</f>
        <v>3.6865000000000001</v>
      </c>
      <c r="V19" s="15">
        <v>2</v>
      </c>
      <c r="W19" s="29">
        <f t="shared" si="10"/>
        <v>7.3730000000000002</v>
      </c>
      <c r="X19" s="29">
        <f t="shared" si="11"/>
        <v>13.590282250000001</v>
      </c>
      <c r="Y19" s="29">
        <f t="shared" si="12"/>
        <v>27.180564500000003</v>
      </c>
      <c r="Z19" s="29">
        <f t="shared" si="13"/>
        <v>50.100575514625007</v>
      </c>
      <c r="AA19" s="29">
        <f t="shared" si="14"/>
        <v>100.20115102925001</v>
      </c>
      <c r="AC19" s="14">
        <v>6</v>
      </c>
      <c r="AD19" s="28">
        <f>'Data @3.8'!N17</f>
        <v>2.5249999999999999</v>
      </c>
      <c r="AE19" s="15">
        <v>2</v>
      </c>
      <c r="AF19" s="29">
        <f t="shared" si="15"/>
        <v>5.05</v>
      </c>
      <c r="AG19" s="29">
        <f t="shared" si="16"/>
        <v>6.3756249999999994</v>
      </c>
      <c r="AH19" s="29">
        <f t="shared" si="17"/>
        <v>12.751249999999999</v>
      </c>
      <c r="AI19" s="29">
        <f t="shared" si="18"/>
        <v>16.098453124999999</v>
      </c>
      <c r="AJ19" s="29">
        <f t="shared" si="19"/>
        <v>32.196906249999998</v>
      </c>
      <c r="AL19" s="14">
        <v>6</v>
      </c>
      <c r="AM19" s="28">
        <f>'Data @3.8'!P17</f>
        <v>1.9594</v>
      </c>
      <c r="AN19" s="15">
        <v>2</v>
      </c>
      <c r="AO19" s="29">
        <f t="shared" si="20"/>
        <v>3.9188000000000001</v>
      </c>
      <c r="AP19" s="29">
        <f t="shared" si="21"/>
        <v>3.83924836</v>
      </c>
      <c r="AQ19" s="29">
        <f t="shared" si="22"/>
        <v>7.6784967200000001</v>
      </c>
      <c r="AR19" s="29">
        <f t="shared" si="23"/>
        <v>7.5226232365839998</v>
      </c>
      <c r="AS19" s="29">
        <f t="shared" si="24"/>
        <v>15.045246473168</v>
      </c>
      <c r="AU19" s="14">
        <v>6</v>
      </c>
      <c r="AV19" s="28">
        <f>'Data @3.8'!R17</f>
        <v>1.6462999999999999</v>
      </c>
      <c r="AW19" s="15">
        <v>2</v>
      </c>
      <c r="AX19" s="29">
        <f t="shared" si="25"/>
        <v>3.2925999999999997</v>
      </c>
      <c r="AY19" s="29">
        <f t="shared" si="26"/>
        <v>2.7103036899999995</v>
      </c>
      <c r="AZ19" s="29">
        <f t="shared" si="27"/>
        <v>5.420607379999999</v>
      </c>
      <c r="BA19" s="29">
        <f t="shared" si="28"/>
        <v>4.461972964846999</v>
      </c>
      <c r="BB19" s="29">
        <f t="shared" si="29"/>
        <v>8.923945929693998</v>
      </c>
      <c r="BD19" s="14">
        <v>6</v>
      </c>
      <c r="BE19" s="28">
        <f>'Data @3.8'!T17</f>
        <v>1.4543999999999999</v>
      </c>
      <c r="BF19" s="15">
        <v>2</v>
      </c>
      <c r="BG19" s="29">
        <f t="shared" si="30"/>
        <v>2.9087999999999998</v>
      </c>
      <c r="BH19" s="29">
        <f t="shared" si="31"/>
        <v>2.1152793599999997</v>
      </c>
      <c r="BI19" s="29">
        <f t="shared" si="32"/>
        <v>4.2305587199999994</v>
      </c>
      <c r="BJ19" s="29">
        <f t="shared" si="33"/>
        <v>3.0764623011839993</v>
      </c>
      <c r="BK19" s="29">
        <f t="shared" si="34"/>
        <v>6.1529246023679987</v>
      </c>
      <c r="BM19" s="14">
        <v>6</v>
      </c>
      <c r="BN19" s="28">
        <f>'Data @3.8'!V17</f>
        <v>1.3433000000000002</v>
      </c>
      <c r="BO19" s="15">
        <v>2</v>
      </c>
      <c r="BP19" s="29">
        <f t="shared" si="35"/>
        <v>2.6866000000000003</v>
      </c>
      <c r="BQ19" s="29">
        <f t="shared" si="36"/>
        <v>1.8044548900000004</v>
      </c>
      <c r="BR19" s="29">
        <f t="shared" si="37"/>
        <v>3.6089097800000007</v>
      </c>
      <c r="BS19" s="29">
        <f t="shared" si="38"/>
        <v>2.4239242537370007</v>
      </c>
      <c r="BT19" s="29">
        <f t="shared" si="39"/>
        <v>4.8478485074740014</v>
      </c>
      <c r="BV19" s="14">
        <v>6</v>
      </c>
      <c r="BW19" s="28">
        <f>'Data @3.8'!X17</f>
        <v>1.2827</v>
      </c>
      <c r="BX19" s="15">
        <v>2</v>
      </c>
      <c r="BY19" s="29">
        <f t="shared" si="40"/>
        <v>2.5653999999999999</v>
      </c>
      <c r="BZ19" s="29">
        <f t="shared" si="41"/>
        <v>1.6453192899999998</v>
      </c>
      <c r="CA19" s="29">
        <f t="shared" si="42"/>
        <v>3.2906385799999995</v>
      </c>
      <c r="CB19" s="29">
        <f t="shared" si="43"/>
        <v>2.1104510532829996</v>
      </c>
      <c r="CC19" s="29">
        <f t="shared" si="44"/>
        <v>4.2209021065659993</v>
      </c>
      <c r="CE19" s="14">
        <v>6</v>
      </c>
      <c r="CF19" s="28">
        <f>'Data @3.8'!Z17</f>
        <v>1.2625</v>
      </c>
      <c r="CG19" s="15">
        <v>2</v>
      </c>
      <c r="CH19" s="29">
        <f t="shared" si="45"/>
        <v>2.5249999999999999</v>
      </c>
      <c r="CI19" s="29">
        <f t="shared" si="46"/>
        <v>1.5939062499999999</v>
      </c>
      <c r="CJ19" s="29">
        <f t="shared" si="47"/>
        <v>3.1878124999999997</v>
      </c>
      <c r="CK19" s="29">
        <f t="shared" si="48"/>
        <v>2.0123066406249999</v>
      </c>
      <c r="CL19" s="29">
        <f t="shared" si="49"/>
        <v>4.0246132812499997</v>
      </c>
    </row>
    <row r="20" spans="2:90" ht="19.95" customHeight="1" x14ac:dyDescent="0.3">
      <c r="B20" s="14">
        <v>7</v>
      </c>
      <c r="C20" s="28">
        <f>'Data @3.8'!H18</f>
        <v>5.3849999999999998</v>
      </c>
      <c r="D20" s="15">
        <v>4</v>
      </c>
      <c r="E20" s="29">
        <f t="shared" si="0"/>
        <v>21.54</v>
      </c>
      <c r="F20" s="29">
        <f t="shared" si="1"/>
        <v>28.998224999999998</v>
      </c>
      <c r="G20" s="29">
        <f t="shared" si="2"/>
        <v>115.99289999999999</v>
      </c>
      <c r="H20" s="29">
        <f t="shared" si="3"/>
        <v>156.15544162499998</v>
      </c>
      <c r="I20" s="29">
        <f t="shared" si="4"/>
        <v>624.62176649999992</v>
      </c>
      <c r="K20" s="14">
        <v>7</v>
      </c>
      <c r="L20" s="28">
        <f>'Data @3.8'!J18</f>
        <v>5.5853000000000002</v>
      </c>
      <c r="M20" s="15">
        <v>4</v>
      </c>
      <c r="N20" s="29">
        <f t="shared" si="5"/>
        <v>22.341200000000001</v>
      </c>
      <c r="O20" s="29">
        <f t="shared" si="6"/>
        <v>31.195576090000003</v>
      </c>
      <c r="P20" s="29">
        <f t="shared" si="7"/>
        <v>124.78230436000001</v>
      </c>
      <c r="Q20" s="29">
        <f t="shared" si="8"/>
        <v>174.23665113547702</v>
      </c>
      <c r="R20" s="29">
        <f t="shared" si="9"/>
        <v>696.94660454190807</v>
      </c>
      <c r="T20" s="14">
        <v>7</v>
      </c>
      <c r="U20" s="28">
        <f>'Data @3.8'!L18</f>
        <v>3.6865000000000001</v>
      </c>
      <c r="V20" s="15">
        <v>4</v>
      </c>
      <c r="W20" s="29">
        <f t="shared" si="10"/>
        <v>14.746</v>
      </c>
      <c r="X20" s="29">
        <f t="shared" si="11"/>
        <v>13.590282250000001</v>
      </c>
      <c r="Y20" s="29">
        <f t="shared" si="12"/>
        <v>54.361129000000005</v>
      </c>
      <c r="Z20" s="29">
        <f t="shared" si="13"/>
        <v>50.100575514625007</v>
      </c>
      <c r="AA20" s="29">
        <f t="shared" si="14"/>
        <v>200.40230205850003</v>
      </c>
      <c r="AC20" s="14">
        <v>7</v>
      </c>
      <c r="AD20" s="28">
        <f>'Data @3.8'!N18</f>
        <v>2.5249999999999999</v>
      </c>
      <c r="AE20" s="15">
        <v>4</v>
      </c>
      <c r="AF20" s="29">
        <f t="shared" si="15"/>
        <v>10.1</v>
      </c>
      <c r="AG20" s="29">
        <f t="shared" si="16"/>
        <v>6.3756249999999994</v>
      </c>
      <c r="AH20" s="29">
        <f t="shared" si="17"/>
        <v>25.502499999999998</v>
      </c>
      <c r="AI20" s="29">
        <f t="shared" si="18"/>
        <v>16.098453124999999</v>
      </c>
      <c r="AJ20" s="29">
        <f t="shared" si="19"/>
        <v>64.393812499999996</v>
      </c>
      <c r="AL20" s="14">
        <v>7</v>
      </c>
      <c r="AM20" s="28">
        <f>'Data @3.8'!P18</f>
        <v>1.9594</v>
      </c>
      <c r="AN20" s="15">
        <v>4</v>
      </c>
      <c r="AO20" s="29">
        <f t="shared" si="20"/>
        <v>7.8376000000000001</v>
      </c>
      <c r="AP20" s="29">
        <f t="shared" si="21"/>
        <v>3.83924836</v>
      </c>
      <c r="AQ20" s="29">
        <f t="shared" si="22"/>
        <v>15.35699344</v>
      </c>
      <c r="AR20" s="29">
        <f t="shared" si="23"/>
        <v>7.5226232365839998</v>
      </c>
      <c r="AS20" s="29">
        <f t="shared" si="24"/>
        <v>30.090492946335999</v>
      </c>
      <c r="AU20" s="14">
        <v>7</v>
      </c>
      <c r="AV20" s="28">
        <f>'Data @3.8'!R18</f>
        <v>1.6462999999999999</v>
      </c>
      <c r="AW20" s="15">
        <v>4</v>
      </c>
      <c r="AX20" s="29">
        <f t="shared" si="25"/>
        <v>6.5851999999999995</v>
      </c>
      <c r="AY20" s="29">
        <f t="shared" si="26"/>
        <v>2.7103036899999995</v>
      </c>
      <c r="AZ20" s="29">
        <f t="shared" si="27"/>
        <v>10.841214759999998</v>
      </c>
      <c r="BA20" s="29">
        <f t="shared" si="28"/>
        <v>4.461972964846999</v>
      </c>
      <c r="BB20" s="29">
        <f t="shared" si="29"/>
        <v>17.847891859387996</v>
      </c>
      <c r="BD20" s="14">
        <v>7</v>
      </c>
      <c r="BE20" s="28">
        <f>'Data @3.8'!T18</f>
        <v>1.4543999999999999</v>
      </c>
      <c r="BF20" s="15">
        <v>4</v>
      </c>
      <c r="BG20" s="29">
        <f t="shared" si="30"/>
        <v>5.8175999999999997</v>
      </c>
      <c r="BH20" s="29">
        <f t="shared" si="31"/>
        <v>2.1152793599999997</v>
      </c>
      <c r="BI20" s="29">
        <f t="shared" si="32"/>
        <v>8.4611174399999989</v>
      </c>
      <c r="BJ20" s="29">
        <f t="shared" si="33"/>
        <v>3.0764623011839993</v>
      </c>
      <c r="BK20" s="29">
        <f t="shared" si="34"/>
        <v>12.305849204735997</v>
      </c>
      <c r="BM20" s="14">
        <v>7</v>
      </c>
      <c r="BN20" s="28">
        <f>'Data @3.8'!V18</f>
        <v>1.3433000000000002</v>
      </c>
      <c r="BO20" s="15">
        <v>4</v>
      </c>
      <c r="BP20" s="29">
        <f t="shared" si="35"/>
        <v>5.3732000000000006</v>
      </c>
      <c r="BQ20" s="29">
        <f t="shared" si="36"/>
        <v>1.8044548900000004</v>
      </c>
      <c r="BR20" s="29">
        <f t="shared" si="37"/>
        <v>7.2178195600000015</v>
      </c>
      <c r="BS20" s="29">
        <f t="shared" si="38"/>
        <v>2.4239242537370007</v>
      </c>
      <c r="BT20" s="29">
        <f t="shared" si="39"/>
        <v>9.6956970149480028</v>
      </c>
      <c r="BV20" s="14">
        <v>7</v>
      </c>
      <c r="BW20" s="28">
        <f>'Data @3.8'!X18</f>
        <v>1.2827</v>
      </c>
      <c r="BX20" s="15">
        <v>4</v>
      </c>
      <c r="BY20" s="29">
        <f t="shared" si="40"/>
        <v>5.1307999999999998</v>
      </c>
      <c r="BZ20" s="29">
        <f t="shared" si="41"/>
        <v>1.6453192899999998</v>
      </c>
      <c r="CA20" s="29">
        <f t="shared" si="42"/>
        <v>6.5812771599999991</v>
      </c>
      <c r="CB20" s="29">
        <f t="shared" si="43"/>
        <v>2.1104510532829996</v>
      </c>
      <c r="CC20" s="29">
        <f t="shared" si="44"/>
        <v>8.4418042131319986</v>
      </c>
      <c r="CE20" s="14">
        <v>7</v>
      </c>
      <c r="CF20" s="28">
        <f>'Data @3.8'!Z18</f>
        <v>1.2625</v>
      </c>
      <c r="CG20" s="15">
        <v>4</v>
      </c>
      <c r="CH20" s="29">
        <f t="shared" si="45"/>
        <v>5.05</v>
      </c>
      <c r="CI20" s="29">
        <f t="shared" si="46"/>
        <v>1.5939062499999999</v>
      </c>
      <c r="CJ20" s="29">
        <f t="shared" si="47"/>
        <v>6.3756249999999994</v>
      </c>
      <c r="CK20" s="29">
        <f t="shared" si="48"/>
        <v>2.0123066406249999</v>
      </c>
      <c r="CL20" s="29">
        <f t="shared" si="49"/>
        <v>8.0492265624999995</v>
      </c>
    </row>
    <row r="21" spans="2:90" ht="19.95" customHeight="1" x14ac:dyDescent="0.3">
      <c r="B21" s="14">
        <v>8</v>
      </c>
      <c r="C21" s="28">
        <f>'Data @3.8'!H19</f>
        <v>5.3630999999999993</v>
      </c>
      <c r="D21" s="15">
        <v>1.5</v>
      </c>
      <c r="E21" s="29">
        <f t="shared" si="0"/>
        <v>8.044649999999999</v>
      </c>
      <c r="F21" s="29">
        <f t="shared" si="1"/>
        <v>28.762841609999992</v>
      </c>
      <c r="G21" s="29">
        <f t="shared" si="2"/>
        <v>43.144262414999986</v>
      </c>
      <c r="H21" s="29">
        <f t="shared" si="3"/>
        <v>154.25799583859094</v>
      </c>
      <c r="I21" s="29">
        <f t="shared" si="4"/>
        <v>231.38699375788642</v>
      </c>
      <c r="K21" s="14">
        <v>8</v>
      </c>
      <c r="L21" s="28">
        <f>'Data @3.8'!J19</f>
        <v>5.5045000000000002</v>
      </c>
      <c r="M21" s="15">
        <v>1.5</v>
      </c>
      <c r="N21" s="29">
        <f t="shared" si="5"/>
        <v>8.2567500000000003</v>
      </c>
      <c r="O21" s="29">
        <f t="shared" si="6"/>
        <v>30.29952025</v>
      </c>
      <c r="P21" s="29">
        <f t="shared" si="7"/>
        <v>45.449280375000001</v>
      </c>
      <c r="Q21" s="29">
        <f t="shared" si="8"/>
        <v>166.783709216125</v>
      </c>
      <c r="R21" s="29">
        <f t="shared" si="9"/>
        <v>250.17556382418752</v>
      </c>
      <c r="T21" s="14">
        <v>8</v>
      </c>
      <c r="U21" s="28">
        <f>'Data @3.8'!L19</f>
        <v>3.6865000000000001</v>
      </c>
      <c r="V21" s="15">
        <v>1.5</v>
      </c>
      <c r="W21" s="29">
        <f t="shared" si="10"/>
        <v>5.5297499999999999</v>
      </c>
      <c r="X21" s="29">
        <f t="shared" si="11"/>
        <v>13.590282250000001</v>
      </c>
      <c r="Y21" s="29">
        <f t="shared" si="12"/>
        <v>20.385423375000002</v>
      </c>
      <c r="Z21" s="29">
        <f t="shared" si="13"/>
        <v>50.100575514625007</v>
      </c>
      <c r="AA21" s="29">
        <f t="shared" si="14"/>
        <v>75.15086327193751</v>
      </c>
      <c r="AC21" s="14">
        <v>8</v>
      </c>
      <c r="AD21" s="28">
        <f>'Data @3.8'!N19</f>
        <v>2.5249999999999999</v>
      </c>
      <c r="AE21" s="15">
        <v>1.5</v>
      </c>
      <c r="AF21" s="29">
        <f t="shared" si="15"/>
        <v>3.7874999999999996</v>
      </c>
      <c r="AG21" s="29">
        <f t="shared" si="16"/>
        <v>6.3756249999999994</v>
      </c>
      <c r="AH21" s="29">
        <f t="shared" si="17"/>
        <v>9.5634374999999991</v>
      </c>
      <c r="AI21" s="29">
        <f t="shared" si="18"/>
        <v>16.098453124999999</v>
      </c>
      <c r="AJ21" s="29">
        <f t="shared" si="19"/>
        <v>24.147679687499998</v>
      </c>
      <c r="AL21" s="14">
        <v>8</v>
      </c>
      <c r="AM21" s="28">
        <f>'Data @3.8'!P19</f>
        <v>1.9594</v>
      </c>
      <c r="AN21" s="15">
        <v>1.5</v>
      </c>
      <c r="AO21" s="29">
        <f t="shared" si="20"/>
        <v>2.9390999999999998</v>
      </c>
      <c r="AP21" s="29">
        <f t="shared" si="21"/>
        <v>3.83924836</v>
      </c>
      <c r="AQ21" s="29">
        <f t="shared" si="22"/>
        <v>5.7588725400000005</v>
      </c>
      <c r="AR21" s="29">
        <f t="shared" si="23"/>
        <v>7.5226232365839998</v>
      </c>
      <c r="AS21" s="29">
        <f t="shared" si="24"/>
        <v>11.283934854876</v>
      </c>
      <c r="AU21" s="14">
        <v>8</v>
      </c>
      <c r="AV21" s="28">
        <f>'Data @3.8'!R19</f>
        <v>1.6462999999999999</v>
      </c>
      <c r="AW21" s="15">
        <v>1.5</v>
      </c>
      <c r="AX21" s="29">
        <f t="shared" si="25"/>
        <v>2.4694499999999997</v>
      </c>
      <c r="AY21" s="29">
        <f t="shared" si="26"/>
        <v>2.7103036899999995</v>
      </c>
      <c r="AZ21" s="29">
        <f t="shared" si="27"/>
        <v>4.065455534999999</v>
      </c>
      <c r="BA21" s="29">
        <f t="shared" si="28"/>
        <v>4.461972964846999</v>
      </c>
      <c r="BB21" s="29">
        <f t="shared" si="29"/>
        <v>6.6929594472704981</v>
      </c>
      <c r="BD21" s="14">
        <v>8</v>
      </c>
      <c r="BE21" s="28">
        <f>'Data @3.8'!T19</f>
        <v>1.4543999999999999</v>
      </c>
      <c r="BF21" s="15">
        <v>1.5</v>
      </c>
      <c r="BG21" s="29">
        <f t="shared" si="30"/>
        <v>2.1816</v>
      </c>
      <c r="BH21" s="29">
        <f t="shared" si="31"/>
        <v>2.1152793599999997</v>
      </c>
      <c r="BI21" s="29">
        <f t="shared" si="32"/>
        <v>3.1729190399999996</v>
      </c>
      <c r="BJ21" s="29">
        <f t="shared" si="33"/>
        <v>3.0764623011839993</v>
      </c>
      <c r="BK21" s="29">
        <f t="shared" si="34"/>
        <v>4.6146934517759988</v>
      </c>
      <c r="BM21" s="14">
        <v>8</v>
      </c>
      <c r="BN21" s="28">
        <f>'Data @3.8'!V19</f>
        <v>1.3433000000000002</v>
      </c>
      <c r="BO21" s="15">
        <v>1.5</v>
      </c>
      <c r="BP21" s="29">
        <f t="shared" si="35"/>
        <v>2.0149500000000002</v>
      </c>
      <c r="BQ21" s="29">
        <f t="shared" si="36"/>
        <v>1.8044548900000004</v>
      </c>
      <c r="BR21" s="29">
        <f t="shared" si="37"/>
        <v>2.7066823350000004</v>
      </c>
      <c r="BS21" s="29">
        <f t="shared" si="38"/>
        <v>2.4239242537370007</v>
      </c>
      <c r="BT21" s="29">
        <f t="shared" si="39"/>
        <v>3.6358863806055011</v>
      </c>
      <c r="BV21" s="14">
        <v>8</v>
      </c>
      <c r="BW21" s="28">
        <f>'Data @3.8'!X19</f>
        <v>1.2827</v>
      </c>
      <c r="BX21" s="15">
        <v>1.5</v>
      </c>
      <c r="BY21" s="29">
        <f t="shared" si="40"/>
        <v>1.9240499999999998</v>
      </c>
      <c r="BZ21" s="29">
        <f t="shared" si="41"/>
        <v>1.6453192899999998</v>
      </c>
      <c r="CA21" s="29">
        <f t="shared" si="42"/>
        <v>2.4679789349999997</v>
      </c>
      <c r="CB21" s="29">
        <f t="shared" si="43"/>
        <v>2.1104510532829996</v>
      </c>
      <c r="CC21" s="29">
        <f t="shared" si="44"/>
        <v>3.1656765799244995</v>
      </c>
      <c r="CE21" s="14">
        <v>8</v>
      </c>
      <c r="CF21" s="28">
        <f>'Data @3.8'!Z19</f>
        <v>1.2625</v>
      </c>
      <c r="CG21" s="15">
        <v>1.5</v>
      </c>
      <c r="CH21" s="29">
        <f t="shared" si="45"/>
        <v>1.8937499999999998</v>
      </c>
      <c r="CI21" s="29">
        <f t="shared" si="46"/>
        <v>1.5939062499999999</v>
      </c>
      <c r="CJ21" s="29">
        <f t="shared" si="47"/>
        <v>2.3908593749999998</v>
      </c>
      <c r="CK21" s="29">
        <f t="shared" si="48"/>
        <v>2.0123066406249999</v>
      </c>
      <c r="CL21" s="29">
        <f t="shared" si="49"/>
        <v>3.0184599609374998</v>
      </c>
    </row>
    <row r="22" spans="2:90" ht="19.95" customHeight="1" x14ac:dyDescent="0.3">
      <c r="B22" s="14">
        <v>8.5</v>
      </c>
      <c r="C22" s="28">
        <f>'Data @3.8'!H20</f>
        <v>5.1611000000000002</v>
      </c>
      <c r="D22" s="15">
        <v>2</v>
      </c>
      <c r="E22" s="29">
        <f t="shared" si="0"/>
        <v>10.3222</v>
      </c>
      <c r="F22" s="29">
        <f t="shared" si="1"/>
        <v>26.636953210000001</v>
      </c>
      <c r="G22" s="29">
        <f t="shared" si="2"/>
        <v>53.273906420000003</v>
      </c>
      <c r="H22" s="29">
        <f t="shared" si="3"/>
        <v>137.47597921213102</v>
      </c>
      <c r="I22" s="29">
        <f t="shared" si="4"/>
        <v>274.95195842426205</v>
      </c>
      <c r="K22" s="14">
        <v>8.5</v>
      </c>
      <c r="L22" s="28">
        <f>'Data @3.8'!J20</f>
        <v>5.3529999999999998</v>
      </c>
      <c r="M22" s="15">
        <v>2</v>
      </c>
      <c r="N22" s="29">
        <f t="shared" si="5"/>
        <v>10.706</v>
      </c>
      <c r="O22" s="29">
        <f t="shared" si="6"/>
        <v>28.654608999999997</v>
      </c>
      <c r="P22" s="29">
        <f t="shared" si="7"/>
        <v>57.309217999999994</v>
      </c>
      <c r="Q22" s="29">
        <f t="shared" si="8"/>
        <v>153.38812197699997</v>
      </c>
      <c r="R22" s="29">
        <f t="shared" si="9"/>
        <v>306.77624395399994</v>
      </c>
      <c r="T22" s="14">
        <v>8.5</v>
      </c>
      <c r="U22" s="28">
        <f>'Data @3.8'!L20</f>
        <v>3.6865000000000001</v>
      </c>
      <c r="V22" s="15">
        <v>2</v>
      </c>
      <c r="W22" s="29">
        <f t="shared" si="10"/>
        <v>7.3730000000000002</v>
      </c>
      <c r="X22" s="29">
        <f t="shared" si="11"/>
        <v>13.590282250000001</v>
      </c>
      <c r="Y22" s="29">
        <f t="shared" si="12"/>
        <v>27.180564500000003</v>
      </c>
      <c r="Z22" s="29">
        <f t="shared" si="13"/>
        <v>50.100575514625007</v>
      </c>
      <c r="AA22" s="29">
        <f t="shared" si="14"/>
        <v>100.20115102925001</v>
      </c>
      <c r="AC22" s="14">
        <v>8.5</v>
      </c>
      <c r="AD22" s="28">
        <f>'Data @3.8'!N20</f>
        <v>2.5249999999999999</v>
      </c>
      <c r="AE22" s="15">
        <v>2</v>
      </c>
      <c r="AF22" s="29">
        <f t="shared" si="15"/>
        <v>5.05</v>
      </c>
      <c r="AG22" s="29">
        <f t="shared" si="16"/>
        <v>6.3756249999999994</v>
      </c>
      <c r="AH22" s="29">
        <f t="shared" si="17"/>
        <v>12.751249999999999</v>
      </c>
      <c r="AI22" s="29">
        <f t="shared" si="18"/>
        <v>16.098453124999999</v>
      </c>
      <c r="AJ22" s="29">
        <f t="shared" si="19"/>
        <v>32.196906249999998</v>
      </c>
      <c r="AL22" s="14">
        <v>8.5</v>
      </c>
      <c r="AM22" s="28">
        <f>'Data @3.8'!P20</f>
        <v>1.9594</v>
      </c>
      <c r="AN22" s="15">
        <v>2</v>
      </c>
      <c r="AO22" s="29">
        <f t="shared" si="20"/>
        <v>3.9188000000000001</v>
      </c>
      <c r="AP22" s="29">
        <f t="shared" si="21"/>
        <v>3.83924836</v>
      </c>
      <c r="AQ22" s="29">
        <f t="shared" si="22"/>
        <v>7.6784967200000001</v>
      </c>
      <c r="AR22" s="29">
        <f t="shared" si="23"/>
        <v>7.5226232365839998</v>
      </c>
      <c r="AS22" s="29">
        <f t="shared" si="24"/>
        <v>15.045246473168</v>
      </c>
      <c r="AU22" s="14">
        <v>8.5</v>
      </c>
      <c r="AV22" s="28">
        <f>'Data @3.8'!R20</f>
        <v>1.6462999999999999</v>
      </c>
      <c r="AW22" s="15">
        <v>2</v>
      </c>
      <c r="AX22" s="29">
        <f t="shared" si="25"/>
        <v>3.2925999999999997</v>
      </c>
      <c r="AY22" s="29">
        <f t="shared" si="26"/>
        <v>2.7103036899999995</v>
      </c>
      <c r="AZ22" s="29">
        <f t="shared" si="27"/>
        <v>5.420607379999999</v>
      </c>
      <c r="BA22" s="29">
        <f t="shared" si="28"/>
        <v>4.461972964846999</v>
      </c>
      <c r="BB22" s="29">
        <f t="shared" si="29"/>
        <v>8.923945929693998</v>
      </c>
      <c r="BD22" s="14">
        <v>8.5</v>
      </c>
      <c r="BE22" s="28">
        <f>'Data @3.8'!T20</f>
        <v>1.4543999999999999</v>
      </c>
      <c r="BF22" s="15">
        <v>2</v>
      </c>
      <c r="BG22" s="29">
        <f t="shared" si="30"/>
        <v>2.9087999999999998</v>
      </c>
      <c r="BH22" s="29">
        <f t="shared" si="31"/>
        <v>2.1152793599999997</v>
      </c>
      <c r="BI22" s="29">
        <f t="shared" si="32"/>
        <v>4.2305587199999994</v>
      </c>
      <c r="BJ22" s="29">
        <f t="shared" si="33"/>
        <v>3.0764623011839993</v>
      </c>
      <c r="BK22" s="29">
        <f t="shared" si="34"/>
        <v>6.1529246023679987</v>
      </c>
      <c r="BM22" s="14">
        <v>8.5</v>
      </c>
      <c r="BN22" s="28">
        <f>'Data @3.8'!V20</f>
        <v>1.3433000000000002</v>
      </c>
      <c r="BO22" s="15">
        <v>2</v>
      </c>
      <c r="BP22" s="29">
        <f t="shared" si="35"/>
        <v>2.6866000000000003</v>
      </c>
      <c r="BQ22" s="29">
        <f t="shared" si="36"/>
        <v>1.8044548900000004</v>
      </c>
      <c r="BR22" s="29">
        <f t="shared" si="37"/>
        <v>3.6089097800000007</v>
      </c>
      <c r="BS22" s="29">
        <f t="shared" si="38"/>
        <v>2.4239242537370007</v>
      </c>
      <c r="BT22" s="29">
        <f t="shared" si="39"/>
        <v>4.8478485074740014</v>
      </c>
      <c r="BV22" s="14">
        <v>8.5</v>
      </c>
      <c r="BW22" s="28">
        <f>'Data @3.8'!X20</f>
        <v>1.2827</v>
      </c>
      <c r="BX22" s="15">
        <v>2</v>
      </c>
      <c r="BY22" s="29">
        <f t="shared" si="40"/>
        <v>2.5653999999999999</v>
      </c>
      <c r="BZ22" s="29">
        <f t="shared" si="41"/>
        <v>1.6453192899999998</v>
      </c>
      <c r="CA22" s="29">
        <f t="shared" si="42"/>
        <v>3.2906385799999995</v>
      </c>
      <c r="CB22" s="29">
        <f t="shared" si="43"/>
        <v>2.1104510532829996</v>
      </c>
      <c r="CC22" s="29">
        <f t="shared" si="44"/>
        <v>4.2209021065659993</v>
      </c>
      <c r="CE22" s="14">
        <v>8.5</v>
      </c>
      <c r="CF22" s="28">
        <f>'Data @3.8'!Z20</f>
        <v>1.2625</v>
      </c>
      <c r="CG22" s="15">
        <v>2</v>
      </c>
      <c r="CH22" s="29">
        <f t="shared" si="45"/>
        <v>2.5249999999999999</v>
      </c>
      <c r="CI22" s="29">
        <f t="shared" si="46"/>
        <v>1.5939062499999999</v>
      </c>
      <c r="CJ22" s="29">
        <f t="shared" si="47"/>
        <v>3.1878124999999997</v>
      </c>
      <c r="CK22" s="29">
        <f t="shared" si="48"/>
        <v>2.0123066406249999</v>
      </c>
      <c r="CL22" s="29">
        <f t="shared" si="49"/>
        <v>4.0246132812499997</v>
      </c>
    </row>
    <row r="23" spans="2:90" ht="19.95" customHeight="1" x14ac:dyDescent="0.3">
      <c r="B23" s="14">
        <v>9</v>
      </c>
      <c r="C23" s="28">
        <f>'Data @3.8'!H21</f>
        <v>4.343</v>
      </c>
      <c r="D23" s="15">
        <v>1</v>
      </c>
      <c r="E23" s="29">
        <f t="shared" si="0"/>
        <v>4.343</v>
      </c>
      <c r="F23" s="29">
        <f t="shared" si="1"/>
        <v>18.861649</v>
      </c>
      <c r="G23" s="29">
        <f t="shared" si="2"/>
        <v>18.861649</v>
      </c>
      <c r="H23" s="29">
        <f t="shared" si="3"/>
        <v>81.916141607</v>
      </c>
      <c r="I23" s="29">
        <f t="shared" si="4"/>
        <v>81.916141607</v>
      </c>
      <c r="K23" s="14">
        <v>9</v>
      </c>
      <c r="L23" s="28">
        <f>'Data @3.8'!J21</f>
        <v>4.6055999999999999</v>
      </c>
      <c r="M23" s="15">
        <v>1</v>
      </c>
      <c r="N23" s="29">
        <f t="shared" si="5"/>
        <v>4.6055999999999999</v>
      </c>
      <c r="O23" s="29">
        <f t="shared" si="6"/>
        <v>21.211551359999998</v>
      </c>
      <c r="P23" s="29">
        <f t="shared" si="7"/>
        <v>21.211551359999998</v>
      </c>
      <c r="Q23" s="29">
        <f t="shared" si="8"/>
        <v>97.691920943615983</v>
      </c>
      <c r="R23" s="29">
        <f t="shared" si="9"/>
        <v>97.691920943615983</v>
      </c>
      <c r="T23" s="14">
        <v>9</v>
      </c>
      <c r="U23" s="28">
        <f>'Data @3.8'!L21</f>
        <v>3.6865000000000001</v>
      </c>
      <c r="V23" s="15">
        <v>1</v>
      </c>
      <c r="W23" s="29">
        <f t="shared" si="10"/>
        <v>3.6865000000000001</v>
      </c>
      <c r="X23" s="29">
        <f t="shared" si="11"/>
        <v>13.590282250000001</v>
      </c>
      <c r="Y23" s="29">
        <f t="shared" si="12"/>
        <v>13.590282250000001</v>
      </c>
      <c r="Z23" s="29">
        <f t="shared" si="13"/>
        <v>50.100575514625007</v>
      </c>
      <c r="AA23" s="29">
        <f t="shared" si="14"/>
        <v>50.100575514625007</v>
      </c>
      <c r="AC23" s="14">
        <v>9</v>
      </c>
      <c r="AD23" s="28">
        <f>'Data @3.8'!N21</f>
        <v>2.5249999999999999</v>
      </c>
      <c r="AE23" s="15">
        <v>1</v>
      </c>
      <c r="AF23" s="29">
        <f t="shared" si="15"/>
        <v>2.5249999999999999</v>
      </c>
      <c r="AG23" s="29">
        <f t="shared" si="16"/>
        <v>6.3756249999999994</v>
      </c>
      <c r="AH23" s="29">
        <f t="shared" si="17"/>
        <v>6.3756249999999994</v>
      </c>
      <c r="AI23" s="29">
        <f t="shared" si="18"/>
        <v>16.098453124999999</v>
      </c>
      <c r="AJ23" s="29">
        <f t="shared" si="19"/>
        <v>16.098453124999999</v>
      </c>
      <c r="AL23" s="14">
        <v>9</v>
      </c>
      <c r="AM23" s="28">
        <f>'Data @3.8'!P21</f>
        <v>1.9594</v>
      </c>
      <c r="AN23" s="15">
        <v>1</v>
      </c>
      <c r="AO23" s="29">
        <f t="shared" si="20"/>
        <v>1.9594</v>
      </c>
      <c r="AP23" s="29">
        <f t="shared" si="21"/>
        <v>3.83924836</v>
      </c>
      <c r="AQ23" s="29">
        <f t="shared" si="22"/>
        <v>3.83924836</v>
      </c>
      <c r="AR23" s="29">
        <f t="shared" si="23"/>
        <v>7.5226232365839998</v>
      </c>
      <c r="AS23" s="29">
        <f t="shared" si="24"/>
        <v>7.5226232365839998</v>
      </c>
      <c r="AU23" s="14">
        <v>9</v>
      </c>
      <c r="AV23" s="28">
        <f>'Data @3.8'!R21</f>
        <v>1.6462999999999999</v>
      </c>
      <c r="AW23" s="15">
        <v>1</v>
      </c>
      <c r="AX23" s="29">
        <f t="shared" si="25"/>
        <v>1.6462999999999999</v>
      </c>
      <c r="AY23" s="29">
        <f t="shared" si="26"/>
        <v>2.7103036899999995</v>
      </c>
      <c r="AZ23" s="29">
        <f t="shared" si="27"/>
        <v>2.7103036899999995</v>
      </c>
      <c r="BA23" s="29">
        <f t="shared" si="28"/>
        <v>4.461972964846999</v>
      </c>
      <c r="BB23" s="29">
        <f t="shared" si="29"/>
        <v>4.461972964846999</v>
      </c>
      <c r="BD23" s="14">
        <v>9</v>
      </c>
      <c r="BE23" s="28">
        <f>'Data @3.8'!T21</f>
        <v>1.4543999999999999</v>
      </c>
      <c r="BF23" s="15">
        <v>1</v>
      </c>
      <c r="BG23" s="29">
        <f t="shared" si="30"/>
        <v>1.4543999999999999</v>
      </c>
      <c r="BH23" s="29">
        <f t="shared" si="31"/>
        <v>2.1152793599999997</v>
      </c>
      <c r="BI23" s="29">
        <f t="shared" si="32"/>
        <v>2.1152793599999997</v>
      </c>
      <c r="BJ23" s="29">
        <f t="shared" si="33"/>
        <v>3.0764623011839993</v>
      </c>
      <c r="BK23" s="29">
        <f t="shared" si="34"/>
        <v>3.0764623011839993</v>
      </c>
      <c r="BM23" s="14">
        <v>9</v>
      </c>
      <c r="BN23" s="28">
        <f>'Data @3.8'!V21</f>
        <v>1.3433000000000002</v>
      </c>
      <c r="BO23" s="15">
        <v>1</v>
      </c>
      <c r="BP23" s="29">
        <f t="shared" si="35"/>
        <v>1.3433000000000002</v>
      </c>
      <c r="BQ23" s="29">
        <f t="shared" si="36"/>
        <v>1.8044548900000004</v>
      </c>
      <c r="BR23" s="29">
        <f t="shared" si="37"/>
        <v>1.8044548900000004</v>
      </c>
      <c r="BS23" s="29">
        <f t="shared" si="38"/>
        <v>2.4239242537370007</v>
      </c>
      <c r="BT23" s="29">
        <f t="shared" si="39"/>
        <v>2.4239242537370007</v>
      </c>
      <c r="BV23" s="14">
        <v>9</v>
      </c>
      <c r="BW23" s="28">
        <f>'Data @3.8'!X21</f>
        <v>1.2827</v>
      </c>
      <c r="BX23" s="15">
        <v>1</v>
      </c>
      <c r="BY23" s="29">
        <f t="shared" si="40"/>
        <v>1.2827</v>
      </c>
      <c r="BZ23" s="29">
        <f t="shared" si="41"/>
        <v>1.6453192899999998</v>
      </c>
      <c r="CA23" s="29">
        <f t="shared" si="42"/>
        <v>1.6453192899999998</v>
      </c>
      <c r="CB23" s="29">
        <f t="shared" si="43"/>
        <v>2.1104510532829996</v>
      </c>
      <c r="CC23" s="29">
        <f t="shared" si="44"/>
        <v>2.1104510532829996</v>
      </c>
      <c r="CE23" s="14">
        <v>9</v>
      </c>
      <c r="CF23" s="28">
        <f>'Data @3.8'!Z21</f>
        <v>1.2625</v>
      </c>
      <c r="CG23" s="15">
        <v>1</v>
      </c>
      <c r="CH23" s="29">
        <f t="shared" si="45"/>
        <v>1.2625</v>
      </c>
      <c r="CI23" s="29">
        <f t="shared" si="46"/>
        <v>1.5939062499999999</v>
      </c>
      <c r="CJ23" s="29">
        <f t="shared" si="47"/>
        <v>1.5939062499999999</v>
      </c>
      <c r="CK23" s="29">
        <f t="shared" si="48"/>
        <v>2.0123066406249999</v>
      </c>
      <c r="CL23" s="29">
        <f t="shared" si="49"/>
        <v>2.0123066406249999</v>
      </c>
    </row>
    <row r="24" spans="2:90" ht="19.95" customHeight="1" x14ac:dyDescent="0.3">
      <c r="B24" s="14">
        <v>9.5</v>
      </c>
      <c r="C24" s="28">
        <f>'Data @3.8'!H22</f>
        <v>2.8279999999999998</v>
      </c>
      <c r="D24" s="15">
        <v>2</v>
      </c>
      <c r="E24" s="29">
        <f t="shared" si="0"/>
        <v>5.6559999999999997</v>
      </c>
      <c r="F24" s="29">
        <f t="shared" si="1"/>
        <v>7.9975839999999989</v>
      </c>
      <c r="G24" s="29">
        <f t="shared" si="2"/>
        <v>15.995167999999998</v>
      </c>
      <c r="H24" s="29">
        <f t="shared" si="3"/>
        <v>22.617167551999994</v>
      </c>
      <c r="I24" s="29">
        <f t="shared" si="4"/>
        <v>45.234335103999989</v>
      </c>
      <c r="K24" s="14">
        <v>9.5</v>
      </c>
      <c r="L24" s="28">
        <f>'Data @3.8'!J22</f>
        <v>3.0199000000000003</v>
      </c>
      <c r="M24" s="15">
        <v>2</v>
      </c>
      <c r="N24" s="29">
        <f t="shared" si="5"/>
        <v>6.0398000000000005</v>
      </c>
      <c r="O24" s="29">
        <f t="shared" si="6"/>
        <v>9.1197960100000017</v>
      </c>
      <c r="P24" s="29">
        <f t="shared" si="7"/>
        <v>18.239592020000003</v>
      </c>
      <c r="Q24" s="29">
        <f t="shared" si="8"/>
        <v>27.540871970599007</v>
      </c>
      <c r="R24" s="29">
        <f t="shared" si="9"/>
        <v>55.081743941198013</v>
      </c>
      <c r="T24" s="14">
        <v>9.5</v>
      </c>
      <c r="U24" s="28">
        <f>'Data @3.8'!L22</f>
        <v>3.3531999999999997</v>
      </c>
      <c r="V24" s="15">
        <v>2</v>
      </c>
      <c r="W24" s="29">
        <f t="shared" si="10"/>
        <v>6.7063999999999995</v>
      </c>
      <c r="X24" s="29">
        <f t="shared" si="11"/>
        <v>11.243950239999998</v>
      </c>
      <c r="Y24" s="29">
        <f t="shared" si="12"/>
        <v>22.487900479999997</v>
      </c>
      <c r="Z24" s="29">
        <f t="shared" si="13"/>
        <v>37.703213944767995</v>
      </c>
      <c r="AA24" s="29">
        <f t="shared" si="14"/>
        <v>75.406427889535991</v>
      </c>
      <c r="AC24" s="14">
        <v>9.5</v>
      </c>
      <c r="AD24" s="28">
        <f>'Data @3.8'!N22</f>
        <v>2.5249999999999999</v>
      </c>
      <c r="AE24" s="15">
        <v>2</v>
      </c>
      <c r="AF24" s="29">
        <f t="shared" si="15"/>
        <v>5.05</v>
      </c>
      <c r="AG24" s="29">
        <f t="shared" si="16"/>
        <v>6.3756249999999994</v>
      </c>
      <c r="AH24" s="29">
        <f t="shared" si="17"/>
        <v>12.751249999999999</v>
      </c>
      <c r="AI24" s="29">
        <f t="shared" si="18"/>
        <v>16.098453124999999</v>
      </c>
      <c r="AJ24" s="29">
        <f t="shared" si="19"/>
        <v>32.196906249999998</v>
      </c>
      <c r="AL24" s="14">
        <v>9.5</v>
      </c>
      <c r="AM24" s="28">
        <f>'Data @3.8'!P22</f>
        <v>1.9594</v>
      </c>
      <c r="AN24" s="15">
        <v>2</v>
      </c>
      <c r="AO24" s="29">
        <f t="shared" si="20"/>
        <v>3.9188000000000001</v>
      </c>
      <c r="AP24" s="29">
        <f t="shared" si="21"/>
        <v>3.83924836</v>
      </c>
      <c r="AQ24" s="29">
        <f t="shared" si="22"/>
        <v>7.6784967200000001</v>
      </c>
      <c r="AR24" s="29">
        <f t="shared" si="23"/>
        <v>7.5226232365839998</v>
      </c>
      <c r="AS24" s="29">
        <f t="shared" si="24"/>
        <v>15.045246473168</v>
      </c>
      <c r="AU24" s="14">
        <v>9.5</v>
      </c>
      <c r="AV24" s="28">
        <f>'Data @3.8'!R22</f>
        <v>1.6462999999999999</v>
      </c>
      <c r="AW24" s="15">
        <v>2</v>
      </c>
      <c r="AX24" s="29">
        <f t="shared" si="25"/>
        <v>3.2925999999999997</v>
      </c>
      <c r="AY24" s="29">
        <f t="shared" si="26"/>
        <v>2.7103036899999995</v>
      </c>
      <c r="AZ24" s="29">
        <f t="shared" si="27"/>
        <v>5.420607379999999</v>
      </c>
      <c r="BA24" s="29">
        <f t="shared" si="28"/>
        <v>4.461972964846999</v>
      </c>
      <c r="BB24" s="29">
        <f t="shared" si="29"/>
        <v>8.923945929693998</v>
      </c>
      <c r="BD24" s="14">
        <v>9.5</v>
      </c>
      <c r="BE24" s="28">
        <f>'Data @3.8'!T22</f>
        <v>1.4543999999999999</v>
      </c>
      <c r="BF24" s="15">
        <v>2</v>
      </c>
      <c r="BG24" s="29">
        <f t="shared" si="30"/>
        <v>2.9087999999999998</v>
      </c>
      <c r="BH24" s="29">
        <f t="shared" si="31"/>
        <v>2.1152793599999997</v>
      </c>
      <c r="BI24" s="29">
        <f t="shared" si="32"/>
        <v>4.2305587199999994</v>
      </c>
      <c r="BJ24" s="29">
        <f t="shared" si="33"/>
        <v>3.0764623011839993</v>
      </c>
      <c r="BK24" s="29">
        <f t="shared" si="34"/>
        <v>6.1529246023679987</v>
      </c>
      <c r="BM24" s="14">
        <v>9.5</v>
      </c>
      <c r="BN24" s="28">
        <f>'Data @3.8'!V22</f>
        <v>1.3433000000000002</v>
      </c>
      <c r="BO24" s="15">
        <v>2</v>
      </c>
      <c r="BP24" s="29">
        <f t="shared" si="35"/>
        <v>2.6866000000000003</v>
      </c>
      <c r="BQ24" s="29">
        <f t="shared" si="36"/>
        <v>1.8044548900000004</v>
      </c>
      <c r="BR24" s="29">
        <f t="shared" si="37"/>
        <v>3.6089097800000007</v>
      </c>
      <c r="BS24" s="29">
        <f t="shared" si="38"/>
        <v>2.4239242537370007</v>
      </c>
      <c r="BT24" s="29">
        <f t="shared" si="39"/>
        <v>4.8478485074740014</v>
      </c>
      <c r="BV24" s="14">
        <v>9.5</v>
      </c>
      <c r="BW24" s="28">
        <f>'Data @3.8'!X22</f>
        <v>1.2827</v>
      </c>
      <c r="BX24" s="15">
        <v>2</v>
      </c>
      <c r="BY24" s="29">
        <f t="shared" si="40"/>
        <v>2.5653999999999999</v>
      </c>
      <c r="BZ24" s="29">
        <f t="shared" si="41"/>
        <v>1.6453192899999998</v>
      </c>
      <c r="CA24" s="29">
        <f t="shared" si="42"/>
        <v>3.2906385799999995</v>
      </c>
      <c r="CB24" s="29">
        <f t="shared" si="43"/>
        <v>2.1104510532829996</v>
      </c>
      <c r="CC24" s="29">
        <f t="shared" si="44"/>
        <v>4.2209021065659993</v>
      </c>
      <c r="CE24" s="14">
        <v>9.5</v>
      </c>
      <c r="CF24" s="28">
        <f>'Data @3.8'!Z22</f>
        <v>1.2625</v>
      </c>
      <c r="CG24" s="15">
        <v>2</v>
      </c>
      <c r="CH24" s="29">
        <f t="shared" si="45"/>
        <v>2.5249999999999999</v>
      </c>
      <c r="CI24" s="29">
        <f t="shared" si="46"/>
        <v>1.5939062499999999</v>
      </c>
      <c r="CJ24" s="29">
        <f t="shared" si="47"/>
        <v>3.1878124999999997</v>
      </c>
      <c r="CK24" s="29">
        <f t="shared" si="48"/>
        <v>2.0123066406249999</v>
      </c>
      <c r="CL24" s="29">
        <f t="shared" si="49"/>
        <v>4.0246132812499997</v>
      </c>
    </row>
    <row r="25" spans="2:90" ht="19.95" customHeight="1" x14ac:dyDescent="0.3">
      <c r="B25" s="14">
        <v>10</v>
      </c>
      <c r="C25" s="28">
        <f>'Data @3.8'!H23</f>
        <v>0</v>
      </c>
      <c r="D25" s="15">
        <v>0.5</v>
      </c>
      <c r="E25" s="29">
        <f t="shared" si="0"/>
        <v>0</v>
      </c>
      <c r="F25" s="29">
        <f t="shared" si="1"/>
        <v>0</v>
      </c>
      <c r="G25" s="29">
        <f t="shared" si="2"/>
        <v>0</v>
      </c>
      <c r="H25" s="29">
        <f t="shared" si="3"/>
        <v>0</v>
      </c>
      <c r="I25" s="29">
        <f t="shared" si="4"/>
        <v>0</v>
      </c>
      <c r="K25" s="14">
        <v>10</v>
      </c>
      <c r="L25" s="28">
        <f>'Data @3.8'!J23</f>
        <v>0</v>
      </c>
      <c r="M25" s="15">
        <v>0.5</v>
      </c>
      <c r="N25" s="29">
        <f t="shared" si="5"/>
        <v>0</v>
      </c>
      <c r="O25" s="29">
        <f t="shared" si="6"/>
        <v>0</v>
      </c>
      <c r="P25" s="29">
        <f t="shared" si="7"/>
        <v>0</v>
      </c>
      <c r="Q25" s="29">
        <f t="shared" si="8"/>
        <v>0</v>
      </c>
      <c r="R25" s="29">
        <f t="shared" si="9"/>
        <v>0</v>
      </c>
      <c r="T25" s="14">
        <v>10</v>
      </c>
      <c r="U25" s="28">
        <f>'Data @3.8'!L23</f>
        <v>0</v>
      </c>
      <c r="V25" s="15">
        <v>0.5</v>
      </c>
      <c r="W25" s="29">
        <f t="shared" si="10"/>
        <v>0</v>
      </c>
      <c r="X25" s="29">
        <f t="shared" si="11"/>
        <v>0</v>
      </c>
      <c r="Y25" s="29">
        <f t="shared" si="12"/>
        <v>0</v>
      </c>
      <c r="Z25" s="29">
        <f t="shared" si="13"/>
        <v>0</v>
      </c>
      <c r="AA25" s="29">
        <f t="shared" si="14"/>
        <v>0</v>
      </c>
      <c r="AC25" s="14">
        <v>10</v>
      </c>
      <c r="AD25" s="28">
        <f>'Data @3.8'!N23</f>
        <v>0</v>
      </c>
      <c r="AE25" s="15">
        <v>0.5</v>
      </c>
      <c r="AF25" s="29">
        <f t="shared" si="15"/>
        <v>0</v>
      </c>
      <c r="AG25" s="29">
        <f t="shared" si="16"/>
        <v>0</v>
      </c>
      <c r="AH25" s="29">
        <f t="shared" si="17"/>
        <v>0</v>
      </c>
      <c r="AI25" s="29">
        <f t="shared" si="18"/>
        <v>0</v>
      </c>
      <c r="AJ25" s="29">
        <f t="shared" si="19"/>
        <v>0</v>
      </c>
      <c r="AL25" s="14">
        <v>10</v>
      </c>
      <c r="AM25" s="28">
        <f>'Data @3.8'!P23</f>
        <v>0</v>
      </c>
      <c r="AN25" s="15">
        <v>0.5</v>
      </c>
      <c r="AO25" s="29">
        <f t="shared" si="20"/>
        <v>0</v>
      </c>
      <c r="AP25" s="29">
        <f t="shared" si="21"/>
        <v>0</v>
      </c>
      <c r="AQ25" s="29">
        <f t="shared" si="22"/>
        <v>0</v>
      </c>
      <c r="AR25" s="29">
        <f t="shared" si="23"/>
        <v>0</v>
      </c>
      <c r="AS25" s="29">
        <f t="shared" si="24"/>
        <v>0</v>
      </c>
      <c r="AU25" s="14">
        <v>10</v>
      </c>
      <c r="AV25" s="28">
        <f>'Data @3.8'!R23</f>
        <v>0</v>
      </c>
      <c r="AW25" s="15">
        <v>0.5</v>
      </c>
      <c r="AX25" s="29">
        <f t="shared" si="25"/>
        <v>0</v>
      </c>
      <c r="AY25" s="29">
        <f t="shared" si="26"/>
        <v>0</v>
      </c>
      <c r="AZ25" s="29">
        <f t="shared" si="27"/>
        <v>0</v>
      </c>
      <c r="BA25" s="29">
        <f t="shared" si="28"/>
        <v>0</v>
      </c>
      <c r="BB25" s="29">
        <f t="shared" si="29"/>
        <v>0</v>
      </c>
      <c r="BD25" s="14">
        <v>10</v>
      </c>
      <c r="BE25" s="28">
        <f>'Data @3.8'!T23</f>
        <v>0</v>
      </c>
      <c r="BF25" s="15">
        <v>0.5</v>
      </c>
      <c r="BG25" s="29">
        <f t="shared" si="30"/>
        <v>0</v>
      </c>
      <c r="BH25" s="29">
        <f t="shared" si="31"/>
        <v>0</v>
      </c>
      <c r="BI25" s="29">
        <f t="shared" si="32"/>
        <v>0</v>
      </c>
      <c r="BJ25" s="29">
        <f t="shared" si="33"/>
        <v>0</v>
      </c>
      <c r="BK25" s="29">
        <f t="shared" si="34"/>
        <v>0</v>
      </c>
      <c r="BM25" s="14">
        <v>10</v>
      </c>
      <c r="BN25" s="28">
        <f>'Data @3.8'!V23</f>
        <v>1.1413</v>
      </c>
      <c r="BO25" s="15">
        <v>0.5</v>
      </c>
      <c r="BP25" s="29">
        <f t="shared" si="35"/>
        <v>0.57064999999999999</v>
      </c>
      <c r="BQ25" s="29">
        <f t="shared" si="36"/>
        <v>1.30256569</v>
      </c>
      <c r="BR25" s="29">
        <f t="shared" si="37"/>
        <v>0.651282845</v>
      </c>
      <c r="BS25" s="29">
        <f t="shared" si="38"/>
        <v>1.4866182219969999</v>
      </c>
      <c r="BT25" s="29">
        <f t="shared" si="39"/>
        <v>0.74330911099849994</v>
      </c>
      <c r="BV25" s="14">
        <v>10</v>
      </c>
      <c r="BW25" s="28">
        <f>'Data @3.8'!X23</f>
        <v>1.2827</v>
      </c>
      <c r="BX25" s="15">
        <v>0.5</v>
      </c>
      <c r="BY25" s="29">
        <f t="shared" si="40"/>
        <v>0.64134999999999998</v>
      </c>
      <c r="BZ25" s="29">
        <f t="shared" si="41"/>
        <v>1.6453192899999998</v>
      </c>
      <c r="CA25" s="29">
        <f t="shared" si="42"/>
        <v>0.82265964499999988</v>
      </c>
      <c r="CB25" s="29">
        <f t="shared" si="43"/>
        <v>2.1104510532829996</v>
      </c>
      <c r="CC25" s="29">
        <f t="shared" si="44"/>
        <v>1.0552255266414998</v>
      </c>
      <c r="CE25" s="14">
        <v>10</v>
      </c>
      <c r="CF25" s="28">
        <f>'Data @3.8'!Z23</f>
        <v>1.2625</v>
      </c>
      <c r="CG25" s="15">
        <v>0.5</v>
      </c>
      <c r="CH25" s="29">
        <f t="shared" si="45"/>
        <v>0.63124999999999998</v>
      </c>
      <c r="CI25" s="29">
        <f t="shared" si="46"/>
        <v>1.5939062499999999</v>
      </c>
      <c r="CJ25" s="29">
        <f t="shared" si="47"/>
        <v>0.79695312499999993</v>
      </c>
      <c r="CK25" s="29">
        <f t="shared" si="48"/>
        <v>2.0123066406249999</v>
      </c>
      <c r="CL25" s="29">
        <f t="shared" si="49"/>
        <v>1.0061533203124999</v>
      </c>
    </row>
    <row r="26" spans="2:90" s="22" customFormat="1" ht="19.95" customHeight="1" x14ac:dyDescent="0.3">
      <c r="B26" s="25"/>
      <c r="C26" s="26"/>
      <c r="D26" s="25" t="s">
        <v>34</v>
      </c>
      <c r="E26" s="27">
        <f>SUM(E11:E25)</f>
        <v>147.95839000000001</v>
      </c>
      <c r="F26" s="27" t="s">
        <v>35</v>
      </c>
      <c r="G26" s="27">
        <f>SUM(G11:G25)</f>
        <v>765.46282225859989</v>
      </c>
      <c r="H26" s="27" t="s">
        <v>36</v>
      </c>
      <c r="I26" s="27">
        <f>SUM(I11:I25)</f>
        <v>4010.8498976214896</v>
      </c>
      <c r="K26" s="25"/>
      <c r="L26" s="26"/>
      <c r="M26" s="25" t="s">
        <v>34</v>
      </c>
      <c r="N26" s="27">
        <f>SUM(N11:N25)</f>
        <v>154.83805000000001</v>
      </c>
      <c r="O26" s="27" t="s">
        <v>35</v>
      </c>
      <c r="P26" s="27">
        <f>SUM(P11:P25)</f>
        <v>832.2136465750001</v>
      </c>
      <c r="Q26" s="27" t="s">
        <v>36</v>
      </c>
      <c r="R26" s="27">
        <f>SUM(R11:R25)</f>
        <v>4527.0393872033783</v>
      </c>
      <c r="T26" s="25"/>
      <c r="U26" s="26"/>
      <c r="V26" s="25" t="s">
        <v>34</v>
      </c>
      <c r="W26" s="27">
        <f>SUM(W11:W25)</f>
        <v>107.69125000000001</v>
      </c>
      <c r="X26" s="27" t="s">
        <v>35</v>
      </c>
      <c r="Y26" s="27">
        <f>SUM(Y11:Y25)</f>
        <v>393.62675207500001</v>
      </c>
      <c r="Z26" s="27" t="s">
        <v>36</v>
      </c>
      <c r="AA26" s="27">
        <f>SUM(AA11:AA25)</f>
        <v>1440.3000746348125</v>
      </c>
      <c r="AC26" s="25"/>
      <c r="AD26" s="26"/>
      <c r="AE26" s="25" t="s">
        <v>34</v>
      </c>
      <c r="AF26" s="27">
        <f>SUM(AF11:AF25)</f>
        <v>74.487499999999997</v>
      </c>
      <c r="AG26" s="27" t="s">
        <v>35</v>
      </c>
      <c r="AH26" s="27">
        <f>SUM(AH11:AH25)</f>
        <v>188.08093749999998</v>
      </c>
      <c r="AI26" s="27" t="s">
        <v>36</v>
      </c>
      <c r="AJ26" s="27">
        <f>SUM(AJ11:AJ25)</f>
        <v>474.90436718749987</v>
      </c>
      <c r="AL26" s="25"/>
      <c r="AM26" s="26"/>
      <c r="AN26" s="25" t="s">
        <v>34</v>
      </c>
      <c r="AO26" s="27">
        <f>SUM(AO11:AO25)</f>
        <v>57.802300000000002</v>
      </c>
      <c r="AP26" s="27" t="s">
        <v>35</v>
      </c>
      <c r="AQ26" s="27">
        <f>SUM(AQ11:AQ25)</f>
        <v>113.25782661999999</v>
      </c>
      <c r="AR26" s="27" t="s">
        <v>36</v>
      </c>
      <c r="AS26" s="27">
        <f>SUM(AS11:AS25)</f>
        <v>221.91738547922799</v>
      </c>
      <c r="AU26" s="25"/>
      <c r="AV26" s="26"/>
      <c r="AW26" s="25" t="s">
        <v>34</v>
      </c>
      <c r="AX26" s="27">
        <f>SUM(AX11:AX25)</f>
        <v>48.565849999999998</v>
      </c>
      <c r="AY26" s="27" t="s">
        <v>35</v>
      </c>
      <c r="AZ26" s="27">
        <f>SUM(AZ11:AZ25)</f>
        <v>79.953958854999982</v>
      </c>
      <c r="BA26" s="27" t="s">
        <v>36</v>
      </c>
      <c r="BB26" s="27">
        <f>SUM(BB11:BB25)</f>
        <v>131.62820246298648</v>
      </c>
      <c r="BD26" s="25"/>
      <c r="BE26" s="26"/>
      <c r="BF26" s="25" t="s">
        <v>34</v>
      </c>
      <c r="BG26" s="27">
        <f>SUM(BG11:BG25)</f>
        <v>42.904800000000002</v>
      </c>
      <c r="BH26" s="27" t="s">
        <v>35</v>
      </c>
      <c r="BI26" s="27">
        <f>SUM(BI11:BI25)</f>
        <v>62.400741119999992</v>
      </c>
      <c r="BJ26" s="27" t="s">
        <v>36</v>
      </c>
      <c r="BK26" s="27">
        <f>SUM(BK11:BK25)</f>
        <v>90.755637884927978</v>
      </c>
      <c r="BM26" s="25"/>
      <c r="BN26" s="26"/>
      <c r="BO26" s="25" t="s">
        <v>34</v>
      </c>
      <c r="BP26" s="27">
        <f>SUM(BP11:BP25)</f>
        <v>40.198000000000008</v>
      </c>
      <c r="BQ26" s="27" t="s">
        <v>35</v>
      </c>
      <c r="BR26" s="27">
        <f>SUM(BR11:BR25)</f>
        <v>53.88270210000001</v>
      </c>
      <c r="BS26" s="27" t="s">
        <v>36</v>
      </c>
      <c r="BT26" s="27">
        <f>SUM(BT11:BT25)</f>
        <v>72.249074596240007</v>
      </c>
      <c r="BV26" s="25"/>
      <c r="BW26" s="26"/>
      <c r="BX26" s="25" t="s">
        <v>34</v>
      </c>
      <c r="BY26" s="27">
        <f>SUM(BY11:BY25)</f>
        <v>38.481000000000002</v>
      </c>
      <c r="BZ26" s="27" t="s">
        <v>35</v>
      </c>
      <c r="CA26" s="27">
        <f>SUM(CA11:CA25)</f>
        <v>49.359578699999993</v>
      </c>
      <c r="CB26" s="27" t="s">
        <v>36</v>
      </c>
      <c r="CC26" s="27">
        <f>SUM(CC11:CC25)</f>
        <v>63.313531598490002</v>
      </c>
      <c r="CE26" s="25"/>
      <c r="CF26" s="26"/>
      <c r="CG26" s="25" t="s">
        <v>34</v>
      </c>
      <c r="CH26" s="27">
        <f>SUM(CH11:CH25)</f>
        <v>37.875</v>
      </c>
      <c r="CI26" s="27" t="s">
        <v>35</v>
      </c>
      <c r="CJ26" s="27">
        <f>SUM(CJ11:CJ25)</f>
        <v>47.817187499999996</v>
      </c>
      <c r="CK26" s="27" t="s">
        <v>36</v>
      </c>
      <c r="CL26" s="27">
        <f>SUM(CL11:CL25)</f>
        <v>60.369199218749984</v>
      </c>
    </row>
    <row r="28" spans="2:90" s="22" customFormat="1" ht="19.95" customHeight="1" x14ac:dyDescent="0.3">
      <c r="C28" s="23"/>
      <c r="D28" s="73" t="s">
        <v>17</v>
      </c>
      <c r="E28" s="73"/>
      <c r="F28" s="73"/>
      <c r="G28" s="73"/>
      <c r="H28" s="24"/>
      <c r="I28" s="24"/>
      <c r="L28" s="23"/>
      <c r="M28" s="73" t="s">
        <v>18</v>
      </c>
      <c r="N28" s="73"/>
      <c r="O28" s="73"/>
      <c r="P28" s="73"/>
      <c r="Q28" s="24"/>
      <c r="R28" s="24"/>
      <c r="U28" s="23"/>
      <c r="V28" s="73" t="s">
        <v>19</v>
      </c>
      <c r="W28" s="73"/>
      <c r="X28" s="73"/>
      <c r="Y28" s="73"/>
      <c r="Z28" s="24"/>
      <c r="AA28" s="24"/>
      <c r="AD28" s="23"/>
      <c r="AE28" s="73" t="s">
        <v>20</v>
      </c>
      <c r="AF28" s="78"/>
      <c r="AG28" s="78"/>
      <c r="AH28" s="78"/>
      <c r="AI28" s="24"/>
      <c r="AJ28" s="24"/>
      <c r="AM28" s="23"/>
      <c r="AN28" s="73" t="s">
        <v>21</v>
      </c>
      <c r="AO28" s="78"/>
      <c r="AP28" s="78"/>
      <c r="AQ28" s="78"/>
      <c r="AR28" s="24"/>
      <c r="AS28" s="24"/>
      <c r="AV28" s="23"/>
      <c r="AW28" s="73" t="s">
        <v>22</v>
      </c>
      <c r="AX28" s="78"/>
      <c r="AY28" s="78"/>
      <c r="AZ28" s="78"/>
      <c r="BA28" s="24"/>
      <c r="BB28" s="24"/>
      <c r="BE28" s="23"/>
      <c r="BF28" s="73" t="s">
        <v>23</v>
      </c>
      <c r="BG28" s="78"/>
      <c r="BH28" s="78"/>
      <c r="BI28" s="78"/>
      <c r="BJ28" s="24"/>
      <c r="BK28" s="24"/>
      <c r="BN28" s="23"/>
      <c r="BO28" s="73" t="s">
        <v>24</v>
      </c>
      <c r="BP28" s="78"/>
      <c r="BQ28" s="78"/>
      <c r="BR28" s="78"/>
      <c r="BS28" s="24"/>
      <c r="BT28" s="24"/>
      <c r="BW28" s="23"/>
      <c r="BX28" s="73" t="s">
        <v>25</v>
      </c>
      <c r="BY28" s="78"/>
      <c r="BZ28" s="78"/>
      <c r="CA28" s="78"/>
      <c r="CB28" s="24"/>
      <c r="CC28" s="24"/>
      <c r="CF28" s="23"/>
      <c r="CG28" s="73" t="s">
        <v>26</v>
      </c>
      <c r="CH28" s="78"/>
      <c r="CI28" s="78"/>
      <c r="CJ28" s="78"/>
      <c r="CK28" s="24"/>
      <c r="CL28" s="24"/>
    </row>
    <row r="29" spans="2:90" s="22" customFormat="1" ht="19.95" customHeight="1" x14ac:dyDescent="0.3">
      <c r="C29" s="23"/>
      <c r="D29" s="73"/>
      <c r="E29" s="73"/>
      <c r="F29" s="73"/>
      <c r="G29" s="73"/>
      <c r="H29" s="24"/>
      <c r="I29" s="24"/>
      <c r="L29" s="23"/>
      <c r="M29" s="73"/>
      <c r="N29" s="73"/>
      <c r="O29" s="73"/>
      <c r="P29" s="73"/>
      <c r="Q29" s="24"/>
      <c r="R29" s="24"/>
      <c r="U29" s="23"/>
      <c r="V29" s="73"/>
      <c r="W29" s="73"/>
      <c r="X29" s="73"/>
      <c r="Y29" s="73"/>
      <c r="Z29" s="24"/>
      <c r="AA29" s="24"/>
      <c r="AD29" s="23"/>
      <c r="AE29" s="73"/>
      <c r="AF29" s="78"/>
      <c r="AG29" s="78"/>
      <c r="AH29" s="78"/>
      <c r="AI29" s="24"/>
      <c r="AJ29" s="24"/>
      <c r="AM29" s="23"/>
      <c r="AN29" s="73"/>
      <c r="AO29" s="78"/>
      <c r="AP29" s="78"/>
      <c r="AQ29" s="78"/>
      <c r="AR29" s="24"/>
      <c r="AS29" s="24"/>
      <c r="AV29" s="23"/>
      <c r="AW29" s="73"/>
      <c r="AX29" s="78"/>
      <c r="AY29" s="78"/>
      <c r="AZ29" s="78"/>
      <c r="BA29" s="24"/>
      <c r="BB29" s="24"/>
      <c r="BE29" s="23"/>
      <c r="BF29" s="73"/>
      <c r="BG29" s="78"/>
      <c r="BH29" s="78"/>
      <c r="BI29" s="78"/>
      <c r="BJ29" s="24"/>
      <c r="BK29" s="24"/>
      <c r="BN29" s="23"/>
      <c r="BO29" s="73"/>
      <c r="BP29" s="78"/>
      <c r="BQ29" s="78"/>
      <c r="BR29" s="78"/>
      <c r="BS29" s="24"/>
      <c r="BT29" s="24"/>
      <c r="BW29" s="23"/>
      <c r="BX29" s="73"/>
      <c r="BY29" s="78"/>
      <c r="BZ29" s="78"/>
      <c r="CA29" s="78"/>
      <c r="CB29" s="24"/>
      <c r="CC29" s="24"/>
      <c r="CF29" s="23"/>
      <c r="CG29" s="73"/>
      <c r="CH29" s="78"/>
      <c r="CI29" s="78"/>
      <c r="CJ29" s="78"/>
      <c r="CK29" s="24"/>
      <c r="CL29" s="24"/>
    </row>
    <row r="30" spans="2:90" s="22" customFormat="1" ht="19.95" customHeight="1" x14ac:dyDescent="0.3">
      <c r="C30" s="23"/>
      <c r="D30" s="79" t="s">
        <v>37</v>
      </c>
      <c r="E30" s="80"/>
      <c r="F30" s="80"/>
      <c r="G30" s="81"/>
      <c r="H30" s="24"/>
      <c r="I30" s="24"/>
      <c r="L30" s="23"/>
      <c r="M30" s="79" t="s">
        <v>37</v>
      </c>
      <c r="N30" s="80"/>
      <c r="O30" s="80"/>
      <c r="P30" s="81"/>
      <c r="Q30" s="24"/>
      <c r="R30" s="24"/>
      <c r="U30" s="23"/>
      <c r="V30" s="79" t="s">
        <v>37</v>
      </c>
      <c r="W30" s="80"/>
      <c r="X30" s="80"/>
      <c r="Y30" s="81"/>
      <c r="Z30" s="24"/>
      <c r="AA30" s="24"/>
      <c r="AD30" s="23"/>
      <c r="AE30" s="79" t="s">
        <v>37</v>
      </c>
      <c r="AF30" s="85"/>
      <c r="AG30" s="85"/>
      <c r="AH30" s="86"/>
      <c r="AI30" s="24"/>
      <c r="AJ30" s="24"/>
      <c r="AM30" s="23"/>
      <c r="AN30" s="79" t="s">
        <v>37</v>
      </c>
      <c r="AO30" s="85"/>
      <c r="AP30" s="85"/>
      <c r="AQ30" s="86"/>
      <c r="AR30" s="24"/>
      <c r="AS30" s="24"/>
      <c r="AV30" s="23"/>
      <c r="AW30" s="79" t="s">
        <v>37</v>
      </c>
      <c r="AX30" s="85"/>
      <c r="AY30" s="85"/>
      <c r="AZ30" s="86"/>
      <c r="BA30" s="24"/>
      <c r="BB30" s="24"/>
      <c r="BE30" s="23"/>
      <c r="BF30" s="79" t="s">
        <v>37</v>
      </c>
      <c r="BG30" s="85"/>
      <c r="BH30" s="85"/>
      <c r="BI30" s="86"/>
      <c r="BJ30" s="24"/>
      <c r="BK30" s="24"/>
      <c r="BN30" s="23"/>
      <c r="BO30" s="79" t="s">
        <v>37</v>
      </c>
      <c r="BP30" s="85"/>
      <c r="BQ30" s="85"/>
      <c r="BR30" s="86"/>
      <c r="BS30" s="24"/>
      <c r="BT30" s="24"/>
      <c r="BW30" s="23"/>
      <c r="BX30" s="79" t="s">
        <v>37</v>
      </c>
      <c r="BY30" s="85"/>
      <c r="BZ30" s="85"/>
      <c r="CA30" s="86"/>
      <c r="CB30" s="24"/>
      <c r="CC30" s="24"/>
      <c r="CF30" s="23"/>
      <c r="CG30" s="79" t="s">
        <v>37</v>
      </c>
      <c r="CH30" s="85"/>
      <c r="CI30" s="85"/>
      <c r="CJ30" s="86"/>
      <c r="CK30" s="24"/>
      <c r="CL30" s="24"/>
    </row>
    <row r="31" spans="2:90" s="22" customFormat="1" ht="19.95" customHeight="1" x14ac:dyDescent="0.3">
      <c r="C31" s="23"/>
      <c r="D31" s="82"/>
      <c r="E31" s="83"/>
      <c r="F31" s="83"/>
      <c r="G31" s="84"/>
      <c r="H31" s="24"/>
      <c r="I31" s="24"/>
      <c r="L31" s="23"/>
      <c r="M31" s="82"/>
      <c r="N31" s="83"/>
      <c r="O31" s="83"/>
      <c r="P31" s="84"/>
      <c r="Q31" s="24"/>
      <c r="R31" s="24"/>
      <c r="U31" s="23"/>
      <c r="V31" s="82"/>
      <c r="W31" s="83"/>
      <c r="X31" s="83"/>
      <c r="Y31" s="84"/>
      <c r="Z31" s="24"/>
      <c r="AA31" s="24"/>
      <c r="AD31" s="23"/>
      <c r="AE31" s="82"/>
      <c r="AF31" s="87"/>
      <c r="AG31" s="87"/>
      <c r="AH31" s="88"/>
      <c r="AI31" s="24"/>
      <c r="AJ31" s="24"/>
      <c r="AM31" s="23"/>
      <c r="AN31" s="82"/>
      <c r="AO31" s="87"/>
      <c r="AP31" s="87"/>
      <c r="AQ31" s="88"/>
      <c r="AR31" s="24"/>
      <c r="AS31" s="24"/>
      <c r="AV31" s="23"/>
      <c r="AW31" s="82"/>
      <c r="AX31" s="87"/>
      <c r="AY31" s="87"/>
      <c r="AZ31" s="88"/>
      <c r="BA31" s="24"/>
      <c r="BB31" s="24"/>
      <c r="BE31" s="23"/>
      <c r="BF31" s="82"/>
      <c r="BG31" s="87"/>
      <c r="BH31" s="87"/>
      <c r="BI31" s="88"/>
      <c r="BJ31" s="24"/>
      <c r="BK31" s="24"/>
      <c r="BN31" s="23"/>
      <c r="BO31" s="82"/>
      <c r="BP31" s="87"/>
      <c r="BQ31" s="87"/>
      <c r="BR31" s="88"/>
      <c r="BS31" s="24"/>
      <c r="BT31" s="24"/>
      <c r="BW31" s="23"/>
      <c r="BX31" s="82"/>
      <c r="BY31" s="87"/>
      <c r="BZ31" s="87"/>
      <c r="CA31" s="88"/>
      <c r="CB31" s="24"/>
      <c r="CC31" s="24"/>
      <c r="CF31" s="23"/>
      <c r="CG31" s="82"/>
      <c r="CH31" s="87"/>
      <c r="CI31" s="87"/>
      <c r="CJ31" s="88"/>
      <c r="CK31" s="24"/>
      <c r="CL31" s="24"/>
    </row>
    <row r="32" spans="2:90" s="22" customFormat="1" ht="19.95" customHeight="1" x14ac:dyDescent="0.3">
      <c r="B32" s="25" t="s">
        <v>14</v>
      </c>
      <c r="C32" s="26" t="s">
        <v>15</v>
      </c>
      <c r="D32" s="25" t="s">
        <v>28</v>
      </c>
      <c r="E32" s="27" t="s">
        <v>29</v>
      </c>
      <c r="F32" s="27" t="s">
        <v>30</v>
      </c>
      <c r="G32" s="27" t="s">
        <v>31</v>
      </c>
      <c r="H32" s="27" t="s">
        <v>32</v>
      </c>
      <c r="I32" s="27" t="s">
        <v>33</v>
      </c>
      <c r="K32" s="25" t="s">
        <v>14</v>
      </c>
      <c r="L32" s="26" t="s">
        <v>15</v>
      </c>
      <c r="M32" s="25" t="s">
        <v>28</v>
      </c>
      <c r="N32" s="27" t="s">
        <v>29</v>
      </c>
      <c r="O32" s="27" t="s">
        <v>30</v>
      </c>
      <c r="P32" s="27" t="s">
        <v>31</v>
      </c>
      <c r="Q32" s="27" t="s">
        <v>32</v>
      </c>
      <c r="R32" s="27" t="s">
        <v>33</v>
      </c>
      <c r="T32" s="25" t="s">
        <v>14</v>
      </c>
      <c r="U32" s="26" t="s">
        <v>15</v>
      </c>
      <c r="V32" s="25" t="s">
        <v>28</v>
      </c>
      <c r="W32" s="27" t="s">
        <v>29</v>
      </c>
      <c r="X32" s="27" t="s">
        <v>30</v>
      </c>
      <c r="Y32" s="27" t="s">
        <v>31</v>
      </c>
      <c r="Z32" s="27" t="s">
        <v>32</v>
      </c>
      <c r="AA32" s="27" t="s">
        <v>33</v>
      </c>
      <c r="AC32" s="25" t="s">
        <v>14</v>
      </c>
      <c r="AD32" s="26" t="s">
        <v>15</v>
      </c>
      <c r="AE32" s="25" t="s">
        <v>28</v>
      </c>
      <c r="AF32" s="27" t="s">
        <v>29</v>
      </c>
      <c r="AG32" s="27" t="s">
        <v>30</v>
      </c>
      <c r="AH32" s="27" t="s">
        <v>31</v>
      </c>
      <c r="AI32" s="27" t="s">
        <v>32</v>
      </c>
      <c r="AJ32" s="27" t="s">
        <v>33</v>
      </c>
      <c r="AL32" s="25" t="s">
        <v>14</v>
      </c>
      <c r="AM32" s="26" t="s">
        <v>15</v>
      </c>
      <c r="AN32" s="25" t="s">
        <v>28</v>
      </c>
      <c r="AO32" s="27" t="s">
        <v>29</v>
      </c>
      <c r="AP32" s="27" t="s">
        <v>30</v>
      </c>
      <c r="AQ32" s="27" t="s">
        <v>31</v>
      </c>
      <c r="AR32" s="27" t="s">
        <v>32</v>
      </c>
      <c r="AS32" s="27" t="s">
        <v>33</v>
      </c>
      <c r="AU32" s="25" t="s">
        <v>14</v>
      </c>
      <c r="AV32" s="26" t="s">
        <v>15</v>
      </c>
      <c r="AW32" s="25" t="s">
        <v>28</v>
      </c>
      <c r="AX32" s="27" t="s">
        <v>29</v>
      </c>
      <c r="AY32" s="27" t="s">
        <v>30</v>
      </c>
      <c r="AZ32" s="27" t="s">
        <v>31</v>
      </c>
      <c r="BA32" s="27" t="s">
        <v>32</v>
      </c>
      <c r="BB32" s="27" t="s">
        <v>33</v>
      </c>
      <c r="BD32" s="25" t="s">
        <v>14</v>
      </c>
      <c r="BE32" s="26" t="s">
        <v>15</v>
      </c>
      <c r="BF32" s="25" t="s">
        <v>28</v>
      </c>
      <c r="BG32" s="27" t="s">
        <v>29</v>
      </c>
      <c r="BH32" s="27" t="s">
        <v>30</v>
      </c>
      <c r="BI32" s="27" t="s">
        <v>31</v>
      </c>
      <c r="BJ32" s="27" t="s">
        <v>32</v>
      </c>
      <c r="BK32" s="27" t="s">
        <v>33</v>
      </c>
      <c r="BM32" s="25" t="s">
        <v>14</v>
      </c>
      <c r="BN32" s="26" t="s">
        <v>15</v>
      </c>
      <c r="BO32" s="25" t="s">
        <v>28</v>
      </c>
      <c r="BP32" s="27" t="s">
        <v>29</v>
      </c>
      <c r="BQ32" s="27" t="s">
        <v>30</v>
      </c>
      <c r="BR32" s="27" t="s">
        <v>31</v>
      </c>
      <c r="BS32" s="27" t="s">
        <v>32</v>
      </c>
      <c r="BT32" s="27" t="s">
        <v>33</v>
      </c>
      <c r="BV32" s="25" t="s">
        <v>14</v>
      </c>
      <c r="BW32" s="26" t="s">
        <v>15</v>
      </c>
      <c r="BX32" s="25" t="s">
        <v>28</v>
      </c>
      <c r="BY32" s="27" t="s">
        <v>29</v>
      </c>
      <c r="BZ32" s="27" t="s">
        <v>30</v>
      </c>
      <c r="CA32" s="27" t="s">
        <v>31</v>
      </c>
      <c r="CB32" s="27" t="s">
        <v>32</v>
      </c>
      <c r="CC32" s="27" t="s">
        <v>33</v>
      </c>
      <c r="CE32" s="25" t="s">
        <v>14</v>
      </c>
      <c r="CF32" s="26" t="s">
        <v>15</v>
      </c>
      <c r="CG32" s="25" t="s">
        <v>28</v>
      </c>
      <c r="CH32" s="27" t="s">
        <v>29</v>
      </c>
      <c r="CI32" s="27" t="s">
        <v>30</v>
      </c>
      <c r="CJ32" s="27" t="s">
        <v>31</v>
      </c>
      <c r="CK32" s="27" t="s">
        <v>32</v>
      </c>
      <c r="CL32" s="27" t="s">
        <v>33</v>
      </c>
    </row>
    <row r="33" spans="2:90" ht="19.95" customHeight="1" x14ac:dyDescent="0.3">
      <c r="B33" s="14">
        <v>0</v>
      </c>
      <c r="C33" s="28">
        <f>'Data @3.8'!H28</f>
        <v>0.62619999999999998</v>
      </c>
      <c r="D33" s="15">
        <v>0.5</v>
      </c>
      <c r="E33" s="29">
        <f t="shared" ref="E33:E47" si="50">C33*D33</f>
        <v>0.31309999999999999</v>
      </c>
      <c r="F33" s="29">
        <f t="shared" ref="F33:F47" si="51">C33*C33</f>
        <v>0.39212643999999997</v>
      </c>
      <c r="G33" s="29">
        <f t="shared" ref="G33:G47" si="52">D33*F33</f>
        <v>0.19606321999999998</v>
      </c>
      <c r="H33" s="29">
        <f t="shared" ref="H33:H47" si="53">C33*C33*C33</f>
        <v>0.24554957672799996</v>
      </c>
      <c r="I33" s="29">
        <f t="shared" ref="I33:I47" si="54">D33*H33</f>
        <v>0.12277478836399998</v>
      </c>
      <c r="K33" s="14">
        <v>0</v>
      </c>
      <c r="L33" s="28">
        <f>'Data @3.8'!J28</f>
        <v>0.36359999999999998</v>
      </c>
      <c r="M33" s="15">
        <v>0.5</v>
      </c>
      <c r="N33" s="29">
        <f t="shared" ref="N33:N47" si="55">L33*M33</f>
        <v>0.18179999999999999</v>
      </c>
      <c r="O33" s="29">
        <f t="shared" ref="O33:O47" si="56">L33*L33</f>
        <v>0.13220495999999998</v>
      </c>
      <c r="P33" s="29">
        <f t="shared" ref="P33:P47" si="57">M33*O33</f>
        <v>6.6102479999999991E-2</v>
      </c>
      <c r="Q33" s="29">
        <f t="shared" ref="Q33:Q47" si="58">L33*L33*L33</f>
        <v>4.8069723455999989E-2</v>
      </c>
      <c r="R33" s="29">
        <f t="shared" ref="R33:R47" si="59">M33*Q33</f>
        <v>2.4034861727999995E-2</v>
      </c>
      <c r="T33" s="14">
        <v>0</v>
      </c>
      <c r="U33" s="28">
        <f>'Data @3.8'!L28</f>
        <v>0.2626</v>
      </c>
      <c r="V33" s="15">
        <v>0.5</v>
      </c>
      <c r="W33" s="29">
        <f>U33*V33</f>
        <v>0.1313</v>
      </c>
      <c r="X33" s="29">
        <f>U33*U33</f>
        <v>6.8958759999999994E-2</v>
      </c>
      <c r="Y33" s="29">
        <f>V33*X33</f>
        <v>3.4479379999999997E-2</v>
      </c>
      <c r="Z33" s="29">
        <f>U33*U33*U33</f>
        <v>1.8108570375999999E-2</v>
      </c>
      <c r="AA33" s="29">
        <f>V33*Z33</f>
        <v>9.0542851879999997E-3</v>
      </c>
      <c r="AC33" s="14">
        <v>0</v>
      </c>
      <c r="AD33" s="28">
        <f>'Data @3.8'!N28</f>
        <v>0.20200000000000001</v>
      </c>
      <c r="AE33" s="15">
        <v>0.5</v>
      </c>
      <c r="AF33" s="29">
        <f>AD33*AE33</f>
        <v>0.10100000000000001</v>
      </c>
      <c r="AG33" s="29">
        <f>AD33*AD33</f>
        <v>4.0804000000000007E-2</v>
      </c>
      <c r="AH33" s="29">
        <f>AE33*AG33</f>
        <v>2.0402000000000003E-2</v>
      </c>
      <c r="AI33" s="29">
        <f>AD33*AD33*AD33</f>
        <v>8.2424080000000014E-3</v>
      </c>
      <c r="AJ33" s="29">
        <f>AE33*AI33</f>
        <v>4.1212040000000007E-3</v>
      </c>
      <c r="AL33" s="14">
        <v>0</v>
      </c>
      <c r="AM33" s="28">
        <f>'Data @3.8'!P28</f>
        <v>0.18179999999999999</v>
      </c>
      <c r="AN33" s="15">
        <v>0.5</v>
      </c>
      <c r="AO33" s="29">
        <f>AM33*AN33</f>
        <v>9.0899999999999995E-2</v>
      </c>
      <c r="AP33" s="29">
        <f>AM33*AM33</f>
        <v>3.3051239999999996E-2</v>
      </c>
      <c r="AQ33" s="29">
        <f>AN33*AP33</f>
        <v>1.6525619999999998E-2</v>
      </c>
      <c r="AR33" s="29">
        <f>AM33*AM33*AM33</f>
        <v>6.0087154319999987E-3</v>
      </c>
      <c r="AS33" s="29">
        <f>AN33*AR33</f>
        <v>3.0043577159999993E-3</v>
      </c>
      <c r="AU33" s="14">
        <v>0</v>
      </c>
      <c r="AV33" s="28">
        <f>'Data @3.8'!R28</f>
        <v>0.16159999999999999</v>
      </c>
      <c r="AW33" s="15">
        <v>0.5</v>
      </c>
      <c r="AX33" s="29">
        <f>AV33*AW33</f>
        <v>8.0799999999999997E-2</v>
      </c>
      <c r="AY33" s="29">
        <f>AV33*AV33</f>
        <v>2.6114559999999998E-2</v>
      </c>
      <c r="AZ33" s="29">
        <f>AW33*AY33</f>
        <v>1.3057279999999999E-2</v>
      </c>
      <c r="BA33" s="29">
        <f>AV33*AV33*AV33</f>
        <v>4.2201128959999997E-3</v>
      </c>
      <c r="BB33" s="29">
        <f>AW33*BA33</f>
        <v>2.1100564479999999E-3</v>
      </c>
      <c r="BD33" s="14">
        <v>0</v>
      </c>
      <c r="BE33" s="28">
        <f>'Data @3.8'!T28</f>
        <v>0.15251000000000001</v>
      </c>
      <c r="BF33" s="15">
        <v>0.5</v>
      </c>
      <c r="BG33" s="29">
        <f>BE33*BF33</f>
        <v>7.6255000000000003E-2</v>
      </c>
      <c r="BH33" s="29">
        <f>BE33*BE33</f>
        <v>2.3259300100000001E-2</v>
      </c>
      <c r="BI33" s="29">
        <f>BF33*BH33</f>
        <v>1.1629650050000001E-2</v>
      </c>
      <c r="BJ33" s="29">
        <f>BE33*BE33*BE33</f>
        <v>3.5472758582510006E-3</v>
      </c>
      <c r="BK33" s="29">
        <f>BF33*BJ33</f>
        <v>1.7736379291255003E-3</v>
      </c>
      <c r="BM33" s="14">
        <v>0</v>
      </c>
      <c r="BN33" s="28">
        <f>'Data @3.8'!V28</f>
        <v>0.1515</v>
      </c>
      <c r="BO33" s="15">
        <v>0.5</v>
      </c>
      <c r="BP33" s="29">
        <f>BN33*BO33</f>
        <v>7.5749999999999998E-2</v>
      </c>
      <c r="BQ33" s="29">
        <f>BN33*BN33</f>
        <v>2.295225E-2</v>
      </c>
      <c r="BR33" s="29">
        <f>BO33*BQ33</f>
        <v>1.1476125E-2</v>
      </c>
      <c r="BS33" s="29">
        <f>BN33*BN33*BN33</f>
        <v>3.4772658749999998E-3</v>
      </c>
      <c r="BT33" s="29">
        <f>BO33*BS33</f>
        <v>1.7386329374999999E-3</v>
      </c>
      <c r="BV33" s="14">
        <v>0</v>
      </c>
      <c r="BW33" s="28">
        <f>'Data @3.8'!X28</f>
        <v>0.14745999999999998</v>
      </c>
      <c r="BX33" s="15">
        <v>0.5</v>
      </c>
      <c r="BY33" s="29">
        <f>BW33*BX33</f>
        <v>7.372999999999999E-2</v>
      </c>
      <c r="BZ33" s="29">
        <f>BW33*BW33</f>
        <v>2.1744451599999996E-2</v>
      </c>
      <c r="CA33" s="29">
        <f>BX33*BZ33</f>
        <v>1.0872225799999998E-2</v>
      </c>
      <c r="CB33" s="29">
        <f>BW33*BW33*BW33</f>
        <v>3.2064368329359988E-3</v>
      </c>
      <c r="CC33" s="29">
        <f>BX33*CB33</f>
        <v>1.6032184164679994E-3</v>
      </c>
      <c r="CE33" s="14">
        <v>0</v>
      </c>
      <c r="CF33" s="28">
        <f>'Data @3.8'!Z28</f>
        <v>0.1515</v>
      </c>
      <c r="CG33" s="15">
        <v>0.5</v>
      </c>
      <c r="CH33" s="29">
        <f>CF33*CG33</f>
        <v>7.5749999999999998E-2</v>
      </c>
      <c r="CI33" s="29">
        <f>CF33*CF33</f>
        <v>2.295225E-2</v>
      </c>
      <c r="CJ33" s="29">
        <f>CG33*CI33</f>
        <v>1.1476125E-2</v>
      </c>
      <c r="CK33" s="29">
        <f>CF33*CF33*CF33</f>
        <v>3.4772658749999998E-3</v>
      </c>
      <c r="CL33" s="29">
        <f>CG33*CK33</f>
        <v>1.7386329374999999E-3</v>
      </c>
    </row>
    <row r="34" spans="2:90" ht="19.95" customHeight="1" x14ac:dyDescent="0.3">
      <c r="B34" s="14">
        <v>0.5</v>
      </c>
      <c r="C34" s="28">
        <f>'Data @3.8'!H29</f>
        <v>4.4338999999999995</v>
      </c>
      <c r="D34" s="15">
        <v>2</v>
      </c>
      <c r="E34" s="29">
        <f t="shared" si="50"/>
        <v>8.867799999999999</v>
      </c>
      <c r="F34" s="29">
        <f t="shared" si="51"/>
        <v>19.659469209999994</v>
      </c>
      <c r="G34" s="29">
        <f t="shared" si="52"/>
        <v>39.318938419999988</v>
      </c>
      <c r="H34" s="29">
        <f t="shared" si="53"/>
        <v>87.168120530218957</v>
      </c>
      <c r="I34" s="29">
        <f t="shared" si="54"/>
        <v>174.33624106043791</v>
      </c>
      <c r="K34" s="14">
        <v>0.5</v>
      </c>
      <c r="L34" s="28">
        <f>'Data @3.8'!J29</f>
        <v>3.9289000000000001</v>
      </c>
      <c r="M34" s="15">
        <v>2</v>
      </c>
      <c r="N34" s="29">
        <f t="shared" si="55"/>
        <v>7.8578000000000001</v>
      </c>
      <c r="O34" s="29">
        <f t="shared" si="56"/>
        <v>15.436255210000001</v>
      </c>
      <c r="P34" s="29">
        <f t="shared" si="57"/>
        <v>30.872510420000001</v>
      </c>
      <c r="Q34" s="29">
        <f t="shared" si="58"/>
        <v>60.647503094569004</v>
      </c>
      <c r="R34" s="29">
        <f t="shared" si="59"/>
        <v>121.29500618913801</v>
      </c>
      <c r="T34" s="14">
        <v>0.5</v>
      </c>
      <c r="U34" s="28">
        <f>'Data @3.8'!L29</f>
        <v>3.4643000000000002</v>
      </c>
      <c r="V34" s="15">
        <v>2</v>
      </c>
      <c r="W34" s="29">
        <f t="shared" ref="W34:W47" si="60">U34*V34</f>
        <v>6.9286000000000003</v>
      </c>
      <c r="X34" s="29">
        <f t="shared" ref="X34:X47" si="61">U34*U34</f>
        <v>12.001374490000002</v>
      </c>
      <c r="Y34" s="29">
        <f t="shared" ref="Y34:Y47" si="62">V34*X34</f>
        <v>24.002748980000003</v>
      </c>
      <c r="Z34" s="29">
        <f t="shared" ref="Z34:Z47" si="63">U34*U34*U34</f>
        <v>41.57636164570701</v>
      </c>
      <c r="AA34" s="29">
        <f t="shared" ref="AA34:AA47" si="64">V34*Z34</f>
        <v>83.15272329141402</v>
      </c>
      <c r="AC34" s="14">
        <v>0.5</v>
      </c>
      <c r="AD34" s="28">
        <f>'Data @3.8'!N29</f>
        <v>3.0400999999999998</v>
      </c>
      <c r="AE34" s="15">
        <v>2</v>
      </c>
      <c r="AF34" s="29">
        <f t="shared" ref="AF34:AF47" si="65">AD34*AE34</f>
        <v>6.0801999999999996</v>
      </c>
      <c r="AG34" s="29">
        <f t="shared" ref="AG34:AG47" si="66">AD34*AD34</f>
        <v>9.2422080099999988</v>
      </c>
      <c r="AH34" s="29">
        <f t="shared" ref="AH34:AH47" si="67">AE34*AG34</f>
        <v>18.484416019999998</v>
      </c>
      <c r="AI34" s="29">
        <f t="shared" ref="AI34:AI47" si="68">AD34*AD34*AD34</f>
        <v>28.097236571200995</v>
      </c>
      <c r="AJ34" s="29">
        <f t="shared" ref="AJ34:AJ47" si="69">AE34*AI34</f>
        <v>56.194473142401989</v>
      </c>
      <c r="AL34" s="14">
        <v>0.5</v>
      </c>
      <c r="AM34" s="28">
        <f>'Data @3.8'!P29</f>
        <v>2.6966999999999999</v>
      </c>
      <c r="AN34" s="15">
        <v>2</v>
      </c>
      <c r="AO34" s="29">
        <f t="shared" ref="AO34:AO47" si="70">AM34*AN34</f>
        <v>5.3933999999999997</v>
      </c>
      <c r="AP34" s="29">
        <f t="shared" ref="AP34:AP47" si="71">AM34*AM34</f>
        <v>7.2721908899999992</v>
      </c>
      <c r="AQ34" s="29">
        <f t="shared" ref="AQ34:AQ47" si="72">AN34*AP34</f>
        <v>14.544381779999998</v>
      </c>
      <c r="AR34" s="29">
        <f t="shared" ref="AR34:AR47" si="73">AM34*AM34*AM34</f>
        <v>19.610917173062997</v>
      </c>
      <c r="AS34" s="29">
        <f t="shared" ref="AS34:AS47" si="74">AN34*AR34</f>
        <v>39.221834346125995</v>
      </c>
      <c r="AU34" s="14">
        <v>0.5</v>
      </c>
      <c r="AV34" s="28">
        <f>'Data @3.8'!R29</f>
        <v>2.4543000000000004</v>
      </c>
      <c r="AW34" s="15">
        <v>2</v>
      </c>
      <c r="AX34" s="29">
        <f t="shared" ref="AX34:AX47" si="75">AV34*AW34</f>
        <v>4.9086000000000007</v>
      </c>
      <c r="AY34" s="29">
        <f t="shared" ref="AY34:AY47" si="76">AV34*AV34</f>
        <v>6.0235884900000016</v>
      </c>
      <c r="AZ34" s="29">
        <f t="shared" ref="AZ34:AZ47" si="77">AW34*AY34</f>
        <v>12.047176980000003</v>
      </c>
      <c r="BA34" s="29">
        <f t="shared" ref="BA34:BA47" si="78">AV34*AV34*AV34</f>
        <v>14.783693231007007</v>
      </c>
      <c r="BB34" s="29">
        <f t="shared" ref="BB34:BB47" si="79">AW34*BA34</f>
        <v>29.567386462014014</v>
      </c>
      <c r="BD34" s="14">
        <v>0.5</v>
      </c>
      <c r="BE34" s="28">
        <f>'Data @3.8'!T29</f>
        <v>2.2826</v>
      </c>
      <c r="BF34" s="15">
        <v>2</v>
      </c>
      <c r="BG34" s="29">
        <f t="shared" ref="BG34:BG47" si="80">BE34*BF34</f>
        <v>4.5651999999999999</v>
      </c>
      <c r="BH34" s="29">
        <f t="shared" ref="BH34:BH47" si="81">BE34*BE34</f>
        <v>5.21026276</v>
      </c>
      <c r="BI34" s="29">
        <f t="shared" ref="BI34:BI47" si="82">BF34*BH34</f>
        <v>10.42052552</v>
      </c>
      <c r="BJ34" s="29">
        <f t="shared" ref="BJ34:BJ47" si="83">BE34*BE34*BE34</f>
        <v>11.892945775975999</v>
      </c>
      <c r="BK34" s="29">
        <f t="shared" ref="BK34:BK47" si="84">BF34*BJ34</f>
        <v>23.785891551951998</v>
      </c>
      <c r="BM34" s="14">
        <v>0.5</v>
      </c>
      <c r="BN34" s="28">
        <f>'Data @3.8'!V29</f>
        <v>2.1715</v>
      </c>
      <c r="BO34" s="15">
        <v>2</v>
      </c>
      <c r="BP34" s="29">
        <f t="shared" ref="BP34:BP47" si="85">BN34*BO34</f>
        <v>4.343</v>
      </c>
      <c r="BQ34" s="29">
        <f t="shared" ref="BQ34:BQ47" si="86">BN34*BN34</f>
        <v>4.71541225</v>
      </c>
      <c r="BR34" s="29">
        <f t="shared" ref="BR34:BR47" si="87">BO34*BQ34</f>
        <v>9.4308244999999999</v>
      </c>
      <c r="BS34" s="29">
        <f t="shared" ref="BS34:BS47" si="88">BN34*BN34*BN34</f>
        <v>10.239517700875</v>
      </c>
      <c r="BT34" s="29">
        <f t="shared" ref="BT34:BT47" si="89">BO34*BS34</f>
        <v>20.47903540175</v>
      </c>
      <c r="BV34" s="14">
        <v>0.5</v>
      </c>
      <c r="BW34" s="28">
        <f>'Data @3.8'!X29</f>
        <v>2.121</v>
      </c>
      <c r="BX34" s="15">
        <v>2</v>
      </c>
      <c r="BY34" s="29">
        <f t="shared" ref="BY34:BY47" si="90">BW34*BX34</f>
        <v>4.242</v>
      </c>
      <c r="BZ34" s="29">
        <f t="shared" ref="BZ34:BZ47" si="91">BW34*BW34</f>
        <v>4.4986410000000001</v>
      </c>
      <c r="CA34" s="29">
        <f t="shared" ref="CA34:CA47" si="92">BX34*BZ34</f>
        <v>8.9972820000000002</v>
      </c>
      <c r="CB34" s="29">
        <f t="shared" ref="CB34:CB47" si="93">BW34*BW34*BW34</f>
        <v>9.5416175610000007</v>
      </c>
      <c r="CC34" s="29">
        <f t="shared" ref="CC34:CC47" si="94">BX34*CB34</f>
        <v>19.083235122000001</v>
      </c>
      <c r="CE34" s="14">
        <v>0.5</v>
      </c>
      <c r="CF34" s="28">
        <f>'Data @3.8'!Z29</f>
        <v>2.121</v>
      </c>
      <c r="CG34" s="15">
        <v>2</v>
      </c>
      <c r="CH34" s="29">
        <f t="shared" ref="CH34:CH47" si="95">CF34*CG34</f>
        <v>4.242</v>
      </c>
      <c r="CI34" s="29">
        <f t="shared" ref="CI34:CI47" si="96">CF34*CF34</f>
        <v>4.4986410000000001</v>
      </c>
      <c r="CJ34" s="29">
        <f t="shared" ref="CJ34:CJ47" si="97">CG34*CI34</f>
        <v>8.9972820000000002</v>
      </c>
      <c r="CK34" s="29">
        <f t="shared" ref="CK34:CK47" si="98">CF34*CF34*CF34</f>
        <v>9.5416175610000007</v>
      </c>
      <c r="CL34" s="29">
        <f t="shared" ref="CL34:CL47" si="99">CG34*CK34</f>
        <v>19.083235122000001</v>
      </c>
    </row>
    <row r="35" spans="2:90" ht="19.95" customHeight="1" x14ac:dyDescent="0.3">
      <c r="B35" s="14">
        <v>1</v>
      </c>
      <c r="C35" s="28">
        <f>'Data @3.8'!H30</f>
        <v>5.34694</v>
      </c>
      <c r="D35" s="15">
        <v>1</v>
      </c>
      <c r="E35" s="29">
        <f t="shared" si="50"/>
        <v>5.34694</v>
      </c>
      <c r="F35" s="29">
        <f t="shared" si="51"/>
        <v>28.5897673636</v>
      </c>
      <c r="G35" s="29">
        <f t="shared" si="52"/>
        <v>28.5897673636</v>
      </c>
      <c r="H35" s="29">
        <f t="shared" si="53"/>
        <v>152.86777070712739</v>
      </c>
      <c r="I35" s="29">
        <f t="shared" si="54"/>
        <v>152.86777070712739</v>
      </c>
      <c r="K35" s="14">
        <v>1</v>
      </c>
      <c r="L35" s="28">
        <f>'Data @3.8'!J30</f>
        <v>5.1358499999999996</v>
      </c>
      <c r="M35" s="15">
        <v>1</v>
      </c>
      <c r="N35" s="29">
        <f t="shared" si="55"/>
        <v>5.1358499999999996</v>
      </c>
      <c r="O35" s="29">
        <f t="shared" si="56"/>
        <v>26.376955222499994</v>
      </c>
      <c r="P35" s="29">
        <f t="shared" si="57"/>
        <v>26.376955222499994</v>
      </c>
      <c r="Q35" s="29">
        <f t="shared" si="58"/>
        <v>135.46808547947657</v>
      </c>
      <c r="R35" s="29">
        <f t="shared" si="59"/>
        <v>135.46808547947657</v>
      </c>
      <c r="T35" s="14">
        <v>1</v>
      </c>
      <c r="U35" s="28">
        <f>'Data @3.8'!L30</f>
        <v>4.8682000000000007</v>
      </c>
      <c r="V35" s="15">
        <v>1</v>
      </c>
      <c r="W35" s="29">
        <f t="shared" si="60"/>
        <v>4.8682000000000007</v>
      </c>
      <c r="X35" s="29">
        <f t="shared" si="61"/>
        <v>23.699371240000008</v>
      </c>
      <c r="Y35" s="29">
        <f t="shared" si="62"/>
        <v>23.699371240000008</v>
      </c>
      <c r="Z35" s="29">
        <f t="shared" si="63"/>
        <v>115.37327907056806</v>
      </c>
      <c r="AA35" s="29">
        <f t="shared" si="64"/>
        <v>115.37327907056806</v>
      </c>
      <c r="AC35" s="14">
        <v>1</v>
      </c>
      <c r="AD35" s="28">
        <f>'Data @3.8'!N30</f>
        <v>4.5349000000000004</v>
      </c>
      <c r="AE35" s="15">
        <v>1</v>
      </c>
      <c r="AF35" s="29">
        <f t="shared" si="65"/>
        <v>4.5349000000000004</v>
      </c>
      <c r="AG35" s="29">
        <f t="shared" si="66"/>
        <v>20.565318010000002</v>
      </c>
      <c r="AH35" s="29">
        <f t="shared" si="67"/>
        <v>20.565318010000002</v>
      </c>
      <c r="AI35" s="29">
        <f t="shared" si="68"/>
        <v>93.261660643549021</v>
      </c>
      <c r="AJ35" s="29">
        <f t="shared" si="69"/>
        <v>93.261660643549021</v>
      </c>
      <c r="AL35" s="14">
        <v>1</v>
      </c>
      <c r="AM35" s="28">
        <f>'Data @3.8'!P30</f>
        <v>4.242</v>
      </c>
      <c r="AN35" s="15">
        <v>1</v>
      </c>
      <c r="AO35" s="29">
        <f t="shared" si="70"/>
        <v>4.242</v>
      </c>
      <c r="AP35" s="29">
        <f t="shared" si="71"/>
        <v>17.994564</v>
      </c>
      <c r="AQ35" s="29">
        <f t="shared" si="72"/>
        <v>17.994564</v>
      </c>
      <c r="AR35" s="29">
        <f t="shared" si="73"/>
        <v>76.332940488000006</v>
      </c>
      <c r="AS35" s="29">
        <f t="shared" si="74"/>
        <v>76.332940488000006</v>
      </c>
      <c r="AU35" s="14">
        <v>1</v>
      </c>
      <c r="AV35" s="28">
        <f>'Data @3.8'!R30</f>
        <v>3.8379999999999996</v>
      </c>
      <c r="AW35" s="15">
        <v>1</v>
      </c>
      <c r="AX35" s="29">
        <f t="shared" si="75"/>
        <v>3.8379999999999996</v>
      </c>
      <c r="AY35" s="29">
        <f t="shared" si="76"/>
        <v>14.730243999999997</v>
      </c>
      <c r="AZ35" s="29">
        <f t="shared" si="77"/>
        <v>14.730243999999997</v>
      </c>
      <c r="BA35" s="29">
        <f t="shared" si="78"/>
        <v>56.534676471999987</v>
      </c>
      <c r="BB35" s="29">
        <f t="shared" si="79"/>
        <v>56.534676471999987</v>
      </c>
      <c r="BD35" s="14">
        <v>1</v>
      </c>
      <c r="BE35" s="28">
        <f>'Data @3.8'!T30</f>
        <v>3.59964</v>
      </c>
      <c r="BF35" s="15">
        <v>1</v>
      </c>
      <c r="BG35" s="29">
        <f t="shared" si="80"/>
        <v>3.59964</v>
      </c>
      <c r="BH35" s="29">
        <f t="shared" si="81"/>
        <v>12.957408129599999</v>
      </c>
      <c r="BI35" s="29">
        <f t="shared" si="82"/>
        <v>12.957408129599999</v>
      </c>
      <c r="BJ35" s="29">
        <f t="shared" si="83"/>
        <v>46.642004599633339</v>
      </c>
      <c r="BK35" s="29">
        <f t="shared" si="84"/>
        <v>46.642004599633339</v>
      </c>
      <c r="BM35" s="14">
        <v>1</v>
      </c>
      <c r="BN35" s="28">
        <f>'Data @3.8'!V30</f>
        <v>3.4339999999999997</v>
      </c>
      <c r="BO35" s="15">
        <v>1</v>
      </c>
      <c r="BP35" s="29">
        <f t="shared" si="85"/>
        <v>3.4339999999999997</v>
      </c>
      <c r="BQ35" s="29">
        <f t="shared" si="86"/>
        <v>11.792355999999998</v>
      </c>
      <c r="BR35" s="29">
        <f t="shared" si="87"/>
        <v>11.792355999999998</v>
      </c>
      <c r="BS35" s="29">
        <f t="shared" si="88"/>
        <v>40.494950503999988</v>
      </c>
      <c r="BT35" s="29">
        <f t="shared" si="89"/>
        <v>40.494950503999988</v>
      </c>
      <c r="BV35" s="14">
        <v>1</v>
      </c>
      <c r="BW35" s="28">
        <f>'Data @3.8'!X30</f>
        <v>3.3431000000000002</v>
      </c>
      <c r="BX35" s="15">
        <v>1</v>
      </c>
      <c r="BY35" s="29">
        <f t="shared" si="90"/>
        <v>3.3431000000000002</v>
      </c>
      <c r="BZ35" s="29">
        <f t="shared" si="91"/>
        <v>11.176317610000002</v>
      </c>
      <c r="CA35" s="29">
        <f t="shared" si="92"/>
        <v>11.176317610000002</v>
      </c>
      <c r="CB35" s="29">
        <f t="shared" si="93"/>
        <v>37.363547401991006</v>
      </c>
      <c r="CC35" s="29">
        <f t="shared" si="94"/>
        <v>37.363547401991006</v>
      </c>
      <c r="CE35" s="14">
        <v>1</v>
      </c>
      <c r="CF35" s="28">
        <f>'Data @3.8'!Z30</f>
        <v>3.3329999999999997</v>
      </c>
      <c r="CG35" s="15">
        <v>1</v>
      </c>
      <c r="CH35" s="29">
        <f t="shared" si="95"/>
        <v>3.3329999999999997</v>
      </c>
      <c r="CI35" s="29">
        <f t="shared" si="96"/>
        <v>11.108888999999998</v>
      </c>
      <c r="CJ35" s="29">
        <f t="shared" si="97"/>
        <v>11.108888999999998</v>
      </c>
      <c r="CK35" s="29">
        <f t="shared" si="98"/>
        <v>37.025927036999988</v>
      </c>
      <c r="CL35" s="29">
        <f t="shared" si="99"/>
        <v>37.025927036999988</v>
      </c>
    </row>
    <row r="36" spans="2:90" ht="19.95" customHeight="1" x14ac:dyDescent="0.3">
      <c r="B36" s="14">
        <v>1.5</v>
      </c>
      <c r="C36" s="28">
        <f>'Data @3.8'!H31</f>
        <v>5.4136000000000006</v>
      </c>
      <c r="D36" s="15">
        <v>2</v>
      </c>
      <c r="E36" s="29">
        <f t="shared" si="50"/>
        <v>10.827200000000001</v>
      </c>
      <c r="F36" s="29">
        <f t="shared" si="51"/>
        <v>29.307064960000005</v>
      </c>
      <c r="G36" s="29">
        <f t="shared" si="52"/>
        <v>58.614129920000011</v>
      </c>
      <c r="H36" s="29">
        <f t="shared" si="53"/>
        <v>158.65672686745606</v>
      </c>
      <c r="I36" s="29">
        <f t="shared" si="54"/>
        <v>317.31345373491212</v>
      </c>
      <c r="K36" s="14">
        <v>1.5</v>
      </c>
      <c r="L36" s="28">
        <f>'Data @3.8'!J31</f>
        <v>5.4136000000000006</v>
      </c>
      <c r="M36" s="15">
        <v>2</v>
      </c>
      <c r="N36" s="29">
        <f t="shared" si="55"/>
        <v>10.827200000000001</v>
      </c>
      <c r="O36" s="29">
        <f t="shared" si="56"/>
        <v>29.307064960000005</v>
      </c>
      <c r="P36" s="29">
        <f t="shared" si="57"/>
        <v>58.614129920000011</v>
      </c>
      <c r="Q36" s="29">
        <f t="shared" si="58"/>
        <v>158.65672686745606</v>
      </c>
      <c r="R36" s="29">
        <f t="shared" si="59"/>
        <v>317.31345373491212</v>
      </c>
      <c r="T36" s="14">
        <v>1.5</v>
      </c>
      <c r="U36" s="28">
        <f>'Data @3.8'!L31</f>
        <v>5.4641000000000002</v>
      </c>
      <c r="V36" s="15">
        <v>2</v>
      </c>
      <c r="W36" s="29">
        <f t="shared" si="60"/>
        <v>10.9282</v>
      </c>
      <c r="X36" s="29">
        <f t="shared" si="61"/>
        <v>29.856388810000002</v>
      </c>
      <c r="Y36" s="29">
        <f t="shared" si="62"/>
        <v>59.712777620000004</v>
      </c>
      <c r="Z36" s="29">
        <f t="shared" si="63"/>
        <v>163.13829409672101</v>
      </c>
      <c r="AA36" s="29">
        <f t="shared" si="64"/>
        <v>326.27658819344202</v>
      </c>
      <c r="AC36" s="14">
        <v>1.5</v>
      </c>
      <c r="AD36" s="28">
        <f>'Data @3.8'!N31</f>
        <v>5.2924000000000007</v>
      </c>
      <c r="AE36" s="15">
        <v>2</v>
      </c>
      <c r="AF36" s="29">
        <f t="shared" si="65"/>
        <v>10.584800000000001</v>
      </c>
      <c r="AG36" s="29">
        <f t="shared" si="66"/>
        <v>28.009497760000006</v>
      </c>
      <c r="AH36" s="29">
        <f t="shared" si="67"/>
        <v>56.018995520000011</v>
      </c>
      <c r="AI36" s="29">
        <f t="shared" si="68"/>
        <v>148.23746594502404</v>
      </c>
      <c r="AJ36" s="29">
        <f t="shared" si="69"/>
        <v>296.47493189004808</v>
      </c>
      <c r="AL36" s="14">
        <v>1.5</v>
      </c>
      <c r="AM36" s="28">
        <f>'Data @3.8'!P31</f>
        <v>4.9792999999999994</v>
      </c>
      <c r="AN36" s="15">
        <v>2</v>
      </c>
      <c r="AO36" s="29">
        <f t="shared" si="70"/>
        <v>9.9585999999999988</v>
      </c>
      <c r="AP36" s="29">
        <f t="shared" si="71"/>
        <v>24.793428489999993</v>
      </c>
      <c r="AQ36" s="29">
        <f t="shared" si="72"/>
        <v>49.586856979999986</v>
      </c>
      <c r="AR36" s="29">
        <f t="shared" si="73"/>
        <v>123.45391848025695</v>
      </c>
      <c r="AS36" s="29">
        <f t="shared" si="74"/>
        <v>246.90783696051389</v>
      </c>
      <c r="AU36" s="14">
        <v>1.5</v>
      </c>
      <c r="AV36" s="28">
        <f>'Data @3.8'!R31</f>
        <v>4.6257999999999999</v>
      </c>
      <c r="AW36" s="15">
        <v>2</v>
      </c>
      <c r="AX36" s="29">
        <f t="shared" si="75"/>
        <v>9.2515999999999998</v>
      </c>
      <c r="AY36" s="29">
        <f t="shared" si="76"/>
        <v>21.39802564</v>
      </c>
      <c r="AZ36" s="29">
        <f t="shared" si="77"/>
        <v>42.79605128</v>
      </c>
      <c r="BA36" s="29">
        <f t="shared" si="78"/>
        <v>98.982987005512001</v>
      </c>
      <c r="BB36" s="29">
        <f t="shared" si="79"/>
        <v>197.965974011024</v>
      </c>
      <c r="BD36" s="14">
        <v>1.5</v>
      </c>
      <c r="BE36" s="28">
        <f>'Data @3.8'!T31</f>
        <v>4.2955300000000003</v>
      </c>
      <c r="BF36" s="15">
        <v>2</v>
      </c>
      <c r="BG36" s="29">
        <f t="shared" si="80"/>
        <v>8.5910600000000006</v>
      </c>
      <c r="BH36" s="29">
        <f t="shared" si="81"/>
        <v>18.451577980900002</v>
      </c>
      <c r="BI36" s="29">
        <f t="shared" si="82"/>
        <v>36.903155961800003</v>
      </c>
      <c r="BJ36" s="29">
        <f t="shared" si="83"/>
        <v>79.259306764295388</v>
      </c>
      <c r="BK36" s="29">
        <f t="shared" si="84"/>
        <v>158.51861352859078</v>
      </c>
      <c r="BM36" s="14">
        <v>1.5</v>
      </c>
      <c r="BN36" s="28">
        <f>'Data @3.8'!V31</f>
        <v>4.04</v>
      </c>
      <c r="BO36" s="15">
        <v>2</v>
      </c>
      <c r="BP36" s="29">
        <f t="shared" si="85"/>
        <v>8.08</v>
      </c>
      <c r="BQ36" s="29">
        <f t="shared" si="86"/>
        <v>16.3216</v>
      </c>
      <c r="BR36" s="29">
        <f t="shared" si="87"/>
        <v>32.6432</v>
      </c>
      <c r="BS36" s="29">
        <f t="shared" si="88"/>
        <v>65.939263999999994</v>
      </c>
      <c r="BT36" s="29">
        <f t="shared" si="89"/>
        <v>131.87852799999999</v>
      </c>
      <c r="BV36" s="14">
        <v>1.5</v>
      </c>
      <c r="BW36" s="28">
        <f>'Data @3.8'!X31</f>
        <v>3.8885000000000001</v>
      </c>
      <c r="BX36" s="15">
        <v>2</v>
      </c>
      <c r="BY36" s="29">
        <f t="shared" si="90"/>
        <v>7.7770000000000001</v>
      </c>
      <c r="BZ36" s="29">
        <f t="shared" si="91"/>
        <v>15.12043225</v>
      </c>
      <c r="CA36" s="29">
        <f t="shared" si="92"/>
        <v>30.240864500000001</v>
      </c>
      <c r="CB36" s="29">
        <f t="shared" si="93"/>
        <v>58.795800804125001</v>
      </c>
      <c r="CC36" s="29">
        <f t="shared" si="94"/>
        <v>117.59160160825</v>
      </c>
      <c r="CE36" s="14">
        <v>1.5</v>
      </c>
      <c r="CF36" s="28">
        <f>'Data @3.8'!Z31</f>
        <v>3.8379999999999996</v>
      </c>
      <c r="CG36" s="15">
        <v>2</v>
      </c>
      <c r="CH36" s="29">
        <f t="shared" si="95"/>
        <v>7.6759999999999993</v>
      </c>
      <c r="CI36" s="29">
        <f t="shared" si="96"/>
        <v>14.730243999999997</v>
      </c>
      <c r="CJ36" s="29">
        <f t="shared" si="97"/>
        <v>29.460487999999994</v>
      </c>
      <c r="CK36" s="29">
        <f t="shared" si="98"/>
        <v>56.534676471999987</v>
      </c>
      <c r="CL36" s="29">
        <f t="shared" si="99"/>
        <v>113.06935294399997</v>
      </c>
    </row>
    <row r="37" spans="2:90" ht="19.95" customHeight="1" x14ac:dyDescent="0.3">
      <c r="B37" s="14">
        <v>2</v>
      </c>
      <c r="C37" s="28">
        <f>'Data @3.8'!H32</f>
        <v>5.3849999999999998</v>
      </c>
      <c r="D37" s="15">
        <v>1.5</v>
      </c>
      <c r="E37" s="29">
        <f t="shared" si="50"/>
        <v>8.0775000000000006</v>
      </c>
      <c r="F37" s="29">
        <f t="shared" si="51"/>
        <v>28.998224999999998</v>
      </c>
      <c r="G37" s="29">
        <f t="shared" si="52"/>
        <v>43.4973375</v>
      </c>
      <c r="H37" s="29">
        <f t="shared" si="53"/>
        <v>156.15544162499998</v>
      </c>
      <c r="I37" s="29">
        <f t="shared" si="54"/>
        <v>234.23316243749997</v>
      </c>
      <c r="K37" s="14">
        <v>2</v>
      </c>
      <c r="L37" s="28">
        <f>'Data @3.8'!J32</f>
        <v>5.5549999999999997</v>
      </c>
      <c r="M37" s="15">
        <v>1.5</v>
      </c>
      <c r="N37" s="29">
        <f t="shared" si="55"/>
        <v>8.3324999999999996</v>
      </c>
      <c r="O37" s="29">
        <f t="shared" si="56"/>
        <v>30.858024999999998</v>
      </c>
      <c r="P37" s="29">
        <f t="shared" si="57"/>
        <v>46.287037499999997</v>
      </c>
      <c r="Q37" s="29">
        <f t="shared" si="58"/>
        <v>171.41632887499998</v>
      </c>
      <c r="R37" s="29">
        <f t="shared" si="59"/>
        <v>257.12449331249996</v>
      </c>
      <c r="T37" s="14">
        <v>2</v>
      </c>
      <c r="U37" s="28">
        <f>'Data @3.8'!L32</f>
        <v>5.7166000000000006</v>
      </c>
      <c r="V37" s="15">
        <v>1.5</v>
      </c>
      <c r="W37" s="29">
        <f t="shared" si="60"/>
        <v>8.5749000000000013</v>
      </c>
      <c r="X37" s="29">
        <f t="shared" si="61"/>
        <v>32.679515560000006</v>
      </c>
      <c r="Y37" s="29">
        <f t="shared" si="62"/>
        <v>49.019273340000012</v>
      </c>
      <c r="Z37" s="29">
        <f t="shared" si="63"/>
        <v>186.81571865029605</v>
      </c>
      <c r="AA37" s="29">
        <f t="shared" si="64"/>
        <v>280.22357797544407</v>
      </c>
      <c r="AC37" s="14">
        <v>2</v>
      </c>
      <c r="AD37" s="28">
        <f>'Data @3.8'!N32</f>
        <v>5.8579999999999997</v>
      </c>
      <c r="AE37" s="15">
        <v>1.5</v>
      </c>
      <c r="AF37" s="29">
        <f t="shared" si="65"/>
        <v>8.786999999999999</v>
      </c>
      <c r="AG37" s="29">
        <f t="shared" si="66"/>
        <v>34.316163999999993</v>
      </c>
      <c r="AH37" s="29">
        <f t="shared" si="67"/>
        <v>51.474245999999994</v>
      </c>
      <c r="AI37" s="29">
        <f t="shared" si="68"/>
        <v>201.02408871199995</v>
      </c>
      <c r="AJ37" s="29">
        <f t="shared" si="69"/>
        <v>301.53613306799991</v>
      </c>
      <c r="AL37" s="14">
        <v>2</v>
      </c>
      <c r="AM37" s="28">
        <f>'Data @3.8'!P32</f>
        <v>5.5651000000000002</v>
      </c>
      <c r="AN37" s="15">
        <v>1.5</v>
      </c>
      <c r="AO37" s="29">
        <f t="shared" si="70"/>
        <v>8.3476499999999998</v>
      </c>
      <c r="AP37" s="29">
        <f t="shared" si="71"/>
        <v>30.970338010000003</v>
      </c>
      <c r="AQ37" s="29">
        <f t="shared" si="72"/>
        <v>46.455507015000002</v>
      </c>
      <c r="AR37" s="29">
        <f t="shared" si="73"/>
        <v>172.35302805945102</v>
      </c>
      <c r="AS37" s="29">
        <f t="shared" si="74"/>
        <v>258.52954208917652</v>
      </c>
      <c r="AU37" s="14">
        <v>2</v>
      </c>
      <c r="AV37" s="28">
        <f>'Data @3.8'!R32</f>
        <v>4.9591000000000003</v>
      </c>
      <c r="AW37" s="15">
        <v>1.5</v>
      </c>
      <c r="AX37" s="29">
        <f t="shared" si="75"/>
        <v>7.4386500000000009</v>
      </c>
      <c r="AY37" s="29">
        <f t="shared" si="76"/>
        <v>24.592672810000003</v>
      </c>
      <c r="AZ37" s="29">
        <f t="shared" si="77"/>
        <v>36.889009215000002</v>
      </c>
      <c r="BA37" s="29">
        <f t="shared" si="78"/>
        <v>121.95752373207102</v>
      </c>
      <c r="BB37" s="29">
        <f t="shared" si="79"/>
        <v>182.93628559810654</v>
      </c>
      <c r="BD37" s="14">
        <v>2</v>
      </c>
      <c r="BE37" s="28">
        <f>'Data @3.8'!T32</f>
        <v>4.4338999999999995</v>
      </c>
      <c r="BF37" s="15">
        <v>1.5</v>
      </c>
      <c r="BG37" s="29">
        <f t="shared" si="80"/>
        <v>6.6508499999999993</v>
      </c>
      <c r="BH37" s="29">
        <f t="shared" si="81"/>
        <v>19.659469209999994</v>
      </c>
      <c r="BI37" s="29">
        <f t="shared" si="82"/>
        <v>29.489203814999989</v>
      </c>
      <c r="BJ37" s="29">
        <f t="shared" si="83"/>
        <v>87.168120530218957</v>
      </c>
      <c r="BK37" s="29">
        <f t="shared" si="84"/>
        <v>130.75218079532843</v>
      </c>
      <c r="BM37" s="14">
        <v>2</v>
      </c>
      <c r="BN37" s="28">
        <f>'Data @3.8'!V32</f>
        <v>4.0804</v>
      </c>
      <c r="BO37" s="15">
        <v>1.5</v>
      </c>
      <c r="BP37" s="29">
        <f t="shared" si="85"/>
        <v>6.1205999999999996</v>
      </c>
      <c r="BQ37" s="29">
        <f t="shared" si="86"/>
        <v>16.64966416</v>
      </c>
      <c r="BR37" s="29">
        <f t="shared" si="87"/>
        <v>24.974496240000001</v>
      </c>
      <c r="BS37" s="29">
        <f t="shared" si="88"/>
        <v>67.937289638464009</v>
      </c>
      <c r="BT37" s="29">
        <f t="shared" si="89"/>
        <v>101.90593445769602</v>
      </c>
      <c r="BV37" s="14">
        <v>2</v>
      </c>
      <c r="BW37" s="28">
        <f>'Data @3.8'!X32</f>
        <v>3.8986000000000001</v>
      </c>
      <c r="BX37" s="15">
        <v>1.5</v>
      </c>
      <c r="BY37" s="29">
        <f t="shared" si="90"/>
        <v>5.8479000000000001</v>
      </c>
      <c r="BZ37" s="29">
        <f t="shared" si="91"/>
        <v>15.199081960000001</v>
      </c>
      <c r="CA37" s="29">
        <f t="shared" si="92"/>
        <v>22.798622940000001</v>
      </c>
      <c r="CB37" s="29">
        <f t="shared" si="93"/>
        <v>59.255140929256001</v>
      </c>
      <c r="CC37" s="29">
        <f t="shared" si="94"/>
        <v>88.882711393883994</v>
      </c>
      <c r="CE37" s="14">
        <v>2</v>
      </c>
      <c r="CF37" s="28">
        <f>'Data @3.8'!Z32</f>
        <v>3.8379999999999996</v>
      </c>
      <c r="CG37" s="15">
        <v>1.5</v>
      </c>
      <c r="CH37" s="29">
        <f t="shared" si="95"/>
        <v>5.7569999999999997</v>
      </c>
      <c r="CI37" s="29">
        <f t="shared" si="96"/>
        <v>14.730243999999997</v>
      </c>
      <c r="CJ37" s="29">
        <f t="shared" si="97"/>
        <v>22.095365999999995</v>
      </c>
      <c r="CK37" s="29">
        <f t="shared" si="98"/>
        <v>56.534676471999987</v>
      </c>
      <c r="CL37" s="29">
        <f t="shared" si="99"/>
        <v>84.802014707999973</v>
      </c>
    </row>
    <row r="38" spans="2:90" ht="19.95" customHeight="1" x14ac:dyDescent="0.3">
      <c r="B38" s="14">
        <v>3</v>
      </c>
      <c r="C38" s="28">
        <f>'Data @3.8'!H33</f>
        <v>5.3849999999999998</v>
      </c>
      <c r="D38" s="15">
        <v>4</v>
      </c>
      <c r="E38" s="29">
        <f t="shared" si="50"/>
        <v>21.54</v>
      </c>
      <c r="F38" s="29">
        <f t="shared" si="51"/>
        <v>28.998224999999998</v>
      </c>
      <c r="G38" s="29">
        <f t="shared" si="52"/>
        <v>115.99289999999999</v>
      </c>
      <c r="H38" s="29">
        <f t="shared" si="53"/>
        <v>156.15544162499998</v>
      </c>
      <c r="I38" s="29">
        <f t="shared" si="54"/>
        <v>624.62176649999992</v>
      </c>
      <c r="K38" s="14">
        <v>3</v>
      </c>
      <c r="L38" s="28">
        <f>'Data @3.8'!J33</f>
        <v>5.5348000000000006</v>
      </c>
      <c r="M38" s="15">
        <v>4</v>
      </c>
      <c r="N38" s="29">
        <f t="shared" si="55"/>
        <v>22.139200000000002</v>
      </c>
      <c r="O38" s="29">
        <f t="shared" si="56"/>
        <v>30.634011040000008</v>
      </c>
      <c r="P38" s="29">
        <f t="shared" si="57"/>
        <v>122.53604416000003</v>
      </c>
      <c r="Q38" s="29">
        <f t="shared" si="58"/>
        <v>169.55312430419207</v>
      </c>
      <c r="R38" s="29">
        <f t="shared" si="59"/>
        <v>678.21249721676827</v>
      </c>
      <c r="T38" s="14">
        <v>3</v>
      </c>
      <c r="U38" s="28">
        <f>'Data @3.8'!L33</f>
        <v>5.7873000000000001</v>
      </c>
      <c r="V38" s="15">
        <v>4</v>
      </c>
      <c r="W38" s="29">
        <f t="shared" si="60"/>
        <v>23.1492</v>
      </c>
      <c r="X38" s="29">
        <f t="shared" si="61"/>
        <v>33.492841290000001</v>
      </c>
      <c r="Y38" s="29">
        <f t="shared" si="62"/>
        <v>133.97136516</v>
      </c>
      <c r="Z38" s="29">
        <f t="shared" si="63"/>
        <v>193.83312039761702</v>
      </c>
      <c r="AA38" s="29">
        <f t="shared" si="64"/>
        <v>775.33248159046809</v>
      </c>
      <c r="AC38" s="14">
        <v>3</v>
      </c>
      <c r="AD38" s="28">
        <f>'Data @3.8'!N33</f>
        <v>6.1205999999999996</v>
      </c>
      <c r="AE38" s="15">
        <v>4</v>
      </c>
      <c r="AF38" s="29">
        <f t="shared" si="65"/>
        <v>24.482399999999998</v>
      </c>
      <c r="AG38" s="29">
        <f t="shared" si="66"/>
        <v>37.461744359999997</v>
      </c>
      <c r="AH38" s="29">
        <f t="shared" si="67"/>
        <v>149.84697743999999</v>
      </c>
      <c r="AI38" s="29">
        <f t="shared" si="68"/>
        <v>229.28835252981597</v>
      </c>
      <c r="AJ38" s="29">
        <f t="shared" si="69"/>
        <v>917.15341011926387</v>
      </c>
      <c r="AL38" s="14">
        <v>3</v>
      </c>
      <c r="AM38" s="28">
        <f>'Data @3.8'!P33</f>
        <v>5.8276999999999992</v>
      </c>
      <c r="AN38" s="15">
        <v>4</v>
      </c>
      <c r="AO38" s="29">
        <f t="shared" si="70"/>
        <v>23.310799999999997</v>
      </c>
      <c r="AP38" s="29">
        <f t="shared" si="71"/>
        <v>33.962087289999992</v>
      </c>
      <c r="AQ38" s="29">
        <f t="shared" si="72"/>
        <v>135.84834915999997</v>
      </c>
      <c r="AR38" s="29">
        <f t="shared" si="73"/>
        <v>197.92085609993293</v>
      </c>
      <c r="AS38" s="29">
        <f t="shared" si="74"/>
        <v>791.68342439973173</v>
      </c>
      <c r="AU38" s="14">
        <v>3</v>
      </c>
      <c r="AV38" s="28">
        <f>'Data @3.8'!R33</f>
        <v>5.0095999999999998</v>
      </c>
      <c r="AW38" s="15">
        <v>4</v>
      </c>
      <c r="AX38" s="29">
        <f t="shared" si="75"/>
        <v>20.038399999999999</v>
      </c>
      <c r="AY38" s="29">
        <f t="shared" si="76"/>
        <v>25.096092159999998</v>
      </c>
      <c r="AZ38" s="29">
        <f t="shared" si="77"/>
        <v>100.38436863999999</v>
      </c>
      <c r="BA38" s="29">
        <f t="shared" si="78"/>
        <v>125.72138328473598</v>
      </c>
      <c r="BB38" s="29">
        <f t="shared" si="79"/>
        <v>502.88553313894391</v>
      </c>
      <c r="BD38" s="14">
        <v>3</v>
      </c>
      <c r="BE38" s="28">
        <f>'Data @3.8'!T33</f>
        <v>4.4338999999999995</v>
      </c>
      <c r="BF38" s="15">
        <v>4</v>
      </c>
      <c r="BG38" s="29">
        <f t="shared" si="80"/>
        <v>17.735599999999998</v>
      </c>
      <c r="BH38" s="29">
        <f t="shared" si="81"/>
        <v>19.659469209999994</v>
      </c>
      <c r="BI38" s="29">
        <f t="shared" si="82"/>
        <v>78.637876839999976</v>
      </c>
      <c r="BJ38" s="29">
        <f t="shared" si="83"/>
        <v>87.168120530218957</v>
      </c>
      <c r="BK38" s="29">
        <f t="shared" si="84"/>
        <v>348.67248212087583</v>
      </c>
      <c r="BM38" s="14">
        <v>3</v>
      </c>
      <c r="BN38" s="28">
        <f>'Data @3.8'!V33</f>
        <v>4.0804</v>
      </c>
      <c r="BO38" s="15">
        <v>4</v>
      </c>
      <c r="BP38" s="29">
        <f t="shared" si="85"/>
        <v>16.3216</v>
      </c>
      <c r="BQ38" s="29">
        <f t="shared" si="86"/>
        <v>16.64966416</v>
      </c>
      <c r="BR38" s="29">
        <f t="shared" si="87"/>
        <v>66.598656640000002</v>
      </c>
      <c r="BS38" s="29">
        <f t="shared" si="88"/>
        <v>67.937289638464009</v>
      </c>
      <c r="BT38" s="29">
        <f t="shared" si="89"/>
        <v>271.74915855385603</v>
      </c>
      <c r="BV38" s="14">
        <v>3</v>
      </c>
      <c r="BW38" s="28">
        <f>'Data @3.8'!X33</f>
        <v>3.8986000000000001</v>
      </c>
      <c r="BX38" s="15">
        <v>4</v>
      </c>
      <c r="BY38" s="29">
        <f t="shared" si="90"/>
        <v>15.5944</v>
      </c>
      <c r="BZ38" s="29">
        <f t="shared" si="91"/>
        <v>15.199081960000001</v>
      </c>
      <c r="CA38" s="29">
        <f t="shared" si="92"/>
        <v>60.796327840000004</v>
      </c>
      <c r="CB38" s="29">
        <f t="shared" si="93"/>
        <v>59.255140929256001</v>
      </c>
      <c r="CC38" s="29">
        <f t="shared" si="94"/>
        <v>237.020563717024</v>
      </c>
      <c r="CE38" s="14">
        <v>3</v>
      </c>
      <c r="CF38" s="28">
        <f>'Data @3.8'!Z33</f>
        <v>3.8379999999999996</v>
      </c>
      <c r="CG38" s="15">
        <v>4</v>
      </c>
      <c r="CH38" s="29">
        <f t="shared" si="95"/>
        <v>15.351999999999999</v>
      </c>
      <c r="CI38" s="29">
        <f t="shared" si="96"/>
        <v>14.730243999999997</v>
      </c>
      <c r="CJ38" s="29">
        <f t="shared" si="97"/>
        <v>58.920975999999989</v>
      </c>
      <c r="CK38" s="29">
        <f t="shared" si="98"/>
        <v>56.534676471999987</v>
      </c>
      <c r="CL38" s="29">
        <f t="shared" si="99"/>
        <v>226.13870588799995</v>
      </c>
    </row>
    <row r="39" spans="2:90" ht="19.95" customHeight="1" x14ac:dyDescent="0.3">
      <c r="B39" s="14">
        <v>4</v>
      </c>
      <c r="C39" s="28">
        <f>'Data @3.8'!H34</f>
        <v>5.3849999999999998</v>
      </c>
      <c r="D39" s="15">
        <v>2</v>
      </c>
      <c r="E39" s="29">
        <f t="shared" si="50"/>
        <v>10.77</v>
      </c>
      <c r="F39" s="29">
        <f t="shared" si="51"/>
        <v>28.998224999999998</v>
      </c>
      <c r="G39" s="29">
        <f t="shared" si="52"/>
        <v>57.996449999999996</v>
      </c>
      <c r="H39" s="29">
        <f t="shared" si="53"/>
        <v>156.15544162499998</v>
      </c>
      <c r="I39" s="29">
        <f t="shared" si="54"/>
        <v>312.31088324999996</v>
      </c>
      <c r="K39" s="14">
        <v>4</v>
      </c>
      <c r="L39" s="28">
        <f>'Data @3.8'!J34</f>
        <v>5.5348000000000006</v>
      </c>
      <c r="M39" s="15">
        <v>2</v>
      </c>
      <c r="N39" s="29">
        <f t="shared" si="55"/>
        <v>11.069600000000001</v>
      </c>
      <c r="O39" s="29">
        <f t="shared" si="56"/>
        <v>30.634011040000008</v>
      </c>
      <c r="P39" s="29">
        <f t="shared" si="57"/>
        <v>61.268022080000016</v>
      </c>
      <c r="Q39" s="29">
        <f t="shared" si="58"/>
        <v>169.55312430419207</v>
      </c>
      <c r="R39" s="29">
        <f t="shared" si="59"/>
        <v>339.10624860838413</v>
      </c>
      <c r="T39" s="14">
        <v>4</v>
      </c>
      <c r="U39" s="28">
        <f>'Data @3.8'!L34</f>
        <v>5.7873000000000001</v>
      </c>
      <c r="V39" s="15">
        <v>2</v>
      </c>
      <c r="W39" s="29">
        <f t="shared" si="60"/>
        <v>11.5746</v>
      </c>
      <c r="X39" s="29">
        <f t="shared" si="61"/>
        <v>33.492841290000001</v>
      </c>
      <c r="Y39" s="29">
        <f t="shared" si="62"/>
        <v>66.985682580000002</v>
      </c>
      <c r="Z39" s="29">
        <f t="shared" si="63"/>
        <v>193.83312039761702</v>
      </c>
      <c r="AA39" s="29">
        <f t="shared" si="64"/>
        <v>387.66624079523405</v>
      </c>
      <c r="AC39" s="14">
        <v>4</v>
      </c>
      <c r="AD39" s="28">
        <f>'Data @3.8'!N34</f>
        <v>6.1205999999999996</v>
      </c>
      <c r="AE39" s="15">
        <v>2</v>
      </c>
      <c r="AF39" s="29">
        <f t="shared" si="65"/>
        <v>12.241199999999999</v>
      </c>
      <c r="AG39" s="29">
        <f t="shared" si="66"/>
        <v>37.461744359999997</v>
      </c>
      <c r="AH39" s="29">
        <f t="shared" si="67"/>
        <v>74.923488719999995</v>
      </c>
      <c r="AI39" s="29">
        <f t="shared" si="68"/>
        <v>229.28835252981597</v>
      </c>
      <c r="AJ39" s="29">
        <f t="shared" si="69"/>
        <v>458.57670505963193</v>
      </c>
      <c r="AL39" s="14">
        <v>4</v>
      </c>
      <c r="AM39" s="28">
        <f>'Data @3.8'!P34</f>
        <v>5.8276999999999992</v>
      </c>
      <c r="AN39" s="15">
        <v>2</v>
      </c>
      <c r="AO39" s="29">
        <f t="shared" si="70"/>
        <v>11.655399999999998</v>
      </c>
      <c r="AP39" s="29">
        <f t="shared" si="71"/>
        <v>33.962087289999992</v>
      </c>
      <c r="AQ39" s="29">
        <f t="shared" si="72"/>
        <v>67.924174579999985</v>
      </c>
      <c r="AR39" s="29">
        <f t="shared" si="73"/>
        <v>197.92085609993293</v>
      </c>
      <c r="AS39" s="29">
        <f t="shared" si="74"/>
        <v>395.84171219986587</v>
      </c>
      <c r="AU39" s="14">
        <v>4</v>
      </c>
      <c r="AV39" s="28">
        <f>'Data @3.8'!R34</f>
        <v>5.0095999999999998</v>
      </c>
      <c r="AW39" s="15">
        <v>2</v>
      </c>
      <c r="AX39" s="29">
        <f t="shared" si="75"/>
        <v>10.0192</v>
      </c>
      <c r="AY39" s="29">
        <f t="shared" si="76"/>
        <v>25.096092159999998</v>
      </c>
      <c r="AZ39" s="29">
        <f t="shared" si="77"/>
        <v>50.192184319999996</v>
      </c>
      <c r="BA39" s="29">
        <f t="shared" si="78"/>
        <v>125.72138328473598</v>
      </c>
      <c r="BB39" s="29">
        <f t="shared" si="79"/>
        <v>251.44276656947196</v>
      </c>
      <c r="BD39" s="14">
        <v>4</v>
      </c>
      <c r="BE39" s="28">
        <f>'Data @3.8'!T34</f>
        <v>4.4338999999999995</v>
      </c>
      <c r="BF39" s="15">
        <v>2</v>
      </c>
      <c r="BG39" s="29">
        <f t="shared" si="80"/>
        <v>8.867799999999999</v>
      </c>
      <c r="BH39" s="29">
        <f t="shared" si="81"/>
        <v>19.659469209999994</v>
      </c>
      <c r="BI39" s="29">
        <f t="shared" si="82"/>
        <v>39.318938419999988</v>
      </c>
      <c r="BJ39" s="29">
        <f t="shared" si="83"/>
        <v>87.168120530218957</v>
      </c>
      <c r="BK39" s="29">
        <f t="shared" si="84"/>
        <v>174.33624106043791</v>
      </c>
      <c r="BM39" s="14">
        <v>4</v>
      </c>
      <c r="BN39" s="28">
        <f>'Data @3.8'!V34</f>
        <v>4.0804</v>
      </c>
      <c r="BO39" s="15">
        <v>2</v>
      </c>
      <c r="BP39" s="29">
        <f t="shared" si="85"/>
        <v>8.1608000000000001</v>
      </c>
      <c r="BQ39" s="29">
        <f t="shared" si="86"/>
        <v>16.64966416</v>
      </c>
      <c r="BR39" s="29">
        <f t="shared" si="87"/>
        <v>33.299328320000001</v>
      </c>
      <c r="BS39" s="29">
        <f t="shared" si="88"/>
        <v>67.937289638464009</v>
      </c>
      <c r="BT39" s="29">
        <f t="shared" si="89"/>
        <v>135.87457927692802</v>
      </c>
      <c r="BV39" s="14">
        <v>4</v>
      </c>
      <c r="BW39" s="28">
        <f>'Data @3.8'!X34</f>
        <v>3.8986000000000001</v>
      </c>
      <c r="BX39" s="15">
        <v>2</v>
      </c>
      <c r="BY39" s="29">
        <f t="shared" si="90"/>
        <v>7.7972000000000001</v>
      </c>
      <c r="BZ39" s="29">
        <f t="shared" si="91"/>
        <v>15.199081960000001</v>
      </c>
      <c r="CA39" s="29">
        <f t="shared" si="92"/>
        <v>30.398163920000002</v>
      </c>
      <c r="CB39" s="29">
        <f t="shared" si="93"/>
        <v>59.255140929256001</v>
      </c>
      <c r="CC39" s="29">
        <f t="shared" si="94"/>
        <v>118.510281858512</v>
      </c>
      <c r="CE39" s="14">
        <v>4</v>
      </c>
      <c r="CF39" s="28">
        <f>'Data @3.8'!Z34</f>
        <v>3.8379999999999996</v>
      </c>
      <c r="CG39" s="15">
        <v>2</v>
      </c>
      <c r="CH39" s="29">
        <f t="shared" si="95"/>
        <v>7.6759999999999993</v>
      </c>
      <c r="CI39" s="29">
        <f t="shared" si="96"/>
        <v>14.730243999999997</v>
      </c>
      <c r="CJ39" s="29">
        <f t="shared" si="97"/>
        <v>29.460487999999994</v>
      </c>
      <c r="CK39" s="29">
        <f t="shared" si="98"/>
        <v>56.534676471999987</v>
      </c>
      <c r="CL39" s="29">
        <f t="shared" si="99"/>
        <v>113.06935294399997</v>
      </c>
    </row>
    <row r="40" spans="2:90" ht="19.95" customHeight="1" x14ac:dyDescent="0.3">
      <c r="B40" s="14">
        <v>5</v>
      </c>
      <c r="C40" s="28">
        <f>'Data @3.8'!H35</f>
        <v>5.3849999999999998</v>
      </c>
      <c r="D40" s="15">
        <v>4</v>
      </c>
      <c r="E40" s="29">
        <f t="shared" si="50"/>
        <v>21.54</v>
      </c>
      <c r="F40" s="29">
        <f t="shared" si="51"/>
        <v>28.998224999999998</v>
      </c>
      <c r="G40" s="29">
        <f t="shared" si="52"/>
        <v>115.99289999999999</v>
      </c>
      <c r="H40" s="29">
        <f t="shared" si="53"/>
        <v>156.15544162499998</v>
      </c>
      <c r="I40" s="29">
        <f t="shared" si="54"/>
        <v>624.62176649999992</v>
      </c>
      <c r="K40" s="14">
        <v>5</v>
      </c>
      <c r="L40" s="28">
        <f>'Data @3.8'!J35</f>
        <v>5.5348000000000006</v>
      </c>
      <c r="M40" s="15">
        <v>4</v>
      </c>
      <c r="N40" s="29">
        <f t="shared" si="55"/>
        <v>22.139200000000002</v>
      </c>
      <c r="O40" s="29">
        <f t="shared" si="56"/>
        <v>30.634011040000008</v>
      </c>
      <c r="P40" s="29">
        <f t="shared" si="57"/>
        <v>122.53604416000003</v>
      </c>
      <c r="Q40" s="29">
        <f t="shared" si="58"/>
        <v>169.55312430419207</v>
      </c>
      <c r="R40" s="29">
        <f t="shared" si="59"/>
        <v>678.21249721676827</v>
      </c>
      <c r="T40" s="14">
        <v>5</v>
      </c>
      <c r="U40" s="28">
        <f>'Data @3.8'!L35</f>
        <v>5.7873000000000001</v>
      </c>
      <c r="V40" s="15">
        <v>4</v>
      </c>
      <c r="W40" s="29">
        <f t="shared" si="60"/>
        <v>23.1492</v>
      </c>
      <c r="X40" s="29">
        <f t="shared" si="61"/>
        <v>33.492841290000001</v>
      </c>
      <c r="Y40" s="29">
        <f t="shared" si="62"/>
        <v>133.97136516</v>
      </c>
      <c r="Z40" s="29">
        <f t="shared" si="63"/>
        <v>193.83312039761702</v>
      </c>
      <c r="AA40" s="29">
        <f t="shared" si="64"/>
        <v>775.33248159046809</v>
      </c>
      <c r="AC40" s="14">
        <v>5</v>
      </c>
      <c r="AD40" s="28">
        <f>'Data @3.8'!N35</f>
        <v>6.1205999999999996</v>
      </c>
      <c r="AE40" s="15">
        <v>4</v>
      </c>
      <c r="AF40" s="29">
        <f t="shared" si="65"/>
        <v>24.482399999999998</v>
      </c>
      <c r="AG40" s="29">
        <f t="shared" si="66"/>
        <v>37.461744359999997</v>
      </c>
      <c r="AH40" s="29">
        <f t="shared" si="67"/>
        <v>149.84697743999999</v>
      </c>
      <c r="AI40" s="29">
        <f t="shared" si="68"/>
        <v>229.28835252981597</v>
      </c>
      <c r="AJ40" s="29">
        <f t="shared" si="69"/>
        <v>917.15341011926387</v>
      </c>
      <c r="AL40" s="14">
        <v>5</v>
      </c>
      <c r="AM40" s="28">
        <f>'Data @3.8'!P35</f>
        <v>5.8276999999999992</v>
      </c>
      <c r="AN40" s="15">
        <v>4</v>
      </c>
      <c r="AO40" s="29">
        <f t="shared" si="70"/>
        <v>23.310799999999997</v>
      </c>
      <c r="AP40" s="29">
        <f t="shared" si="71"/>
        <v>33.962087289999992</v>
      </c>
      <c r="AQ40" s="29">
        <f t="shared" si="72"/>
        <v>135.84834915999997</v>
      </c>
      <c r="AR40" s="29">
        <f t="shared" si="73"/>
        <v>197.92085609993293</v>
      </c>
      <c r="AS40" s="29">
        <f t="shared" si="74"/>
        <v>791.68342439973173</v>
      </c>
      <c r="AU40" s="14">
        <v>5</v>
      </c>
      <c r="AV40" s="28">
        <f>'Data @3.8'!R35</f>
        <v>5.0095999999999998</v>
      </c>
      <c r="AW40" s="15">
        <v>4</v>
      </c>
      <c r="AX40" s="29">
        <f t="shared" si="75"/>
        <v>20.038399999999999</v>
      </c>
      <c r="AY40" s="29">
        <f t="shared" si="76"/>
        <v>25.096092159999998</v>
      </c>
      <c r="AZ40" s="29">
        <f t="shared" si="77"/>
        <v>100.38436863999999</v>
      </c>
      <c r="BA40" s="29">
        <f t="shared" si="78"/>
        <v>125.72138328473598</v>
      </c>
      <c r="BB40" s="29">
        <f t="shared" si="79"/>
        <v>502.88553313894391</v>
      </c>
      <c r="BD40" s="14">
        <v>5</v>
      </c>
      <c r="BE40" s="28">
        <f>'Data @3.8'!T35</f>
        <v>4.4338999999999995</v>
      </c>
      <c r="BF40" s="15">
        <v>4</v>
      </c>
      <c r="BG40" s="29">
        <f t="shared" si="80"/>
        <v>17.735599999999998</v>
      </c>
      <c r="BH40" s="29">
        <f t="shared" si="81"/>
        <v>19.659469209999994</v>
      </c>
      <c r="BI40" s="29">
        <f t="shared" si="82"/>
        <v>78.637876839999976</v>
      </c>
      <c r="BJ40" s="29">
        <f t="shared" si="83"/>
        <v>87.168120530218957</v>
      </c>
      <c r="BK40" s="29">
        <f t="shared" si="84"/>
        <v>348.67248212087583</v>
      </c>
      <c r="BM40" s="14">
        <v>5</v>
      </c>
      <c r="BN40" s="28">
        <f>'Data @3.8'!V35</f>
        <v>4.0804</v>
      </c>
      <c r="BO40" s="15">
        <v>4</v>
      </c>
      <c r="BP40" s="29">
        <f t="shared" si="85"/>
        <v>16.3216</v>
      </c>
      <c r="BQ40" s="29">
        <f t="shared" si="86"/>
        <v>16.64966416</v>
      </c>
      <c r="BR40" s="29">
        <f t="shared" si="87"/>
        <v>66.598656640000002</v>
      </c>
      <c r="BS40" s="29">
        <f t="shared" si="88"/>
        <v>67.937289638464009</v>
      </c>
      <c r="BT40" s="29">
        <f t="shared" si="89"/>
        <v>271.74915855385603</v>
      </c>
      <c r="BV40" s="14">
        <v>5</v>
      </c>
      <c r="BW40" s="28">
        <f>'Data @3.8'!X35</f>
        <v>3.8986000000000001</v>
      </c>
      <c r="BX40" s="15">
        <v>4</v>
      </c>
      <c r="BY40" s="29">
        <f t="shared" si="90"/>
        <v>15.5944</v>
      </c>
      <c r="BZ40" s="29">
        <f t="shared" si="91"/>
        <v>15.199081960000001</v>
      </c>
      <c r="CA40" s="29">
        <f t="shared" si="92"/>
        <v>60.796327840000004</v>
      </c>
      <c r="CB40" s="29">
        <f t="shared" si="93"/>
        <v>59.255140929256001</v>
      </c>
      <c r="CC40" s="29">
        <f t="shared" si="94"/>
        <v>237.020563717024</v>
      </c>
      <c r="CE40" s="14">
        <v>5</v>
      </c>
      <c r="CF40" s="28">
        <f>'Data @3.8'!Z35</f>
        <v>3.8379999999999996</v>
      </c>
      <c r="CG40" s="15">
        <v>4</v>
      </c>
      <c r="CH40" s="29">
        <f t="shared" si="95"/>
        <v>15.351999999999999</v>
      </c>
      <c r="CI40" s="29">
        <f t="shared" si="96"/>
        <v>14.730243999999997</v>
      </c>
      <c r="CJ40" s="29">
        <f t="shared" si="97"/>
        <v>58.920975999999989</v>
      </c>
      <c r="CK40" s="29">
        <f t="shared" si="98"/>
        <v>56.534676471999987</v>
      </c>
      <c r="CL40" s="29">
        <f t="shared" si="99"/>
        <v>226.13870588799995</v>
      </c>
    </row>
    <row r="41" spans="2:90" ht="19.95" customHeight="1" x14ac:dyDescent="0.3">
      <c r="B41" s="14">
        <v>6</v>
      </c>
      <c r="C41" s="28">
        <f>'Data @3.8'!H36</f>
        <v>5.3849999999999998</v>
      </c>
      <c r="D41" s="15">
        <v>2</v>
      </c>
      <c r="E41" s="29">
        <f t="shared" si="50"/>
        <v>10.77</v>
      </c>
      <c r="F41" s="29">
        <f t="shared" si="51"/>
        <v>28.998224999999998</v>
      </c>
      <c r="G41" s="29">
        <f t="shared" si="52"/>
        <v>57.996449999999996</v>
      </c>
      <c r="H41" s="29">
        <f t="shared" si="53"/>
        <v>156.15544162499998</v>
      </c>
      <c r="I41" s="29">
        <f t="shared" si="54"/>
        <v>312.31088324999996</v>
      </c>
      <c r="K41" s="14">
        <v>6</v>
      </c>
      <c r="L41" s="28">
        <f>'Data @3.8'!J36</f>
        <v>5.5348000000000006</v>
      </c>
      <c r="M41" s="15">
        <v>2</v>
      </c>
      <c r="N41" s="29">
        <f t="shared" si="55"/>
        <v>11.069600000000001</v>
      </c>
      <c r="O41" s="29">
        <f t="shared" si="56"/>
        <v>30.634011040000008</v>
      </c>
      <c r="P41" s="29">
        <f t="shared" si="57"/>
        <v>61.268022080000016</v>
      </c>
      <c r="Q41" s="29">
        <f t="shared" si="58"/>
        <v>169.55312430419207</v>
      </c>
      <c r="R41" s="29">
        <f t="shared" si="59"/>
        <v>339.10624860838413</v>
      </c>
      <c r="T41" s="14">
        <v>6</v>
      </c>
      <c r="U41" s="28">
        <f>'Data @3.8'!L36</f>
        <v>5.7873000000000001</v>
      </c>
      <c r="V41" s="15">
        <v>2</v>
      </c>
      <c r="W41" s="29">
        <f t="shared" si="60"/>
        <v>11.5746</v>
      </c>
      <c r="X41" s="29">
        <f t="shared" si="61"/>
        <v>33.492841290000001</v>
      </c>
      <c r="Y41" s="29">
        <f t="shared" si="62"/>
        <v>66.985682580000002</v>
      </c>
      <c r="Z41" s="29">
        <f t="shared" si="63"/>
        <v>193.83312039761702</v>
      </c>
      <c r="AA41" s="29">
        <f t="shared" si="64"/>
        <v>387.66624079523405</v>
      </c>
      <c r="AC41" s="14">
        <v>6</v>
      </c>
      <c r="AD41" s="28">
        <f>'Data @3.8'!N36</f>
        <v>6.1205999999999996</v>
      </c>
      <c r="AE41" s="15">
        <v>2</v>
      </c>
      <c r="AF41" s="29">
        <f t="shared" si="65"/>
        <v>12.241199999999999</v>
      </c>
      <c r="AG41" s="29">
        <f t="shared" si="66"/>
        <v>37.461744359999997</v>
      </c>
      <c r="AH41" s="29">
        <f t="shared" si="67"/>
        <v>74.923488719999995</v>
      </c>
      <c r="AI41" s="29">
        <f t="shared" si="68"/>
        <v>229.28835252981597</v>
      </c>
      <c r="AJ41" s="29">
        <f t="shared" si="69"/>
        <v>458.57670505963193</v>
      </c>
      <c r="AL41" s="14">
        <v>6</v>
      </c>
      <c r="AM41" s="28">
        <f>'Data @3.8'!P36</f>
        <v>5.8276999999999992</v>
      </c>
      <c r="AN41" s="15">
        <v>2</v>
      </c>
      <c r="AO41" s="29">
        <f t="shared" si="70"/>
        <v>11.655399999999998</v>
      </c>
      <c r="AP41" s="29">
        <f t="shared" si="71"/>
        <v>33.962087289999992</v>
      </c>
      <c r="AQ41" s="29">
        <f t="shared" si="72"/>
        <v>67.924174579999985</v>
      </c>
      <c r="AR41" s="29">
        <f t="shared" si="73"/>
        <v>197.92085609993293</v>
      </c>
      <c r="AS41" s="29">
        <f t="shared" si="74"/>
        <v>395.84171219986587</v>
      </c>
      <c r="AU41" s="14">
        <v>6</v>
      </c>
      <c r="AV41" s="28">
        <f>'Data @3.8'!R36</f>
        <v>5.0095999999999998</v>
      </c>
      <c r="AW41" s="15">
        <v>2</v>
      </c>
      <c r="AX41" s="29">
        <f t="shared" si="75"/>
        <v>10.0192</v>
      </c>
      <c r="AY41" s="29">
        <f t="shared" si="76"/>
        <v>25.096092159999998</v>
      </c>
      <c r="AZ41" s="29">
        <f t="shared" si="77"/>
        <v>50.192184319999996</v>
      </c>
      <c r="BA41" s="29">
        <f t="shared" si="78"/>
        <v>125.72138328473598</v>
      </c>
      <c r="BB41" s="29">
        <f t="shared" si="79"/>
        <v>251.44276656947196</v>
      </c>
      <c r="BD41" s="14">
        <v>6</v>
      </c>
      <c r="BE41" s="28">
        <f>'Data @3.8'!T36</f>
        <v>4.4338999999999995</v>
      </c>
      <c r="BF41" s="15">
        <v>2</v>
      </c>
      <c r="BG41" s="29">
        <f t="shared" si="80"/>
        <v>8.867799999999999</v>
      </c>
      <c r="BH41" s="29">
        <f t="shared" si="81"/>
        <v>19.659469209999994</v>
      </c>
      <c r="BI41" s="29">
        <f t="shared" si="82"/>
        <v>39.318938419999988</v>
      </c>
      <c r="BJ41" s="29">
        <f t="shared" si="83"/>
        <v>87.168120530218957</v>
      </c>
      <c r="BK41" s="29">
        <f t="shared" si="84"/>
        <v>174.33624106043791</v>
      </c>
      <c r="BM41" s="14">
        <v>6</v>
      </c>
      <c r="BN41" s="28">
        <f>'Data @3.8'!V36</f>
        <v>4.0804</v>
      </c>
      <c r="BO41" s="15">
        <v>2</v>
      </c>
      <c r="BP41" s="29">
        <f t="shared" si="85"/>
        <v>8.1608000000000001</v>
      </c>
      <c r="BQ41" s="29">
        <f t="shared" si="86"/>
        <v>16.64966416</v>
      </c>
      <c r="BR41" s="29">
        <f t="shared" si="87"/>
        <v>33.299328320000001</v>
      </c>
      <c r="BS41" s="29">
        <f t="shared" si="88"/>
        <v>67.937289638464009</v>
      </c>
      <c r="BT41" s="29">
        <f t="shared" si="89"/>
        <v>135.87457927692802</v>
      </c>
      <c r="BV41" s="14">
        <v>6</v>
      </c>
      <c r="BW41" s="28">
        <f>'Data @3.8'!X36</f>
        <v>3.8986000000000001</v>
      </c>
      <c r="BX41" s="15">
        <v>2</v>
      </c>
      <c r="BY41" s="29">
        <f t="shared" si="90"/>
        <v>7.7972000000000001</v>
      </c>
      <c r="BZ41" s="29">
        <f t="shared" si="91"/>
        <v>15.199081960000001</v>
      </c>
      <c r="CA41" s="29">
        <f t="shared" si="92"/>
        <v>30.398163920000002</v>
      </c>
      <c r="CB41" s="29">
        <f t="shared" si="93"/>
        <v>59.255140929256001</v>
      </c>
      <c r="CC41" s="29">
        <f t="shared" si="94"/>
        <v>118.510281858512</v>
      </c>
      <c r="CE41" s="14">
        <v>6</v>
      </c>
      <c r="CF41" s="28">
        <f>'Data @3.8'!Z36</f>
        <v>3.8379999999999996</v>
      </c>
      <c r="CG41" s="15">
        <v>2</v>
      </c>
      <c r="CH41" s="29">
        <f t="shared" si="95"/>
        <v>7.6759999999999993</v>
      </c>
      <c r="CI41" s="29">
        <f t="shared" si="96"/>
        <v>14.730243999999997</v>
      </c>
      <c r="CJ41" s="29">
        <f t="shared" si="97"/>
        <v>29.460487999999994</v>
      </c>
      <c r="CK41" s="29">
        <f t="shared" si="98"/>
        <v>56.534676471999987</v>
      </c>
      <c r="CL41" s="29">
        <f t="shared" si="99"/>
        <v>113.06935294399997</v>
      </c>
    </row>
    <row r="42" spans="2:90" ht="19.95" customHeight="1" x14ac:dyDescent="0.3">
      <c r="B42" s="14">
        <v>7</v>
      </c>
      <c r="C42" s="28">
        <f>'Data @3.8'!H37</f>
        <v>5.3849999999999998</v>
      </c>
      <c r="D42" s="15">
        <v>4</v>
      </c>
      <c r="E42" s="29">
        <f t="shared" si="50"/>
        <v>21.54</v>
      </c>
      <c r="F42" s="29">
        <f t="shared" si="51"/>
        <v>28.998224999999998</v>
      </c>
      <c r="G42" s="29">
        <f t="shared" si="52"/>
        <v>115.99289999999999</v>
      </c>
      <c r="H42" s="29">
        <f t="shared" si="53"/>
        <v>156.15544162499998</v>
      </c>
      <c r="I42" s="29">
        <f t="shared" si="54"/>
        <v>624.62176649999992</v>
      </c>
      <c r="K42" s="14">
        <v>7</v>
      </c>
      <c r="L42" s="28">
        <f>'Data @3.8'!J37</f>
        <v>5.5348000000000006</v>
      </c>
      <c r="M42" s="15">
        <v>4</v>
      </c>
      <c r="N42" s="29">
        <f t="shared" si="55"/>
        <v>22.139200000000002</v>
      </c>
      <c r="O42" s="29">
        <f t="shared" si="56"/>
        <v>30.634011040000008</v>
      </c>
      <c r="P42" s="29">
        <f t="shared" si="57"/>
        <v>122.53604416000003</v>
      </c>
      <c r="Q42" s="29">
        <f t="shared" si="58"/>
        <v>169.55312430419207</v>
      </c>
      <c r="R42" s="29">
        <f t="shared" si="59"/>
        <v>678.21249721676827</v>
      </c>
      <c r="T42" s="14">
        <v>7</v>
      </c>
      <c r="U42" s="28">
        <f>'Data @3.8'!L37</f>
        <v>5.7873000000000001</v>
      </c>
      <c r="V42" s="15">
        <v>4</v>
      </c>
      <c r="W42" s="29">
        <f t="shared" si="60"/>
        <v>23.1492</v>
      </c>
      <c r="X42" s="29">
        <f t="shared" si="61"/>
        <v>33.492841290000001</v>
      </c>
      <c r="Y42" s="29">
        <f t="shared" si="62"/>
        <v>133.97136516</v>
      </c>
      <c r="Z42" s="29">
        <f t="shared" si="63"/>
        <v>193.83312039761702</v>
      </c>
      <c r="AA42" s="29">
        <f t="shared" si="64"/>
        <v>775.33248159046809</v>
      </c>
      <c r="AC42" s="14">
        <v>7</v>
      </c>
      <c r="AD42" s="28">
        <f>'Data @3.8'!N37</f>
        <v>6.1205999999999996</v>
      </c>
      <c r="AE42" s="15">
        <v>4</v>
      </c>
      <c r="AF42" s="29">
        <f t="shared" si="65"/>
        <v>24.482399999999998</v>
      </c>
      <c r="AG42" s="29">
        <f t="shared" si="66"/>
        <v>37.461744359999997</v>
      </c>
      <c r="AH42" s="29">
        <f t="shared" si="67"/>
        <v>149.84697743999999</v>
      </c>
      <c r="AI42" s="29">
        <f t="shared" si="68"/>
        <v>229.28835252981597</v>
      </c>
      <c r="AJ42" s="29">
        <f t="shared" si="69"/>
        <v>917.15341011926387</v>
      </c>
      <c r="AL42" s="14">
        <v>7</v>
      </c>
      <c r="AM42" s="28">
        <f>'Data @3.8'!P37</f>
        <v>5.8276999999999992</v>
      </c>
      <c r="AN42" s="15">
        <v>4</v>
      </c>
      <c r="AO42" s="29">
        <f t="shared" si="70"/>
        <v>23.310799999999997</v>
      </c>
      <c r="AP42" s="29">
        <f t="shared" si="71"/>
        <v>33.962087289999992</v>
      </c>
      <c r="AQ42" s="29">
        <f t="shared" si="72"/>
        <v>135.84834915999997</v>
      </c>
      <c r="AR42" s="29">
        <f t="shared" si="73"/>
        <v>197.92085609993293</v>
      </c>
      <c r="AS42" s="29">
        <f t="shared" si="74"/>
        <v>791.68342439973173</v>
      </c>
      <c r="AU42" s="14">
        <v>7</v>
      </c>
      <c r="AV42" s="28">
        <f>'Data @3.8'!R37</f>
        <v>5.0095999999999998</v>
      </c>
      <c r="AW42" s="15">
        <v>4</v>
      </c>
      <c r="AX42" s="29">
        <f t="shared" si="75"/>
        <v>20.038399999999999</v>
      </c>
      <c r="AY42" s="29">
        <f t="shared" si="76"/>
        <v>25.096092159999998</v>
      </c>
      <c r="AZ42" s="29">
        <f t="shared" si="77"/>
        <v>100.38436863999999</v>
      </c>
      <c r="BA42" s="29">
        <f t="shared" si="78"/>
        <v>125.72138328473598</v>
      </c>
      <c r="BB42" s="29">
        <f t="shared" si="79"/>
        <v>502.88553313894391</v>
      </c>
      <c r="BD42" s="14">
        <v>7</v>
      </c>
      <c r="BE42" s="28">
        <f>'Data @3.8'!T37</f>
        <v>4.4338999999999995</v>
      </c>
      <c r="BF42" s="15">
        <v>4</v>
      </c>
      <c r="BG42" s="29">
        <f t="shared" si="80"/>
        <v>17.735599999999998</v>
      </c>
      <c r="BH42" s="29">
        <f t="shared" si="81"/>
        <v>19.659469209999994</v>
      </c>
      <c r="BI42" s="29">
        <f t="shared" si="82"/>
        <v>78.637876839999976</v>
      </c>
      <c r="BJ42" s="29">
        <f t="shared" si="83"/>
        <v>87.168120530218957</v>
      </c>
      <c r="BK42" s="29">
        <f t="shared" si="84"/>
        <v>348.67248212087583</v>
      </c>
      <c r="BM42" s="14">
        <v>7</v>
      </c>
      <c r="BN42" s="28">
        <f>'Data @3.8'!V37</f>
        <v>4.0804</v>
      </c>
      <c r="BO42" s="15">
        <v>4</v>
      </c>
      <c r="BP42" s="29">
        <f t="shared" si="85"/>
        <v>16.3216</v>
      </c>
      <c r="BQ42" s="29">
        <f t="shared" si="86"/>
        <v>16.64966416</v>
      </c>
      <c r="BR42" s="29">
        <f t="shared" si="87"/>
        <v>66.598656640000002</v>
      </c>
      <c r="BS42" s="29">
        <f t="shared" si="88"/>
        <v>67.937289638464009</v>
      </c>
      <c r="BT42" s="29">
        <f t="shared" si="89"/>
        <v>271.74915855385603</v>
      </c>
      <c r="BV42" s="14">
        <v>7</v>
      </c>
      <c r="BW42" s="28">
        <f>'Data @3.8'!X37</f>
        <v>3.8986000000000001</v>
      </c>
      <c r="BX42" s="15">
        <v>4</v>
      </c>
      <c r="BY42" s="29">
        <f t="shared" si="90"/>
        <v>15.5944</v>
      </c>
      <c r="BZ42" s="29">
        <f t="shared" si="91"/>
        <v>15.199081960000001</v>
      </c>
      <c r="CA42" s="29">
        <f t="shared" si="92"/>
        <v>60.796327840000004</v>
      </c>
      <c r="CB42" s="29">
        <f t="shared" si="93"/>
        <v>59.255140929256001</v>
      </c>
      <c r="CC42" s="29">
        <f t="shared" si="94"/>
        <v>237.020563717024</v>
      </c>
      <c r="CE42" s="14">
        <v>7</v>
      </c>
      <c r="CF42" s="28">
        <f>'Data @3.8'!Z37</f>
        <v>3.8379999999999996</v>
      </c>
      <c r="CG42" s="15">
        <v>4</v>
      </c>
      <c r="CH42" s="29">
        <f t="shared" si="95"/>
        <v>15.351999999999999</v>
      </c>
      <c r="CI42" s="29">
        <f t="shared" si="96"/>
        <v>14.730243999999997</v>
      </c>
      <c r="CJ42" s="29">
        <f t="shared" si="97"/>
        <v>58.920975999999989</v>
      </c>
      <c r="CK42" s="29">
        <f t="shared" si="98"/>
        <v>56.534676471999987</v>
      </c>
      <c r="CL42" s="29">
        <f t="shared" si="99"/>
        <v>226.13870588799995</v>
      </c>
    </row>
    <row r="43" spans="2:90" ht="19.95" customHeight="1" x14ac:dyDescent="0.3">
      <c r="B43" s="14">
        <v>8</v>
      </c>
      <c r="C43" s="28">
        <f>'Data @3.8'!H38</f>
        <v>5.3630999999999993</v>
      </c>
      <c r="D43" s="15">
        <v>1.5</v>
      </c>
      <c r="E43" s="29">
        <f t="shared" si="50"/>
        <v>8.044649999999999</v>
      </c>
      <c r="F43" s="29">
        <f t="shared" si="51"/>
        <v>28.762841609999992</v>
      </c>
      <c r="G43" s="29">
        <f t="shared" si="52"/>
        <v>43.144262414999986</v>
      </c>
      <c r="H43" s="29">
        <f t="shared" si="53"/>
        <v>154.25799583859094</v>
      </c>
      <c r="I43" s="29">
        <f t="shared" si="54"/>
        <v>231.38699375788642</v>
      </c>
      <c r="K43" s="14">
        <v>8</v>
      </c>
      <c r="L43" s="28">
        <f>'Data @3.8'!J38</f>
        <v>5.3732000000000006</v>
      </c>
      <c r="M43" s="15">
        <v>1.5</v>
      </c>
      <c r="N43" s="29">
        <f t="shared" si="55"/>
        <v>8.059800000000001</v>
      </c>
      <c r="O43" s="29">
        <f t="shared" si="56"/>
        <v>28.871278240000006</v>
      </c>
      <c r="P43" s="29">
        <f t="shared" si="57"/>
        <v>43.306917360000007</v>
      </c>
      <c r="Q43" s="29">
        <f t="shared" si="58"/>
        <v>155.13115223916805</v>
      </c>
      <c r="R43" s="29">
        <f t="shared" si="59"/>
        <v>232.69672835875207</v>
      </c>
      <c r="T43" s="14">
        <v>8</v>
      </c>
      <c r="U43" s="28">
        <f>'Data @3.8'!L38</f>
        <v>5.4944000000000006</v>
      </c>
      <c r="V43" s="15">
        <v>1.5</v>
      </c>
      <c r="W43" s="29">
        <f t="shared" si="60"/>
        <v>8.2416000000000018</v>
      </c>
      <c r="X43" s="29">
        <f t="shared" si="61"/>
        <v>30.188431360000006</v>
      </c>
      <c r="Y43" s="29">
        <f t="shared" si="62"/>
        <v>45.282647040000008</v>
      </c>
      <c r="Z43" s="29">
        <f t="shared" si="63"/>
        <v>165.86731726438404</v>
      </c>
      <c r="AA43" s="29">
        <f t="shared" si="64"/>
        <v>248.80097589657606</v>
      </c>
      <c r="AC43" s="14">
        <v>8</v>
      </c>
      <c r="AD43" s="28">
        <f>'Data @3.8'!N38</f>
        <v>5.5953999999999997</v>
      </c>
      <c r="AE43" s="15">
        <v>1.5</v>
      </c>
      <c r="AF43" s="29">
        <f t="shared" si="65"/>
        <v>8.3931000000000004</v>
      </c>
      <c r="AG43" s="29">
        <f t="shared" si="66"/>
        <v>31.308501159999995</v>
      </c>
      <c r="AH43" s="29">
        <f t="shared" si="67"/>
        <v>46.962751739999995</v>
      </c>
      <c r="AI43" s="29">
        <f t="shared" si="68"/>
        <v>175.18358739066397</v>
      </c>
      <c r="AJ43" s="29">
        <f t="shared" si="69"/>
        <v>262.77538108599595</v>
      </c>
      <c r="AL43" s="14">
        <v>8</v>
      </c>
      <c r="AM43" s="28">
        <f>'Data @3.8'!P38</f>
        <v>5.3630999999999993</v>
      </c>
      <c r="AN43" s="15">
        <v>1.5</v>
      </c>
      <c r="AO43" s="29">
        <f t="shared" si="70"/>
        <v>8.044649999999999</v>
      </c>
      <c r="AP43" s="29">
        <f t="shared" si="71"/>
        <v>28.762841609999992</v>
      </c>
      <c r="AQ43" s="29">
        <f t="shared" si="72"/>
        <v>43.144262414999986</v>
      </c>
      <c r="AR43" s="29">
        <f t="shared" si="73"/>
        <v>154.25799583859094</v>
      </c>
      <c r="AS43" s="29">
        <f t="shared" si="74"/>
        <v>231.38699375788642</v>
      </c>
      <c r="AU43" s="14">
        <v>8</v>
      </c>
      <c r="AV43" s="28">
        <f>'Data @3.8'!R38</f>
        <v>4.8479999999999999</v>
      </c>
      <c r="AW43" s="15">
        <v>1.5</v>
      </c>
      <c r="AX43" s="29">
        <f t="shared" si="75"/>
        <v>7.2720000000000002</v>
      </c>
      <c r="AY43" s="29">
        <f t="shared" si="76"/>
        <v>23.503104</v>
      </c>
      <c r="AZ43" s="29">
        <f t="shared" si="77"/>
        <v>35.254655999999997</v>
      </c>
      <c r="BA43" s="29">
        <f t="shared" si="78"/>
        <v>113.94304819199999</v>
      </c>
      <c r="BB43" s="29">
        <f t="shared" si="79"/>
        <v>170.91457228799999</v>
      </c>
      <c r="BD43" s="14">
        <v>8</v>
      </c>
      <c r="BE43" s="28">
        <f>'Data @3.8'!T38</f>
        <v>4.4338999999999995</v>
      </c>
      <c r="BF43" s="15">
        <v>1.5</v>
      </c>
      <c r="BG43" s="29">
        <f t="shared" si="80"/>
        <v>6.6508499999999993</v>
      </c>
      <c r="BH43" s="29">
        <f t="shared" si="81"/>
        <v>19.659469209999994</v>
      </c>
      <c r="BI43" s="29">
        <f t="shared" si="82"/>
        <v>29.489203814999989</v>
      </c>
      <c r="BJ43" s="29">
        <f t="shared" si="83"/>
        <v>87.168120530218957</v>
      </c>
      <c r="BK43" s="29">
        <f t="shared" si="84"/>
        <v>130.75218079532843</v>
      </c>
      <c r="BM43" s="14">
        <v>8</v>
      </c>
      <c r="BN43" s="28">
        <f>'Data @3.8'!V38</f>
        <v>4.1208</v>
      </c>
      <c r="BO43" s="15">
        <v>1.5</v>
      </c>
      <c r="BP43" s="29">
        <f t="shared" si="85"/>
        <v>6.1812000000000005</v>
      </c>
      <c r="BQ43" s="29">
        <f t="shared" si="86"/>
        <v>16.98099264</v>
      </c>
      <c r="BR43" s="29">
        <f t="shared" si="87"/>
        <v>25.471488960000002</v>
      </c>
      <c r="BS43" s="29">
        <f t="shared" si="88"/>
        <v>69.975274470911998</v>
      </c>
      <c r="BT43" s="29">
        <f t="shared" si="89"/>
        <v>104.962911706368</v>
      </c>
      <c r="BV43" s="14">
        <v>8</v>
      </c>
      <c r="BW43" s="28">
        <f>'Data @3.8'!X38</f>
        <v>3.8986000000000001</v>
      </c>
      <c r="BX43" s="15">
        <v>1.5</v>
      </c>
      <c r="BY43" s="29">
        <f t="shared" si="90"/>
        <v>5.8479000000000001</v>
      </c>
      <c r="BZ43" s="29">
        <f t="shared" si="91"/>
        <v>15.199081960000001</v>
      </c>
      <c r="CA43" s="29">
        <f t="shared" si="92"/>
        <v>22.798622940000001</v>
      </c>
      <c r="CB43" s="29">
        <f t="shared" si="93"/>
        <v>59.255140929256001</v>
      </c>
      <c r="CC43" s="29">
        <f t="shared" si="94"/>
        <v>88.882711393883994</v>
      </c>
      <c r="CE43" s="14">
        <v>8</v>
      </c>
      <c r="CF43" s="28">
        <f>'Data @3.8'!Z38</f>
        <v>3.8379999999999996</v>
      </c>
      <c r="CG43" s="15">
        <v>1.5</v>
      </c>
      <c r="CH43" s="29">
        <f t="shared" si="95"/>
        <v>5.7569999999999997</v>
      </c>
      <c r="CI43" s="29">
        <f t="shared" si="96"/>
        <v>14.730243999999997</v>
      </c>
      <c r="CJ43" s="29">
        <f t="shared" si="97"/>
        <v>22.095365999999995</v>
      </c>
      <c r="CK43" s="29">
        <f t="shared" si="98"/>
        <v>56.534676471999987</v>
      </c>
      <c r="CL43" s="29">
        <f t="shared" si="99"/>
        <v>84.802014707999973</v>
      </c>
    </row>
    <row r="44" spans="2:90" ht="19.95" customHeight="1" x14ac:dyDescent="0.3">
      <c r="B44" s="14">
        <v>8.5</v>
      </c>
      <c r="C44" s="28">
        <f>'Data @3.8'!H39</f>
        <v>5.1611000000000002</v>
      </c>
      <c r="D44" s="15">
        <v>2</v>
      </c>
      <c r="E44" s="29">
        <f t="shared" si="50"/>
        <v>10.3222</v>
      </c>
      <c r="F44" s="29">
        <f t="shared" si="51"/>
        <v>26.636953210000001</v>
      </c>
      <c r="G44" s="29">
        <f t="shared" si="52"/>
        <v>53.273906420000003</v>
      </c>
      <c r="H44" s="29">
        <f t="shared" si="53"/>
        <v>137.47597921213102</v>
      </c>
      <c r="I44" s="29">
        <f t="shared" si="54"/>
        <v>274.95195842426205</v>
      </c>
      <c r="K44" s="14">
        <v>8.5</v>
      </c>
      <c r="L44" s="28">
        <f>'Data @3.8'!J39</f>
        <v>5.0701999999999998</v>
      </c>
      <c r="M44" s="15">
        <v>2</v>
      </c>
      <c r="N44" s="29">
        <f t="shared" si="55"/>
        <v>10.1404</v>
      </c>
      <c r="O44" s="29">
        <f t="shared" si="56"/>
        <v>25.706928039999998</v>
      </c>
      <c r="P44" s="29">
        <f t="shared" si="57"/>
        <v>51.413856079999995</v>
      </c>
      <c r="Q44" s="29">
        <f t="shared" si="58"/>
        <v>130.33926654840798</v>
      </c>
      <c r="R44" s="29">
        <f t="shared" si="59"/>
        <v>260.67853309681595</v>
      </c>
      <c r="T44" s="14">
        <v>8.5</v>
      </c>
      <c r="U44" s="28">
        <f>'Data @3.8'!L39</f>
        <v>5.0903999999999998</v>
      </c>
      <c r="V44" s="15">
        <v>2</v>
      </c>
      <c r="W44" s="29">
        <f t="shared" si="60"/>
        <v>10.1808</v>
      </c>
      <c r="X44" s="29">
        <f t="shared" si="61"/>
        <v>25.912172159999997</v>
      </c>
      <c r="Y44" s="29">
        <f t="shared" si="62"/>
        <v>51.824344319999994</v>
      </c>
      <c r="Z44" s="29">
        <f t="shared" si="63"/>
        <v>131.90332116326397</v>
      </c>
      <c r="AA44" s="29">
        <f t="shared" si="64"/>
        <v>263.80664232652794</v>
      </c>
      <c r="AC44" s="14">
        <v>8.5</v>
      </c>
      <c r="AD44" s="28">
        <f>'Data @3.8'!N39</f>
        <v>5.0681799999999999</v>
      </c>
      <c r="AE44" s="15">
        <v>2</v>
      </c>
      <c r="AF44" s="29">
        <f t="shared" si="65"/>
        <v>10.13636</v>
      </c>
      <c r="AG44" s="29">
        <f t="shared" si="66"/>
        <v>25.686448512399998</v>
      </c>
      <c r="AH44" s="29">
        <f t="shared" si="67"/>
        <v>51.372897024799997</v>
      </c>
      <c r="AI44" s="29">
        <f t="shared" si="68"/>
        <v>130.18354462157541</v>
      </c>
      <c r="AJ44" s="29">
        <f t="shared" si="69"/>
        <v>260.36708924315082</v>
      </c>
      <c r="AL44" s="14">
        <v>8.5</v>
      </c>
      <c r="AM44" s="28">
        <f>'Data @3.8'!P39</f>
        <v>4.8984999999999994</v>
      </c>
      <c r="AN44" s="15">
        <v>2</v>
      </c>
      <c r="AO44" s="29">
        <f t="shared" si="70"/>
        <v>9.7969999999999988</v>
      </c>
      <c r="AP44" s="29">
        <f t="shared" si="71"/>
        <v>23.995302249999995</v>
      </c>
      <c r="AQ44" s="29">
        <f t="shared" si="72"/>
        <v>47.990604499999989</v>
      </c>
      <c r="AR44" s="29">
        <f t="shared" si="73"/>
        <v>117.54098807162497</v>
      </c>
      <c r="AS44" s="29">
        <f t="shared" si="74"/>
        <v>235.08197614324993</v>
      </c>
      <c r="AU44" s="14">
        <v>8.5</v>
      </c>
      <c r="AV44" s="28">
        <f>'Data @3.8'!R39</f>
        <v>4.6055999999999999</v>
      </c>
      <c r="AW44" s="15">
        <v>2</v>
      </c>
      <c r="AX44" s="29">
        <f t="shared" si="75"/>
        <v>9.2111999999999998</v>
      </c>
      <c r="AY44" s="29">
        <f t="shared" si="76"/>
        <v>21.211551359999998</v>
      </c>
      <c r="AZ44" s="29">
        <f t="shared" si="77"/>
        <v>42.423102719999996</v>
      </c>
      <c r="BA44" s="29">
        <f t="shared" si="78"/>
        <v>97.691920943615983</v>
      </c>
      <c r="BB44" s="29">
        <f t="shared" si="79"/>
        <v>195.38384188723197</v>
      </c>
      <c r="BD44" s="14">
        <v>8.5</v>
      </c>
      <c r="BE44" s="28">
        <f>'Data @3.8'!T39</f>
        <v>4.2975500000000002</v>
      </c>
      <c r="BF44" s="15">
        <v>2</v>
      </c>
      <c r="BG44" s="29">
        <f t="shared" si="80"/>
        <v>8.5951000000000004</v>
      </c>
      <c r="BH44" s="29">
        <f t="shared" si="81"/>
        <v>18.468936002500001</v>
      </c>
      <c r="BI44" s="29">
        <f t="shared" si="82"/>
        <v>36.937872005000003</v>
      </c>
      <c r="BJ44" s="29">
        <f t="shared" si="83"/>
        <v>79.37117591754388</v>
      </c>
      <c r="BK44" s="29">
        <f t="shared" si="84"/>
        <v>158.74235183508776</v>
      </c>
      <c r="BM44" s="14">
        <v>8.5</v>
      </c>
      <c r="BN44" s="28">
        <f>'Data @3.8'!V39</f>
        <v>4.0602</v>
      </c>
      <c r="BO44" s="15">
        <v>2</v>
      </c>
      <c r="BP44" s="29">
        <f t="shared" si="85"/>
        <v>8.1204000000000001</v>
      </c>
      <c r="BQ44" s="29">
        <f t="shared" si="86"/>
        <v>16.485224039999999</v>
      </c>
      <c r="BR44" s="29">
        <f t="shared" si="87"/>
        <v>32.970448079999997</v>
      </c>
      <c r="BS44" s="29">
        <f t="shared" si="88"/>
        <v>66.933306647207999</v>
      </c>
      <c r="BT44" s="29">
        <f t="shared" si="89"/>
        <v>133.866613294416</v>
      </c>
      <c r="BV44" s="14">
        <v>8.5</v>
      </c>
      <c r="BW44" s="28">
        <f>'Data @3.8'!X39</f>
        <v>3.8986000000000001</v>
      </c>
      <c r="BX44" s="15">
        <v>2</v>
      </c>
      <c r="BY44" s="29">
        <f t="shared" si="90"/>
        <v>7.7972000000000001</v>
      </c>
      <c r="BZ44" s="29">
        <f t="shared" si="91"/>
        <v>15.199081960000001</v>
      </c>
      <c r="CA44" s="29">
        <f t="shared" si="92"/>
        <v>30.398163920000002</v>
      </c>
      <c r="CB44" s="29">
        <f t="shared" si="93"/>
        <v>59.255140929256001</v>
      </c>
      <c r="CC44" s="29">
        <f t="shared" si="94"/>
        <v>118.510281858512</v>
      </c>
      <c r="CE44" s="14">
        <v>8.5</v>
      </c>
      <c r="CF44" s="28">
        <f>'Data @3.8'!Z39</f>
        <v>3.8379999999999996</v>
      </c>
      <c r="CG44" s="15">
        <v>2</v>
      </c>
      <c r="CH44" s="29">
        <f t="shared" si="95"/>
        <v>7.6759999999999993</v>
      </c>
      <c r="CI44" s="29">
        <f t="shared" si="96"/>
        <v>14.730243999999997</v>
      </c>
      <c r="CJ44" s="29">
        <f t="shared" si="97"/>
        <v>29.460487999999994</v>
      </c>
      <c r="CK44" s="29">
        <f t="shared" si="98"/>
        <v>56.534676471999987</v>
      </c>
      <c r="CL44" s="29">
        <f t="shared" si="99"/>
        <v>113.06935294399997</v>
      </c>
    </row>
    <row r="45" spans="2:90" ht="19.95" customHeight="1" x14ac:dyDescent="0.3">
      <c r="B45" s="14">
        <v>9</v>
      </c>
      <c r="C45" s="28">
        <f>'Data @3.8'!H40</f>
        <v>4.343</v>
      </c>
      <c r="D45" s="15">
        <v>1</v>
      </c>
      <c r="E45" s="29">
        <f t="shared" si="50"/>
        <v>4.343</v>
      </c>
      <c r="F45" s="29">
        <f t="shared" si="51"/>
        <v>18.861649</v>
      </c>
      <c r="G45" s="29">
        <f t="shared" si="52"/>
        <v>18.861649</v>
      </c>
      <c r="H45" s="29">
        <f t="shared" si="53"/>
        <v>81.916141607</v>
      </c>
      <c r="I45" s="29">
        <f t="shared" si="54"/>
        <v>81.916141607</v>
      </c>
      <c r="K45" s="14">
        <v>9</v>
      </c>
      <c r="L45" s="28">
        <f>'Data @3.8'!J40</f>
        <v>4.2319000000000004</v>
      </c>
      <c r="M45" s="15">
        <v>1</v>
      </c>
      <c r="N45" s="29">
        <f t="shared" si="55"/>
        <v>4.2319000000000004</v>
      </c>
      <c r="O45" s="29">
        <f t="shared" si="56"/>
        <v>17.908977610000004</v>
      </c>
      <c r="P45" s="29">
        <f t="shared" si="57"/>
        <v>17.908977610000004</v>
      </c>
      <c r="Q45" s="29">
        <f t="shared" si="58"/>
        <v>75.789002347759023</v>
      </c>
      <c r="R45" s="29">
        <f t="shared" si="59"/>
        <v>75.789002347759023</v>
      </c>
      <c r="T45" s="14">
        <v>9</v>
      </c>
      <c r="U45" s="28">
        <f>'Data @3.8'!L40</f>
        <v>4.242</v>
      </c>
      <c r="V45" s="15">
        <v>1</v>
      </c>
      <c r="W45" s="29">
        <f t="shared" si="60"/>
        <v>4.242</v>
      </c>
      <c r="X45" s="29">
        <f t="shared" si="61"/>
        <v>17.994564</v>
      </c>
      <c r="Y45" s="29">
        <f t="shared" si="62"/>
        <v>17.994564</v>
      </c>
      <c r="Z45" s="29">
        <f t="shared" si="63"/>
        <v>76.332940488000006</v>
      </c>
      <c r="AA45" s="29">
        <f t="shared" si="64"/>
        <v>76.332940488000006</v>
      </c>
      <c r="AC45" s="14">
        <v>9</v>
      </c>
      <c r="AD45" s="28">
        <f>'Data @3.8'!N40</f>
        <v>4.2591699999999992</v>
      </c>
      <c r="AE45" s="15">
        <v>1</v>
      </c>
      <c r="AF45" s="29">
        <f t="shared" si="65"/>
        <v>4.2591699999999992</v>
      </c>
      <c r="AG45" s="29">
        <f t="shared" si="66"/>
        <v>18.140529088899992</v>
      </c>
      <c r="AH45" s="29">
        <f t="shared" si="67"/>
        <v>18.140529088899992</v>
      </c>
      <c r="AI45" s="29">
        <f t="shared" si="68"/>
        <v>77.263597279570163</v>
      </c>
      <c r="AJ45" s="29">
        <f t="shared" si="69"/>
        <v>77.263597279570163</v>
      </c>
      <c r="AL45" s="14">
        <v>9</v>
      </c>
      <c r="AM45" s="28">
        <f>'Data @3.8'!P40</f>
        <v>4.2319000000000004</v>
      </c>
      <c r="AN45" s="15">
        <v>1</v>
      </c>
      <c r="AO45" s="29">
        <f t="shared" si="70"/>
        <v>4.2319000000000004</v>
      </c>
      <c r="AP45" s="29">
        <f t="shared" si="71"/>
        <v>17.908977610000004</v>
      </c>
      <c r="AQ45" s="29">
        <f t="shared" si="72"/>
        <v>17.908977610000004</v>
      </c>
      <c r="AR45" s="29">
        <f t="shared" si="73"/>
        <v>75.789002347759023</v>
      </c>
      <c r="AS45" s="29">
        <f t="shared" si="74"/>
        <v>75.789002347759023</v>
      </c>
      <c r="AU45" s="14">
        <v>9</v>
      </c>
      <c r="AV45" s="28">
        <f>'Data @3.8'!R40</f>
        <v>4.1308999999999996</v>
      </c>
      <c r="AW45" s="15">
        <v>1</v>
      </c>
      <c r="AX45" s="29">
        <f t="shared" si="75"/>
        <v>4.1308999999999996</v>
      </c>
      <c r="AY45" s="29">
        <f t="shared" si="76"/>
        <v>17.064334809999995</v>
      </c>
      <c r="AZ45" s="29">
        <f t="shared" si="77"/>
        <v>17.064334809999995</v>
      </c>
      <c r="BA45" s="29">
        <f t="shared" si="78"/>
        <v>70.491060666628968</v>
      </c>
      <c r="BB45" s="29">
        <f t="shared" si="79"/>
        <v>70.491060666628968</v>
      </c>
      <c r="BD45" s="14">
        <v>9</v>
      </c>
      <c r="BE45" s="28">
        <f>'Data @3.8'!T40</f>
        <v>3.9693000000000001</v>
      </c>
      <c r="BF45" s="15">
        <v>1</v>
      </c>
      <c r="BG45" s="29">
        <f t="shared" si="80"/>
        <v>3.9693000000000001</v>
      </c>
      <c r="BH45" s="29">
        <f t="shared" si="81"/>
        <v>15.75534249</v>
      </c>
      <c r="BI45" s="29">
        <f t="shared" si="82"/>
        <v>15.75534249</v>
      </c>
      <c r="BJ45" s="29">
        <f t="shared" si="83"/>
        <v>62.537680945557</v>
      </c>
      <c r="BK45" s="29">
        <f t="shared" si="84"/>
        <v>62.537680945557</v>
      </c>
      <c r="BM45" s="14">
        <v>9</v>
      </c>
      <c r="BN45" s="28">
        <f>'Data @3.8'!V40</f>
        <v>3.8379999999999996</v>
      </c>
      <c r="BO45" s="15">
        <v>1</v>
      </c>
      <c r="BP45" s="29">
        <f t="shared" si="85"/>
        <v>3.8379999999999996</v>
      </c>
      <c r="BQ45" s="29">
        <f t="shared" si="86"/>
        <v>14.730243999999997</v>
      </c>
      <c r="BR45" s="29">
        <f t="shared" si="87"/>
        <v>14.730243999999997</v>
      </c>
      <c r="BS45" s="29">
        <f t="shared" si="88"/>
        <v>56.534676471999987</v>
      </c>
      <c r="BT45" s="29">
        <f t="shared" si="89"/>
        <v>56.534676471999987</v>
      </c>
      <c r="BV45" s="14">
        <v>9</v>
      </c>
      <c r="BW45" s="28">
        <f>'Data @3.8'!X40</f>
        <v>3.7370000000000001</v>
      </c>
      <c r="BX45" s="15">
        <v>1</v>
      </c>
      <c r="BY45" s="29">
        <f t="shared" si="90"/>
        <v>3.7370000000000001</v>
      </c>
      <c r="BZ45" s="29">
        <f t="shared" si="91"/>
        <v>13.965169000000001</v>
      </c>
      <c r="CA45" s="29">
        <f t="shared" si="92"/>
        <v>13.965169000000001</v>
      </c>
      <c r="CB45" s="29">
        <f t="shared" si="93"/>
        <v>52.187836553000004</v>
      </c>
      <c r="CC45" s="29">
        <f t="shared" si="94"/>
        <v>52.187836553000004</v>
      </c>
      <c r="CE45" s="14">
        <v>9</v>
      </c>
      <c r="CF45" s="28">
        <f>'Data @3.8'!Z40</f>
        <v>3.8379999999999996</v>
      </c>
      <c r="CG45" s="15">
        <v>1</v>
      </c>
      <c r="CH45" s="29">
        <f t="shared" si="95"/>
        <v>3.8379999999999996</v>
      </c>
      <c r="CI45" s="29">
        <f t="shared" si="96"/>
        <v>14.730243999999997</v>
      </c>
      <c r="CJ45" s="29">
        <f t="shared" si="97"/>
        <v>14.730243999999997</v>
      </c>
      <c r="CK45" s="29">
        <f t="shared" si="98"/>
        <v>56.534676471999987</v>
      </c>
      <c r="CL45" s="29">
        <f t="shared" si="99"/>
        <v>56.534676471999987</v>
      </c>
    </row>
    <row r="46" spans="2:90" ht="19.95" customHeight="1" x14ac:dyDescent="0.3">
      <c r="B46" s="14">
        <v>9.5</v>
      </c>
      <c r="C46" s="28">
        <f>'Data @3.8'!H41</f>
        <v>4.343</v>
      </c>
      <c r="D46" s="15">
        <v>2</v>
      </c>
      <c r="E46" s="29">
        <f t="shared" si="50"/>
        <v>8.6859999999999999</v>
      </c>
      <c r="F46" s="29">
        <f t="shared" si="51"/>
        <v>18.861649</v>
      </c>
      <c r="G46" s="29">
        <f t="shared" si="52"/>
        <v>37.723298</v>
      </c>
      <c r="H46" s="29">
        <f t="shared" si="53"/>
        <v>81.916141607</v>
      </c>
      <c r="I46" s="29">
        <f t="shared" si="54"/>
        <v>163.832283214</v>
      </c>
      <c r="K46" s="14">
        <v>9.5</v>
      </c>
      <c r="L46" s="28">
        <f>'Data @3.8'!J41</f>
        <v>2.7370999999999999</v>
      </c>
      <c r="M46" s="15">
        <v>2</v>
      </c>
      <c r="N46" s="29">
        <f t="shared" si="55"/>
        <v>5.4741999999999997</v>
      </c>
      <c r="O46" s="29">
        <f t="shared" si="56"/>
        <v>7.4917164099999995</v>
      </c>
      <c r="P46" s="29">
        <f t="shared" si="57"/>
        <v>14.983432819999999</v>
      </c>
      <c r="Q46" s="29">
        <f t="shared" si="58"/>
        <v>20.505576985810997</v>
      </c>
      <c r="R46" s="29">
        <f t="shared" si="59"/>
        <v>41.011153971621994</v>
      </c>
      <c r="T46" s="14">
        <v>9.5</v>
      </c>
      <c r="U46" s="28">
        <f>'Data @3.8'!L41</f>
        <v>2.6764999999999999</v>
      </c>
      <c r="V46" s="15">
        <v>2</v>
      </c>
      <c r="W46" s="29">
        <f t="shared" si="60"/>
        <v>5.3529999999999998</v>
      </c>
      <c r="X46" s="29">
        <f t="shared" si="61"/>
        <v>7.1636522499999993</v>
      </c>
      <c r="Y46" s="29">
        <f t="shared" si="62"/>
        <v>14.327304499999999</v>
      </c>
      <c r="Z46" s="29">
        <f t="shared" si="63"/>
        <v>19.173515247124996</v>
      </c>
      <c r="AA46" s="29">
        <f t="shared" si="64"/>
        <v>38.347030494249992</v>
      </c>
      <c r="AC46" s="14">
        <v>9.5</v>
      </c>
      <c r="AD46" s="28">
        <f>'Data @3.8'!N41</f>
        <v>2.7764900000000003</v>
      </c>
      <c r="AE46" s="15">
        <v>2</v>
      </c>
      <c r="AF46" s="29">
        <f t="shared" si="65"/>
        <v>5.5529800000000007</v>
      </c>
      <c r="AG46" s="29">
        <f t="shared" si="66"/>
        <v>7.708896720100002</v>
      </c>
      <c r="AH46" s="29">
        <f t="shared" si="67"/>
        <v>15.417793440200004</v>
      </c>
      <c r="AI46" s="29">
        <f t="shared" si="68"/>
        <v>21.403674654390457</v>
      </c>
      <c r="AJ46" s="29">
        <f t="shared" si="69"/>
        <v>42.807349308780914</v>
      </c>
      <c r="AL46" s="14">
        <v>9.5</v>
      </c>
      <c r="AM46" s="28">
        <f>'Data @3.8'!P41</f>
        <v>2.8885999999999998</v>
      </c>
      <c r="AN46" s="15">
        <v>2</v>
      </c>
      <c r="AO46" s="29">
        <f t="shared" si="70"/>
        <v>5.7771999999999997</v>
      </c>
      <c r="AP46" s="29">
        <f t="shared" si="71"/>
        <v>8.3440099599999993</v>
      </c>
      <c r="AQ46" s="29">
        <f t="shared" si="72"/>
        <v>16.688019919999999</v>
      </c>
      <c r="AR46" s="29">
        <f t="shared" si="73"/>
        <v>24.102507170455997</v>
      </c>
      <c r="AS46" s="29">
        <f t="shared" si="74"/>
        <v>48.205014340911994</v>
      </c>
      <c r="AU46" s="14">
        <v>9.5</v>
      </c>
      <c r="AV46" s="28">
        <f>'Data @3.8'!R41</f>
        <v>3.0400999999999998</v>
      </c>
      <c r="AW46" s="15">
        <v>2</v>
      </c>
      <c r="AX46" s="29">
        <f t="shared" si="75"/>
        <v>6.0801999999999996</v>
      </c>
      <c r="AY46" s="29">
        <f t="shared" si="76"/>
        <v>9.2422080099999988</v>
      </c>
      <c r="AZ46" s="29">
        <f t="shared" si="77"/>
        <v>18.484416019999998</v>
      </c>
      <c r="BA46" s="29">
        <f t="shared" si="78"/>
        <v>28.097236571200995</v>
      </c>
      <c r="BB46" s="29">
        <f t="shared" si="79"/>
        <v>56.194473142401989</v>
      </c>
      <c r="BD46" s="14">
        <v>9.5</v>
      </c>
      <c r="BE46" s="28">
        <f>'Data @3.8'!T41</f>
        <v>3.1916000000000002</v>
      </c>
      <c r="BF46" s="15">
        <v>2</v>
      </c>
      <c r="BG46" s="29">
        <f t="shared" si="80"/>
        <v>6.3832000000000004</v>
      </c>
      <c r="BH46" s="29">
        <f t="shared" si="81"/>
        <v>10.186310560000001</v>
      </c>
      <c r="BI46" s="29">
        <f t="shared" si="82"/>
        <v>20.372621120000002</v>
      </c>
      <c r="BJ46" s="29">
        <f t="shared" si="83"/>
        <v>32.510628783296006</v>
      </c>
      <c r="BK46" s="29">
        <f t="shared" si="84"/>
        <v>65.021257566592013</v>
      </c>
      <c r="BM46" s="14">
        <v>9.5</v>
      </c>
      <c r="BN46" s="28">
        <f>'Data @3.8'!V41</f>
        <v>3.3329999999999997</v>
      </c>
      <c r="BO46" s="15">
        <v>2</v>
      </c>
      <c r="BP46" s="29">
        <f t="shared" si="85"/>
        <v>6.6659999999999995</v>
      </c>
      <c r="BQ46" s="29">
        <f t="shared" si="86"/>
        <v>11.108888999999998</v>
      </c>
      <c r="BR46" s="29">
        <f t="shared" si="87"/>
        <v>22.217777999999996</v>
      </c>
      <c r="BS46" s="29">
        <f t="shared" si="88"/>
        <v>37.025927036999988</v>
      </c>
      <c r="BT46" s="29">
        <f t="shared" si="89"/>
        <v>74.051854073999976</v>
      </c>
      <c r="BV46" s="14">
        <v>9.5</v>
      </c>
      <c r="BW46" s="28">
        <f>'Data @3.8'!X41</f>
        <v>3.5350000000000001</v>
      </c>
      <c r="BX46" s="15">
        <v>2</v>
      </c>
      <c r="BY46" s="29">
        <f t="shared" si="90"/>
        <v>7.07</v>
      </c>
      <c r="BZ46" s="29">
        <f t="shared" si="91"/>
        <v>12.496225000000001</v>
      </c>
      <c r="CA46" s="29">
        <f t="shared" si="92"/>
        <v>24.992450000000002</v>
      </c>
      <c r="CB46" s="29">
        <f t="shared" si="93"/>
        <v>44.174155375000005</v>
      </c>
      <c r="CC46" s="29">
        <f t="shared" si="94"/>
        <v>88.34831075000001</v>
      </c>
      <c r="CE46" s="14">
        <v>9.5</v>
      </c>
      <c r="CF46" s="28">
        <f>'Data @3.8'!Z41</f>
        <v>3.8077000000000001</v>
      </c>
      <c r="CG46" s="15">
        <v>2</v>
      </c>
      <c r="CH46" s="29">
        <f t="shared" si="95"/>
        <v>7.6154000000000002</v>
      </c>
      <c r="CI46" s="29">
        <f t="shared" si="96"/>
        <v>14.49857929</v>
      </c>
      <c r="CJ46" s="29">
        <f t="shared" si="97"/>
        <v>28.997158580000001</v>
      </c>
      <c r="CK46" s="29">
        <f t="shared" si="98"/>
        <v>55.206240362533002</v>
      </c>
      <c r="CL46" s="29">
        <f t="shared" si="99"/>
        <v>110.412480725066</v>
      </c>
    </row>
    <row r="47" spans="2:90" ht="19.95" customHeight="1" x14ac:dyDescent="0.3">
      <c r="B47" s="14">
        <v>10</v>
      </c>
      <c r="C47" s="28">
        <f>'Data @3.8'!H42</f>
        <v>0</v>
      </c>
      <c r="D47" s="15">
        <v>0.5</v>
      </c>
      <c r="E47" s="29">
        <f t="shared" si="50"/>
        <v>0</v>
      </c>
      <c r="F47" s="29">
        <f t="shared" si="51"/>
        <v>0</v>
      </c>
      <c r="G47" s="29">
        <f t="shared" si="52"/>
        <v>0</v>
      </c>
      <c r="H47" s="29">
        <f t="shared" si="53"/>
        <v>0</v>
      </c>
      <c r="I47" s="29">
        <f t="shared" si="54"/>
        <v>0</v>
      </c>
      <c r="K47" s="14">
        <v>10</v>
      </c>
      <c r="L47" s="28">
        <f>'Data @3.8'!J42</f>
        <v>0</v>
      </c>
      <c r="M47" s="15">
        <v>0.5</v>
      </c>
      <c r="N47" s="29">
        <f t="shared" si="55"/>
        <v>0</v>
      </c>
      <c r="O47" s="29">
        <f t="shared" si="56"/>
        <v>0</v>
      </c>
      <c r="P47" s="29">
        <f t="shared" si="57"/>
        <v>0</v>
      </c>
      <c r="Q47" s="29">
        <f t="shared" si="58"/>
        <v>0</v>
      </c>
      <c r="R47" s="29">
        <f t="shared" si="59"/>
        <v>0</v>
      </c>
      <c r="T47" s="14">
        <v>10</v>
      </c>
      <c r="U47" s="28">
        <f>'Data @3.8'!L42</f>
        <v>0</v>
      </c>
      <c r="V47" s="15">
        <v>0.5</v>
      </c>
      <c r="W47" s="29">
        <f t="shared" si="60"/>
        <v>0</v>
      </c>
      <c r="X47" s="29">
        <f t="shared" si="61"/>
        <v>0</v>
      </c>
      <c r="Y47" s="29">
        <f t="shared" si="62"/>
        <v>0</v>
      </c>
      <c r="Z47" s="29">
        <f t="shared" si="63"/>
        <v>0</v>
      </c>
      <c r="AA47" s="29">
        <f t="shared" si="64"/>
        <v>0</v>
      </c>
      <c r="AC47" s="14">
        <v>10</v>
      </c>
      <c r="AD47" s="28">
        <f>'Data @3.8'!N42</f>
        <v>0</v>
      </c>
      <c r="AE47" s="15">
        <v>0.5</v>
      </c>
      <c r="AF47" s="29">
        <f t="shared" si="65"/>
        <v>0</v>
      </c>
      <c r="AG47" s="29">
        <f t="shared" si="66"/>
        <v>0</v>
      </c>
      <c r="AH47" s="29">
        <f t="shared" si="67"/>
        <v>0</v>
      </c>
      <c r="AI47" s="29">
        <f t="shared" si="68"/>
        <v>0</v>
      </c>
      <c r="AJ47" s="29">
        <f t="shared" si="69"/>
        <v>0</v>
      </c>
      <c r="AL47" s="14">
        <v>10</v>
      </c>
      <c r="AM47" s="28">
        <f>'Data @3.8'!P42</f>
        <v>0</v>
      </c>
      <c r="AN47" s="15">
        <v>0.5</v>
      </c>
      <c r="AO47" s="29">
        <f t="shared" si="70"/>
        <v>0</v>
      </c>
      <c r="AP47" s="29">
        <f t="shared" si="71"/>
        <v>0</v>
      </c>
      <c r="AQ47" s="29">
        <f t="shared" si="72"/>
        <v>0</v>
      </c>
      <c r="AR47" s="29">
        <f t="shared" si="73"/>
        <v>0</v>
      </c>
      <c r="AS47" s="29">
        <f t="shared" si="74"/>
        <v>0</v>
      </c>
      <c r="AU47" s="14">
        <v>10</v>
      </c>
      <c r="AV47" s="28">
        <f>'Data @3.8'!R42</f>
        <v>0</v>
      </c>
      <c r="AW47" s="15">
        <v>0.5</v>
      </c>
      <c r="AX47" s="29">
        <f t="shared" si="75"/>
        <v>0</v>
      </c>
      <c r="AY47" s="29">
        <f t="shared" si="76"/>
        <v>0</v>
      </c>
      <c r="AZ47" s="29">
        <f t="shared" si="77"/>
        <v>0</v>
      </c>
      <c r="BA47" s="29">
        <f t="shared" si="78"/>
        <v>0</v>
      </c>
      <c r="BB47" s="29">
        <f t="shared" si="79"/>
        <v>0</v>
      </c>
      <c r="BD47" s="14">
        <v>10</v>
      </c>
      <c r="BE47" s="28">
        <f>'Data @3.8'!T42</f>
        <v>0</v>
      </c>
      <c r="BF47" s="15">
        <v>0.5</v>
      </c>
      <c r="BG47" s="29">
        <f t="shared" si="80"/>
        <v>0</v>
      </c>
      <c r="BH47" s="29">
        <f t="shared" si="81"/>
        <v>0</v>
      </c>
      <c r="BI47" s="29">
        <f t="shared" si="82"/>
        <v>0</v>
      </c>
      <c r="BJ47" s="29">
        <f t="shared" si="83"/>
        <v>0</v>
      </c>
      <c r="BK47" s="29">
        <f t="shared" si="84"/>
        <v>0</v>
      </c>
      <c r="BM47" s="14">
        <v>10</v>
      </c>
      <c r="BN47" s="28">
        <f>'Data @3.8'!V42</f>
        <v>0</v>
      </c>
      <c r="BO47" s="15">
        <v>0.5</v>
      </c>
      <c r="BP47" s="29">
        <f t="shared" si="85"/>
        <v>0</v>
      </c>
      <c r="BQ47" s="29">
        <f t="shared" si="86"/>
        <v>0</v>
      </c>
      <c r="BR47" s="29">
        <f t="shared" si="87"/>
        <v>0</v>
      </c>
      <c r="BS47" s="29">
        <f t="shared" si="88"/>
        <v>0</v>
      </c>
      <c r="BT47" s="29">
        <f t="shared" si="89"/>
        <v>0</v>
      </c>
      <c r="BV47" s="14">
        <v>10</v>
      </c>
      <c r="BW47" s="28">
        <f>'Data @3.8'!X42</f>
        <v>0</v>
      </c>
      <c r="BX47" s="15">
        <v>0.5</v>
      </c>
      <c r="BY47" s="29">
        <f t="shared" si="90"/>
        <v>0</v>
      </c>
      <c r="BZ47" s="29">
        <f t="shared" si="91"/>
        <v>0</v>
      </c>
      <c r="CA47" s="29">
        <f t="shared" si="92"/>
        <v>0</v>
      </c>
      <c r="CB47" s="29">
        <f t="shared" si="93"/>
        <v>0</v>
      </c>
      <c r="CC47" s="29">
        <f t="shared" si="94"/>
        <v>0</v>
      </c>
      <c r="CE47" s="14">
        <v>10</v>
      </c>
      <c r="CF47" s="28">
        <f>'Data @3.8'!Z42</f>
        <v>0</v>
      </c>
      <c r="CG47" s="15">
        <v>0.5</v>
      </c>
      <c r="CH47" s="29">
        <f t="shared" si="95"/>
        <v>0</v>
      </c>
      <c r="CI47" s="29">
        <f t="shared" si="96"/>
        <v>0</v>
      </c>
      <c r="CJ47" s="29">
        <f t="shared" si="97"/>
        <v>0</v>
      </c>
      <c r="CK47" s="29">
        <f t="shared" si="98"/>
        <v>0</v>
      </c>
      <c r="CL47" s="29">
        <f t="shared" si="99"/>
        <v>0</v>
      </c>
    </row>
    <row r="48" spans="2:90" s="22" customFormat="1" ht="19.95" customHeight="1" x14ac:dyDescent="0.3">
      <c r="B48" s="25"/>
      <c r="C48" s="26"/>
      <c r="D48" s="25" t="s">
        <v>38</v>
      </c>
      <c r="E48" s="27">
        <f>SUM(E33:E47)</f>
        <v>150.98839000000001</v>
      </c>
      <c r="F48" s="27" t="s">
        <v>39</v>
      </c>
      <c r="G48" s="27">
        <f>SUM(G33:G47)</f>
        <v>787.19095225859985</v>
      </c>
      <c r="H48" s="27" t="s">
        <v>40</v>
      </c>
      <c r="I48" s="27">
        <f>SUM(I33:I47)</f>
        <v>4129.4478457314899</v>
      </c>
      <c r="K48" s="25"/>
      <c r="L48" s="26"/>
      <c r="M48" s="25" t="s">
        <v>38</v>
      </c>
      <c r="N48" s="27">
        <f>SUM(N33:N47)</f>
        <v>148.79825</v>
      </c>
      <c r="O48" s="27" t="s">
        <v>39</v>
      </c>
      <c r="P48" s="27">
        <f>SUM(P33:P47)</f>
        <v>779.97409605250016</v>
      </c>
      <c r="Q48" s="27" t="s">
        <v>40</v>
      </c>
      <c r="R48" s="27">
        <f>SUM(R33:R47)</f>
        <v>4154.2504802197764</v>
      </c>
      <c r="T48" s="25"/>
      <c r="U48" s="26"/>
      <c r="V48" s="25" t="s">
        <v>38</v>
      </c>
      <c r="W48" s="27">
        <f>SUM(W33:W47)</f>
        <v>152.04540000000003</v>
      </c>
      <c r="X48" s="27" t="s">
        <v>39</v>
      </c>
      <c r="Y48" s="27">
        <f>SUM(Y33:Y47)</f>
        <v>821.78297106000002</v>
      </c>
      <c r="Z48" s="27" t="s">
        <v>40</v>
      </c>
      <c r="AA48" s="27">
        <f>SUM(AA33:AA47)</f>
        <v>4533.6527383832827</v>
      </c>
      <c r="AC48" s="25"/>
      <c r="AD48" s="26"/>
      <c r="AE48" s="25" t="s">
        <v>38</v>
      </c>
      <c r="AF48" s="27">
        <f>SUM(AF33:AF47)</f>
        <v>156.35910999999999</v>
      </c>
      <c r="AG48" s="27" t="s">
        <v>39</v>
      </c>
      <c r="AH48" s="27">
        <f>SUM(AH33:AH47)</f>
        <v>877.84525860389999</v>
      </c>
      <c r="AI48" s="27" t="s">
        <v>40</v>
      </c>
      <c r="AJ48" s="27">
        <f>SUM(AJ33:AJ47)</f>
        <v>5059.2983773425531</v>
      </c>
      <c r="AL48" s="25"/>
      <c r="AM48" s="26"/>
      <c r="AN48" s="25" t="s">
        <v>38</v>
      </c>
      <c r="AO48" s="27">
        <f>SUM(AO33:AO47)</f>
        <v>149.12649999999999</v>
      </c>
      <c r="AP48" s="27" t="s">
        <v>39</v>
      </c>
      <c r="AQ48" s="27">
        <f>SUM(AQ33:AQ47)</f>
        <v>797.72309647999987</v>
      </c>
      <c r="AR48" s="27" t="s">
        <v>40</v>
      </c>
      <c r="AS48" s="27">
        <f>SUM(AS33:AS47)</f>
        <v>4378.1918424302685</v>
      </c>
      <c r="AU48" s="25"/>
      <c r="AV48" s="26"/>
      <c r="AW48" s="25" t="s">
        <v>38</v>
      </c>
      <c r="AX48" s="27">
        <f>SUM(AX33:AX47)</f>
        <v>132.36554999999998</v>
      </c>
      <c r="AY48" s="27" t="s">
        <v>39</v>
      </c>
      <c r="AZ48" s="27">
        <f>SUM(AZ33:AZ47)</f>
        <v>621.23952286499991</v>
      </c>
      <c r="BA48" s="27" t="s">
        <v>40</v>
      </c>
      <c r="BB48" s="27">
        <f>SUM(BB33:BB47)</f>
        <v>2971.5325131396312</v>
      </c>
      <c r="BD48" s="25"/>
      <c r="BE48" s="26"/>
      <c r="BF48" s="25" t="s">
        <v>38</v>
      </c>
      <c r="BG48" s="27">
        <f>SUM(BG33:BG47)</f>
        <v>120.023855</v>
      </c>
      <c r="BH48" s="27" t="s">
        <v>39</v>
      </c>
      <c r="BI48" s="27">
        <f>SUM(BI33:BI47)</f>
        <v>506.88846986644995</v>
      </c>
      <c r="BJ48" s="27" t="s">
        <v>40</v>
      </c>
      <c r="BK48" s="27">
        <f>SUM(BK33:BK47)</f>
        <v>2171.4438637395024</v>
      </c>
      <c r="BM48" s="25"/>
      <c r="BN48" s="26"/>
      <c r="BO48" s="25" t="s">
        <v>38</v>
      </c>
      <c r="BP48" s="27">
        <f>SUM(BP33:BP47)</f>
        <v>112.14534999999999</v>
      </c>
      <c r="BQ48" s="27" t="s">
        <v>39</v>
      </c>
      <c r="BR48" s="27">
        <f>SUM(BR33:BR47)</f>
        <v>440.63693846499996</v>
      </c>
      <c r="BS48" s="27" t="s">
        <v>40</v>
      </c>
      <c r="BT48" s="27">
        <f>SUM(BT33:BT47)</f>
        <v>1751.1728767585914</v>
      </c>
      <c r="BV48" s="25"/>
      <c r="BW48" s="26"/>
      <c r="BX48" s="25" t="s">
        <v>38</v>
      </c>
      <c r="BY48" s="27">
        <f>SUM(BY33:BY47)</f>
        <v>108.11342999999999</v>
      </c>
      <c r="BZ48" s="27" t="s">
        <v>39</v>
      </c>
      <c r="CA48" s="27">
        <f>SUM(CA33:CA47)</f>
        <v>408.5636764958</v>
      </c>
      <c r="CB48" s="27" t="s">
        <v>40</v>
      </c>
      <c r="CC48" s="27">
        <f>SUM(CC33:CC47)</f>
        <v>1558.9340941680332</v>
      </c>
      <c r="CE48" s="25"/>
      <c r="CF48" s="26"/>
      <c r="CG48" s="25" t="s">
        <v>38</v>
      </c>
      <c r="CH48" s="27">
        <f>SUM(CH33:CH47)</f>
        <v>107.37814999999999</v>
      </c>
      <c r="CI48" s="27" t="s">
        <v>39</v>
      </c>
      <c r="CJ48" s="27">
        <f>SUM(CJ33:CJ47)</f>
        <v>402.64066170499996</v>
      </c>
      <c r="CK48" s="27" t="s">
        <v>40</v>
      </c>
      <c r="CL48" s="27">
        <f>SUM(CL33:CL47)</f>
        <v>1523.3556168450032</v>
      </c>
    </row>
    <row r="49" spans="3:90" s="30" customFormat="1" ht="20.399999999999999" customHeight="1" x14ac:dyDescent="0.3">
      <c r="C49" s="31"/>
      <c r="E49" s="32"/>
      <c r="F49" s="32"/>
      <c r="G49" s="32"/>
      <c r="H49" s="32"/>
      <c r="I49" s="32"/>
      <c r="L49" s="31"/>
      <c r="N49" s="32"/>
      <c r="O49" s="32"/>
      <c r="P49" s="32"/>
      <c r="Q49" s="32"/>
      <c r="R49" s="32"/>
      <c r="U49" s="31"/>
      <c r="W49" s="32"/>
      <c r="X49" s="32"/>
      <c r="Y49" s="32"/>
      <c r="Z49" s="32"/>
      <c r="AA49" s="32"/>
      <c r="AD49" s="31"/>
      <c r="AF49" s="32"/>
      <c r="AG49" s="32"/>
      <c r="AH49" s="32"/>
      <c r="AI49" s="32"/>
      <c r="AJ49" s="32"/>
      <c r="AM49" s="31"/>
      <c r="AO49" s="32"/>
      <c r="AP49" s="32"/>
      <c r="AQ49" s="32"/>
      <c r="AR49" s="32"/>
      <c r="AS49" s="32"/>
      <c r="AV49" s="31"/>
      <c r="AX49" s="32"/>
      <c r="AY49" s="32"/>
      <c r="AZ49" s="32"/>
      <c r="BA49" s="32"/>
      <c r="BB49" s="32"/>
      <c r="BE49" s="31"/>
      <c r="BG49" s="32"/>
      <c r="BH49" s="32"/>
      <c r="BI49" s="32"/>
      <c r="BJ49" s="32"/>
      <c r="BK49" s="32"/>
      <c r="BN49" s="31"/>
      <c r="BP49" s="32"/>
      <c r="BQ49" s="32"/>
      <c r="BR49" s="32"/>
      <c r="BS49" s="32"/>
      <c r="BT49" s="32"/>
      <c r="BW49" s="31"/>
      <c r="BY49" s="32"/>
      <c r="BZ49" s="32"/>
      <c r="CA49" s="32"/>
      <c r="CB49" s="32"/>
      <c r="CC49" s="32"/>
      <c r="CF49" s="31"/>
      <c r="CH49" s="32"/>
      <c r="CI49" s="32"/>
      <c r="CJ49" s="32"/>
      <c r="CK49" s="32"/>
      <c r="CL49" s="32"/>
    </row>
  </sheetData>
  <mergeCells count="41">
    <mergeCell ref="AW30:AZ31"/>
    <mergeCell ref="BF30:BI31"/>
    <mergeCell ref="BO30:BR31"/>
    <mergeCell ref="BX30:CA31"/>
    <mergeCell ref="CG30:CJ31"/>
    <mergeCell ref="AW28:AZ29"/>
    <mergeCell ref="BF28:BI29"/>
    <mergeCell ref="BO28:BR29"/>
    <mergeCell ref="BX28:CA29"/>
    <mergeCell ref="CG28:CJ29"/>
    <mergeCell ref="D30:G31"/>
    <mergeCell ref="M30:P31"/>
    <mergeCell ref="V30:Y31"/>
    <mergeCell ref="AE30:AH31"/>
    <mergeCell ref="AN30:AQ31"/>
    <mergeCell ref="AW8:AZ9"/>
    <mergeCell ref="BF8:BI9"/>
    <mergeCell ref="BO8:BR9"/>
    <mergeCell ref="BX8:CA9"/>
    <mergeCell ref="CG8:CJ9"/>
    <mergeCell ref="D28:G29"/>
    <mergeCell ref="M28:P29"/>
    <mergeCell ref="V28:Y29"/>
    <mergeCell ref="AE28:AH29"/>
    <mergeCell ref="AN28:AQ29"/>
    <mergeCell ref="AW6:AZ7"/>
    <mergeCell ref="BF6:BI7"/>
    <mergeCell ref="BO6:BR7"/>
    <mergeCell ref="BX6:CA7"/>
    <mergeCell ref="CG6:CJ7"/>
    <mergeCell ref="D8:G9"/>
    <mergeCell ref="M8:P9"/>
    <mergeCell ref="V8:Y9"/>
    <mergeCell ref="AE8:AH9"/>
    <mergeCell ref="AN8:AQ9"/>
    <mergeCell ref="AN6:AQ7"/>
    <mergeCell ref="K2:S4"/>
    <mergeCell ref="D6:G7"/>
    <mergeCell ref="M6:P7"/>
    <mergeCell ref="V6:Y7"/>
    <mergeCell ref="AE6:AH7"/>
  </mergeCells>
  <printOptions horizontalCentered="1" verticalCentered="1"/>
  <pageMargins left="0.25" right="0.25" top="0.75" bottom="0.75" header="0.3" footer="0.3"/>
  <pageSetup paperSize="9" scale="1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5EAA-DF22-4480-ABBD-11F58E444473}">
  <sheetPr>
    <pageSetUpPr fitToPage="1"/>
  </sheetPr>
  <dimension ref="A1:CK70"/>
  <sheetViews>
    <sheetView zoomScaleNormal="100" workbookViewId="0">
      <selection activeCell="C11" sqref="C11:F11"/>
    </sheetView>
  </sheetViews>
  <sheetFormatPr defaultColWidth="8.88671875" defaultRowHeight="14.4" x14ac:dyDescent="0.3"/>
  <cols>
    <col min="1" max="1" width="8.88671875" style="1"/>
    <col min="2" max="2" width="9" style="1" bestFit="1" customWidth="1"/>
    <col min="3" max="4" width="9.6640625" style="1" bestFit="1" customWidth="1"/>
    <col min="5" max="5" width="9.33203125" style="1" customWidth="1"/>
    <col min="6" max="7" width="10.6640625" style="1" customWidth="1"/>
    <col min="8" max="8" width="8.88671875" style="1" customWidth="1"/>
    <col min="9" max="9" width="11.109375" style="1" customWidth="1"/>
    <col min="10" max="11" width="8.88671875" style="1"/>
    <col min="12" max="12" width="10.44140625" style="1" customWidth="1"/>
    <col min="13" max="20" width="8.88671875" style="1"/>
    <col min="21" max="21" width="12.6640625" style="1" bestFit="1" customWidth="1"/>
    <col min="22" max="28" width="8.88671875" style="1"/>
    <col min="29" max="29" width="8.5546875" style="1" customWidth="1"/>
    <col min="30" max="30" width="10.44140625" style="1" customWidth="1"/>
    <col min="31" max="35" width="8.88671875" style="1"/>
    <col min="36" max="36" width="12.6640625" style="1" bestFit="1" customWidth="1"/>
    <col min="37" max="38" width="8.88671875" style="1"/>
    <col min="39" max="39" width="12.6640625" style="1" bestFit="1" customWidth="1"/>
    <col min="40" max="46" width="8.88671875" style="1"/>
    <col min="47" max="47" width="10.44140625" style="1" customWidth="1"/>
    <col min="48" max="56" width="8.88671875" style="1"/>
    <col min="57" max="57" width="9.77734375" style="1" customWidth="1"/>
    <col min="58" max="65" width="8.88671875" style="1"/>
    <col min="66" max="66" width="10.77734375" style="1" customWidth="1"/>
    <col min="67" max="74" width="8.88671875" style="1"/>
    <col min="75" max="75" width="10.44140625" style="1" customWidth="1"/>
    <col min="76" max="80" width="8.88671875" style="1"/>
    <col min="81" max="81" width="10" style="1" customWidth="1"/>
    <col min="82" max="83" width="8.88671875" style="1"/>
    <col min="84" max="84" width="10.33203125" style="1" customWidth="1"/>
    <col min="85" max="16384" width="8.88671875" style="1"/>
  </cols>
  <sheetData>
    <row r="1" spans="1:89" ht="14.4" customHeight="1" x14ac:dyDescent="0.3">
      <c r="E1" s="59"/>
      <c r="F1" s="59"/>
      <c r="G1" s="59"/>
      <c r="H1" s="59"/>
      <c r="I1" s="59"/>
      <c r="J1" s="59"/>
      <c r="K1" s="59"/>
    </row>
    <row r="2" spans="1:89" ht="14.4" customHeight="1" x14ac:dyDescent="0.3">
      <c r="E2" s="59"/>
      <c r="F2" s="59"/>
      <c r="G2" s="59"/>
      <c r="H2" s="59"/>
      <c r="I2" s="59"/>
      <c r="J2" s="59"/>
      <c r="K2" s="59"/>
    </row>
    <row r="3" spans="1:89" ht="14.4" customHeight="1" x14ac:dyDescent="0.3">
      <c r="E3" s="59"/>
      <c r="F3" s="59"/>
      <c r="G3" s="125" t="s">
        <v>83</v>
      </c>
      <c r="H3" s="126"/>
      <c r="I3" s="126"/>
      <c r="J3" s="126"/>
      <c r="K3" s="126"/>
      <c r="L3" s="126"/>
      <c r="M3" s="126"/>
      <c r="N3" s="126"/>
      <c r="O3" s="127"/>
    </row>
    <row r="4" spans="1:89" ht="14.4" customHeight="1" x14ac:dyDescent="0.3">
      <c r="F4" s="33"/>
      <c r="G4" s="128"/>
      <c r="H4" s="129"/>
      <c r="I4" s="129"/>
      <c r="J4" s="129"/>
      <c r="K4" s="129"/>
      <c r="L4" s="129"/>
      <c r="M4" s="129"/>
      <c r="N4" s="129"/>
      <c r="O4" s="130"/>
    </row>
    <row r="5" spans="1:89" ht="14.4" customHeight="1" x14ac:dyDescent="0.3">
      <c r="F5" s="33"/>
      <c r="G5" s="131"/>
      <c r="H5" s="132"/>
      <c r="I5" s="132"/>
      <c r="J5" s="132"/>
      <c r="K5" s="132"/>
      <c r="L5" s="132"/>
      <c r="M5" s="132"/>
      <c r="N5" s="132"/>
      <c r="O5" s="133"/>
    </row>
    <row r="6" spans="1:89" ht="14.4" customHeight="1" x14ac:dyDescent="0.3">
      <c r="F6" s="33"/>
      <c r="G6" s="33"/>
      <c r="H6" s="33"/>
      <c r="I6" s="33"/>
      <c r="J6" s="33"/>
    </row>
    <row r="8" spans="1:89" s="34" customFormat="1" ht="15" customHeight="1" x14ac:dyDescent="0.3">
      <c r="C8" s="73" t="s">
        <v>41</v>
      </c>
      <c r="D8" s="73"/>
      <c r="E8" s="73"/>
      <c r="F8" s="73"/>
      <c r="H8" s="89" t="s">
        <v>42</v>
      </c>
      <c r="I8" s="89"/>
      <c r="J8" s="89"/>
      <c r="K8" s="89"/>
      <c r="L8" s="89"/>
      <c r="M8" s="89"/>
      <c r="N8" s="89"/>
      <c r="O8" s="35"/>
      <c r="P8" s="35"/>
      <c r="Q8" s="90" t="s">
        <v>42</v>
      </c>
      <c r="R8" s="91"/>
      <c r="S8" s="91"/>
      <c r="T8" s="91"/>
      <c r="U8" s="91"/>
      <c r="V8" s="91"/>
      <c r="W8" s="92"/>
      <c r="X8" s="35"/>
      <c r="Y8" s="35"/>
      <c r="Z8" s="90" t="s">
        <v>42</v>
      </c>
      <c r="AA8" s="91"/>
      <c r="AB8" s="91"/>
      <c r="AC8" s="91"/>
      <c r="AD8" s="91"/>
      <c r="AE8" s="91"/>
      <c r="AF8" s="92"/>
      <c r="AG8" s="35"/>
      <c r="AH8" s="35"/>
      <c r="AI8" s="90" t="s">
        <v>42</v>
      </c>
      <c r="AJ8" s="91"/>
      <c r="AK8" s="91"/>
      <c r="AL8" s="91"/>
      <c r="AM8" s="91"/>
      <c r="AN8" s="91"/>
      <c r="AO8" s="92"/>
      <c r="AP8" s="35"/>
      <c r="AQ8" s="35"/>
      <c r="AR8" s="90" t="s">
        <v>42</v>
      </c>
      <c r="AS8" s="91"/>
      <c r="AT8" s="91"/>
      <c r="AU8" s="91"/>
      <c r="AV8" s="91"/>
      <c r="AW8" s="91"/>
      <c r="AX8" s="92"/>
      <c r="AY8" s="35"/>
      <c r="AZ8" s="35"/>
      <c r="BA8" s="90" t="s">
        <v>42</v>
      </c>
      <c r="BB8" s="91"/>
      <c r="BC8" s="91"/>
      <c r="BD8" s="91"/>
      <c r="BE8" s="91"/>
      <c r="BF8" s="91"/>
      <c r="BG8" s="92"/>
      <c r="BH8" s="35"/>
      <c r="BI8" s="35"/>
      <c r="BJ8" s="90" t="s">
        <v>42</v>
      </c>
      <c r="BK8" s="91"/>
      <c r="BL8" s="91"/>
      <c r="BM8" s="91"/>
      <c r="BN8" s="91"/>
      <c r="BO8" s="91"/>
      <c r="BP8" s="92"/>
      <c r="BQ8" s="35"/>
      <c r="BR8" s="35"/>
      <c r="BS8" s="90" t="s">
        <v>42</v>
      </c>
      <c r="BT8" s="91"/>
      <c r="BU8" s="91"/>
      <c r="BV8" s="91"/>
      <c r="BW8" s="91"/>
      <c r="BX8" s="91"/>
      <c r="BY8" s="92"/>
      <c r="BZ8" s="35"/>
      <c r="CA8" s="35"/>
      <c r="CB8" s="90" t="s">
        <v>42</v>
      </c>
      <c r="CC8" s="91"/>
      <c r="CD8" s="91"/>
      <c r="CE8" s="91"/>
      <c r="CF8" s="91"/>
      <c r="CG8" s="91"/>
      <c r="CH8" s="92"/>
    </row>
    <row r="9" spans="1:89" s="34" customFormat="1" ht="21" x14ac:dyDescent="0.3">
      <c r="C9" s="1"/>
      <c r="D9" s="1"/>
      <c r="E9" s="1"/>
      <c r="F9" s="1"/>
      <c r="H9" s="89"/>
      <c r="I9" s="89"/>
      <c r="J9" s="89"/>
      <c r="K9" s="89"/>
      <c r="L9" s="89"/>
      <c r="M9" s="89"/>
      <c r="N9" s="89"/>
      <c r="O9" s="35"/>
      <c r="P9" s="35"/>
      <c r="Q9" s="93"/>
      <c r="R9" s="94"/>
      <c r="S9" s="94"/>
      <c r="T9" s="94"/>
      <c r="U9" s="94"/>
      <c r="V9" s="94"/>
      <c r="W9" s="95"/>
      <c r="X9" s="35"/>
      <c r="Y9" s="35"/>
      <c r="Z9" s="93"/>
      <c r="AA9" s="94"/>
      <c r="AB9" s="94"/>
      <c r="AC9" s="94"/>
      <c r="AD9" s="94"/>
      <c r="AE9" s="94"/>
      <c r="AF9" s="95"/>
      <c r="AG9" s="35"/>
      <c r="AH9" s="35"/>
      <c r="AI9" s="93"/>
      <c r="AJ9" s="94"/>
      <c r="AK9" s="94"/>
      <c r="AL9" s="94"/>
      <c r="AM9" s="94"/>
      <c r="AN9" s="94"/>
      <c r="AO9" s="95"/>
      <c r="AP9" s="35"/>
      <c r="AQ9" s="35"/>
      <c r="AR9" s="93"/>
      <c r="AS9" s="94"/>
      <c r="AT9" s="94"/>
      <c r="AU9" s="94"/>
      <c r="AV9" s="94"/>
      <c r="AW9" s="94"/>
      <c r="AX9" s="95"/>
      <c r="AY9" s="35"/>
      <c r="AZ9" s="35"/>
      <c r="BA9" s="93"/>
      <c r="BB9" s="94"/>
      <c r="BC9" s="94"/>
      <c r="BD9" s="94"/>
      <c r="BE9" s="94"/>
      <c r="BF9" s="94"/>
      <c r="BG9" s="95"/>
      <c r="BH9" s="35"/>
      <c r="BI9" s="35"/>
      <c r="BJ9" s="93"/>
      <c r="BK9" s="94"/>
      <c r="BL9" s="94"/>
      <c r="BM9" s="94"/>
      <c r="BN9" s="94"/>
      <c r="BO9" s="94"/>
      <c r="BP9" s="95"/>
      <c r="BQ9" s="35"/>
      <c r="BR9" s="35"/>
      <c r="BS9" s="93"/>
      <c r="BT9" s="94"/>
      <c r="BU9" s="94"/>
      <c r="BV9" s="94"/>
      <c r="BW9" s="94"/>
      <c r="BX9" s="94"/>
      <c r="BY9" s="95"/>
      <c r="BZ9" s="35"/>
      <c r="CA9" s="35"/>
      <c r="CB9" s="93"/>
      <c r="CC9" s="94"/>
      <c r="CD9" s="94"/>
      <c r="CE9" s="94"/>
      <c r="CF9" s="94"/>
      <c r="CG9" s="94"/>
      <c r="CH9" s="95"/>
    </row>
    <row r="10" spans="1:89" ht="25.95" customHeight="1" x14ac:dyDescent="0.3">
      <c r="A10" s="34"/>
      <c r="C10" s="101" t="s">
        <v>43</v>
      </c>
      <c r="D10" s="101"/>
      <c r="E10" s="101"/>
      <c r="F10" s="101"/>
      <c r="H10" s="96" t="s">
        <v>44</v>
      </c>
      <c r="I10" s="97"/>
      <c r="J10" s="97"/>
      <c r="K10" s="97"/>
      <c r="L10" s="97"/>
      <c r="M10" s="97"/>
      <c r="N10" s="98"/>
      <c r="O10" s="36"/>
      <c r="P10" s="36"/>
      <c r="Q10" s="96" t="s">
        <v>45</v>
      </c>
      <c r="R10" s="97"/>
      <c r="S10" s="97"/>
      <c r="T10" s="97"/>
      <c r="U10" s="97"/>
      <c r="V10" s="97"/>
      <c r="W10" s="98"/>
      <c r="X10" s="36"/>
      <c r="Y10" s="36"/>
      <c r="Z10" s="96" t="s">
        <v>46</v>
      </c>
      <c r="AA10" s="97"/>
      <c r="AB10" s="97"/>
      <c r="AC10" s="97"/>
      <c r="AD10" s="97"/>
      <c r="AE10" s="97"/>
      <c r="AF10" s="98"/>
      <c r="AG10" s="36"/>
      <c r="AH10" s="36"/>
      <c r="AI10" s="96" t="s">
        <v>47</v>
      </c>
      <c r="AJ10" s="97"/>
      <c r="AK10" s="97"/>
      <c r="AL10" s="97"/>
      <c r="AM10" s="97"/>
      <c r="AN10" s="97"/>
      <c r="AO10" s="98"/>
      <c r="AP10" s="36"/>
      <c r="AQ10" s="36"/>
      <c r="AR10" s="96" t="s">
        <v>48</v>
      </c>
      <c r="AS10" s="97"/>
      <c r="AT10" s="97"/>
      <c r="AU10" s="97"/>
      <c r="AV10" s="97"/>
      <c r="AW10" s="97"/>
      <c r="AX10" s="98"/>
      <c r="AY10" s="36"/>
      <c r="AZ10" s="36"/>
      <c r="BA10" s="96" t="s">
        <v>49</v>
      </c>
      <c r="BB10" s="97"/>
      <c r="BC10" s="97"/>
      <c r="BD10" s="97"/>
      <c r="BE10" s="97"/>
      <c r="BF10" s="97"/>
      <c r="BG10" s="98"/>
      <c r="BH10" s="36"/>
      <c r="BI10" s="36"/>
      <c r="BJ10" s="96" t="s">
        <v>50</v>
      </c>
      <c r="BK10" s="97"/>
      <c r="BL10" s="97"/>
      <c r="BM10" s="97"/>
      <c r="BN10" s="97"/>
      <c r="BO10" s="97"/>
      <c r="BP10" s="98"/>
      <c r="BQ10" s="36"/>
      <c r="BR10" s="36"/>
      <c r="BS10" s="96" t="s">
        <v>51</v>
      </c>
      <c r="BT10" s="97"/>
      <c r="BU10" s="97"/>
      <c r="BV10" s="97"/>
      <c r="BW10" s="97"/>
      <c r="BX10" s="97"/>
      <c r="BY10" s="98"/>
      <c r="BZ10" s="36"/>
      <c r="CA10" s="36"/>
      <c r="CB10" s="96" t="s">
        <v>52</v>
      </c>
      <c r="CC10" s="97"/>
      <c r="CD10" s="97"/>
      <c r="CE10" s="97"/>
      <c r="CF10" s="97"/>
      <c r="CG10" s="97"/>
      <c r="CH10" s="98"/>
      <c r="CI10" s="34"/>
      <c r="CJ10" s="34"/>
      <c r="CK10" s="34"/>
    </row>
    <row r="11" spans="1:89" ht="24" customHeight="1" x14ac:dyDescent="0.3">
      <c r="C11" s="99">
        <v>2096.8000000000002</v>
      </c>
      <c r="D11" s="99"/>
      <c r="E11" s="99"/>
      <c r="F11" s="99"/>
      <c r="H11" s="100" t="s">
        <v>53</v>
      </c>
      <c r="I11" s="100" t="s">
        <v>54</v>
      </c>
      <c r="J11" s="100" t="s">
        <v>28</v>
      </c>
      <c r="K11" s="100" t="s">
        <v>55</v>
      </c>
      <c r="L11" s="100" t="s">
        <v>56</v>
      </c>
      <c r="M11" s="100" t="s">
        <v>28</v>
      </c>
      <c r="N11" s="100" t="s">
        <v>55</v>
      </c>
      <c r="O11" s="22"/>
      <c r="P11" s="22"/>
      <c r="Q11" s="100" t="s">
        <v>53</v>
      </c>
      <c r="R11" s="100" t="s">
        <v>54</v>
      </c>
      <c r="S11" s="100" t="s">
        <v>28</v>
      </c>
      <c r="T11" s="100" t="s">
        <v>55</v>
      </c>
      <c r="U11" s="100" t="s">
        <v>56</v>
      </c>
      <c r="V11" s="100" t="s">
        <v>28</v>
      </c>
      <c r="W11" s="100" t="s">
        <v>55</v>
      </c>
      <c r="X11" s="22"/>
      <c r="Y11" s="22"/>
      <c r="Z11" s="100" t="s">
        <v>53</v>
      </c>
      <c r="AA11" s="100" t="s">
        <v>54</v>
      </c>
      <c r="AB11" s="100" t="s">
        <v>28</v>
      </c>
      <c r="AC11" s="100" t="s">
        <v>55</v>
      </c>
      <c r="AD11" s="100" t="s">
        <v>56</v>
      </c>
      <c r="AE11" s="100" t="s">
        <v>28</v>
      </c>
      <c r="AF11" s="100" t="s">
        <v>55</v>
      </c>
      <c r="AG11" s="22"/>
      <c r="AH11" s="22"/>
      <c r="AI11" s="100" t="s">
        <v>53</v>
      </c>
      <c r="AJ11" s="100" t="s">
        <v>54</v>
      </c>
      <c r="AK11" s="100" t="s">
        <v>28</v>
      </c>
      <c r="AL11" s="100" t="s">
        <v>55</v>
      </c>
      <c r="AM11" s="100" t="s">
        <v>56</v>
      </c>
      <c r="AN11" s="100" t="s">
        <v>28</v>
      </c>
      <c r="AO11" s="100" t="s">
        <v>55</v>
      </c>
      <c r="AP11" s="22"/>
      <c r="AQ11" s="22"/>
      <c r="AR11" s="100" t="s">
        <v>53</v>
      </c>
      <c r="AS11" s="100" t="s">
        <v>54</v>
      </c>
      <c r="AT11" s="100" t="s">
        <v>28</v>
      </c>
      <c r="AU11" s="100" t="s">
        <v>55</v>
      </c>
      <c r="AV11" s="100" t="s">
        <v>56</v>
      </c>
      <c r="AW11" s="100" t="s">
        <v>28</v>
      </c>
      <c r="AX11" s="100" t="s">
        <v>55</v>
      </c>
      <c r="AY11" s="22"/>
      <c r="AZ11" s="22"/>
      <c r="BA11" s="100" t="s">
        <v>53</v>
      </c>
      <c r="BB11" s="100" t="s">
        <v>54</v>
      </c>
      <c r="BC11" s="100" t="s">
        <v>28</v>
      </c>
      <c r="BD11" s="100" t="s">
        <v>55</v>
      </c>
      <c r="BE11" s="100" t="s">
        <v>56</v>
      </c>
      <c r="BF11" s="100" t="s">
        <v>28</v>
      </c>
      <c r="BG11" s="100" t="s">
        <v>55</v>
      </c>
      <c r="BH11" s="22"/>
      <c r="BI11" s="22"/>
      <c r="BJ11" s="100" t="s">
        <v>53</v>
      </c>
      <c r="BK11" s="100" t="s">
        <v>54</v>
      </c>
      <c r="BL11" s="100" t="s">
        <v>28</v>
      </c>
      <c r="BM11" s="100" t="s">
        <v>55</v>
      </c>
      <c r="BN11" s="100" t="s">
        <v>56</v>
      </c>
      <c r="BO11" s="100" t="s">
        <v>28</v>
      </c>
      <c r="BP11" s="100" t="s">
        <v>55</v>
      </c>
      <c r="BQ11" s="22"/>
      <c r="BR11" s="22"/>
      <c r="BS11" s="100" t="s">
        <v>53</v>
      </c>
      <c r="BT11" s="100" t="s">
        <v>54</v>
      </c>
      <c r="BU11" s="100" t="s">
        <v>28</v>
      </c>
      <c r="BV11" s="100" t="s">
        <v>55</v>
      </c>
      <c r="BW11" s="100" t="s">
        <v>56</v>
      </c>
      <c r="BX11" s="100" t="s">
        <v>28</v>
      </c>
      <c r="BY11" s="100" t="s">
        <v>55</v>
      </c>
      <c r="BZ11" s="22"/>
      <c r="CA11" s="22"/>
      <c r="CB11" s="100" t="s">
        <v>53</v>
      </c>
      <c r="CC11" s="100" t="s">
        <v>54</v>
      </c>
      <c r="CD11" s="100" t="s">
        <v>28</v>
      </c>
      <c r="CE11" s="100" t="s">
        <v>55</v>
      </c>
      <c r="CF11" s="100" t="s">
        <v>56</v>
      </c>
      <c r="CG11" s="100" t="s">
        <v>28</v>
      </c>
      <c r="CH11" s="100" t="s">
        <v>55</v>
      </c>
    </row>
    <row r="12" spans="1:89" ht="25.95" customHeight="1" x14ac:dyDescent="0.3">
      <c r="H12" s="100"/>
      <c r="I12" s="100"/>
      <c r="J12" s="100"/>
      <c r="K12" s="100"/>
      <c r="L12" s="100"/>
      <c r="M12" s="100"/>
      <c r="N12" s="100"/>
      <c r="O12" s="22"/>
      <c r="P12" s="22"/>
      <c r="Q12" s="100"/>
      <c r="R12" s="100"/>
      <c r="S12" s="100"/>
      <c r="T12" s="100"/>
      <c r="U12" s="100"/>
      <c r="V12" s="100"/>
      <c r="W12" s="100"/>
      <c r="X12" s="22"/>
      <c r="Y12" s="22"/>
      <c r="Z12" s="100"/>
      <c r="AA12" s="100"/>
      <c r="AB12" s="100"/>
      <c r="AC12" s="100"/>
      <c r="AD12" s="100"/>
      <c r="AE12" s="100"/>
      <c r="AF12" s="100"/>
      <c r="AG12" s="22"/>
      <c r="AH12" s="22"/>
      <c r="AI12" s="100"/>
      <c r="AJ12" s="100"/>
      <c r="AK12" s="100"/>
      <c r="AL12" s="100"/>
      <c r="AM12" s="100"/>
      <c r="AN12" s="100"/>
      <c r="AO12" s="100"/>
      <c r="AP12" s="22"/>
      <c r="AQ12" s="22"/>
      <c r="AR12" s="100"/>
      <c r="AS12" s="100"/>
      <c r="AT12" s="100"/>
      <c r="AU12" s="100"/>
      <c r="AV12" s="100"/>
      <c r="AW12" s="100"/>
      <c r="AX12" s="100"/>
      <c r="AY12" s="22"/>
      <c r="AZ12" s="22"/>
      <c r="BA12" s="100"/>
      <c r="BB12" s="100"/>
      <c r="BC12" s="100"/>
      <c r="BD12" s="100"/>
      <c r="BE12" s="100"/>
      <c r="BF12" s="100"/>
      <c r="BG12" s="100"/>
      <c r="BH12" s="22"/>
      <c r="BI12" s="22"/>
      <c r="BJ12" s="100"/>
      <c r="BK12" s="100"/>
      <c r="BL12" s="100"/>
      <c r="BM12" s="100"/>
      <c r="BN12" s="100"/>
      <c r="BO12" s="100"/>
      <c r="BP12" s="100"/>
      <c r="BQ12" s="22"/>
      <c r="BR12" s="22"/>
      <c r="BS12" s="100"/>
      <c r="BT12" s="100"/>
      <c r="BU12" s="100"/>
      <c r="BV12" s="100"/>
      <c r="BW12" s="100"/>
      <c r="BX12" s="100"/>
      <c r="BY12" s="100"/>
      <c r="BZ12" s="22"/>
      <c r="CA12" s="22"/>
      <c r="CB12" s="100"/>
      <c r="CC12" s="100"/>
      <c r="CD12" s="100"/>
      <c r="CE12" s="100"/>
      <c r="CF12" s="100"/>
      <c r="CG12" s="100"/>
      <c r="CH12" s="100"/>
    </row>
    <row r="13" spans="1:89" x14ac:dyDescent="0.3">
      <c r="C13" s="102" t="s">
        <v>57</v>
      </c>
      <c r="D13" s="102"/>
      <c r="E13" s="102"/>
      <c r="F13" s="102"/>
      <c r="H13" s="37">
        <v>0</v>
      </c>
      <c r="I13" s="38">
        <f>R13</f>
        <v>765.46282225859989</v>
      </c>
      <c r="J13" s="37">
        <v>5</v>
      </c>
      <c r="K13" s="37">
        <f>(I13*J13)</f>
        <v>3827.3141112929993</v>
      </c>
      <c r="L13" s="38">
        <f>U13</f>
        <v>787.19095225859985</v>
      </c>
      <c r="M13" s="37">
        <v>5</v>
      </c>
      <c r="N13" s="37">
        <f>(L13*M13)</f>
        <v>3935.9547612929991</v>
      </c>
      <c r="Q13" s="37">
        <v>0</v>
      </c>
      <c r="R13" s="37">
        <f>AA13</f>
        <v>765.46282225859989</v>
      </c>
      <c r="S13" s="37">
        <v>1</v>
      </c>
      <c r="T13" s="37">
        <f>(R13*S13)</f>
        <v>765.46282225859989</v>
      </c>
      <c r="U13" s="37">
        <f>AD13</f>
        <v>787.19095225859985</v>
      </c>
      <c r="V13" s="37">
        <v>1</v>
      </c>
      <c r="W13" s="37">
        <f>(U13*V13)</f>
        <v>787.19095225859985</v>
      </c>
      <c r="Z13" s="37">
        <v>0</v>
      </c>
      <c r="AA13" s="37">
        <f>AJ13</f>
        <v>765.46282225859989</v>
      </c>
      <c r="AB13" s="37">
        <v>1</v>
      </c>
      <c r="AC13" s="37">
        <f>(AA13*AB13)</f>
        <v>765.46282225859989</v>
      </c>
      <c r="AD13" s="37">
        <f>AM13</f>
        <v>787.19095225859985</v>
      </c>
      <c r="AE13" s="37">
        <v>1</v>
      </c>
      <c r="AF13" s="37">
        <f>(AD13*AE13)</f>
        <v>787.19095225859985</v>
      </c>
      <c r="AI13" s="37">
        <v>0</v>
      </c>
      <c r="AJ13" s="37">
        <f>AS13</f>
        <v>765.46282225859989</v>
      </c>
      <c r="AK13" s="37">
        <v>1</v>
      </c>
      <c r="AL13" s="37">
        <f>(AJ13*AK13)</f>
        <v>765.46282225859989</v>
      </c>
      <c r="AM13" s="37">
        <f>AV13</f>
        <v>787.19095225859985</v>
      </c>
      <c r="AN13" s="37">
        <v>1</v>
      </c>
      <c r="AO13" s="37">
        <f>(AM13*AN13)</f>
        <v>787.19095225859985</v>
      </c>
      <c r="AR13" s="39">
        <f t="shared" ref="AR13:AS15" si="0">BJ13</f>
        <v>0</v>
      </c>
      <c r="AS13" s="39">
        <f t="shared" si="0"/>
        <v>765.46282225859989</v>
      </c>
      <c r="AT13" s="39">
        <v>1</v>
      </c>
      <c r="AU13" s="39">
        <f>AS13*AT13</f>
        <v>765.46282225859989</v>
      </c>
      <c r="AV13" s="39">
        <f>BN13</f>
        <v>787.19095225859985</v>
      </c>
      <c r="AW13" s="39">
        <v>1</v>
      </c>
      <c r="AX13" s="39">
        <f>AV13*AW13</f>
        <v>787.19095225859985</v>
      </c>
      <c r="BA13" s="37">
        <v>0</v>
      </c>
      <c r="BB13" s="37">
        <f>BT13</f>
        <v>765.46282225859989</v>
      </c>
      <c r="BC13" s="37">
        <v>1</v>
      </c>
      <c r="BD13" s="37">
        <f>(BB13*BC13)</f>
        <v>765.46282225859989</v>
      </c>
      <c r="BE13" s="37">
        <f>BW13</f>
        <v>787.19095225859985</v>
      </c>
      <c r="BF13" s="37">
        <v>1</v>
      </c>
      <c r="BG13" s="37">
        <f>(BE13*BF13)</f>
        <v>787.19095225859985</v>
      </c>
      <c r="BJ13" s="37">
        <v>0</v>
      </c>
      <c r="BK13" s="37">
        <f>BT13</f>
        <v>765.46282225859989</v>
      </c>
      <c r="BL13" s="37">
        <v>1</v>
      </c>
      <c r="BM13" s="37">
        <f>(BK13*BL13)</f>
        <v>765.46282225859989</v>
      </c>
      <c r="BN13" s="37">
        <f>BW13</f>
        <v>787.19095225859985</v>
      </c>
      <c r="BO13" s="37">
        <v>1</v>
      </c>
      <c r="BP13" s="37">
        <f>(BN13*BO13)</f>
        <v>787.19095225859985</v>
      </c>
      <c r="BS13" s="37">
        <v>0</v>
      </c>
      <c r="BT13" s="37">
        <f>CC13</f>
        <v>765.46282225859989</v>
      </c>
      <c r="BU13" s="37">
        <v>1</v>
      </c>
      <c r="BV13" s="37">
        <f>(BT13*BU13)</f>
        <v>765.46282225859989</v>
      </c>
      <c r="BW13" s="37">
        <f>CF13</f>
        <v>787.19095225859985</v>
      </c>
      <c r="BX13" s="37">
        <v>1</v>
      </c>
      <c r="BY13" s="37">
        <f>(BW13*BX13)</f>
        <v>787.19095225859985</v>
      </c>
      <c r="CB13" s="37">
        <v>0</v>
      </c>
      <c r="CC13" s="38">
        <f>'Tables@3.8'!G26</f>
        <v>765.46282225859989</v>
      </c>
      <c r="CD13" s="37">
        <v>1</v>
      </c>
      <c r="CE13" s="37">
        <f>(CC13*CD13)</f>
        <v>765.46282225859989</v>
      </c>
      <c r="CF13" s="38">
        <f>'Tables@3.8'!G48</f>
        <v>787.19095225859985</v>
      </c>
      <c r="CG13" s="37">
        <v>1</v>
      </c>
      <c r="CH13" s="37">
        <f>(CF13*CG13)</f>
        <v>787.19095225859985</v>
      </c>
    </row>
    <row r="14" spans="1:89" x14ac:dyDescent="0.3">
      <c r="C14" s="134">
        <v>5.05</v>
      </c>
      <c r="D14" s="134"/>
      <c r="E14" s="134"/>
      <c r="F14" s="134"/>
      <c r="H14" s="37">
        <v>10</v>
      </c>
      <c r="I14" s="38">
        <f t="shared" ref="I14:I15" si="1">R14</f>
        <v>832.2136465750001</v>
      </c>
      <c r="J14" s="37">
        <v>8</v>
      </c>
      <c r="K14" s="37">
        <f>(I14*J14)</f>
        <v>6657.7091726000008</v>
      </c>
      <c r="L14" s="38">
        <f t="shared" ref="L14:L15" si="2">U14</f>
        <v>779.97409605250016</v>
      </c>
      <c r="M14" s="37">
        <v>8</v>
      </c>
      <c r="N14" s="37">
        <f>(L14*M14)</f>
        <v>6239.7927684200013</v>
      </c>
      <c r="Q14" s="37">
        <v>10</v>
      </c>
      <c r="R14" s="37">
        <f>AA14</f>
        <v>832.2136465750001</v>
      </c>
      <c r="S14" s="37">
        <v>4</v>
      </c>
      <c r="T14" s="37">
        <f>(R14*S14)</f>
        <v>3328.8545863000004</v>
      </c>
      <c r="U14" s="37">
        <f>AD14</f>
        <v>779.97409605250016</v>
      </c>
      <c r="V14" s="37">
        <v>4</v>
      </c>
      <c r="W14" s="37">
        <f>(U14*V14)</f>
        <v>3119.8963842100006</v>
      </c>
      <c r="Z14" s="37">
        <v>10</v>
      </c>
      <c r="AA14" s="37">
        <f>AJ14</f>
        <v>832.2136465750001</v>
      </c>
      <c r="AB14" s="37">
        <v>3</v>
      </c>
      <c r="AC14" s="37">
        <f>(AA14*AB14)</f>
        <v>2496.6409397250004</v>
      </c>
      <c r="AD14" s="37">
        <f>AM14</f>
        <v>779.97409605250016</v>
      </c>
      <c r="AE14" s="37">
        <v>3</v>
      </c>
      <c r="AF14" s="37">
        <f>(AD14*AE14)</f>
        <v>2339.9222881575006</v>
      </c>
      <c r="AI14" s="37">
        <v>10</v>
      </c>
      <c r="AJ14" s="37">
        <f>AS14</f>
        <v>832.2136465750001</v>
      </c>
      <c r="AK14" s="37">
        <v>4</v>
      </c>
      <c r="AL14" s="37">
        <f>(AJ14*AK14)</f>
        <v>3328.8545863000004</v>
      </c>
      <c r="AM14" s="37">
        <f>AV14</f>
        <v>779.97409605250016</v>
      </c>
      <c r="AN14" s="37">
        <v>4</v>
      </c>
      <c r="AO14" s="37">
        <f>(AM14*AN14)</f>
        <v>3119.8963842100006</v>
      </c>
      <c r="AR14" s="39">
        <f t="shared" si="0"/>
        <v>10</v>
      </c>
      <c r="AS14" s="39">
        <f t="shared" si="0"/>
        <v>832.2136465750001</v>
      </c>
      <c r="AT14" s="39">
        <v>4</v>
      </c>
      <c r="AU14" s="39">
        <f t="shared" ref="AU14" si="3">AS14*AT14</f>
        <v>3328.8545863000004</v>
      </c>
      <c r="AV14" s="39">
        <f>BN14</f>
        <v>779.97409605250016</v>
      </c>
      <c r="AW14" s="39">
        <v>4</v>
      </c>
      <c r="AX14" s="39">
        <f t="shared" ref="AX14" si="4">AV14*AW14</f>
        <v>3119.8963842100006</v>
      </c>
      <c r="BA14" s="37">
        <v>10</v>
      </c>
      <c r="BB14" s="37">
        <f t="shared" ref="BB14:BB19" si="5">BT14</f>
        <v>832.2136465750001</v>
      </c>
      <c r="BC14" s="37">
        <v>4</v>
      </c>
      <c r="BD14" s="37">
        <f t="shared" ref="BD14:BD19" si="6">(BB14*BC14)</f>
        <v>3328.8545863000004</v>
      </c>
      <c r="BE14" s="37">
        <f t="shared" ref="BE14:BE19" si="7">BW14</f>
        <v>779.97409605250016</v>
      </c>
      <c r="BF14" s="37">
        <v>4</v>
      </c>
      <c r="BG14" s="37">
        <f t="shared" ref="BG14:BG19" si="8">(BE14*BF14)</f>
        <v>3119.8963842100006</v>
      </c>
      <c r="BJ14" s="37">
        <v>10</v>
      </c>
      <c r="BK14" s="37">
        <f>BT14</f>
        <v>832.2136465750001</v>
      </c>
      <c r="BL14" s="37">
        <v>4</v>
      </c>
      <c r="BM14" s="37">
        <f>(BK14*BL14)</f>
        <v>3328.8545863000004</v>
      </c>
      <c r="BN14" s="37">
        <f>BW14</f>
        <v>779.97409605250016</v>
      </c>
      <c r="BO14" s="37">
        <v>4</v>
      </c>
      <c r="BP14" s="37">
        <f>(BN14*BO14)</f>
        <v>3119.8963842100006</v>
      </c>
      <c r="BS14" s="37">
        <v>10</v>
      </c>
      <c r="BT14" s="37">
        <f t="shared" ref="BT14:BT21" si="9">CC14</f>
        <v>832.2136465750001</v>
      </c>
      <c r="BU14" s="37">
        <v>4</v>
      </c>
      <c r="BV14" s="37">
        <f t="shared" ref="BV14:BV21" si="10">(BT14*BU14)</f>
        <v>3328.8545863000004</v>
      </c>
      <c r="BW14" s="37">
        <f t="shared" ref="BW14:BW21" si="11">CF14</f>
        <v>779.97409605250016</v>
      </c>
      <c r="BX14" s="37">
        <v>4</v>
      </c>
      <c r="BY14" s="37">
        <f t="shared" ref="BY14:BY21" si="12">(BW14*BX14)</f>
        <v>3119.8963842100006</v>
      </c>
      <c r="CB14" s="37">
        <v>10</v>
      </c>
      <c r="CC14" s="38">
        <f>'Tables@3.8'!P26</f>
        <v>832.2136465750001</v>
      </c>
      <c r="CD14" s="37">
        <v>3</v>
      </c>
      <c r="CE14" s="37">
        <f t="shared" ref="CE14:CE22" si="13">(CC14*CD14)</f>
        <v>2496.6409397250004</v>
      </c>
      <c r="CF14" s="38">
        <f>'Tables@3.8'!P48</f>
        <v>779.97409605250016</v>
      </c>
      <c r="CG14" s="37">
        <v>3</v>
      </c>
      <c r="CH14" s="37">
        <f t="shared" ref="CH14:CH22" si="14">(CF14*CG14)</f>
        <v>2339.9222881575006</v>
      </c>
    </row>
    <row r="15" spans="1:89" ht="15.6" customHeight="1" x14ac:dyDescent="0.3">
      <c r="D15" s="40"/>
      <c r="E15" s="40"/>
      <c r="F15" s="40"/>
      <c r="H15" s="37">
        <v>20</v>
      </c>
      <c r="I15" s="38">
        <f t="shared" si="1"/>
        <v>393.62675207500001</v>
      </c>
      <c r="J15" s="37">
        <v>-1</v>
      </c>
      <c r="K15" s="37">
        <f>(I15*J15)</f>
        <v>-393.62675207500001</v>
      </c>
      <c r="L15" s="38">
        <f t="shared" si="2"/>
        <v>821.78297106000002</v>
      </c>
      <c r="M15" s="37">
        <v>-1</v>
      </c>
      <c r="N15" s="37">
        <f>(L15*M15)</f>
        <v>-821.78297106000002</v>
      </c>
      <c r="Q15" s="37">
        <v>20</v>
      </c>
      <c r="R15" s="37">
        <f>AA15</f>
        <v>393.62675207500001</v>
      </c>
      <c r="S15" s="37">
        <v>1</v>
      </c>
      <c r="T15" s="37">
        <f>(R15*S15)</f>
        <v>393.62675207500001</v>
      </c>
      <c r="U15" s="37">
        <f>AD15</f>
        <v>821.78297106000002</v>
      </c>
      <c r="V15" s="37">
        <v>1</v>
      </c>
      <c r="W15" s="37">
        <f>(U15*V15)</f>
        <v>821.78297106000002</v>
      </c>
      <c r="Z15" s="37">
        <v>20</v>
      </c>
      <c r="AA15" s="37">
        <f>AJ15</f>
        <v>393.62675207500001</v>
      </c>
      <c r="AB15" s="37">
        <v>3</v>
      </c>
      <c r="AC15" s="37">
        <f>(AA15*AB15)</f>
        <v>1180.880256225</v>
      </c>
      <c r="AD15" s="37">
        <f>AM15</f>
        <v>821.78297106000002</v>
      </c>
      <c r="AE15" s="37">
        <v>3</v>
      </c>
      <c r="AF15" s="37">
        <f>(AD15*AE15)</f>
        <v>2465.3489131800002</v>
      </c>
      <c r="AI15" s="37">
        <v>20</v>
      </c>
      <c r="AJ15" s="37">
        <f>AS15</f>
        <v>393.62675207500001</v>
      </c>
      <c r="AK15" s="37">
        <v>2</v>
      </c>
      <c r="AL15" s="37">
        <f>(AJ15*AK15)</f>
        <v>787.25350415000003</v>
      </c>
      <c r="AM15" s="37">
        <f>AV15</f>
        <v>821.78297106000002</v>
      </c>
      <c r="AN15" s="37">
        <v>2</v>
      </c>
      <c r="AO15" s="37">
        <f>(AM15*AN15)</f>
        <v>1643.56594212</v>
      </c>
      <c r="AR15" s="39">
        <f t="shared" si="0"/>
        <v>20</v>
      </c>
      <c r="AS15" s="39">
        <f t="shared" si="0"/>
        <v>393.62675207500001</v>
      </c>
      <c r="AT15" s="39">
        <v>1</v>
      </c>
      <c r="AU15" s="39">
        <f>AS15*AT15</f>
        <v>393.62675207500001</v>
      </c>
      <c r="AV15" s="39">
        <f>BN15</f>
        <v>821.78297106000002</v>
      </c>
      <c r="AW15" s="39">
        <v>1</v>
      </c>
      <c r="AX15" s="39">
        <f>AV15*AW15</f>
        <v>821.78297106000002</v>
      </c>
      <c r="BA15" s="37">
        <v>20</v>
      </c>
      <c r="BB15" s="37">
        <f t="shared" si="5"/>
        <v>393.62675207500001</v>
      </c>
      <c r="BC15" s="37">
        <v>2</v>
      </c>
      <c r="BD15" s="37">
        <f t="shared" si="6"/>
        <v>787.25350415000003</v>
      </c>
      <c r="BE15" s="37">
        <f t="shared" si="7"/>
        <v>821.78297106000002</v>
      </c>
      <c r="BF15" s="37">
        <v>2</v>
      </c>
      <c r="BG15" s="37">
        <f t="shared" si="8"/>
        <v>1643.56594212</v>
      </c>
      <c r="BJ15" s="37">
        <v>20</v>
      </c>
      <c r="BK15" s="37">
        <f>BT15</f>
        <v>393.62675207500001</v>
      </c>
      <c r="BL15" s="37">
        <v>2</v>
      </c>
      <c r="BM15" s="37">
        <f>(BK15*BL15)</f>
        <v>787.25350415000003</v>
      </c>
      <c r="BN15" s="37">
        <f>BW15</f>
        <v>821.78297106000002</v>
      </c>
      <c r="BO15" s="37">
        <v>2</v>
      </c>
      <c r="BP15" s="37">
        <f>(BN15*BO15)</f>
        <v>1643.56594212</v>
      </c>
      <c r="BS15" s="37">
        <v>20</v>
      </c>
      <c r="BT15" s="37">
        <f t="shared" si="9"/>
        <v>393.62675207500001</v>
      </c>
      <c r="BU15" s="37">
        <v>2</v>
      </c>
      <c r="BV15" s="37">
        <f t="shared" si="10"/>
        <v>787.25350415000003</v>
      </c>
      <c r="BW15" s="37">
        <f t="shared" si="11"/>
        <v>821.78297106000002</v>
      </c>
      <c r="BX15" s="37">
        <v>2</v>
      </c>
      <c r="BY15" s="37">
        <f t="shared" si="12"/>
        <v>1643.56594212</v>
      </c>
      <c r="CB15" s="37">
        <v>20</v>
      </c>
      <c r="CC15" s="38">
        <f>'Tables@3.8'!Y26</f>
        <v>393.62675207500001</v>
      </c>
      <c r="CD15" s="37">
        <v>3</v>
      </c>
      <c r="CE15" s="37">
        <f t="shared" si="13"/>
        <v>1180.880256225</v>
      </c>
      <c r="CF15" s="38">
        <f>'Tables@3.8'!Y48</f>
        <v>821.78297106000002</v>
      </c>
      <c r="CG15" s="37">
        <v>3</v>
      </c>
      <c r="CH15" s="37">
        <f t="shared" si="14"/>
        <v>2465.3489131800002</v>
      </c>
    </row>
    <row r="16" spans="1:89" ht="15.6" customHeight="1" x14ac:dyDescent="0.3">
      <c r="C16" s="101" t="s">
        <v>58</v>
      </c>
      <c r="D16" s="101"/>
      <c r="E16" s="101"/>
      <c r="F16" s="101"/>
      <c r="H16" s="100" t="s">
        <v>59</v>
      </c>
      <c r="I16" s="100"/>
      <c r="J16" s="100">
        <f>SUM(K13:K15)</f>
        <v>10091.396531818</v>
      </c>
      <c r="K16" s="100"/>
      <c r="L16" s="41" t="s">
        <v>60</v>
      </c>
      <c r="M16" s="100">
        <f>SUM(N13:N15)</f>
        <v>9353.9645586530005</v>
      </c>
      <c r="N16" s="100"/>
      <c r="O16" s="18"/>
      <c r="P16" s="18"/>
      <c r="Q16" s="100" t="s">
        <v>59</v>
      </c>
      <c r="R16" s="100"/>
      <c r="S16" s="100">
        <f>SUM(T13:T15)</f>
        <v>4487.9441606336004</v>
      </c>
      <c r="T16" s="100"/>
      <c r="U16" s="41" t="s">
        <v>60</v>
      </c>
      <c r="V16" s="100">
        <f>SUM(W13:W15)</f>
        <v>4728.8703075286003</v>
      </c>
      <c r="W16" s="100"/>
      <c r="Z16" s="37">
        <v>30</v>
      </c>
      <c r="AA16" s="37">
        <f>AJ16</f>
        <v>188.08093749999998</v>
      </c>
      <c r="AB16" s="37">
        <v>1</v>
      </c>
      <c r="AC16" s="37">
        <f>(AA16*AB16)</f>
        <v>188.08093749999998</v>
      </c>
      <c r="AD16" s="37">
        <f>AM16</f>
        <v>877.84525860389999</v>
      </c>
      <c r="AE16" s="37">
        <v>1</v>
      </c>
      <c r="AF16" s="37">
        <f>(AD16*AE16)</f>
        <v>877.84525860389999</v>
      </c>
      <c r="AI16" s="37">
        <v>30</v>
      </c>
      <c r="AJ16" s="37">
        <f>AS19</f>
        <v>188.08093749999998</v>
      </c>
      <c r="AK16" s="37">
        <v>4</v>
      </c>
      <c r="AL16" s="37">
        <f>(AJ16*AK16)</f>
        <v>752.3237499999999</v>
      </c>
      <c r="AM16" s="37">
        <f>AV19</f>
        <v>877.84525860389999</v>
      </c>
      <c r="AN16" s="37">
        <v>4</v>
      </c>
      <c r="AO16" s="37">
        <f>(AM16*AN16)</f>
        <v>3511.3810344156</v>
      </c>
      <c r="AR16" s="73" t="str">
        <f>BJ18</f>
        <v>Σ7,1 =</v>
      </c>
      <c r="AS16" s="73"/>
      <c r="AT16" s="73">
        <f>AU13+AU14+AU15</f>
        <v>4487.9441606336004</v>
      </c>
      <c r="AU16" s="73"/>
      <c r="AV16" s="25" t="str">
        <f>BN18</f>
        <v>∑8,1=</v>
      </c>
      <c r="AW16" s="73">
        <f>AX13+AX14+AX15</f>
        <v>4728.8703075286003</v>
      </c>
      <c r="AX16" s="73"/>
      <c r="BA16" s="37">
        <v>30</v>
      </c>
      <c r="BB16" s="37">
        <f t="shared" si="5"/>
        <v>188.08093749999998</v>
      </c>
      <c r="BC16" s="37">
        <v>4</v>
      </c>
      <c r="BD16" s="37">
        <f t="shared" si="6"/>
        <v>752.3237499999999</v>
      </c>
      <c r="BE16" s="37">
        <f t="shared" si="7"/>
        <v>877.84525860389999</v>
      </c>
      <c r="BF16" s="37">
        <v>4</v>
      </c>
      <c r="BG16" s="37">
        <f t="shared" si="8"/>
        <v>3511.3810344156</v>
      </c>
      <c r="BJ16" s="37">
        <v>30</v>
      </c>
      <c r="BK16" s="37">
        <f>BT16</f>
        <v>188.08093749999998</v>
      </c>
      <c r="BL16" s="37">
        <v>4</v>
      </c>
      <c r="BM16" s="37">
        <f>(BK16*BL16)</f>
        <v>752.3237499999999</v>
      </c>
      <c r="BN16" s="37">
        <f>BW16</f>
        <v>877.84525860389999</v>
      </c>
      <c r="BO16" s="37">
        <v>4</v>
      </c>
      <c r="BP16" s="37">
        <f>(BN16*BO16)</f>
        <v>3511.3810344156</v>
      </c>
      <c r="BS16" s="37">
        <v>30</v>
      </c>
      <c r="BT16" s="37">
        <f t="shared" si="9"/>
        <v>188.08093749999998</v>
      </c>
      <c r="BU16" s="37">
        <v>4</v>
      </c>
      <c r="BV16" s="37">
        <f t="shared" si="10"/>
        <v>752.3237499999999</v>
      </c>
      <c r="BW16" s="37">
        <f t="shared" si="11"/>
        <v>877.84525860389999</v>
      </c>
      <c r="BX16" s="37">
        <v>4</v>
      </c>
      <c r="BY16" s="37">
        <f t="shared" si="12"/>
        <v>3511.3810344156</v>
      </c>
      <c r="CB16" s="37">
        <v>30</v>
      </c>
      <c r="CC16" s="38">
        <f>'Tables@3.8'!AH26</f>
        <v>188.08093749999998</v>
      </c>
      <c r="CD16" s="37">
        <v>2</v>
      </c>
      <c r="CE16" s="37">
        <f t="shared" si="13"/>
        <v>376.16187499999995</v>
      </c>
      <c r="CF16" s="38">
        <f>'Tables@3.8'!AH48</f>
        <v>877.84525860389999</v>
      </c>
      <c r="CG16" s="37">
        <v>2</v>
      </c>
      <c r="CH16" s="37">
        <f t="shared" si="14"/>
        <v>1755.6905172078</v>
      </c>
    </row>
    <row r="17" spans="3:87" ht="15.6" customHeight="1" x14ac:dyDescent="0.3">
      <c r="C17" s="99">
        <v>2.06</v>
      </c>
      <c r="D17" s="99"/>
      <c r="E17" s="99"/>
      <c r="F17" s="99"/>
      <c r="Z17" s="100" t="s">
        <v>59</v>
      </c>
      <c r="AA17" s="100"/>
      <c r="AB17" s="100">
        <f>SUM(AC13:AC16)</f>
        <v>4631.0649557085999</v>
      </c>
      <c r="AC17" s="100"/>
      <c r="AD17" s="41" t="s">
        <v>60</v>
      </c>
      <c r="AE17" s="100">
        <f>SUM(AF13:AF16)</f>
        <v>6470.3074122000007</v>
      </c>
      <c r="AF17" s="100"/>
      <c r="AI17" s="42">
        <v>40</v>
      </c>
      <c r="AJ17" s="42">
        <f>AS20</f>
        <v>113.25782661999999</v>
      </c>
      <c r="AK17" s="42">
        <v>1</v>
      </c>
      <c r="AL17" s="42">
        <f>(AJ17*AK17)</f>
        <v>113.25782661999999</v>
      </c>
      <c r="AM17" s="42">
        <f>AV20</f>
        <v>797.72309647999987</v>
      </c>
      <c r="AN17" s="42">
        <v>1</v>
      </c>
      <c r="AO17" s="42">
        <f>(AM17*AN17)</f>
        <v>797.72309647999987</v>
      </c>
      <c r="BA17" s="37">
        <v>40</v>
      </c>
      <c r="BB17" s="37">
        <f t="shared" si="5"/>
        <v>113.25782661999999</v>
      </c>
      <c r="BC17" s="37">
        <v>2</v>
      </c>
      <c r="BD17" s="37">
        <f t="shared" si="6"/>
        <v>226.51565323999998</v>
      </c>
      <c r="BE17" s="37">
        <f t="shared" si="7"/>
        <v>797.72309647999987</v>
      </c>
      <c r="BF17" s="37">
        <v>2</v>
      </c>
      <c r="BG17" s="37">
        <f t="shared" si="8"/>
        <v>1595.4461929599997</v>
      </c>
      <c r="BJ17" s="37">
        <v>40</v>
      </c>
      <c r="BK17" s="37">
        <f>BT17</f>
        <v>113.25782661999999</v>
      </c>
      <c r="BL17" s="37">
        <v>1</v>
      </c>
      <c r="BM17" s="37">
        <f>(BK17*BL17)</f>
        <v>113.25782661999999</v>
      </c>
      <c r="BN17" s="37">
        <f>BW17</f>
        <v>797.72309647999987</v>
      </c>
      <c r="BO17" s="37">
        <v>1</v>
      </c>
      <c r="BP17" s="37">
        <f>(BN17*BO17)</f>
        <v>797.72309647999987</v>
      </c>
      <c r="BS17" s="37">
        <v>40</v>
      </c>
      <c r="BT17" s="37">
        <f t="shared" si="9"/>
        <v>113.25782661999999</v>
      </c>
      <c r="BU17" s="37">
        <v>2</v>
      </c>
      <c r="BV17" s="37">
        <f t="shared" si="10"/>
        <v>226.51565323999998</v>
      </c>
      <c r="BW17" s="37">
        <f t="shared" si="11"/>
        <v>797.72309647999987</v>
      </c>
      <c r="BX17" s="37">
        <v>2</v>
      </c>
      <c r="BY17" s="37">
        <f t="shared" si="12"/>
        <v>1595.4461929599997</v>
      </c>
      <c r="CB17" s="37">
        <v>40</v>
      </c>
      <c r="CC17" s="38">
        <f>'Tables@3.8'!AQ26</f>
        <v>113.25782661999999</v>
      </c>
      <c r="CD17" s="37">
        <v>3</v>
      </c>
      <c r="CE17" s="37">
        <f t="shared" si="13"/>
        <v>339.77347985999995</v>
      </c>
      <c r="CF17" s="38">
        <f>'Tables@3.8'!AQ48</f>
        <v>797.72309647999987</v>
      </c>
      <c r="CG17" s="37">
        <v>3</v>
      </c>
      <c r="CH17" s="37">
        <f t="shared" si="14"/>
        <v>2393.1692894399994</v>
      </c>
      <c r="CI17" s="1" t="s">
        <v>1</v>
      </c>
    </row>
    <row r="18" spans="3:87" ht="15.6" customHeight="1" x14ac:dyDescent="0.3">
      <c r="AI18" s="100" t="s">
        <v>59</v>
      </c>
      <c r="AJ18" s="100"/>
      <c r="AK18" s="100">
        <f>SUM(AL13:AL17)</f>
        <v>5747.1524893285996</v>
      </c>
      <c r="AL18" s="100"/>
      <c r="AM18" s="41" t="s">
        <v>60</v>
      </c>
      <c r="AN18" s="100">
        <f>SUM(AO13:AO17)</f>
        <v>9859.7574094842003</v>
      </c>
      <c r="AO18" s="100"/>
      <c r="AR18" s="39">
        <f>AR15</f>
        <v>20</v>
      </c>
      <c r="AS18" s="39">
        <f>AS15</f>
        <v>393.62675207500001</v>
      </c>
      <c r="AT18" s="39">
        <v>1</v>
      </c>
      <c r="AU18" s="39">
        <f>AS18*AT18</f>
        <v>393.62675207500001</v>
      </c>
      <c r="AV18" s="39">
        <f>AV15</f>
        <v>821.78297106000002</v>
      </c>
      <c r="AW18" s="39">
        <v>1</v>
      </c>
      <c r="AX18" s="39">
        <f>AV18*AW18</f>
        <v>821.78297106000002</v>
      </c>
      <c r="BA18" s="37">
        <v>50</v>
      </c>
      <c r="BB18" s="37">
        <f t="shared" si="5"/>
        <v>79.953958854999982</v>
      </c>
      <c r="BC18" s="37">
        <v>4</v>
      </c>
      <c r="BD18" s="37">
        <f t="shared" si="6"/>
        <v>319.81583541999993</v>
      </c>
      <c r="BE18" s="37">
        <f t="shared" si="7"/>
        <v>621.23952286499991</v>
      </c>
      <c r="BF18" s="37">
        <v>4</v>
      </c>
      <c r="BG18" s="37">
        <f t="shared" si="8"/>
        <v>2484.9580914599997</v>
      </c>
      <c r="BJ18" s="100" t="s">
        <v>61</v>
      </c>
      <c r="BK18" s="100"/>
      <c r="BL18" s="100">
        <f>SUM(BM13:BM17)</f>
        <v>5747.1524893285996</v>
      </c>
      <c r="BM18" s="100"/>
      <c r="BN18" s="41" t="s">
        <v>62</v>
      </c>
      <c r="BO18" s="100">
        <f>SUM(BP13:BP17)</f>
        <v>9859.7574094842003</v>
      </c>
      <c r="BP18" s="100"/>
      <c r="BS18" s="37">
        <v>50</v>
      </c>
      <c r="BT18" s="37">
        <f t="shared" si="9"/>
        <v>79.953958854999982</v>
      </c>
      <c r="BU18" s="37">
        <v>4</v>
      </c>
      <c r="BV18" s="37">
        <f t="shared" si="10"/>
        <v>319.81583541999993</v>
      </c>
      <c r="BW18" s="37">
        <f t="shared" si="11"/>
        <v>621.23952286499991</v>
      </c>
      <c r="BX18" s="37">
        <v>4</v>
      </c>
      <c r="BY18" s="37">
        <f t="shared" si="12"/>
        <v>2484.9580914599997</v>
      </c>
      <c r="CB18" s="37">
        <v>50</v>
      </c>
      <c r="CC18" s="38">
        <f>'Tables@3.8'!AZ26</f>
        <v>79.953958854999982</v>
      </c>
      <c r="CD18" s="37">
        <v>3</v>
      </c>
      <c r="CE18" s="37">
        <f t="shared" si="13"/>
        <v>239.86187656499993</v>
      </c>
      <c r="CF18" s="38">
        <f>'Tables@3.8'!AZ48</f>
        <v>621.23952286499991</v>
      </c>
      <c r="CG18" s="37">
        <v>3</v>
      </c>
      <c r="CH18" s="37">
        <f t="shared" si="14"/>
        <v>1863.7185685949999</v>
      </c>
    </row>
    <row r="19" spans="3:87" ht="31.2" customHeight="1" x14ac:dyDescent="0.3">
      <c r="C19" s="104"/>
      <c r="D19" s="104"/>
      <c r="H19" s="100" t="s">
        <v>53</v>
      </c>
      <c r="I19" s="100" t="s">
        <v>63</v>
      </c>
      <c r="J19" s="100" t="s">
        <v>28</v>
      </c>
      <c r="K19" s="100" t="s">
        <v>55</v>
      </c>
      <c r="L19" s="100" t="s">
        <v>64</v>
      </c>
      <c r="M19" s="100" t="s">
        <v>65</v>
      </c>
      <c r="N19" s="100" t="s">
        <v>55</v>
      </c>
      <c r="O19" s="22"/>
      <c r="P19" s="22"/>
      <c r="Q19" s="100" t="s">
        <v>53</v>
      </c>
      <c r="R19" s="100" t="s">
        <v>63</v>
      </c>
      <c r="S19" s="100" t="s">
        <v>28</v>
      </c>
      <c r="T19" s="100" t="s">
        <v>55</v>
      </c>
      <c r="U19" s="100" t="s">
        <v>64</v>
      </c>
      <c r="V19" s="100" t="s">
        <v>65</v>
      </c>
      <c r="W19" s="100" t="s">
        <v>55</v>
      </c>
      <c r="X19" s="22"/>
      <c r="Y19" s="22"/>
      <c r="Z19" s="100" t="s">
        <v>53</v>
      </c>
      <c r="AA19" s="100" t="s">
        <v>63</v>
      </c>
      <c r="AB19" s="100" t="s">
        <v>28</v>
      </c>
      <c r="AC19" s="100" t="s">
        <v>55</v>
      </c>
      <c r="AD19" s="100" t="s">
        <v>64</v>
      </c>
      <c r="AE19" s="100" t="s">
        <v>65</v>
      </c>
      <c r="AF19" s="100" t="s">
        <v>55</v>
      </c>
      <c r="AM19" s="44"/>
      <c r="AR19" s="39">
        <f>BJ16</f>
        <v>30</v>
      </c>
      <c r="AS19" s="39">
        <f>BK16</f>
        <v>188.08093749999998</v>
      </c>
      <c r="AT19" s="39">
        <v>3</v>
      </c>
      <c r="AU19" s="39">
        <f t="shared" ref="AU19:AU21" si="15">AS19*AT19</f>
        <v>564.2428124999999</v>
      </c>
      <c r="AV19" s="39">
        <f>BN16</f>
        <v>877.84525860389999</v>
      </c>
      <c r="AW19" s="39">
        <v>3</v>
      </c>
      <c r="AX19" s="39">
        <f t="shared" ref="AX19:AX21" si="16">AV19*AW19</f>
        <v>2633.5357758116998</v>
      </c>
      <c r="BA19" s="37">
        <v>60</v>
      </c>
      <c r="BB19" s="37">
        <f t="shared" si="5"/>
        <v>62.400741119999992</v>
      </c>
      <c r="BC19" s="37">
        <v>1</v>
      </c>
      <c r="BD19" s="37">
        <f t="shared" si="6"/>
        <v>62.400741119999992</v>
      </c>
      <c r="BE19" s="37">
        <f t="shared" si="7"/>
        <v>506.88846986644995</v>
      </c>
      <c r="BF19" s="37">
        <v>1</v>
      </c>
      <c r="BG19" s="37">
        <f t="shared" si="8"/>
        <v>506.88846986644995</v>
      </c>
      <c r="BJ19" s="44"/>
      <c r="BK19" s="44"/>
      <c r="BL19" s="44"/>
      <c r="BM19" s="44"/>
      <c r="BN19" s="44"/>
      <c r="BO19" s="44"/>
      <c r="BP19" s="44"/>
      <c r="BS19" s="37">
        <v>60</v>
      </c>
      <c r="BT19" s="37">
        <f t="shared" si="9"/>
        <v>62.400741119999992</v>
      </c>
      <c r="BU19" s="37">
        <v>2</v>
      </c>
      <c r="BV19" s="37">
        <f t="shared" si="10"/>
        <v>124.80148223999998</v>
      </c>
      <c r="BW19" s="37">
        <f t="shared" si="11"/>
        <v>506.88846986644995</v>
      </c>
      <c r="BX19" s="37">
        <v>2</v>
      </c>
      <c r="BY19" s="37">
        <f t="shared" si="12"/>
        <v>1013.7769397328999</v>
      </c>
      <c r="CB19" s="37">
        <v>60</v>
      </c>
      <c r="CC19" s="38">
        <f>'Tables@3.8'!BI26</f>
        <v>62.400741119999992</v>
      </c>
      <c r="CD19" s="37">
        <v>2</v>
      </c>
      <c r="CE19" s="37">
        <f t="shared" si="13"/>
        <v>124.80148223999998</v>
      </c>
      <c r="CF19" s="38">
        <f>'Tables@3.8'!BI48</f>
        <v>506.88846986644995</v>
      </c>
      <c r="CG19" s="37">
        <v>2</v>
      </c>
      <c r="CH19" s="37">
        <f t="shared" si="14"/>
        <v>1013.7769397328999</v>
      </c>
    </row>
    <row r="20" spans="3:87" ht="21" customHeight="1" x14ac:dyDescent="0.3">
      <c r="C20" s="45"/>
      <c r="D20" s="46"/>
      <c r="H20" s="100"/>
      <c r="I20" s="100"/>
      <c r="J20" s="100"/>
      <c r="K20" s="100"/>
      <c r="L20" s="100"/>
      <c r="M20" s="100"/>
      <c r="N20" s="100"/>
      <c r="O20" s="22"/>
      <c r="P20" s="22"/>
      <c r="Q20" s="100"/>
      <c r="R20" s="100"/>
      <c r="S20" s="100"/>
      <c r="T20" s="100"/>
      <c r="U20" s="100"/>
      <c r="V20" s="100"/>
      <c r="W20" s="100"/>
      <c r="X20" s="22"/>
      <c r="Y20" s="22"/>
      <c r="Z20" s="100"/>
      <c r="AA20" s="100"/>
      <c r="AB20" s="100"/>
      <c r="AC20" s="100"/>
      <c r="AD20" s="100"/>
      <c r="AE20" s="100"/>
      <c r="AF20" s="100"/>
      <c r="AI20" s="100" t="s">
        <v>53</v>
      </c>
      <c r="AJ20" s="100" t="s">
        <v>63</v>
      </c>
      <c r="AK20" s="100" t="s">
        <v>28</v>
      </c>
      <c r="AL20" s="100" t="s">
        <v>55</v>
      </c>
      <c r="AM20" s="100" t="s">
        <v>64</v>
      </c>
      <c r="AN20" s="100" t="s">
        <v>65</v>
      </c>
      <c r="AO20" s="100" t="s">
        <v>55</v>
      </c>
      <c r="AR20" s="39">
        <f>BJ20</f>
        <v>40</v>
      </c>
      <c r="AS20" s="39">
        <f>BK20</f>
        <v>113.25782661999999</v>
      </c>
      <c r="AT20" s="39">
        <v>3</v>
      </c>
      <c r="AU20" s="39">
        <f t="shared" si="15"/>
        <v>339.77347985999995</v>
      </c>
      <c r="AV20" s="39">
        <f>BN20</f>
        <v>797.72309647999987</v>
      </c>
      <c r="AW20" s="39">
        <v>3</v>
      </c>
      <c r="AX20" s="39">
        <f t="shared" si="16"/>
        <v>2393.1692894399994</v>
      </c>
      <c r="BA20" s="100" t="s">
        <v>59</v>
      </c>
      <c r="BB20" s="100"/>
      <c r="BC20" s="100">
        <f>SUM(BD13:BD19)</f>
        <v>6242.626892488599</v>
      </c>
      <c r="BD20" s="100"/>
      <c r="BE20" s="41" t="s">
        <v>60</v>
      </c>
      <c r="BF20" s="100">
        <f>SUM(BG13:BG19)</f>
        <v>13649.327067290649</v>
      </c>
      <c r="BG20" s="100"/>
      <c r="BJ20" s="39">
        <v>40</v>
      </c>
      <c r="BK20" s="37">
        <f>BT17</f>
        <v>113.25782661999999</v>
      </c>
      <c r="BL20" s="39">
        <v>1</v>
      </c>
      <c r="BM20" s="37">
        <f>(BK20*BL20)</f>
        <v>113.25782661999999</v>
      </c>
      <c r="BN20" s="37">
        <f>BW17</f>
        <v>797.72309647999987</v>
      </c>
      <c r="BO20" s="39">
        <v>1</v>
      </c>
      <c r="BP20" s="37">
        <f>(BN20*BO20)</f>
        <v>797.72309647999987</v>
      </c>
      <c r="BS20" s="37">
        <v>70</v>
      </c>
      <c r="BT20" s="37">
        <f t="shared" si="9"/>
        <v>53.88270210000001</v>
      </c>
      <c r="BU20" s="37">
        <v>4</v>
      </c>
      <c r="BV20" s="37">
        <f t="shared" si="10"/>
        <v>215.53080840000004</v>
      </c>
      <c r="BW20" s="37">
        <f t="shared" si="11"/>
        <v>440.63693846499996</v>
      </c>
      <c r="BX20" s="37">
        <v>4</v>
      </c>
      <c r="BY20" s="37">
        <f t="shared" si="12"/>
        <v>1762.5477538599998</v>
      </c>
      <c r="CB20" s="37">
        <v>70</v>
      </c>
      <c r="CC20" s="38">
        <f>'Tables@3.8'!BR26</f>
        <v>53.88270210000001</v>
      </c>
      <c r="CD20" s="37">
        <v>3</v>
      </c>
      <c r="CE20" s="37">
        <f t="shared" si="13"/>
        <v>161.64810630000002</v>
      </c>
      <c r="CF20" s="38">
        <f>'Tables@3.8'!BR48</f>
        <v>440.63693846499996</v>
      </c>
      <c r="CG20" s="37">
        <v>3</v>
      </c>
      <c r="CH20" s="37">
        <f t="shared" si="14"/>
        <v>1321.9108153949999</v>
      </c>
    </row>
    <row r="21" spans="3:87" ht="31.2" customHeight="1" x14ac:dyDescent="0.3">
      <c r="H21" s="37">
        <v>0</v>
      </c>
      <c r="I21" s="38">
        <f>R21</f>
        <v>8140.2977433529795</v>
      </c>
      <c r="J21" s="37">
        <v>5</v>
      </c>
      <c r="K21" s="37">
        <f>I21*J21</f>
        <v>40701.488716764899</v>
      </c>
      <c r="L21" s="37">
        <v>10</v>
      </c>
      <c r="M21" s="38">
        <f>COS(RADIANS(L21))</f>
        <v>0.98480775301220802</v>
      </c>
      <c r="N21" s="37">
        <f>K21*M21</f>
        <v>40083.141647408978</v>
      </c>
      <c r="Q21" s="37">
        <v>0</v>
      </c>
      <c r="R21" s="37">
        <f>AA21</f>
        <v>8140.2977433529795</v>
      </c>
      <c r="S21" s="37">
        <v>1</v>
      </c>
      <c r="T21" s="37">
        <f>R21*S21</f>
        <v>8140.2977433529795</v>
      </c>
      <c r="U21" s="37">
        <f>20-Q21</f>
        <v>20</v>
      </c>
      <c r="V21" s="38">
        <f>COS(RADIANS(U21))</f>
        <v>0.93969262078590843</v>
      </c>
      <c r="W21" s="37">
        <f>T21*V21</f>
        <v>7649.3777204289772</v>
      </c>
      <c r="Z21" s="37">
        <v>0</v>
      </c>
      <c r="AA21" s="37">
        <f>AJ22</f>
        <v>8140.2977433529795</v>
      </c>
      <c r="AB21" s="37">
        <v>1</v>
      </c>
      <c r="AC21" s="37">
        <f>AA21*AB21</f>
        <v>8140.2977433529795</v>
      </c>
      <c r="AD21" s="37">
        <f>30-Z21</f>
        <v>30</v>
      </c>
      <c r="AE21" s="38">
        <f>COS(RADIANS(AD21))</f>
        <v>0.86602540378443871</v>
      </c>
      <c r="AF21" s="37">
        <f>AC21*AE21</f>
        <v>7049.7046401128191</v>
      </c>
      <c r="AI21" s="100"/>
      <c r="AJ21" s="100"/>
      <c r="AK21" s="100"/>
      <c r="AL21" s="100"/>
      <c r="AM21" s="100"/>
      <c r="AN21" s="100"/>
      <c r="AO21" s="100"/>
      <c r="AR21" s="39">
        <f>BJ21</f>
        <v>50</v>
      </c>
      <c r="AS21" s="39">
        <f>BK21</f>
        <v>79.953958854999982</v>
      </c>
      <c r="AT21" s="39">
        <v>1</v>
      </c>
      <c r="AU21" s="39">
        <f t="shared" si="15"/>
        <v>79.953958854999982</v>
      </c>
      <c r="AV21" s="39">
        <f>BN21</f>
        <v>621.23952286499991</v>
      </c>
      <c r="AW21" s="39">
        <v>1</v>
      </c>
      <c r="AX21" s="39">
        <f t="shared" si="16"/>
        <v>621.23952286499991</v>
      </c>
      <c r="BJ21" s="37">
        <v>50</v>
      </c>
      <c r="BK21" s="37">
        <f>BT18</f>
        <v>79.953958854999982</v>
      </c>
      <c r="BL21" s="37">
        <v>3</v>
      </c>
      <c r="BM21" s="37">
        <f>(BK21*BL21)</f>
        <v>239.86187656499993</v>
      </c>
      <c r="BN21" s="37">
        <f>BW18</f>
        <v>621.23952286499991</v>
      </c>
      <c r="BO21" s="37">
        <v>3</v>
      </c>
      <c r="BP21" s="37">
        <f>(BN21*BO21)</f>
        <v>1863.7185685949999</v>
      </c>
      <c r="BS21" s="37">
        <v>80</v>
      </c>
      <c r="BT21" s="37">
        <f t="shared" si="9"/>
        <v>49.359578699999993</v>
      </c>
      <c r="BU21" s="37">
        <v>1</v>
      </c>
      <c r="BV21" s="37">
        <f t="shared" si="10"/>
        <v>49.359578699999993</v>
      </c>
      <c r="BW21" s="37">
        <f t="shared" si="11"/>
        <v>408.5636764958</v>
      </c>
      <c r="BX21" s="37">
        <v>1</v>
      </c>
      <c r="BY21" s="37">
        <f t="shared" si="12"/>
        <v>408.5636764958</v>
      </c>
      <c r="CB21" s="37">
        <v>80</v>
      </c>
      <c r="CC21" s="38">
        <f>'Tables@3.8'!CA26</f>
        <v>49.359578699999993</v>
      </c>
      <c r="CD21" s="37">
        <v>3</v>
      </c>
      <c r="CE21" s="37">
        <f t="shared" si="13"/>
        <v>148.07873609999999</v>
      </c>
      <c r="CF21" s="38">
        <f>'Tables@3.8'!CA48</f>
        <v>408.5636764958</v>
      </c>
      <c r="CG21" s="37">
        <v>3</v>
      </c>
      <c r="CH21" s="37">
        <f t="shared" si="14"/>
        <v>1225.6910294874001</v>
      </c>
    </row>
    <row r="22" spans="3:87" ht="29.4" customHeight="1" x14ac:dyDescent="0.3">
      <c r="H22" s="37">
        <v>10</v>
      </c>
      <c r="I22" s="38">
        <f t="shared" ref="I22:I23" si="17">R22</f>
        <v>8681.2898674231546</v>
      </c>
      <c r="J22" s="37">
        <v>8</v>
      </c>
      <c r="K22" s="37">
        <f>I22*J22</f>
        <v>69450.318939385237</v>
      </c>
      <c r="L22" s="37">
        <v>0</v>
      </c>
      <c r="M22" s="38">
        <f>COS(RADIANS(L22))</f>
        <v>1</v>
      </c>
      <c r="N22" s="37">
        <f>K22*M22</f>
        <v>69450.318939385237</v>
      </c>
      <c r="Q22" s="37">
        <v>10</v>
      </c>
      <c r="R22" s="37">
        <f>AA22</f>
        <v>8681.2898674231546</v>
      </c>
      <c r="S22" s="37">
        <v>4</v>
      </c>
      <c r="T22" s="37">
        <f>R22*S22</f>
        <v>34725.159469692619</v>
      </c>
      <c r="U22" s="37">
        <f t="shared" ref="U22:U23" si="18">20-Q22</f>
        <v>10</v>
      </c>
      <c r="V22" s="38">
        <f>COS(RADIANS(U22))</f>
        <v>0.98480775301220802</v>
      </c>
      <c r="W22" s="37">
        <f>T22*V22</f>
        <v>34197.606270338583</v>
      </c>
      <c r="Z22" s="37">
        <v>10</v>
      </c>
      <c r="AA22" s="37">
        <f>AJ23</f>
        <v>8681.2898674231546</v>
      </c>
      <c r="AB22" s="37">
        <v>3</v>
      </c>
      <c r="AC22" s="37">
        <f>AA22*AB22</f>
        <v>26043.869602269464</v>
      </c>
      <c r="AD22" s="37">
        <f t="shared" ref="AD22:AD24" si="19">30-Z22</f>
        <v>20</v>
      </c>
      <c r="AE22" s="38">
        <f>COS(RADIANS(AD22))</f>
        <v>0.93969262078590843</v>
      </c>
      <c r="AF22" s="37">
        <f>AC22*AE22</f>
        <v>24473.232081963048</v>
      </c>
      <c r="AI22" s="47">
        <v>0</v>
      </c>
      <c r="AJ22" s="47">
        <f>AS26</f>
        <v>8140.2977433529795</v>
      </c>
      <c r="AK22" s="47">
        <v>1</v>
      </c>
      <c r="AL22" s="47">
        <f>AJ22*AK22</f>
        <v>8140.2977433529795</v>
      </c>
      <c r="AM22" s="47">
        <f>40-AI22</f>
        <v>40</v>
      </c>
      <c r="AN22" s="48">
        <f>COS(RADIANS(AM22))</f>
        <v>0.76604444311897801</v>
      </c>
      <c r="AO22" s="47">
        <f>AL22*AN22</f>
        <v>6235.8298516295063</v>
      </c>
      <c r="AR22" s="73" t="str">
        <f>BJ24</f>
        <v>Σ7,2 =</v>
      </c>
      <c r="AS22" s="73"/>
      <c r="AT22" s="73">
        <f>AU18+AU19+AU20+AU21</f>
        <v>1377.5970032899997</v>
      </c>
      <c r="AU22" s="73"/>
      <c r="AV22" s="25" t="str">
        <f>BN24</f>
        <v>∑8,2=</v>
      </c>
      <c r="AW22" s="73">
        <f>AX18+AX19+AX20+AX21</f>
        <v>6469.7275591766993</v>
      </c>
      <c r="AX22" s="73"/>
      <c r="BA22" s="100" t="s">
        <v>53</v>
      </c>
      <c r="BB22" s="100" t="s">
        <v>63</v>
      </c>
      <c r="BC22" s="100" t="s">
        <v>28</v>
      </c>
      <c r="BD22" s="100" t="s">
        <v>55</v>
      </c>
      <c r="BE22" s="100" t="s">
        <v>64</v>
      </c>
      <c r="BF22" s="100" t="s">
        <v>65</v>
      </c>
      <c r="BG22" s="100" t="s">
        <v>55</v>
      </c>
      <c r="BJ22" s="37">
        <v>60</v>
      </c>
      <c r="BK22" s="37">
        <f>BT19</f>
        <v>62.400741119999992</v>
      </c>
      <c r="BL22" s="37">
        <v>3</v>
      </c>
      <c r="BM22" s="37">
        <f>(BK22*BL22)</f>
        <v>187.20222335999998</v>
      </c>
      <c r="BN22" s="37">
        <f>BW19</f>
        <v>506.88846986644995</v>
      </c>
      <c r="BO22" s="37">
        <v>3</v>
      </c>
      <c r="BP22" s="37">
        <f>(BN22*BO22)</f>
        <v>1520.6654095993499</v>
      </c>
      <c r="BS22" s="100" t="s">
        <v>59</v>
      </c>
      <c r="BT22" s="100"/>
      <c r="BU22" s="100">
        <f>SUM(BV13:BV21)</f>
        <v>6569.9180207085992</v>
      </c>
      <c r="BV22" s="100"/>
      <c r="BW22" s="41" t="s">
        <v>60</v>
      </c>
      <c r="BX22" s="100">
        <f>SUM(BY13:BY21)</f>
        <v>16327.326967512898</v>
      </c>
      <c r="BY22" s="100"/>
      <c r="CB22" s="37">
        <v>90</v>
      </c>
      <c r="CC22" s="38">
        <f>'Tables@3.8'!CJ26</f>
        <v>47.817187499999996</v>
      </c>
      <c r="CD22" s="37">
        <v>1</v>
      </c>
      <c r="CE22" s="37">
        <f t="shared" si="13"/>
        <v>47.817187499999996</v>
      </c>
      <c r="CF22" s="38">
        <f>'Tables@3.8'!CJ48</f>
        <v>402.64066170499996</v>
      </c>
      <c r="CG22" s="37">
        <v>1</v>
      </c>
      <c r="CH22" s="37">
        <f t="shared" si="14"/>
        <v>402.64066170499996</v>
      </c>
    </row>
    <row r="23" spans="3:87" ht="31.2" customHeight="1" x14ac:dyDescent="0.3">
      <c r="H23" s="37">
        <v>20</v>
      </c>
      <c r="I23" s="38">
        <f t="shared" si="17"/>
        <v>5973.9528130180952</v>
      </c>
      <c r="J23" s="37">
        <v>-1</v>
      </c>
      <c r="K23" s="37">
        <f>I23*J23</f>
        <v>-5973.9528130180952</v>
      </c>
      <c r="L23" s="37">
        <v>-10</v>
      </c>
      <c r="M23" s="38">
        <f>COS(RADIANS(L23))</f>
        <v>0.98480775301220802</v>
      </c>
      <c r="N23" s="37">
        <f>K23*M23</f>
        <v>-5883.1950463893099</v>
      </c>
      <c r="Q23" s="37">
        <v>20</v>
      </c>
      <c r="R23" s="37">
        <f>AA23</f>
        <v>5973.9528130180952</v>
      </c>
      <c r="S23" s="37">
        <v>1</v>
      </c>
      <c r="T23" s="37">
        <f>R23*S23</f>
        <v>5973.9528130180952</v>
      </c>
      <c r="U23" s="37">
        <f t="shared" si="18"/>
        <v>0</v>
      </c>
      <c r="V23" s="38">
        <f>COS(RADIANS(U23))</f>
        <v>1</v>
      </c>
      <c r="W23" s="37">
        <f>T23*V23</f>
        <v>5973.9528130180952</v>
      </c>
      <c r="Z23" s="37">
        <v>20</v>
      </c>
      <c r="AA23" s="37">
        <f>AJ24</f>
        <v>5973.9528130180952</v>
      </c>
      <c r="AB23" s="37">
        <v>3</v>
      </c>
      <c r="AC23" s="37">
        <f>AA23*AB23</f>
        <v>17921.858439054286</v>
      </c>
      <c r="AD23" s="37">
        <f t="shared" si="19"/>
        <v>10</v>
      </c>
      <c r="AE23" s="38">
        <f>COS(RADIANS(AD23))</f>
        <v>0.98480775301220802</v>
      </c>
      <c r="AF23" s="37">
        <f>AC23*AE23</f>
        <v>17649.585139167928</v>
      </c>
      <c r="AI23" s="37">
        <v>10</v>
      </c>
      <c r="AJ23" s="37">
        <f>AS27</f>
        <v>8681.2898674231546</v>
      </c>
      <c r="AK23" s="37">
        <v>4</v>
      </c>
      <c r="AL23" s="37">
        <f>AJ23*AK23</f>
        <v>34725.159469692619</v>
      </c>
      <c r="AM23" s="47">
        <f t="shared" ref="AM23:AM26" si="20">40-AI23</f>
        <v>30</v>
      </c>
      <c r="AN23" s="38">
        <f>COS(RADIANS(AM23))</f>
        <v>0.86602540378443871</v>
      </c>
      <c r="AO23" s="37">
        <f>AL23*AN23</f>
        <v>30072.870251219574</v>
      </c>
      <c r="BA23" s="100"/>
      <c r="BB23" s="100"/>
      <c r="BC23" s="100"/>
      <c r="BD23" s="100"/>
      <c r="BE23" s="100"/>
      <c r="BF23" s="100"/>
      <c r="BG23" s="100"/>
      <c r="BJ23" s="37">
        <v>70</v>
      </c>
      <c r="BK23" s="37">
        <f>BT20</f>
        <v>53.88270210000001</v>
      </c>
      <c r="BL23" s="37">
        <v>1</v>
      </c>
      <c r="BM23" s="37">
        <f>(BK23*BL23)</f>
        <v>53.88270210000001</v>
      </c>
      <c r="BN23" s="37">
        <f>BW20</f>
        <v>440.63693846499996</v>
      </c>
      <c r="BO23" s="37">
        <v>1</v>
      </c>
      <c r="BP23" s="37">
        <f>(BN23*BO23)</f>
        <v>440.63693846499996</v>
      </c>
      <c r="CB23" s="100" t="s">
        <v>59</v>
      </c>
      <c r="CC23" s="100"/>
      <c r="CD23" s="100">
        <f>SUM(CE13:CE22)</f>
        <v>5881.1267617736003</v>
      </c>
      <c r="CE23" s="100"/>
      <c r="CF23" s="41" t="s">
        <v>60</v>
      </c>
      <c r="CG23" s="105">
        <f>SUM(CH13:CH22)</f>
        <v>15569.059975159196</v>
      </c>
      <c r="CH23" s="106"/>
    </row>
    <row r="24" spans="3:87" ht="25.95" customHeight="1" x14ac:dyDescent="0.3">
      <c r="H24" s="100" t="s">
        <v>66</v>
      </c>
      <c r="I24" s="100"/>
      <c r="J24" s="100"/>
      <c r="K24" s="100"/>
      <c r="L24" s="100"/>
      <c r="M24" s="100">
        <f>SUM(N21:N23)</f>
        <v>103650.2655404049</v>
      </c>
      <c r="N24" s="100"/>
      <c r="O24" s="18"/>
      <c r="P24" s="18"/>
      <c r="Q24" s="100" t="s">
        <v>66</v>
      </c>
      <c r="R24" s="100"/>
      <c r="S24" s="100"/>
      <c r="T24" s="100"/>
      <c r="U24" s="100"/>
      <c r="V24" s="100">
        <f>SUM(W21:W23)</f>
        <v>47820.936803785662</v>
      </c>
      <c r="W24" s="100"/>
      <c r="Z24" s="37">
        <v>30</v>
      </c>
      <c r="AA24" s="37">
        <f>AJ25</f>
        <v>5534.2027445300528</v>
      </c>
      <c r="AB24" s="37">
        <v>1</v>
      </c>
      <c r="AC24" s="37">
        <f>AA24*AB24</f>
        <v>5534.2027445300528</v>
      </c>
      <c r="AD24" s="37">
        <f t="shared" si="19"/>
        <v>0</v>
      </c>
      <c r="AE24" s="38">
        <f>COS(RADIANS(AD24))</f>
        <v>1</v>
      </c>
      <c r="AF24" s="37">
        <f>AC24*AE24</f>
        <v>5534.2027445300528</v>
      </c>
      <c r="AI24" s="37">
        <v>20</v>
      </c>
      <c r="AJ24" s="37">
        <f>AS28</f>
        <v>5973.9528130180952</v>
      </c>
      <c r="AK24" s="37">
        <v>2</v>
      </c>
      <c r="AL24" s="37">
        <f>AJ24*AK24</f>
        <v>11947.90562603619</v>
      </c>
      <c r="AM24" s="47">
        <f t="shared" si="20"/>
        <v>20</v>
      </c>
      <c r="AN24" s="38">
        <f>COS(RADIANS(AM24))</f>
        <v>0.93969262078590843</v>
      </c>
      <c r="AO24" s="37">
        <f>AL24*AN24</f>
        <v>11227.358750632648</v>
      </c>
      <c r="AR24" s="100" t="s">
        <v>53</v>
      </c>
      <c r="AS24" s="100" t="s">
        <v>63</v>
      </c>
      <c r="AT24" s="100" t="s">
        <v>28</v>
      </c>
      <c r="AU24" s="100" t="s">
        <v>55</v>
      </c>
      <c r="AV24" s="100" t="s">
        <v>64</v>
      </c>
      <c r="AW24" s="100" t="s">
        <v>65</v>
      </c>
      <c r="AX24" s="100" t="s">
        <v>55</v>
      </c>
      <c r="BA24" s="37">
        <v>0</v>
      </c>
      <c r="BB24" s="37">
        <f t="shared" ref="BB24:BB26" si="21">BT28</f>
        <v>8140.2977433529795</v>
      </c>
      <c r="BC24" s="37">
        <v>1</v>
      </c>
      <c r="BD24" s="37">
        <f>BB24*BC24</f>
        <v>8140.2977433529795</v>
      </c>
      <c r="BE24" s="37">
        <f>60-BA24</f>
        <v>60</v>
      </c>
      <c r="BF24" s="38">
        <f>COS(RADIANS(BE24))</f>
        <v>0.50000000000000011</v>
      </c>
      <c r="BG24" s="37">
        <f>BD24*BF24</f>
        <v>4070.1488716764907</v>
      </c>
      <c r="BJ24" s="100" t="s">
        <v>67</v>
      </c>
      <c r="BK24" s="100"/>
      <c r="BL24" s="100">
        <f>SUM(BM20:BM23)</f>
        <v>594.20462864499984</v>
      </c>
      <c r="BM24" s="100"/>
      <c r="BN24" s="41" t="s">
        <v>68</v>
      </c>
      <c r="BO24" s="100">
        <f>SUM(BP20:BP23)</f>
        <v>4622.7440131393496</v>
      </c>
      <c r="BP24" s="100"/>
    </row>
    <row r="25" spans="3:87" ht="31.95" customHeight="1" x14ac:dyDescent="0.3">
      <c r="Z25" s="100" t="s">
        <v>66</v>
      </c>
      <c r="AA25" s="100"/>
      <c r="AB25" s="100"/>
      <c r="AC25" s="100"/>
      <c r="AD25" s="100"/>
      <c r="AE25" s="100">
        <f>SUM(AF21:AF24)</f>
        <v>54706.724605773845</v>
      </c>
      <c r="AF25" s="100"/>
      <c r="AI25" s="37">
        <v>30</v>
      </c>
      <c r="AJ25" s="37">
        <f>AS35</f>
        <v>5534.2027445300528</v>
      </c>
      <c r="AK25" s="37">
        <v>4</v>
      </c>
      <c r="AL25" s="37">
        <f>AJ25*AK25</f>
        <v>22136.810978120211</v>
      </c>
      <c r="AM25" s="47">
        <f t="shared" si="20"/>
        <v>10</v>
      </c>
      <c r="AN25" s="38">
        <f>COS(RADIANS(AM25))</f>
        <v>0.98480775301220802</v>
      </c>
      <c r="AO25" s="37">
        <f>AL25*AN25</f>
        <v>21800.503078218542</v>
      </c>
      <c r="AR25" s="100"/>
      <c r="AS25" s="100"/>
      <c r="AT25" s="100"/>
      <c r="AU25" s="100"/>
      <c r="AV25" s="100"/>
      <c r="AW25" s="100"/>
      <c r="AX25" s="100"/>
      <c r="BA25" s="37">
        <v>10</v>
      </c>
      <c r="BB25" s="37">
        <f t="shared" si="21"/>
        <v>8681.2898674231546</v>
      </c>
      <c r="BC25" s="37">
        <v>4</v>
      </c>
      <c r="BD25" s="37">
        <f t="shared" ref="BD25:BD30" si="22">BB25*BC25</f>
        <v>34725.159469692619</v>
      </c>
      <c r="BE25" s="37">
        <f t="shared" ref="BE25:BE30" si="23">60-BA25</f>
        <v>50</v>
      </c>
      <c r="BF25" s="38">
        <f t="shared" ref="BF25:BF30" si="24">COS(RADIANS(BE25))</f>
        <v>0.64278760968653936</v>
      </c>
      <c r="BG25" s="37">
        <f t="shared" ref="BG25:BG30" si="25">BD25*BF25</f>
        <v>22320.902251507614</v>
      </c>
    </row>
    <row r="26" spans="3:87" ht="31.2" customHeight="1" x14ac:dyDescent="0.3">
      <c r="H26" s="107" t="s">
        <v>69</v>
      </c>
      <c r="I26" s="108"/>
      <c r="J26" s="108"/>
      <c r="K26" s="109"/>
      <c r="L26" s="49">
        <f>0.5*(1/3)*(1/12)*0.174*6.455*J16</f>
        <v>157.42158114780585</v>
      </c>
      <c r="M26" s="50" t="s">
        <v>70</v>
      </c>
      <c r="Q26" s="107" t="s">
        <v>69</v>
      </c>
      <c r="R26" s="108"/>
      <c r="S26" s="108"/>
      <c r="T26" s="109"/>
      <c r="U26" s="49">
        <f>0.5*(1/3)*(1/3)*6.455*0.174*S16</f>
        <v>280.04023571660224</v>
      </c>
      <c r="V26" s="50" t="s">
        <v>70</v>
      </c>
      <c r="AI26" s="37">
        <v>40</v>
      </c>
      <c r="AJ26" s="37">
        <f>AS36</f>
        <v>4600.1092279094964</v>
      </c>
      <c r="AK26" s="37">
        <v>1</v>
      </c>
      <c r="AL26" s="37">
        <f>AJ26*AK26</f>
        <v>4600.1092279094964</v>
      </c>
      <c r="AM26" s="47">
        <f t="shared" si="20"/>
        <v>0</v>
      </c>
      <c r="AN26" s="38">
        <f>COS(RADIANS(AM26))</f>
        <v>1</v>
      </c>
      <c r="AO26" s="37">
        <f>AL26*AN26</f>
        <v>4600.1092279094964</v>
      </c>
      <c r="AR26" s="39">
        <f t="shared" ref="AR26:AS28" si="26">BJ28</f>
        <v>0</v>
      </c>
      <c r="AS26" s="39">
        <f t="shared" si="26"/>
        <v>8140.2977433529795</v>
      </c>
      <c r="AT26" s="39">
        <v>1</v>
      </c>
      <c r="AU26" s="39">
        <f>AS26*AT26</f>
        <v>8140.2977433529795</v>
      </c>
      <c r="AV26" s="39">
        <f>50-AR26</f>
        <v>50</v>
      </c>
      <c r="AW26" s="29">
        <f>COS(RADIANS(AV26))</f>
        <v>0.64278760968653936</v>
      </c>
      <c r="AX26" s="39">
        <f>AU26*AW26</f>
        <v>5232.4825285865918</v>
      </c>
      <c r="BA26" s="37">
        <v>20</v>
      </c>
      <c r="BB26" s="37">
        <f t="shared" si="21"/>
        <v>5973.9528130180952</v>
      </c>
      <c r="BC26" s="37">
        <v>2</v>
      </c>
      <c r="BD26" s="37">
        <f t="shared" si="22"/>
        <v>11947.90562603619</v>
      </c>
      <c r="BE26" s="37">
        <f t="shared" si="23"/>
        <v>40</v>
      </c>
      <c r="BF26" s="38">
        <f t="shared" si="24"/>
        <v>0.76604444311897801</v>
      </c>
      <c r="BG26" s="37">
        <f t="shared" si="25"/>
        <v>9152.626711734998</v>
      </c>
      <c r="BJ26" s="100" t="s">
        <v>53</v>
      </c>
      <c r="BK26" s="100" t="s">
        <v>63</v>
      </c>
      <c r="BL26" s="100" t="s">
        <v>28</v>
      </c>
      <c r="BM26" s="100" t="s">
        <v>55</v>
      </c>
      <c r="BN26" s="100" t="s">
        <v>64</v>
      </c>
      <c r="BO26" s="100" t="s">
        <v>65</v>
      </c>
      <c r="BP26" s="100" t="s">
        <v>55</v>
      </c>
      <c r="BS26" s="100" t="s">
        <v>53</v>
      </c>
      <c r="BT26" s="100" t="s">
        <v>63</v>
      </c>
      <c r="BU26" s="100" t="s">
        <v>28</v>
      </c>
      <c r="BV26" s="100" t="s">
        <v>55</v>
      </c>
      <c r="BW26" s="100" t="s">
        <v>64</v>
      </c>
      <c r="BX26" s="100" t="s">
        <v>65</v>
      </c>
      <c r="BY26" s="100" t="s">
        <v>55</v>
      </c>
      <c r="CB26" s="100" t="s">
        <v>53</v>
      </c>
      <c r="CC26" s="100" t="s">
        <v>63</v>
      </c>
      <c r="CD26" s="100" t="s">
        <v>28</v>
      </c>
      <c r="CE26" s="100" t="s">
        <v>55</v>
      </c>
      <c r="CF26" s="100" t="s">
        <v>64</v>
      </c>
      <c r="CG26" s="100" t="s">
        <v>65</v>
      </c>
      <c r="CH26" s="100" t="s">
        <v>55</v>
      </c>
    </row>
    <row r="27" spans="3:87" ht="15.6" customHeight="1" x14ac:dyDescent="0.3">
      <c r="H27" s="107" t="s">
        <v>71</v>
      </c>
      <c r="I27" s="108"/>
      <c r="J27" s="108"/>
      <c r="K27" s="109"/>
      <c r="L27" s="49">
        <f>0.5*(1/3)*(1/12)*0.174*6.455*M16</f>
        <v>145.91794962975402</v>
      </c>
      <c r="M27" s="50" t="s">
        <v>70</v>
      </c>
      <c r="Q27" s="107" t="s">
        <v>71</v>
      </c>
      <c r="R27" s="108"/>
      <c r="S27" s="108"/>
      <c r="T27" s="109"/>
      <c r="U27" s="49">
        <f>0.5*(1/3)*(1/3)*6.455*0.174*V16</f>
        <v>295.07362573927207</v>
      </c>
      <c r="V27" s="50" t="s">
        <v>70</v>
      </c>
      <c r="Z27" s="107" t="s">
        <v>69</v>
      </c>
      <c r="AA27" s="108"/>
      <c r="AB27" s="108"/>
      <c r="AC27" s="109"/>
      <c r="AD27" s="49">
        <f>0.5*(1/3)*(3/8)*0.174*6.455*AB17</f>
        <v>325.09207664395177</v>
      </c>
      <c r="AE27" s="50" t="s">
        <v>70</v>
      </c>
      <c r="AF27" s="18"/>
      <c r="AI27" s="100" t="s">
        <v>66</v>
      </c>
      <c r="AJ27" s="100"/>
      <c r="AK27" s="100"/>
      <c r="AL27" s="100"/>
      <c r="AM27" s="100"/>
      <c r="AN27" s="100">
        <f>SUM(AO22:AO26)</f>
        <v>73936.671159609774</v>
      </c>
      <c r="AO27" s="100"/>
      <c r="AR27" s="39">
        <f t="shared" si="26"/>
        <v>10</v>
      </c>
      <c r="AS27" s="39">
        <f t="shared" si="26"/>
        <v>8681.2898674231546</v>
      </c>
      <c r="AT27" s="39">
        <v>4</v>
      </c>
      <c r="AU27" s="39">
        <f t="shared" ref="AU27:AU28" si="27">AS27*AT27</f>
        <v>34725.159469692619</v>
      </c>
      <c r="AV27" s="39">
        <f t="shared" ref="AV27:AV28" si="28">50-AR27</f>
        <v>40</v>
      </c>
      <c r="AW27" s="29">
        <f>COS(RADIANS(AV27))</f>
        <v>0.76604444311897801</v>
      </c>
      <c r="AX27" s="39">
        <f t="shared" ref="AX27:AX28" si="29">AU27*AW27</f>
        <v>26601.015448178387</v>
      </c>
      <c r="BA27" s="37">
        <v>30</v>
      </c>
      <c r="BB27" s="37">
        <f>BT31</f>
        <v>5534.2027445300528</v>
      </c>
      <c r="BC27" s="37">
        <v>4</v>
      </c>
      <c r="BD27" s="37">
        <f t="shared" si="22"/>
        <v>22136.810978120211</v>
      </c>
      <c r="BE27" s="37">
        <f t="shared" si="23"/>
        <v>30</v>
      </c>
      <c r="BF27" s="38">
        <f t="shared" si="24"/>
        <v>0.86602540378443871</v>
      </c>
      <c r="BG27" s="37">
        <f t="shared" si="25"/>
        <v>19171.040665826353</v>
      </c>
      <c r="BJ27" s="100"/>
      <c r="BK27" s="100"/>
      <c r="BL27" s="100"/>
      <c r="BM27" s="100"/>
      <c r="BN27" s="100"/>
      <c r="BO27" s="100"/>
      <c r="BP27" s="100"/>
      <c r="BS27" s="100"/>
      <c r="BT27" s="100"/>
      <c r="BU27" s="100"/>
      <c r="BV27" s="100"/>
      <c r="BW27" s="100"/>
      <c r="BX27" s="100"/>
      <c r="BY27" s="100"/>
      <c r="CB27" s="100"/>
      <c r="CC27" s="100"/>
      <c r="CD27" s="100"/>
      <c r="CE27" s="100"/>
      <c r="CF27" s="100"/>
      <c r="CG27" s="100"/>
      <c r="CH27" s="100"/>
    </row>
    <row r="28" spans="3:87" ht="15.6" customHeight="1" x14ac:dyDescent="0.3">
      <c r="H28" s="107" t="s">
        <v>72</v>
      </c>
      <c r="I28" s="108"/>
      <c r="J28" s="108"/>
      <c r="K28" s="109"/>
      <c r="L28" s="49">
        <f>C11+L26-L27</f>
        <v>2108.303631518052</v>
      </c>
      <c r="M28" s="50" t="s">
        <v>70</v>
      </c>
      <c r="Q28" s="107" t="s">
        <v>72</v>
      </c>
      <c r="R28" s="108"/>
      <c r="S28" s="108"/>
      <c r="T28" s="109"/>
      <c r="U28" s="49">
        <f>C11+U26-U27</f>
        <v>2081.7666099773305</v>
      </c>
      <c r="V28" s="50" t="s">
        <v>70</v>
      </c>
      <c r="Z28" s="107" t="s">
        <v>71</v>
      </c>
      <c r="AA28" s="108"/>
      <c r="AB28" s="108"/>
      <c r="AC28" s="109"/>
      <c r="AD28" s="49">
        <f>0.5*(1/3)*(3/8)*0.174*6.455*AE17</f>
        <v>454.20344851004216</v>
      </c>
      <c r="AE28" s="50" t="s">
        <v>70</v>
      </c>
      <c r="AF28" s="18"/>
      <c r="AI28" s="51"/>
      <c r="AJ28" s="51"/>
      <c r="AK28" s="51"/>
      <c r="AL28" s="51"/>
      <c r="AM28" s="51"/>
      <c r="AN28" s="51"/>
      <c r="AO28" s="51"/>
      <c r="AR28" s="39">
        <f t="shared" si="26"/>
        <v>20</v>
      </c>
      <c r="AS28" s="39">
        <f t="shared" si="26"/>
        <v>5973.9528130180952</v>
      </c>
      <c r="AT28" s="39">
        <v>1</v>
      </c>
      <c r="AU28" s="39">
        <f t="shared" si="27"/>
        <v>5973.9528130180952</v>
      </c>
      <c r="AV28" s="39">
        <f t="shared" si="28"/>
        <v>30</v>
      </c>
      <c r="AW28" s="29">
        <f>COS(RADIANS(AV28))</f>
        <v>0.86602540378443871</v>
      </c>
      <c r="AX28" s="39">
        <f t="shared" si="29"/>
        <v>5173.5948970831796</v>
      </c>
      <c r="BA28" s="37">
        <v>40</v>
      </c>
      <c r="BB28" s="37">
        <f>BT32</f>
        <v>4600.1092279094964</v>
      </c>
      <c r="BC28" s="37">
        <v>2</v>
      </c>
      <c r="BD28" s="37">
        <f t="shared" si="22"/>
        <v>9200.2184558189929</v>
      </c>
      <c r="BE28" s="37">
        <f t="shared" si="23"/>
        <v>20</v>
      </c>
      <c r="BF28" s="38">
        <f t="shared" si="24"/>
        <v>0.93969262078590843</v>
      </c>
      <c r="BG28" s="37">
        <f t="shared" si="25"/>
        <v>8645.3773925514324</v>
      </c>
      <c r="BJ28" s="37">
        <v>0</v>
      </c>
      <c r="BK28" s="37">
        <f>BT28</f>
        <v>8140.2977433529795</v>
      </c>
      <c r="BL28" s="37">
        <v>1</v>
      </c>
      <c r="BM28" s="37">
        <f>BK28*BL28</f>
        <v>8140.2977433529795</v>
      </c>
      <c r="BN28" s="37">
        <f>70-BJ28</f>
        <v>70</v>
      </c>
      <c r="BO28" s="38">
        <f>COS(RADIANS(BN28))</f>
        <v>0.34202014332566882</v>
      </c>
      <c r="BP28" s="37">
        <f>BM28*BO28</f>
        <v>2784.1458008952045</v>
      </c>
      <c r="BS28" s="37">
        <v>0</v>
      </c>
      <c r="BT28" s="37">
        <f t="shared" ref="BT28:BT36" si="30">CC28</f>
        <v>8140.2977433529795</v>
      </c>
      <c r="BU28" s="37">
        <v>1</v>
      </c>
      <c r="BV28" s="37">
        <f>BT28*BU28</f>
        <v>8140.2977433529795</v>
      </c>
      <c r="BW28" s="37">
        <f>80-BS28</f>
        <v>80</v>
      </c>
      <c r="BX28" s="38">
        <f>COS(RADIANS(BW28))</f>
        <v>0.17364817766693041</v>
      </c>
      <c r="BY28" s="37">
        <f>BV28*BX28</f>
        <v>1413.547868799471</v>
      </c>
      <c r="CB28" s="37">
        <v>0</v>
      </c>
      <c r="CC28" s="38">
        <f>'Tables@3.8'!I26+'Tables@3.8'!I48</f>
        <v>8140.2977433529795</v>
      </c>
      <c r="CD28" s="37">
        <v>1</v>
      </c>
      <c r="CE28" s="37">
        <f>CC28*CD28</f>
        <v>8140.2977433529795</v>
      </c>
      <c r="CF28" s="37">
        <f>90-CB28</f>
        <v>90</v>
      </c>
      <c r="CG28" s="38">
        <f>COS(RADIANS(CF28))</f>
        <v>6.1257422745431001E-17</v>
      </c>
      <c r="CH28" s="37">
        <v>0</v>
      </c>
    </row>
    <row r="29" spans="3:87" ht="16.2" x14ac:dyDescent="0.3">
      <c r="H29" s="107" t="s">
        <v>73</v>
      </c>
      <c r="I29" s="108"/>
      <c r="J29" s="108"/>
      <c r="K29" s="109"/>
      <c r="L29" s="49">
        <f>(1/3)*(1/3)*(1/12)*0.174*6.455*M24</f>
        <v>1077.933969879783</v>
      </c>
      <c r="M29" s="50" t="s">
        <v>74</v>
      </c>
      <c r="Q29" s="107" t="s">
        <v>73</v>
      </c>
      <c r="R29" s="108"/>
      <c r="S29" s="108"/>
      <c r="T29" s="109"/>
      <c r="U29" s="49">
        <f xml:space="preserve"> (1/3)*(1/3)*(1/3)*0.174*6.455*V24</f>
        <v>1989.2978366632569</v>
      </c>
      <c r="V29" s="50" t="s">
        <v>74</v>
      </c>
      <c r="Z29" s="107" t="s">
        <v>72</v>
      </c>
      <c r="AA29" s="108"/>
      <c r="AB29" s="108"/>
      <c r="AC29" s="109"/>
      <c r="AD29" s="49">
        <f>C11+AD27-AD28</f>
        <v>1967.6886281339098</v>
      </c>
      <c r="AE29" s="50" t="s">
        <v>70</v>
      </c>
      <c r="AF29" s="18"/>
      <c r="AR29" s="110" t="str">
        <f>BJ33</f>
        <v>∑9,1=</v>
      </c>
      <c r="AS29" s="111"/>
      <c r="AT29" s="111"/>
      <c r="AU29" s="111"/>
      <c r="AV29" s="112"/>
      <c r="AW29" s="110">
        <f>AX26+AX27+AX28</f>
        <v>37007.09287384816</v>
      </c>
      <c r="AX29" s="112"/>
      <c r="BA29" s="37">
        <v>50</v>
      </c>
      <c r="BB29" s="37">
        <f>BT33</f>
        <v>3103.1607156026175</v>
      </c>
      <c r="BC29" s="37">
        <v>4</v>
      </c>
      <c r="BD29" s="37">
        <f t="shared" si="22"/>
        <v>12412.64286241047</v>
      </c>
      <c r="BE29" s="37">
        <f t="shared" si="23"/>
        <v>10</v>
      </c>
      <c r="BF29" s="38">
        <f t="shared" si="24"/>
        <v>0.98480775301220802</v>
      </c>
      <c r="BG29" s="37">
        <f t="shared" si="25"/>
        <v>12224.066926273477</v>
      </c>
      <c r="BJ29" s="37">
        <v>10</v>
      </c>
      <c r="BK29" s="37">
        <f>BT29</f>
        <v>8681.2898674231546</v>
      </c>
      <c r="BL29" s="37">
        <v>4</v>
      </c>
      <c r="BM29" s="37">
        <f>BK29*BL29</f>
        <v>34725.159469692619</v>
      </c>
      <c r="BN29" s="37">
        <f t="shared" ref="BN29:BN30" si="31">70-BJ29</f>
        <v>60</v>
      </c>
      <c r="BO29" s="38">
        <f>COS(RADIANS(BN29))</f>
        <v>0.50000000000000011</v>
      </c>
      <c r="BP29" s="37">
        <f>BM29*BO29</f>
        <v>17362.579734846313</v>
      </c>
      <c r="BS29" s="37">
        <v>10</v>
      </c>
      <c r="BT29" s="37">
        <f t="shared" si="30"/>
        <v>8681.2898674231546</v>
      </c>
      <c r="BU29" s="37">
        <v>4</v>
      </c>
      <c r="BV29" s="37">
        <f t="shared" ref="BV29:BV36" si="32">BT29*BU29</f>
        <v>34725.159469692619</v>
      </c>
      <c r="BW29" s="37">
        <f t="shared" ref="BW29:BW36" si="33">80-BS29</f>
        <v>70</v>
      </c>
      <c r="BX29" s="38">
        <f t="shared" ref="BX29:BX36" si="34">COS(RADIANS(BW29))</f>
        <v>0.34202014332566882</v>
      </c>
      <c r="BY29" s="37">
        <f t="shared" ref="BY29:BY36" si="35">BV29*BX29</f>
        <v>11876.704018830975</v>
      </c>
      <c r="CB29" s="37">
        <v>10</v>
      </c>
      <c r="CC29" s="38">
        <f>'Tables@3.8'!R26+'Tables@3.8'!R48</f>
        <v>8681.2898674231546</v>
      </c>
      <c r="CD29" s="37">
        <v>3</v>
      </c>
      <c r="CE29" s="37">
        <f t="shared" ref="CE29:CE37" si="36">CC29*CD29</f>
        <v>26043.869602269464</v>
      </c>
      <c r="CF29" s="37">
        <f t="shared" ref="CF29:CF37" si="37">90-CB29</f>
        <v>80</v>
      </c>
      <c r="CG29" s="38">
        <f t="shared" ref="CG29:CG37" si="38">COS(RADIANS(CF29))</f>
        <v>0.17364817766693041</v>
      </c>
      <c r="CH29" s="37">
        <f t="shared" ref="CH29:CH37" si="39">CE29*CG29</f>
        <v>4522.4704958292559</v>
      </c>
    </row>
    <row r="30" spans="3:87" ht="16.2" x14ac:dyDescent="0.3">
      <c r="H30" s="107" t="s">
        <v>75</v>
      </c>
      <c r="I30" s="108"/>
      <c r="J30" s="108"/>
      <c r="K30" s="109"/>
      <c r="L30" s="49">
        <f>L29/L28</f>
        <v>0.5112802320146046</v>
      </c>
      <c r="M30" s="50" t="s">
        <v>76</v>
      </c>
      <c r="Q30" s="107" t="s">
        <v>75</v>
      </c>
      <c r="R30" s="108"/>
      <c r="S30" s="108"/>
      <c r="T30" s="109"/>
      <c r="U30" s="49">
        <f>U29/U28</f>
        <v>0.9555815849524647</v>
      </c>
      <c r="V30" s="50" t="s">
        <v>76</v>
      </c>
      <c r="Z30" s="107" t="s">
        <v>73</v>
      </c>
      <c r="AA30" s="108"/>
      <c r="AB30" s="108"/>
      <c r="AC30" s="109"/>
      <c r="AD30" s="49">
        <f>(1/3)*(1/3)*(3/8)*0.174*6.455*AE25</f>
        <v>2560.2063281444589</v>
      </c>
      <c r="AE30" s="50" t="s">
        <v>74</v>
      </c>
      <c r="AF30" s="18"/>
      <c r="AI30" s="107" t="s">
        <v>69</v>
      </c>
      <c r="AJ30" s="108"/>
      <c r="AK30" s="108"/>
      <c r="AL30" s="109"/>
      <c r="AM30" s="49">
        <f>0.5*(1/3)*(1/3)*0.174*6.455*AK18</f>
        <v>358.61273674662237</v>
      </c>
      <c r="AN30" s="50" t="s">
        <v>70</v>
      </c>
      <c r="BA30" s="37">
        <v>60</v>
      </c>
      <c r="BB30" s="37">
        <f>BT34</f>
        <v>2262.1995016244305</v>
      </c>
      <c r="BC30" s="37">
        <v>1</v>
      </c>
      <c r="BD30" s="37">
        <f t="shared" si="22"/>
        <v>2262.1995016244305</v>
      </c>
      <c r="BE30" s="37">
        <f t="shared" si="23"/>
        <v>0</v>
      </c>
      <c r="BF30" s="38">
        <f t="shared" si="24"/>
        <v>1</v>
      </c>
      <c r="BG30" s="37">
        <f t="shared" si="25"/>
        <v>2262.1995016244305</v>
      </c>
      <c r="BJ30" s="37">
        <v>20</v>
      </c>
      <c r="BK30" s="37">
        <f>BT30</f>
        <v>5973.9528130180952</v>
      </c>
      <c r="BL30" s="37">
        <v>2</v>
      </c>
      <c r="BM30" s="37">
        <f>BK30*BL30</f>
        <v>11947.90562603619</v>
      </c>
      <c r="BN30" s="37">
        <f t="shared" si="31"/>
        <v>50</v>
      </c>
      <c r="BO30" s="38">
        <f>COS(RADIANS(BN30))</f>
        <v>0.64278760968653936</v>
      </c>
      <c r="BP30" s="37">
        <f>BM30*BO30</f>
        <v>7679.9656981201588</v>
      </c>
      <c r="BS30" s="37">
        <v>20</v>
      </c>
      <c r="BT30" s="37">
        <f t="shared" si="30"/>
        <v>5973.9528130180952</v>
      </c>
      <c r="BU30" s="37">
        <v>2</v>
      </c>
      <c r="BV30" s="37">
        <f t="shared" si="32"/>
        <v>11947.90562603619</v>
      </c>
      <c r="BW30" s="37">
        <f t="shared" si="33"/>
        <v>60</v>
      </c>
      <c r="BX30" s="38">
        <f t="shared" si="34"/>
        <v>0.50000000000000011</v>
      </c>
      <c r="BY30" s="37">
        <f t="shared" si="35"/>
        <v>5973.9528130180961</v>
      </c>
      <c r="CB30" s="37">
        <v>20</v>
      </c>
      <c r="CC30" s="38">
        <f>'Tables@3.8'!AA26+'Tables@3.8'!AA48</f>
        <v>5973.9528130180952</v>
      </c>
      <c r="CD30" s="37">
        <v>3</v>
      </c>
      <c r="CE30" s="37">
        <f t="shared" si="36"/>
        <v>17921.858439054286</v>
      </c>
      <c r="CF30" s="37">
        <f t="shared" si="37"/>
        <v>70</v>
      </c>
      <c r="CG30" s="38">
        <f t="shared" si="38"/>
        <v>0.34202014332566882</v>
      </c>
      <c r="CH30" s="37">
        <f t="shared" si="39"/>
        <v>6129.6365919876944</v>
      </c>
    </row>
    <row r="31" spans="3:87" ht="16.2" x14ac:dyDescent="0.3">
      <c r="H31" s="107" t="s">
        <v>77</v>
      </c>
      <c r="I31" s="108"/>
      <c r="J31" s="108"/>
      <c r="K31" s="109"/>
      <c r="L31" s="49">
        <v>2.79</v>
      </c>
      <c r="M31" s="50" t="s">
        <v>76</v>
      </c>
      <c r="Q31" s="107" t="s">
        <v>77</v>
      </c>
      <c r="R31" s="108"/>
      <c r="S31" s="108"/>
      <c r="T31" s="109"/>
      <c r="U31" s="49">
        <f>L31</f>
        <v>2.79</v>
      </c>
      <c r="V31" s="50" t="s">
        <v>76</v>
      </c>
      <c r="Z31" s="107" t="s">
        <v>75</v>
      </c>
      <c r="AA31" s="108"/>
      <c r="AB31" s="108"/>
      <c r="AC31" s="109"/>
      <c r="AD31" s="49">
        <f>AD30/AD29</f>
        <v>1.3011237100925226</v>
      </c>
      <c r="AE31" s="50" t="s">
        <v>76</v>
      </c>
      <c r="AF31" s="18"/>
      <c r="AI31" s="107" t="s">
        <v>71</v>
      </c>
      <c r="AJ31" s="108"/>
      <c r="AK31" s="108"/>
      <c r="AL31" s="109"/>
      <c r="AM31" s="49">
        <f>0.5*(1/3)*(1/3)*0.174*6.455*AN18</f>
        <v>615.23242942279819</v>
      </c>
      <c r="AN31" s="50" t="s">
        <v>70</v>
      </c>
      <c r="BA31" s="100" t="s">
        <v>66</v>
      </c>
      <c r="BB31" s="100"/>
      <c r="BC31" s="100"/>
      <c r="BD31" s="100"/>
      <c r="BE31" s="100"/>
      <c r="BF31" s="100">
        <f>SUM(BG24:BG30)</f>
        <v>77846.3623211948</v>
      </c>
      <c r="BG31" s="100"/>
      <c r="BJ31" s="37">
        <v>30</v>
      </c>
      <c r="BK31" s="37">
        <f>BT31</f>
        <v>5534.2027445300528</v>
      </c>
      <c r="BL31" s="37">
        <v>4</v>
      </c>
      <c r="BM31" s="37">
        <f>BK31*BL31</f>
        <v>22136.810978120211</v>
      </c>
      <c r="BN31" s="37">
        <f>70-BJ31</f>
        <v>40</v>
      </c>
      <c r="BO31" s="38">
        <f>COS(RADIANS(BN31))</f>
        <v>0.76604444311897801</v>
      </c>
      <c r="BP31" s="37">
        <f>BM31*BO31</f>
        <v>16957.781038164176</v>
      </c>
      <c r="BS31" s="37">
        <v>30</v>
      </c>
      <c r="BT31" s="37">
        <f t="shared" si="30"/>
        <v>5534.2027445300528</v>
      </c>
      <c r="BU31" s="37">
        <v>4</v>
      </c>
      <c r="BV31" s="37">
        <f t="shared" si="32"/>
        <v>22136.810978120211</v>
      </c>
      <c r="BW31" s="37">
        <f t="shared" si="33"/>
        <v>50</v>
      </c>
      <c r="BX31" s="38">
        <f t="shared" si="34"/>
        <v>0.64278760968653936</v>
      </c>
      <c r="BY31" s="37">
        <f t="shared" si="35"/>
        <v>14229.267814708634</v>
      </c>
      <c r="CB31" s="37">
        <v>30</v>
      </c>
      <c r="CC31" s="38">
        <f>'Tables@3.8'!AJ26+'Tables@3.8'!AJ48</f>
        <v>5534.2027445300528</v>
      </c>
      <c r="CD31" s="37">
        <v>2</v>
      </c>
      <c r="CE31" s="37">
        <f t="shared" si="36"/>
        <v>11068.405489060106</v>
      </c>
      <c r="CF31" s="37">
        <f t="shared" si="37"/>
        <v>60</v>
      </c>
      <c r="CG31" s="38">
        <f t="shared" si="38"/>
        <v>0.50000000000000011</v>
      </c>
      <c r="CH31" s="37">
        <f t="shared" si="39"/>
        <v>5534.2027445300537</v>
      </c>
    </row>
    <row r="32" spans="3:87" ht="16.2" x14ac:dyDescent="0.3">
      <c r="H32" s="107" t="s">
        <v>78</v>
      </c>
      <c r="I32" s="108"/>
      <c r="J32" s="108"/>
      <c r="K32" s="109"/>
      <c r="L32" s="49">
        <f>L31-C17</f>
        <v>0.73</v>
      </c>
      <c r="M32" s="50" t="s">
        <v>76</v>
      </c>
      <c r="Q32" s="107" t="s">
        <v>78</v>
      </c>
      <c r="R32" s="108"/>
      <c r="S32" s="108"/>
      <c r="T32" s="109"/>
      <c r="U32" s="49">
        <f>U31-C17</f>
        <v>0.73</v>
      </c>
      <c r="V32" s="50" t="s">
        <v>76</v>
      </c>
      <c r="Z32" s="107" t="s">
        <v>77</v>
      </c>
      <c r="AA32" s="108"/>
      <c r="AB32" s="108"/>
      <c r="AC32" s="109"/>
      <c r="AD32" s="49">
        <f>U31</f>
        <v>2.79</v>
      </c>
      <c r="AE32" s="50" t="s">
        <v>76</v>
      </c>
      <c r="AF32" s="18"/>
      <c r="AI32" s="107" t="s">
        <v>72</v>
      </c>
      <c r="AJ32" s="108"/>
      <c r="AK32" s="108"/>
      <c r="AL32" s="109"/>
      <c r="AM32" s="49">
        <f>C11+AM30-AM31</f>
        <v>1840.1803073238243</v>
      </c>
      <c r="AN32" s="50" t="s">
        <v>70</v>
      </c>
      <c r="BJ32" s="37">
        <v>40</v>
      </c>
      <c r="BK32" s="37">
        <f>BT32</f>
        <v>4600.1092279094964</v>
      </c>
      <c r="BL32" s="37">
        <v>1</v>
      </c>
      <c r="BM32" s="37">
        <f>BK32*BL32</f>
        <v>4600.1092279094964</v>
      </c>
      <c r="BN32" s="37">
        <f>70-BJ32</f>
        <v>30</v>
      </c>
      <c r="BO32" s="38">
        <f>COS(RADIANS(BN32))</f>
        <v>0.86602540378443871</v>
      </c>
      <c r="BP32" s="37">
        <f>BM32*BO32</f>
        <v>3983.8114515528441</v>
      </c>
      <c r="BS32" s="37">
        <v>40</v>
      </c>
      <c r="BT32" s="37">
        <f t="shared" si="30"/>
        <v>4600.1092279094964</v>
      </c>
      <c r="BU32" s="37">
        <v>2</v>
      </c>
      <c r="BV32" s="37">
        <f t="shared" si="32"/>
        <v>9200.2184558189929</v>
      </c>
      <c r="BW32" s="37">
        <f t="shared" si="33"/>
        <v>40</v>
      </c>
      <c r="BX32" s="38">
        <f t="shared" si="34"/>
        <v>0.76604444311897801</v>
      </c>
      <c r="BY32" s="37">
        <f t="shared" si="35"/>
        <v>7047.7762235608043</v>
      </c>
      <c r="CB32" s="37">
        <v>40</v>
      </c>
      <c r="CC32" s="38">
        <f>'Tables@3.8'!AS26+'Tables@3.8'!AS48</f>
        <v>4600.1092279094964</v>
      </c>
      <c r="CD32" s="37">
        <v>3</v>
      </c>
      <c r="CE32" s="37">
        <f t="shared" si="36"/>
        <v>13800.32768372849</v>
      </c>
      <c r="CF32" s="37">
        <f t="shared" si="37"/>
        <v>50</v>
      </c>
      <c r="CG32" s="38">
        <f t="shared" si="38"/>
        <v>0.64278760968653936</v>
      </c>
      <c r="CH32" s="37">
        <f t="shared" si="39"/>
        <v>8870.6796447148117</v>
      </c>
    </row>
    <row r="33" spans="8:86" ht="16.2" x14ac:dyDescent="0.3">
      <c r="H33" s="107" t="s">
        <v>79</v>
      </c>
      <c r="I33" s="108"/>
      <c r="J33" s="108"/>
      <c r="K33" s="109"/>
      <c r="L33" s="49">
        <f>L32*SIN(10*3.14159265359/180)</f>
        <v>0.12676316969686741</v>
      </c>
      <c r="M33" s="50" t="s">
        <v>76</v>
      </c>
      <c r="Q33" s="107" t="s">
        <v>79</v>
      </c>
      <c r="R33" s="108"/>
      <c r="S33" s="108"/>
      <c r="T33" s="109"/>
      <c r="U33" s="49">
        <f>U32*SIN(20*3.14159265359/180)</f>
        <v>0.24967470462775393</v>
      </c>
      <c r="V33" s="50" t="s">
        <v>76</v>
      </c>
      <c r="Z33" s="107" t="s">
        <v>78</v>
      </c>
      <c r="AA33" s="108"/>
      <c r="AB33" s="108"/>
      <c r="AC33" s="109"/>
      <c r="AD33" s="49">
        <f>AD32-C17</f>
        <v>0.73</v>
      </c>
      <c r="AE33" s="50" t="s">
        <v>76</v>
      </c>
      <c r="AF33" s="18"/>
      <c r="AI33" s="107" t="s">
        <v>73</v>
      </c>
      <c r="AJ33" s="108"/>
      <c r="AK33" s="108"/>
      <c r="AL33" s="109"/>
      <c r="AM33" s="49">
        <f>(1/3)*(1/3)*(1/3)*0.174*6.455*AN27</f>
        <v>3075.6833683829223</v>
      </c>
      <c r="AN33" s="50" t="s">
        <v>74</v>
      </c>
      <c r="BJ33" s="105" t="s">
        <v>80</v>
      </c>
      <c r="BK33" s="113"/>
      <c r="BL33" s="113"/>
      <c r="BM33" s="113"/>
      <c r="BN33" s="106"/>
      <c r="BO33" s="105">
        <f>SUM(BP28:BP32)</f>
        <v>48768.283723578694</v>
      </c>
      <c r="BP33" s="106"/>
      <c r="BS33" s="37">
        <v>50</v>
      </c>
      <c r="BT33" s="37">
        <f t="shared" si="30"/>
        <v>3103.1607156026175</v>
      </c>
      <c r="BU33" s="37">
        <v>4</v>
      </c>
      <c r="BV33" s="37">
        <f t="shared" si="32"/>
        <v>12412.64286241047</v>
      </c>
      <c r="BW33" s="37">
        <f t="shared" si="33"/>
        <v>30</v>
      </c>
      <c r="BX33" s="38">
        <f t="shared" si="34"/>
        <v>0.86602540378443871</v>
      </c>
      <c r="BY33" s="37">
        <f t="shared" si="35"/>
        <v>10749.664046951058</v>
      </c>
      <c r="CB33" s="37">
        <v>50</v>
      </c>
      <c r="CC33" s="38">
        <f>'Tables@3.8'!BB26+'Tables@3.8'!BB48</f>
        <v>3103.1607156026175</v>
      </c>
      <c r="CD33" s="37">
        <v>3</v>
      </c>
      <c r="CE33" s="37">
        <f t="shared" si="36"/>
        <v>9309.4821468078517</v>
      </c>
      <c r="CF33" s="37">
        <f t="shared" si="37"/>
        <v>40</v>
      </c>
      <c r="CG33" s="38">
        <f t="shared" si="38"/>
        <v>0.76604444311897801</v>
      </c>
      <c r="CH33" s="37">
        <f t="shared" si="39"/>
        <v>7131.4770668774891</v>
      </c>
    </row>
    <row r="34" spans="8:86" x14ac:dyDescent="0.3">
      <c r="H34" s="107" t="s">
        <v>81</v>
      </c>
      <c r="I34" s="108"/>
      <c r="J34" s="108"/>
      <c r="K34" s="109"/>
      <c r="L34" s="49">
        <f>L30-L33</f>
        <v>0.38451706231773719</v>
      </c>
      <c r="M34" s="50" t="s">
        <v>76</v>
      </c>
      <c r="Q34" s="107" t="s">
        <v>81</v>
      </c>
      <c r="R34" s="108"/>
      <c r="S34" s="108"/>
      <c r="T34" s="109"/>
      <c r="U34" s="49">
        <f>U30-U33</f>
        <v>0.70590688032471083</v>
      </c>
      <c r="V34" s="50" t="s">
        <v>76</v>
      </c>
      <c r="Z34" s="107" t="s">
        <v>79</v>
      </c>
      <c r="AA34" s="108"/>
      <c r="AB34" s="108"/>
      <c r="AC34" s="109"/>
      <c r="AD34" s="49">
        <f>AD33*SIN(30*3.14159265359/180)</f>
        <v>0.36500000000002181</v>
      </c>
      <c r="AE34" s="50" t="s">
        <v>76</v>
      </c>
      <c r="AF34" s="18"/>
      <c r="AI34" s="107" t="s">
        <v>75</v>
      </c>
      <c r="AJ34" s="108"/>
      <c r="AK34" s="108"/>
      <c r="AL34" s="109"/>
      <c r="AM34" s="49">
        <f>AM33/AM32</f>
        <v>1.6714032620291928</v>
      </c>
      <c r="AN34" s="50" t="s">
        <v>76</v>
      </c>
      <c r="AR34" s="39">
        <v>20</v>
      </c>
      <c r="AS34" s="39">
        <f>$BK$30</f>
        <v>5973.9528130180952</v>
      </c>
      <c r="AT34" s="39">
        <v>1</v>
      </c>
      <c r="AU34" s="39">
        <f>AS34*AT34</f>
        <v>5973.9528130180952</v>
      </c>
      <c r="AV34" s="39">
        <f>50-AR34</f>
        <v>30</v>
      </c>
      <c r="AW34" s="39">
        <f>COS(RADIANS(AV34))</f>
        <v>0.86602540378443871</v>
      </c>
      <c r="AX34" s="39">
        <f>AU34*AW34</f>
        <v>5173.5948970831796</v>
      </c>
      <c r="BJ34" s="44"/>
      <c r="BK34" s="44"/>
      <c r="BL34" s="44"/>
      <c r="BM34" s="44"/>
      <c r="BN34" s="44"/>
      <c r="BO34" s="52"/>
      <c r="BP34" s="44"/>
      <c r="BS34" s="37">
        <v>60</v>
      </c>
      <c r="BT34" s="37">
        <f t="shared" si="30"/>
        <v>2262.1995016244305</v>
      </c>
      <c r="BU34" s="37">
        <v>2</v>
      </c>
      <c r="BV34" s="37">
        <f t="shared" si="32"/>
        <v>4524.3990032488609</v>
      </c>
      <c r="BW34" s="37">
        <f t="shared" si="33"/>
        <v>20</v>
      </c>
      <c r="BX34" s="38">
        <f t="shared" si="34"/>
        <v>0.93969262078590843</v>
      </c>
      <c r="BY34" s="37">
        <f t="shared" si="35"/>
        <v>4251.5443568440742</v>
      </c>
      <c r="CB34" s="37">
        <v>60</v>
      </c>
      <c r="CC34" s="38">
        <f>'Tables@3.8'!BK26+'Tables@3.8'!BK48</f>
        <v>2262.1995016244305</v>
      </c>
      <c r="CD34" s="37">
        <v>2</v>
      </c>
      <c r="CE34" s="37">
        <f t="shared" si="36"/>
        <v>4524.3990032488609</v>
      </c>
      <c r="CF34" s="37">
        <f t="shared" si="37"/>
        <v>30</v>
      </c>
      <c r="CG34" s="38">
        <f t="shared" si="38"/>
        <v>0.86602540378443871</v>
      </c>
      <c r="CH34" s="37">
        <f t="shared" si="39"/>
        <v>3918.244473670507</v>
      </c>
    </row>
    <row r="35" spans="8:86" ht="16.2" x14ac:dyDescent="0.3">
      <c r="Z35" s="107" t="s">
        <v>81</v>
      </c>
      <c r="AA35" s="108"/>
      <c r="AB35" s="108"/>
      <c r="AC35" s="109"/>
      <c r="AD35" s="49">
        <f>AD31-AD34</f>
        <v>0.93612371009250084</v>
      </c>
      <c r="AE35" s="50" t="s">
        <v>76</v>
      </c>
      <c r="AF35" s="18"/>
      <c r="AI35" s="107" t="s">
        <v>77</v>
      </c>
      <c r="AJ35" s="108"/>
      <c r="AK35" s="108"/>
      <c r="AL35" s="109"/>
      <c r="AM35" s="49">
        <f>AD32</f>
        <v>2.79</v>
      </c>
      <c r="AN35" s="50" t="s">
        <v>76</v>
      </c>
      <c r="AR35" s="39">
        <v>30</v>
      </c>
      <c r="AS35" s="39">
        <f>$BK$31</f>
        <v>5534.2027445300528</v>
      </c>
      <c r="AT35" s="39">
        <v>3</v>
      </c>
      <c r="AU35" s="39">
        <f>AS35*AT35</f>
        <v>16602.608233590159</v>
      </c>
      <c r="AV35" s="39">
        <f>50-AR35</f>
        <v>20</v>
      </c>
      <c r="AW35" s="39">
        <f t="shared" ref="AW35:AW37" si="40">COS(RADIANS(AV35))</f>
        <v>0.93969262078590843</v>
      </c>
      <c r="AX35" s="39">
        <f t="shared" ref="AX35:AX37" si="41">AU35*AW35</f>
        <v>15601.348442904038</v>
      </c>
      <c r="BA35" s="107" t="s">
        <v>69</v>
      </c>
      <c r="BB35" s="108"/>
      <c r="BC35" s="108"/>
      <c r="BD35" s="109"/>
      <c r="BE35" s="49">
        <f>0.5*(1/3)*(1/3)*0.174*6.455*BC20</f>
        <v>389.52951371313441</v>
      </c>
      <c r="BF35" s="50" t="s">
        <v>70</v>
      </c>
      <c r="BJ35" s="37">
        <v>40</v>
      </c>
      <c r="BK35" s="37">
        <f>BT32</f>
        <v>4600.1092279094964</v>
      </c>
      <c r="BL35" s="37">
        <v>1</v>
      </c>
      <c r="BM35" s="37">
        <f>BK35*BL35</f>
        <v>4600.1092279094964</v>
      </c>
      <c r="BN35" s="37">
        <f>70-BJ35</f>
        <v>30</v>
      </c>
      <c r="BO35" s="38">
        <f>COS(RADIANS(BN35))</f>
        <v>0.86602540378443871</v>
      </c>
      <c r="BP35" s="37">
        <f>BM35*BO35</f>
        <v>3983.8114515528441</v>
      </c>
      <c r="BS35" s="37">
        <v>70</v>
      </c>
      <c r="BT35" s="37">
        <f t="shared" si="30"/>
        <v>1823.4219513548314</v>
      </c>
      <c r="BU35" s="37">
        <v>4</v>
      </c>
      <c r="BV35" s="37">
        <f t="shared" si="32"/>
        <v>7293.6878054193257</v>
      </c>
      <c r="BW35" s="37">
        <f t="shared" si="33"/>
        <v>10</v>
      </c>
      <c r="BX35" s="38">
        <f t="shared" si="34"/>
        <v>0.98480775301220802</v>
      </c>
      <c r="BY35" s="37">
        <f t="shared" si="35"/>
        <v>7182.8802988275493</v>
      </c>
      <c r="CB35" s="37">
        <v>70</v>
      </c>
      <c r="CC35" s="38">
        <f>'Tables@3.8'!BT26+'Tables@3.8'!BT48</f>
        <v>1823.4219513548314</v>
      </c>
      <c r="CD35" s="37">
        <v>3</v>
      </c>
      <c r="CE35" s="37">
        <f t="shared" si="36"/>
        <v>5470.2658540644943</v>
      </c>
      <c r="CF35" s="37">
        <f t="shared" si="37"/>
        <v>20</v>
      </c>
      <c r="CG35" s="38">
        <f t="shared" si="38"/>
        <v>0.93969262078590843</v>
      </c>
      <c r="CH35" s="37">
        <f t="shared" si="39"/>
        <v>5140.3684568015306</v>
      </c>
    </row>
    <row r="36" spans="8:86" ht="16.2" x14ac:dyDescent="0.3">
      <c r="AI36" s="107" t="s">
        <v>78</v>
      </c>
      <c r="AJ36" s="108"/>
      <c r="AK36" s="108"/>
      <c r="AL36" s="109"/>
      <c r="AM36" s="49">
        <f>AM35-C17</f>
        <v>0.73</v>
      </c>
      <c r="AN36" s="50" t="s">
        <v>76</v>
      </c>
      <c r="AR36" s="39">
        <f>BJ35</f>
        <v>40</v>
      </c>
      <c r="AS36" s="39">
        <f>BK35</f>
        <v>4600.1092279094964</v>
      </c>
      <c r="AT36" s="39">
        <v>3</v>
      </c>
      <c r="AU36" s="39">
        <f t="shared" ref="AU36:AU37" si="42">AS36*AT36</f>
        <v>13800.32768372849</v>
      </c>
      <c r="AV36" s="39">
        <f t="shared" ref="AV36:AV37" si="43">50-AR36</f>
        <v>10</v>
      </c>
      <c r="AW36" s="39">
        <f t="shared" si="40"/>
        <v>0.98480775301220802</v>
      </c>
      <c r="AX36" s="39">
        <f t="shared" si="41"/>
        <v>13590.669697044823</v>
      </c>
      <c r="BA36" s="107" t="s">
        <v>71</v>
      </c>
      <c r="BB36" s="108"/>
      <c r="BC36" s="108"/>
      <c r="BD36" s="109"/>
      <c r="BE36" s="49">
        <f>0.5*(1/3)*(1/3)*0.174*6.455*BF20</f>
        <v>851.69526012049096</v>
      </c>
      <c r="BF36" s="50" t="s">
        <v>70</v>
      </c>
      <c r="BJ36" s="37">
        <v>50</v>
      </c>
      <c r="BK36" s="37">
        <f>BT33</f>
        <v>3103.1607156026175</v>
      </c>
      <c r="BL36" s="37">
        <v>3</v>
      </c>
      <c r="BM36" s="37">
        <f>BK36*BL36</f>
        <v>9309.4821468078517</v>
      </c>
      <c r="BN36" s="37">
        <f t="shared" ref="BN36:BN38" si="44">70-BJ36</f>
        <v>20</v>
      </c>
      <c r="BO36" s="38">
        <f>COS(RADIANS(BN36))</f>
        <v>0.93969262078590843</v>
      </c>
      <c r="BP36" s="37">
        <f>BM36*BO36</f>
        <v>8748.0516766934961</v>
      </c>
      <c r="BS36" s="37">
        <v>80</v>
      </c>
      <c r="BT36" s="37">
        <f t="shared" si="30"/>
        <v>1622.2476257665232</v>
      </c>
      <c r="BU36" s="37">
        <v>1</v>
      </c>
      <c r="BV36" s="37">
        <f t="shared" si="32"/>
        <v>1622.2476257665232</v>
      </c>
      <c r="BW36" s="37">
        <f t="shared" si="33"/>
        <v>0</v>
      </c>
      <c r="BX36" s="38">
        <f t="shared" si="34"/>
        <v>1</v>
      </c>
      <c r="BY36" s="37">
        <f t="shared" si="35"/>
        <v>1622.2476257665232</v>
      </c>
      <c r="CB36" s="37">
        <v>80</v>
      </c>
      <c r="CC36" s="38">
        <f>'Tables@3.8'!CC26+'Tables@3.8'!CC48</f>
        <v>1622.2476257665232</v>
      </c>
      <c r="CD36" s="37">
        <v>3</v>
      </c>
      <c r="CE36" s="37">
        <f t="shared" si="36"/>
        <v>4866.74287729957</v>
      </c>
      <c r="CF36" s="37">
        <f t="shared" si="37"/>
        <v>10</v>
      </c>
      <c r="CG36" s="38">
        <f t="shared" si="38"/>
        <v>0.98480775301220802</v>
      </c>
      <c r="CH36" s="37">
        <f t="shared" si="39"/>
        <v>4792.8061174815575</v>
      </c>
    </row>
    <row r="37" spans="8:86" ht="16.2" x14ac:dyDescent="0.3">
      <c r="AI37" s="107" t="s">
        <v>79</v>
      </c>
      <c r="AJ37" s="108"/>
      <c r="AK37" s="108"/>
      <c r="AL37" s="109"/>
      <c r="AM37" s="49">
        <f>AM36*SIN(40*3.14159265359/180)</f>
        <v>0.46923495507119939</v>
      </c>
      <c r="AN37" s="50" t="s">
        <v>76</v>
      </c>
      <c r="AR37" s="39">
        <f>BJ36</f>
        <v>50</v>
      </c>
      <c r="AS37" s="39">
        <f>BK36</f>
        <v>3103.1607156026175</v>
      </c>
      <c r="AT37" s="39">
        <v>1</v>
      </c>
      <c r="AU37" s="39">
        <f t="shared" si="42"/>
        <v>3103.1607156026175</v>
      </c>
      <c r="AV37" s="39">
        <f t="shared" si="43"/>
        <v>0</v>
      </c>
      <c r="AW37" s="39">
        <f t="shared" si="40"/>
        <v>1</v>
      </c>
      <c r="AX37" s="39">
        <f t="shared" si="41"/>
        <v>3103.1607156026175</v>
      </c>
      <c r="BA37" s="107" t="s">
        <v>72</v>
      </c>
      <c r="BB37" s="108"/>
      <c r="BC37" s="108"/>
      <c r="BD37" s="109"/>
      <c r="BE37" s="49">
        <f>C11+BE35-BE36</f>
        <v>1634.6342535926435</v>
      </c>
      <c r="BF37" s="50" t="s">
        <v>70</v>
      </c>
      <c r="BJ37" s="37">
        <v>60</v>
      </c>
      <c r="BK37" s="37">
        <f>BT34</f>
        <v>2262.1995016244305</v>
      </c>
      <c r="BL37" s="37">
        <v>3</v>
      </c>
      <c r="BM37" s="37">
        <f>BK37*BL37</f>
        <v>6786.5985048732909</v>
      </c>
      <c r="BN37" s="37">
        <f t="shared" si="44"/>
        <v>10</v>
      </c>
      <c r="BO37" s="38">
        <f>COS(RADIANS(BN37))</f>
        <v>0.98480775301220802</v>
      </c>
      <c r="BP37" s="37">
        <f>BM37*BO37</f>
        <v>6683.4948241802758</v>
      </c>
      <c r="BS37" s="105" t="s">
        <v>66</v>
      </c>
      <c r="BT37" s="113"/>
      <c r="BU37" s="113"/>
      <c r="BV37" s="113"/>
      <c r="BW37" s="106"/>
      <c r="BX37" s="105">
        <f>SUM(BY28:BY36)</f>
        <v>64347.585067307191</v>
      </c>
      <c r="BY37" s="106"/>
      <c r="CB37" s="37">
        <v>90</v>
      </c>
      <c r="CC37" s="38">
        <f>'Tables@3.8'!CL26+'Tables@3.8'!CL48</f>
        <v>1583.7248160637532</v>
      </c>
      <c r="CD37" s="37">
        <v>1</v>
      </c>
      <c r="CE37" s="37">
        <f t="shared" si="36"/>
        <v>1583.7248160637532</v>
      </c>
      <c r="CF37" s="37">
        <f t="shared" si="37"/>
        <v>0</v>
      </c>
      <c r="CG37" s="38">
        <f t="shared" si="38"/>
        <v>1</v>
      </c>
      <c r="CH37" s="37">
        <f t="shared" si="39"/>
        <v>1583.7248160637532</v>
      </c>
    </row>
    <row r="38" spans="8:86" ht="16.2" x14ac:dyDescent="0.3">
      <c r="AI38" s="107" t="s">
        <v>81</v>
      </c>
      <c r="AJ38" s="108"/>
      <c r="AK38" s="108"/>
      <c r="AL38" s="109"/>
      <c r="AM38" s="49">
        <f>AM34-AM37</f>
        <v>1.2021683069579934</v>
      </c>
      <c r="AN38" s="50" t="s">
        <v>76</v>
      </c>
      <c r="AR38" s="110" t="str">
        <f>BJ39</f>
        <v>∑9,2=</v>
      </c>
      <c r="AS38" s="111"/>
      <c r="AT38" s="111"/>
      <c r="AU38" s="111"/>
      <c r="AV38" s="112"/>
      <c r="AW38" s="110">
        <f>AX34+AX35+AX36+AX37</f>
        <v>37468.773752634654</v>
      </c>
      <c r="AX38" s="112"/>
      <c r="BA38" s="107" t="s">
        <v>73</v>
      </c>
      <c r="BB38" s="108"/>
      <c r="BC38" s="108"/>
      <c r="BD38" s="109"/>
      <c r="BE38" s="49">
        <f>(1/3)*(1/3)*(1/3)*0.174*6.455*BF31</f>
        <v>3238.322176603569</v>
      </c>
      <c r="BF38" s="50" t="s">
        <v>74</v>
      </c>
      <c r="BJ38" s="37">
        <v>70</v>
      </c>
      <c r="BK38" s="37">
        <f>BT35</f>
        <v>1823.4219513548314</v>
      </c>
      <c r="BL38" s="37">
        <v>1</v>
      </c>
      <c r="BM38" s="37">
        <f>BK38*BL38</f>
        <v>1823.4219513548314</v>
      </c>
      <c r="BN38" s="37">
        <f t="shared" si="44"/>
        <v>0</v>
      </c>
      <c r="BO38" s="38">
        <f>COS(RADIANS(BN38))</f>
        <v>1</v>
      </c>
      <c r="BP38" s="37">
        <f>BM38*BO38</f>
        <v>1823.4219513548314</v>
      </c>
      <c r="CB38" s="105" t="s">
        <v>66</v>
      </c>
      <c r="CC38" s="113"/>
      <c r="CD38" s="113"/>
      <c r="CE38" s="113"/>
      <c r="CF38" s="106"/>
      <c r="CG38" s="105">
        <f>SUM(CH28:CH37)</f>
        <v>47623.610407956658</v>
      </c>
      <c r="CH38" s="106"/>
    </row>
    <row r="39" spans="8:86" x14ac:dyDescent="0.3">
      <c r="BA39" s="107" t="s">
        <v>75</v>
      </c>
      <c r="BB39" s="108"/>
      <c r="BC39" s="108"/>
      <c r="BD39" s="109"/>
      <c r="BE39" s="49">
        <f>BE38/BE37</f>
        <v>1.9810683457087093</v>
      </c>
      <c r="BF39" s="50" t="s">
        <v>76</v>
      </c>
      <c r="BJ39" s="105" t="s">
        <v>82</v>
      </c>
      <c r="BK39" s="113"/>
      <c r="BL39" s="113"/>
      <c r="BM39" s="113"/>
      <c r="BN39" s="106"/>
      <c r="BO39" s="105">
        <f>SUM(BP35:BP38)</f>
        <v>21238.779903781448</v>
      </c>
      <c r="BP39" s="106"/>
      <c r="BS39" s="18"/>
      <c r="BT39" s="18"/>
      <c r="BU39" s="18"/>
      <c r="BV39" s="18"/>
      <c r="BW39" s="18"/>
      <c r="BX39" s="18"/>
    </row>
    <row r="40" spans="8:86" ht="15" customHeight="1" x14ac:dyDescent="0.3">
      <c r="AQ40" s="18"/>
      <c r="AR40" s="107" t="s">
        <v>69</v>
      </c>
      <c r="AS40" s="108"/>
      <c r="AT40" s="108"/>
      <c r="AU40" s="109"/>
      <c r="AV40" s="50">
        <f>((1/18)*0.174*6.455*AT16)+((1/16)*0.174*6.455*AT22)</f>
        <v>376.74496235317906</v>
      </c>
      <c r="AW40" s="50" t="s">
        <v>70</v>
      </c>
      <c r="BA40" s="107" t="s">
        <v>77</v>
      </c>
      <c r="BB40" s="108"/>
      <c r="BC40" s="108"/>
      <c r="BD40" s="109"/>
      <c r="BE40" s="49">
        <f>AV45</f>
        <v>2.79</v>
      </c>
      <c r="BF40" s="50" t="s">
        <v>76</v>
      </c>
      <c r="BS40" s="107" t="s">
        <v>69</v>
      </c>
      <c r="BT40" s="108"/>
      <c r="BU40" s="108"/>
      <c r="BV40" s="109"/>
      <c r="BW40" s="49">
        <f>0.5*(1/3)*(1/3)*0.174*6.455*BU22</f>
        <v>409.95193462884868</v>
      </c>
      <c r="BX40" s="50" t="s">
        <v>70</v>
      </c>
    </row>
    <row r="41" spans="8:86" ht="16.2" x14ac:dyDescent="0.3">
      <c r="AQ41" s="18"/>
      <c r="AR41" s="107" t="s">
        <v>71</v>
      </c>
      <c r="AS41" s="108"/>
      <c r="AT41" s="108"/>
      <c r="AU41" s="109"/>
      <c r="AV41" s="50">
        <f>((1/18)*0.174*6.455*AW16)+((1/16)*0.174*6.455*AW22)</f>
        <v>749.23636965430296</v>
      </c>
      <c r="AW41" s="50" t="s">
        <v>70</v>
      </c>
      <c r="BA41" s="107" t="s">
        <v>78</v>
      </c>
      <c r="BB41" s="108"/>
      <c r="BC41" s="108"/>
      <c r="BD41" s="109"/>
      <c r="BE41" s="49">
        <f>BE40-C17</f>
        <v>0.73</v>
      </c>
      <c r="BF41" s="50" t="s">
        <v>76</v>
      </c>
      <c r="BJ41" s="107" t="s">
        <v>69</v>
      </c>
      <c r="BK41" s="108"/>
      <c r="BL41" s="108"/>
      <c r="BM41" s="109"/>
      <c r="BN41" s="49">
        <f>((1/18)*0.174*6.455*BL18)+((1/16)*0.174*6.455*BL24)</f>
        <v>400.32478754382265</v>
      </c>
      <c r="BO41" s="50" t="s">
        <v>70</v>
      </c>
      <c r="BS41" s="107" t="s">
        <v>71</v>
      </c>
      <c r="BT41" s="108"/>
      <c r="BU41" s="108"/>
      <c r="BV41" s="109"/>
      <c r="BW41" s="49">
        <f>0.5*(1/3)*(1/3)*6.455*0.174*BX22</f>
        <v>1018.7979905611921</v>
      </c>
      <c r="BX41" s="50" t="s">
        <v>70</v>
      </c>
      <c r="CB41" s="107" t="s">
        <v>69</v>
      </c>
      <c r="CC41" s="108"/>
      <c r="CD41" s="108"/>
      <c r="CE41" s="109"/>
      <c r="CF41" s="49">
        <f>0.5*(1/3)*(3/8)*0.174*6.455*CD23</f>
        <v>412.84407156382844</v>
      </c>
      <c r="CG41" s="50" t="s">
        <v>70</v>
      </c>
    </row>
    <row r="42" spans="8:86" ht="16.2" x14ac:dyDescent="0.3">
      <c r="AQ42" s="18"/>
      <c r="AR42" s="107" t="s">
        <v>72</v>
      </c>
      <c r="AS42" s="108"/>
      <c r="AT42" s="108"/>
      <c r="AU42" s="109"/>
      <c r="AV42" s="53">
        <f>C11+AV40-AV41</f>
        <v>1724.3085926988765</v>
      </c>
      <c r="AW42" s="50" t="s">
        <v>70</v>
      </c>
      <c r="BA42" s="107" t="s">
        <v>79</v>
      </c>
      <c r="BB42" s="108"/>
      <c r="BC42" s="108"/>
      <c r="BD42" s="109"/>
      <c r="BE42" s="49">
        <f>BE41*SIN(60*3.14159265359/180)</f>
        <v>0.63219854476266535</v>
      </c>
      <c r="BF42" s="50" t="s">
        <v>76</v>
      </c>
      <c r="BJ42" s="107" t="s">
        <v>71</v>
      </c>
      <c r="BK42" s="108"/>
      <c r="BL42" s="108"/>
      <c r="BM42" s="109"/>
      <c r="BN42" s="49">
        <f>((1/18)*0.174*6.455*BO18)+((1/16)*0.174*6.455*BO24)</f>
        <v>939.74039150015597</v>
      </c>
      <c r="BO42" s="50" t="s">
        <v>70</v>
      </c>
      <c r="BS42" s="107" t="s">
        <v>72</v>
      </c>
      <c r="BT42" s="108"/>
      <c r="BU42" s="108"/>
      <c r="BV42" s="109"/>
      <c r="BW42" s="49">
        <f>C11+BW40-BW41</f>
        <v>1487.9539440676569</v>
      </c>
      <c r="BX42" s="50" t="s">
        <v>70</v>
      </c>
      <c r="CB42" s="107" t="s">
        <v>71</v>
      </c>
      <c r="CC42" s="108"/>
      <c r="CD42" s="108"/>
      <c r="CE42" s="109"/>
      <c r="CF42" s="49">
        <f>0.5*(1/3)*(3/8)*6.455*0.174*CG23</f>
        <v>1092.9188182687221</v>
      </c>
      <c r="CG42" s="50" t="s">
        <v>70</v>
      </c>
    </row>
    <row r="43" spans="8:86" ht="16.2" x14ac:dyDescent="0.3">
      <c r="AQ43" s="18"/>
      <c r="AR43" s="107" t="s">
        <v>73</v>
      </c>
      <c r="AS43" s="108"/>
      <c r="AT43" s="108"/>
      <c r="AU43" s="109"/>
      <c r="AV43" s="50">
        <f>((1/27)*0.174*6.455*AW29)+((1/24)*0.174*6.455*AW38)</f>
        <v>3292.945720216112</v>
      </c>
      <c r="AW43" s="50" t="s">
        <v>74</v>
      </c>
      <c r="BA43" s="107" t="s">
        <v>81</v>
      </c>
      <c r="BB43" s="108"/>
      <c r="BC43" s="108"/>
      <c r="BD43" s="109"/>
      <c r="BE43" s="49">
        <f>BE39-BE42</f>
        <v>1.3488698009460438</v>
      </c>
      <c r="BF43" s="50" t="s">
        <v>76</v>
      </c>
      <c r="BJ43" s="107" t="s">
        <v>72</v>
      </c>
      <c r="BK43" s="108"/>
      <c r="BL43" s="108"/>
      <c r="BM43" s="109"/>
      <c r="BN43" s="49">
        <f>C11+BN41-BN42</f>
        <v>1557.384396043667</v>
      </c>
      <c r="BO43" s="50" t="s">
        <v>70</v>
      </c>
      <c r="BS43" s="107" t="s">
        <v>73</v>
      </c>
      <c r="BT43" s="108"/>
      <c r="BU43" s="108"/>
      <c r="BV43" s="109"/>
      <c r="BW43" s="49">
        <f>(1/3)*(1/3)*(1/3)*0.174*6.455*BX37</f>
        <v>2676.7880414832375</v>
      </c>
      <c r="BX43" s="50" t="s">
        <v>74</v>
      </c>
      <c r="CB43" s="107" t="s">
        <v>72</v>
      </c>
      <c r="CC43" s="108"/>
      <c r="CD43" s="108"/>
      <c r="CE43" s="109"/>
      <c r="CF43" s="49">
        <f>C11+CF41-CF42</f>
        <v>1416.7252532951065</v>
      </c>
      <c r="CG43" s="50" t="s">
        <v>70</v>
      </c>
    </row>
    <row r="44" spans="8:86" ht="14.4" customHeight="1" x14ac:dyDescent="0.3">
      <c r="AQ44" s="18"/>
      <c r="AR44" s="107" t="s">
        <v>75</v>
      </c>
      <c r="AS44" s="108"/>
      <c r="AT44" s="108"/>
      <c r="AU44" s="109"/>
      <c r="AV44" s="50">
        <f>AV43/AV42</f>
        <v>1.9097194864998122</v>
      </c>
      <c r="AW44" s="50" t="s">
        <v>76</v>
      </c>
      <c r="BJ44" s="107" t="s">
        <v>73</v>
      </c>
      <c r="BK44" s="108"/>
      <c r="BL44" s="108"/>
      <c r="BM44" s="109"/>
      <c r="BN44" s="49">
        <f>((1/27)*0.174*6.455*BO33)+((1/24)*0.174*6.455*BO39)</f>
        <v>3022.6547669410506</v>
      </c>
      <c r="BO44" s="50" t="s">
        <v>74</v>
      </c>
      <c r="BS44" s="107" t="s">
        <v>75</v>
      </c>
      <c r="BT44" s="108"/>
      <c r="BU44" s="108"/>
      <c r="BV44" s="109"/>
      <c r="BW44" s="49">
        <f>BW43/BW42</f>
        <v>1.798972375559982</v>
      </c>
      <c r="BX44" s="50" t="s">
        <v>76</v>
      </c>
      <c r="CB44" s="107" t="s">
        <v>73</v>
      </c>
      <c r="CC44" s="108"/>
      <c r="CD44" s="108"/>
      <c r="CE44" s="109"/>
      <c r="CF44" s="49">
        <f>(1/3)*(1/3)*(3/8)*0.174*6.455*CG38</f>
        <v>2228.7254375793618</v>
      </c>
      <c r="CG44" s="50" t="s">
        <v>74</v>
      </c>
    </row>
    <row r="45" spans="8:86" ht="14.4" customHeight="1" x14ac:dyDescent="0.3">
      <c r="AQ45" s="18"/>
      <c r="AR45" s="107" t="s">
        <v>77</v>
      </c>
      <c r="AS45" s="108"/>
      <c r="AT45" s="108"/>
      <c r="AU45" s="109"/>
      <c r="AV45" s="49">
        <f>AM35</f>
        <v>2.79</v>
      </c>
      <c r="AW45" s="50" t="s">
        <v>76</v>
      </c>
      <c r="BJ45" s="107" t="s">
        <v>75</v>
      </c>
      <c r="BK45" s="108"/>
      <c r="BL45" s="108"/>
      <c r="BM45" s="109"/>
      <c r="BN45" s="49">
        <f>BN44/BN43</f>
        <v>1.9408533786647104</v>
      </c>
      <c r="BO45" s="50" t="s">
        <v>76</v>
      </c>
      <c r="BS45" s="107" t="s">
        <v>77</v>
      </c>
      <c r="BT45" s="108"/>
      <c r="BU45" s="108"/>
      <c r="BV45" s="109"/>
      <c r="BW45" s="49">
        <f>BN46</f>
        <v>2.79</v>
      </c>
      <c r="BX45" s="50" t="s">
        <v>76</v>
      </c>
      <c r="CB45" s="107" t="s">
        <v>75</v>
      </c>
      <c r="CC45" s="108"/>
      <c r="CD45" s="108"/>
      <c r="CE45" s="109"/>
      <c r="CF45" s="49">
        <f>CF44/CF43</f>
        <v>1.5731528977800426</v>
      </c>
      <c r="CG45" s="50" t="s">
        <v>76</v>
      </c>
    </row>
    <row r="46" spans="8:86" ht="14.4" customHeight="1" x14ac:dyDescent="0.3">
      <c r="AQ46" s="18"/>
      <c r="AR46" s="107" t="s">
        <v>78</v>
      </c>
      <c r="AS46" s="108"/>
      <c r="AT46" s="108"/>
      <c r="AU46" s="109"/>
      <c r="AV46" s="49">
        <f>AV45-C17</f>
        <v>0.73</v>
      </c>
      <c r="AW46" s="50" t="s">
        <v>76</v>
      </c>
      <c r="BJ46" s="107" t="s">
        <v>77</v>
      </c>
      <c r="BK46" s="108"/>
      <c r="BL46" s="108"/>
      <c r="BM46" s="109"/>
      <c r="BN46" s="49">
        <f>BE40</f>
        <v>2.79</v>
      </c>
      <c r="BO46" s="50" t="s">
        <v>76</v>
      </c>
      <c r="BS46" s="107" t="s">
        <v>78</v>
      </c>
      <c r="BT46" s="108"/>
      <c r="BU46" s="108"/>
      <c r="BV46" s="109"/>
      <c r="BW46" s="49">
        <f>BW45-C17</f>
        <v>0.73</v>
      </c>
      <c r="BX46" s="50" t="s">
        <v>76</v>
      </c>
      <c r="CB46" s="107" t="s">
        <v>77</v>
      </c>
      <c r="CC46" s="108"/>
      <c r="CD46" s="108"/>
      <c r="CE46" s="109"/>
      <c r="CF46" s="49">
        <f>BW45</f>
        <v>2.79</v>
      </c>
      <c r="CG46" s="50" t="s">
        <v>76</v>
      </c>
    </row>
    <row r="47" spans="8:86" ht="14.4" customHeight="1" x14ac:dyDescent="0.3">
      <c r="AQ47" s="18"/>
      <c r="AR47" s="107" t="s">
        <v>79</v>
      </c>
      <c r="AS47" s="108"/>
      <c r="AT47" s="108"/>
      <c r="AU47" s="109"/>
      <c r="AV47" s="50">
        <f>AV46*SIN(50*3.14159265359/180)</f>
        <v>0.55921244347688093</v>
      </c>
      <c r="AW47" s="50" t="s">
        <v>76</v>
      </c>
      <c r="BJ47" s="107" t="s">
        <v>78</v>
      </c>
      <c r="BK47" s="108"/>
      <c r="BL47" s="108"/>
      <c r="BM47" s="109"/>
      <c r="BN47" s="49">
        <f>BN46-C17</f>
        <v>0.73</v>
      </c>
      <c r="BO47" s="50" t="s">
        <v>76</v>
      </c>
      <c r="BS47" s="107" t="s">
        <v>79</v>
      </c>
      <c r="BT47" s="108"/>
      <c r="BU47" s="108"/>
      <c r="BV47" s="109"/>
      <c r="BW47" s="49">
        <f>BW46*SIN(80*3.14159265359/180)</f>
        <v>0.71890965969892351</v>
      </c>
      <c r="BX47" s="50" t="s">
        <v>76</v>
      </c>
      <c r="CB47" s="107" t="s">
        <v>78</v>
      </c>
      <c r="CC47" s="108"/>
      <c r="CD47" s="108"/>
      <c r="CE47" s="109"/>
      <c r="CF47" s="49">
        <f>CF46-C17</f>
        <v>0.73</v>
      </c>
      <c r="CG47" s="50" t="s">
        <v>76</v>
      </c>
    </row>
    <row r="48" spans="8:86" ht="14.4" customHeight="1" x14ac:dyDescent="0.3">
      <c r="AR48" s="107" t="s">
        <v>81</v>
      </c>
      <c r="AS48" s="108"/>
      <c r="AT48" s="108"/>
      <c r="AU48" s="109"/>
      <c r="AV48" s="50">
        <f>AV44-AV47</f>
        <v>1.3505070430229313</v>
      </c>
      <c r="AW48" s="50" t="s">
        <v>76</v>
      </c>
      <c r="BJ48" s="107" t="s">
        <v>79</v>
      </c>
      <c r="BK48" s="108"/>
      <c r="BL48" s="108"/>
      <c r="BM48" s="109"/>
      <c r="BN48" s="49">
        <f>BN47*SIN(70*3.14159265359/180)</f>
        <v>0.68597561317373323</v>
      </c>
      <c r="BO48" s="50" t="s">
        <v>76</v>
      </c>
      <c r="BS48" s="107" t="s">
        <v>81</v>
      </c>
      <c r="BT48" s="108"/>
      <c r="BU48" s="108"/>
      <c r="BV48" s="109"/>
      <c r="BW48" s="49">
        <f>BW44-BW47</f>
        <v>1.0800627158610585</v>
      </c>
      <c r="BX48" s="50" t="s">
        <v>76</v>
      </c>
      <c r="CB48" s="107" t="s">
        <v>79</v>
      </c>
      <c r="CC48" s="108"/>
      <c r="CD48" s="108"/>
      <c r="CE48" s="109"/>
      <c r="CF48" s="49">
        <f>CF47*SIN(90*3.14159265359/180)</f>
        <v>0.73</v>
      </c>
      <c r="CG48" s="50" t="s">
        <v>76</v>
      </c>
    </row>
    <row r="49" spans="34:85" ht="14.4" customHeight="1" x14ac:dyDescent="0.3">
      <c r="BJ49" s="107" t="s">
        <v>81</v>
      </c>
      <c r="BK49" s="108"/>
      <c r="BL49" s="108"/>
      <c r="BM49" s="109"/>
      <c r="BN49" s="49">
        <f>BN45-BN48</f>
        <v>1.2548777654909773</v>
      </c>
      <c r="BO49" s="50" t="s">
        <v>76</v>
      </c>
      <c r="CB49" s="107" t="s">
        <v>81</v>
      </c>
      <c r="CC49" s="108"/>
      <c r="CD49" s="108"/>
      <c r="CE49" s="109"/>
      <c r="CF49" s="49">
        <f>CF45-CF48</f>
        <v>0.84315289778004265</v>
      </c>
      <c r="CG49" s="50" t="s">
        <v>76</v>
      </c>
    </row>
    <row r="51" spans="34:85" ht="14.4" customHeight="1" x14ac:dyDescent="0.3"/>
    <row r="52" spans="34:85" ht="14.4" customHeight="1" x14ac:dyDescent="0.3"/>
    <row r="54" spans="34:85" ht="14.4" customHeight="1" x14ac:dyDescent="0.3"/>
    <row r="56" spans="34:85" ht="14.4" customHeight="1" x14ac:dyDescent="0.3"/>
    <row r="57" spans="34:85" x14ac:dyDescent="0.3">
      <c r="AH57" s="18"/>
      <c r="AI57" s="56"/>
      <c r="AJ57" s="56"/>
      <c r="AK57" s="56"/>
      <c r="AL57" s="56"/>
      <c r="AM57" s="54"/>
      <c r="AN57" s="18"/>
      <c r="AO57" s="18"/>
      <c r="AR57" s="55"/>
      <c r="AS57" s="55"/>
      <c r="AT57" s="55"/>
      <c r="AU57" s="55"/>
      <c r="AV57" s="55"/>
      <c r="AW57" s="55"/>
      <c r="AX57" s="55"/>
      <c r="AZ57" s="18"/>
      <c r="BA57" s="56"/>
      <c r="BB57" s="56"/>
      <c r="BC57" s="56"/>
      <c r="BD57" s="56"/>
      <c r="BE57" s="54"/>
      <c r="BF57" s="18"/>
      <c r="BG57" s="18"/>
    </row>
    <row r="58" spans="34:85" x14ac:dyDescent="0.3">
      <c r="AH58" s="18"/>
      <c r="AI58" s="18"/>
      <c r="AJ58" s="18"/>
      <c r="AK58" s="18"/>
      <c r="AL58" s="18"/>
      <c r="AM58" s="18"/>
      <c r="AN58" s="18"/>
      <c r="AO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56"/>
      <c r="BB58" s="56"/>
      <c r="BC58" s="56"/>
      <c r="BD58" s="56"/>
      <c r="BE58" s="54"/>
      <c r="BF58" s="18"/>
      <c r="BG58" s="18"/>
    </row>
    <row r="59" spans="34:85" x14ac:dyDescent="0.3">
      <c r="AQ59" s="18"/>
      <c r="AR59" s="56"/>
      <c r="AS59" s="56"/>
      <c r="AT59" s="56"/>
      <c r="AU59" s="56"/>
      <c r="AV59" s="18"/>
      <c r="AW59" s="18"/>
      <c r="AX59" s="18"/>
      <c r="AY59" s="18"/>
      <c r="AZ59" s="18"/>
      <c r="BA59" s="56"/>
      <c r="BB59" s="56"/>
      <c r="BC59" s="56"/>
      <c r="BD59" s="56"/>
      <c r="BE59" s="54"/>
      <c r="BF59" s="18"/>
      <c r="BG59" s="18"/>
      <c r="BR59" s="18"/>
    </row>
    <row r="60" spans="34:85" x14ac:dyDescent="0.3">
      <c r="AQ60" s="18"/>
      <c r="AR60" s="56"/>
      <c r="AS60" s="56"/>
      <c r="AT60" s="56"/>
      <c r="AU60" s="56"/>
      <c r="AV60" s="18"/>
      <c r="AW60" s="18"/>
      <c r="AX60" s="18"/>
      <c r="AY60" s="18"/>
      <c r="AZ60" s="18"/>
      <c r="BA60" s="56"/>
      <c r="BB60" s="56"/>
      <c r="BC60" s="56"/>
      <c r="BD60" s="56"/>
      <c r="BE60" s="54"/>
      <c r="BF60" s="18"/>
      <c r="BG60" s="18"/>
      <c r="BI60" s="18"/>
      <c r="BR60" s="18"/>
      <c r="CA60" s="18"/>
    </row>
    <row r="61" spans="34:85" x14ac:dyDescent="0.3">
      <c r="AQ61" s="18"/>
      <c r="AR61" s="56"/>
      <c r="AS61" s="56"/>
      <c r="AT61" s="56"/>
      <c r="AU61" s="56"/>
      <c r="AV61" s="57"/>
      <c r="AW61" s="18"/>
      <c r="AX61" s="18"/>
      <c r="AY61" s="18"/>
      <c r="AZ61" s="18"/>
      <c r="BA61" s="56"/>
      <c r="BB61" s="56"/>
      <c r="BC61" s="56"/>
      <c r="BD61" s="56"/>
      <c r="BE61" s="54"/>
      <c r="BF61" s="18"/>
      <c r="BG61" s="18"/>
      <c r="BI61" s="18"/>
      <c r="BR61" s="18"/>
      <c r="CA61" s="18"/>
    </row>
    <row r="62" spans="34:85" x14ac:dyDescent="0.3">
      <c r="AQ62" s="18"/>
      <c r="AR62" s="56"/>
      <c r="AS62" s="56"/>
      <c r="AT62" s="56"/>
      <c r="AU62" s="56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I62" s="18"/>
      <c r="BR62" s="18"/>
      <c r="CA62" s="18"/>
    </row>
    <row r="63" spans="34:85" x14ac:dyDescent="0.3">
      <c r="AQ63" s="18"/>
      <c r="AR63" s="56"/>
      <c r="AS63" s="56"/>
      <c r="AT63" s="56"/>
      <c r="AU63" s="56"/>
      <c r="AV63" s="18"/>
      <c r="AW63" s="18"/>
      <c r="AX63" s="18"/>
      <c r="AY63" s="18"/>
      <c r="BI63" s="18"/>
      <c r="BR63" s="18"/>
      <c r="CA63" s="18"/>
    </row>
    <row r="64" spans="34:85" x14ac:dyDescent="0.3">
      <c r="AQ64" s="18"/>
      <c r="AR64" s="56"/>
      <c r="AS64" s="56"/>
      <c r="AT64" s="56"/>
      <c r="AU64" s="56"/>
      <c r="AV64" s="54"/>
      <c r="AW64" s="18"/>
      <c r="AX64" s="18"/>
      <c r="AY64" s="18"/>
      <c r="BI64" s="18"/>
      <c r="BR64" s="18"/>
      <c r="CA64" s="18"/>
    </row>
    <row r="65" spans="43:86" x14ac:dyDescent="0.3">
      <c r="AQ65" s="18"/>
      <c r="AR65" s="56"/>
      <c r="AS65" s="56"/>
      <c r="AT65" s="56"/>
      <c r="AU65" s="56"/>
      <c r="AV65" s="18"/>
      <c r="AW65" s="18"/>
      <c r="AX65" s="18"/>
      <c r="AY65" s="18"/>
      <c r="BI65" s="18"/>
      <c r="BR65" s="18"/>
      <c r="CA65" s="18"/>
    </row>
    <row r="66" spans="43:86" x14ac:dyDescent="0.3">
      <c r="AQ66" s="18"/>
      <c r="AR66" s="56"/>
      <c r="AS66" s="56"/>
      <c r="AT66" s="56"/>
      <c r="AU66" s="56"/>
      <c r="AV66" s="18"/>
      <c r="AW66" s="18"/>
      <c r="AX66" s="18"/>
      <c r="AY66" s="18"/>
      <c r="BI66" s="18"/>
      <c r="BR66" s="18"/>
      <c r="CA66" s="18"/>
    </row>
    <row r="67" spans="43:86" x14ac:dyDescent="0.3">
      <c r="AQ67" s="18"/>
      <c r="AR67" s="18"/>
      <c r="AS67" s="18"/>
      <c r="AT67" s="18"/>
      <c r="AU67" s="18"/>
      <c r="AV67" s="18"/>
      <c r="AW67" s="18"/>
      <c r="AX67" s="18"/>
      <c r="AY67" s="18"/>
      <c r="BI67" s="18"/>
      <c r="BR67" s="18"/>
      <c r="CA67" s="18"/>
    </row>
    <row r="68" spans="43:86" x14ac:dyDescent="0.3">
      <c r="BI68" s="18"/>
      <c r="BR68" s="18"/>
      <c r="CA68" s="18"/>
    </row>
    <row r="69" spans="43:86" x14ac:dyDescent="0.3">
      <c r="BI69" s="18"/>
      <c r="BR69" s="18"/>
      <c r="CA69" s="18"/>
    </row>
    <row r="70" spans="43:86" x14ac:dyDescent="0.3">
      <c r="CA70" s="18"/>
      <c r="CB70" s="18"/>
      <c r="CC70" s="18"/>
      <c r="CD70" s="18"/>
      <c r="CE70" s="18"/>
      <c r="CF70" s="18"/>
      <c r="CG70" s="18"/>
      <c r="CH70" s="18"/>
    </row>
  </sheetData>
  <mergeCells count="289">
    <mergeCell ref="BJ49:BM49"/>
    <mergeCell ref="CB49:CE49"/>
    <mergeCell ref="AR47:AU47"/>
    <mergeCell ref="BJ47:BM47"/>
    <mergeCell ref="BS47:BV47"/>
    <mergeCell ref="CB47:CE47"/>
    <mergeCell ref="AR48:AU48"/>
    <mergeCell ref="BJ48:BM48"/>
    <mergeCell ref="BS48:BV48"/>
    <mergeCell ref="CB48:CE48"/>
    <mergeCell ref="AR45:AU45"/>
    <mergeCell ref="BJ45:BM45"/>
    <mergeCell ref="BS45:BV45"/>
    <mergeCell ref="CB45:CE45"/>
    <mergeCell ref="AR46:AU46"/>
    <mergeCell ref="BJ46:BM46"/>
    <mergeCell ref="BS46:BV46"/>
    <mergeCell ref="CB46:CE46"/>
    <mergeCell ref="AR43:AU43"/>
    <mergeCell ref="BA43:BD43"/>
    <mergeCell ref="BJ43:BM43"/>
    <mergeCell ref="BS43:BV43"/>
    <mergeCell ref="CB43:CE43"/>
    <mergeCell ref="AR44:AU44"/>
    <mergeCell ref="BJ44:BM44"/>
    <mergeCell ref="BS44:BV44"/>
    <mergeCell ref="CB44:CE44"/>
    <mergeCell ref="AR41:AU41"/>
    <mergeCell ref="BA41:BD41"/>
    <mergeCell ref="BJ41:BM41"/>
    <mergeCell ref="BS41:BV41"/>
    <mergeCell ref="CB41:CE41"/>
    <mergeCell ref="AR42:AU42"/>
    <mergeCell ref="BA42:BD42"/>
    <mergeCell ref="BJ42:BM42"/>
    <mergeCell ref="BS42:BV42"/>
    <mergeCell ref="CB42:CE42"/>
    <mergeCell ref="CB38:CF38"/>
    <mergeCell ref="CG38:CH38"/>
    <mergeCell ref="BA39:BD39"/>
    <mergeCell ref="BJ39:BN39"/>
    <mergeCell ref="BO39:BP39"/>
    <mergeCell ref="AR40:AU40"/>
    <mergeCell ref="BA40:BD40"/>
    <mergeCell ref="BS40:BV40"/>
    <mergeCell ref="BS37:BW37"/>
    <mergeCell ref="BX37:BY37"/>
    <mergeCell ref="AI38:AL38"/>
    <mergeCell ref="AR38:AV38"/>
    <mergeCell ref="AW38:AX38"/>
    <mergeCell ref="BA38:BD38"/>
    <mergeCell ref="Z35:AC35"/>
    <mergeCell ref="AI35:AL35"/>
    <mergeCell ref="BA35:BD35"/>
    <mergeCell ref="AI36:AL36"/>
    <mergeCell ref="BA36:BD36"/>
    <mergeCell ref="AI37:AL37"/>
    <mergeCell ref="BA37:BD37"/>
    <mergeCell ref="BJ33:BN33"/>
    <mergeCell ref="BO33:BP33"/>
    <mergeCell ref="H34:K34"/>
    <mergeCell ref="Q34:T34"/>
    <mergeCell ref="Z34:AC34"/>
    <mergeCell ref="AI34:AL34"/>
    <mergeCell ref="H32:K32"/>
    <mergeCell ref="Q32:T32"/>
    <mergeCell ref="Z32:AC32"/>
    <mergeCell ref="AI32:AL32"/>
    <mergeCell ref="H33:K33"/>
    <mergeCell ref="Q33:T33"/>
    <mergeCell ref="Z33:AC33"/>
    <mergeCell ref="AI33:AL33"/>
    <mergeCell ref="H31:K31"/>
    <mergeCell ref="Q31:T31"/>
    <mergeCell ref="Z31:AC31"/>
    <mergeCell ref="AI31:AL31"/>
    <mergeCell ref="BA31:BE31"/>
    <mergeCell ref="BF31:BG31"/>
    <mergeCell ref="AR29:AV29"/>
    <mergeCell ref="AW29:AX29"/>
    <mergeCell ref="H30:K30"/>
    <mergeCell ref="Q30:T30"/>
    <mergeCell ref="Z30:AC30"/>
    <mergeCell ref="AI30:AL30"/>
    <mergeCell ref="H28:K28"/>
    <mergeCell ref="Q28:T28"/>
    <mergeCell ref="Z28:AC28"/>
    <mergeCell ref="H29:K29"/>
    <mergeCell ref="Q29:T29"/>
    <mergeCell ref="Z29:AC29"/>
    <mergeCell ref="CH26:CH27"/>
    <mergeCell ref="H27:K27"/>
    <mergeCell ref="Q27:T27"/>
    <mergeCell ref="Z27:AC27"/>
    <mergeCell ref="AI27:AM27"/>
    <mergeCell ref="AN27:AO27"/>
    <mergeCell ref="CB26:CB27"/>
    <mergeCell ref="CC26:CC27"/>
    <mergeCell ref="CD26:CD27"/>
    <mergeCell ref="CE26:CE27"/>
    <mergeCell ref="CF26:CF27"/>
    <mergeCell ref="CG26:CG27"/>
    <mergeCell ref="BT26:BT27"/>
    <mergeCell ref="BU26:BU27"/>
    <mergeCell ref="BV26:BV27"/>
    <mergeCell ref="BW26:BW27"/>
    <mergeCell ref="BX26:BX27"/>
    <mergeCell ref="BY26:BY27"/>
    <mergeCell ref="BL26:BL27"/>
    <mergeCell ref="BM26:BM27"/>
    <mergeCell ref="BN26:BN27"/>
    <mergeCell ref="BO26:BO27"/>
    <mergeCell ref="BP26:BP27"/>
    <mergeCell ref="BS26:BS27"/>
    <mergeCell ref="Z25:AD25"/>
    <mergeCell ref="AE25:AF25"/>
    <mergeCell ref="H26:K26"/>
    <mergeCell ref="Q26:T26"/>
    <mergeCell ref="BJ26:BJ27"/>
    <mergeCell ref="BK26:BK27"/>
    <mergeCell ref="AV24:AV25"/>
    <mergeCell ref="AW24:AW25"/>
    <mergeCell ref="AX24:AX25"/>
    <mergeCell ref="BJ24:BK24"/>
    <mergeCell ref="BL24:BM24"/>
    <mergeCell ref="BO24:BP24"/>
    <mergeCell ref="CD23:CE23"/>
    <mergeCell ref="CG23:CH23"/>
    <mergeCell ref="H24:L24"/>
    <mergeCell ref="M24:N24"/>
    <mergeCell ref="Q24:U24"/>
    <mergeCell ref="V24:W24"/>
    <mergeCell ref="AR24:AR25"/>
    <mergeCell ref="AS24:AS25"/>
    <mergeCell ref="AT24:AT25"/>
    <mergeCell ref="AU24:AU25"/>
    <mergeCell ref="BF22:BF23"/>
    <mergeCell ref="BG22:BG23"/>
    <mergeCell ref="BS22:BT22"/>
    <mergeCell ref="BU22:BV22"/>
    <mergeCell ref="BX22:BY22"/>
    <mergeCell ref="CB23:CC23"/>
    <mergeCell ref="BC20:BD20"/>
    <mergeCell ref="BF20:BG20"/>
    <mergeCell ref="AR22:AS22"/>
    <mergeCell ref="AT22:AU22"/>
    <mergeCell ref="AW22:AX22"/>
    <mergeCell ref="BA22:BA23"/>
    <mergeCell ref="BB22:BB23"/>
    <mergeCell ref="BC22:BC23"/>
    <mergeCell ref="BD22:BD23"/>
    <mergeCell ref="BE22:BE23"/>
    <mergeCell ref="AN20:AN21"/>
    <mergeCell ref="AO20:AO21"/>
    <mergeCell ref="BA20:BB20"/>
    <mergeCell ref="AC19:AC20"/>
    <mergeCell ref="AD19:AD20"/>
    <mergeCell ref="AE19:AE20"/>
    <mergeCell ref="AF19:AF20"/>
    <mergeCell ref="AI20:AI21"/>
    <mergeCell ref="AJ20:AJ21"/>
    <mergeCell ref="C19:D19"/>
    <mergeCell ref="H19:H20"/>
    <mergeCell ref="I19:I20"/>
    <mergeCell ref="J19:J20"/>
    <mergeCell ref="K19:K20"/>
    <mergeCell ref="L19:L20"/>
    <mergeCell ref="AI18:AJ18"/>
    <mergeCell ref="AK18:AL18"/>
    <mergeCell ref="AN18:AO18"/>
    <mergeCell ref="U19:U20"/>
    <mergeCell ref="V19:V20"/>
    <mergeCell ref="W19:W20"/>
    <mergeCell ref="Z19:Z20"/>
    <mergeCell ref="AA19:AA20"/>
    <mergeCell ref="AB19:AB20"/>
    <mergeCell ref="M19:M20"/>
    <mergeCell ref="N19:N20"/>
    <mergeCell ref="Q19:Q20"/>
    <mergeCell ref="R19:R20"/>
    <mergeCell ref="S19:S20"/>
    <mergeCell ref="T19:T20"/>
    <mergeCell ref="AK20:AK21"/>
    <mergeCell ref="AL20:AL21"/>
    <mergeCell ref="AM20:AM21"/>
    <mergeCell ref="BJ18:BK18"/>
    <mergeCell ref="BL18:BM18"/>
    <mergeCell ref="BO18:BP18"/>
    <mergeCell ref="S16:T16"/>
    <mergeCell ref="V16:W16"/>
    <mergeCell ref="AR16:AS16"/>
    <mergeCell ref="AT16:AU16"/>
    <mergeCell ref="AW16:AX16"/>
    <mergeCell ref="C17:F17"/>
    <mergeCell ref="Z17:AA17"/>
    <mergeCell ref="AB17:AC17"/>
    <mergeCell ref="AE17:AF17"/>
    <mergeCell ref="C14:F14"/>
    <mergeCell ref="C16:F16"/>
    <mergeCell ref="H16:I16"/>
    <mergeCell ref="J16:K16"/>
    <mergeCell ref="M16:N16"/>
    <mergeCell ref="Q16:R16"/>
    <mergeCell ref="CD11:CD12"/>
    <mergeCell ref="CE11:CE12"/>
    <mergeCell ref="CF11:CF12"/>
    <mergeCell ref="BC11:BC12"/>
    <mergeCell ref="BD11:BD12"/>
    <mergeCell ref="BE11:BE12"/>
    <mergeCell ref="AR11:AR12"/>
    <mergeCell ref="AS11:AS12"/>
    <mergeCell ref="AT11:AT12"/>
    <mergeCell ref="AU11:AU12"/>
    <mergeCell ref="AV11:AV12"/>
    <mergeCell ref="AW11:AW12"/>
    <mergeCell ref="AJ11:AJ12"/>
    <mergeCell ref="AK11:AK12"/>
    <mergeCell ref="AL11:AL12"/>
    <mergeCell ref="AM11:AM12"/>
    <mergeCell ref="AN11:AN12"/>
    <mergeCell ref="AO11:AO12"/>
    <mergeCell ref="CG11:CG12"/>
    <mergeCell ref="CH11:CH12"/>
    <mergeCell ref="C13:F13"/>
    <mergeCell ref="BV11:BV12"/>
    <mergeCell ref="BW11:BW12"/>
    <mergeCell ref="BX11:BX12"/>
    <mergeCell ref="BY11:BY12"/>
    <mergeCell ref="CB11:CB12"/>
    <mergeCell ref="CC11:CC12"/>
    <mergeCell ref="BN11:BN12"/>
    <mergeCell ref="BO11:BO12"/>
    <mergeCell ref="BP11:BP12"/>
    <mergeCell ref="BS11:BS12"/>
    <mergeCell ref="BT11:BT12"/>
    <mergeCell ref="BU11:BU12"/>
    <mergeCell ref="BF11:BF12"/>
    <mergeCell ref="BG11:BG12"/>
    <mergeCell ref="BJ11:BJ12"/>
    <mergeCell ref="BK11:BK12"/>
    <mergeCell ref="BL11:BL12"/>
    <mergeCell ref="BM11:BM12"/>
    <mergeCell ref="AX11:AX12"/>
    <mergeCell ref="BA11:BA12"/>
    <mergeCell ref="BB11:BB12"/>
    <mergeCell ref="M11:M12"/>
    <mergeCell ref="N11:N12"/>
    <mergeCell ref="Q11:Q12"/>
    <mergeCell ref="R11:R12"/>
    <mergeCell ref="S11:S12"/>
    <mergeCell ref="AR10:AX10"/>
    <mergeCell ref="BA10:BG10"/>
    <mergeCell ref="BJ10:BP10"/>
    <mergeCell ref="AB11:AB12"/>
    <mergeCell ref="AC11:AC12"/>
    <mergeCell ref="AD11:AD12"/>
    <mergeCell ref="AE11:AE12"/>
    <mergeCell ref="AF11:AF12"/>
    <mergeCell ref="AI11:AI12"/>
    <mergeCell ref="T11:T12"/>
    <mergeCell ref="U11:U12"/>
    <mergeCell ref="V11:V12"/>
    <mergeCell ref="W11:W12"/>
    <mergeCell ref="Z11:Z12"/>
    <mergeCell ref="AA11:AA12"/>
    <mergeCell ref="G3:O5"/>
    <mergeCell ref="C8:F8"/>
    <mergeCell ref="H8:N9"/>
    <mergeCell ref="Q8:W9"/>
    <mergeCell ref="Z8:AF9"/>
    <mergeCell ref="AI8:AO9"/>
    <mergeCell ref="BS10:BY10"/>
    <mergeCell ref="CB10:CH10"/>
    <mergeCell ref="C11:F11"/>
    <mergeCell ref="H11:H12"/>
    <mergeCell ref="I11:I12"/>
    <mergeCell ref="J11:J12"/>
    <mergeCell ref="K11:K12"/>
    <mergeCell ref="AR8:AX9"/>
    <mergeCell ref="BA8:BG9"/>
    <mergeCell ref="BJ8:BP9"/>
    <mergeCell ref="BS8:BY9"/>
    <mergeCell ref="CB8:CH9"/>
    <mergeCell ref="C10:F10"/>
    <mergeCell ref="H10:N10"/>
    <mergeCell ref="Q10:W10"/>
    <mergeCell ref="Z10:AF10"/>
    <mergeCell ref="AI10:AO10"/>
    <mergeCell ref="L11:L12"/>
  </mergeCells>
  <printOptions horizontalCentered="1" verticalCentered="1"/>
  <pageMargins left="0.25" right="0.25" top="0.75" bottom="0.75" header="0.3" footer="0.3"/>
  <pageSetup paperSize="9" scale="12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FF17-00C4-4E76-A9EE-3FD490B29F83}">
  <sheetPr>
    <pageSetUpPr fitToPage="1"/>
  </sheetPr>
  <dimension ref="C1:R61"/>
  <sheetViews>
    <sheetView topLeftCell="A7" zoomScale="70" zoomScaleNormal="70" workbookViewId="0">
      <selection activeCell="G16" sqref="G16"/>
    </sheetView>
  </sheetViews>
  <sheetFormatPr defaultColWidth="8.88671875" defaultRowHeight="25.05" customHeight="1" x14ac:dyDescent="0.3"/>
  <cols>
    <col min="1" max="1" width="8.88671875" style="1"/>
    <col min="2" max="2" width="10.6640625" style="1" customWidth="1"/>
    <col min="3" max="3" width="29" style="5" customWidth="1"/>
    <col min="4" max="4" width="31.44140625" style="5" customWidth="1"/>
    <col min="5" max="6" width="8.88671875" style="5"/>
    <col min="7" max="7" width="8.88671875" style="1"/>
    <col min="8" max="8" width="8.5546875" style="1" customWidth="1"/>
    <col min="9" max="9" width="31.6640625" style="1" customWidth="1"/>
    <col min="10" max="10" width="29.5546875" style="1" customWidth="1"/>
    <col min="11" max="12" width="8.88671875" style="1"/>
    <col min="13" max="13" width="19" style="1" customWidth="1"/>
    <col min="14" max="14" width="24.109375" style="1" customWidth="1"/>
    <col min="15" max="15" width="8.88671875" style="1"/>
    <col min="16" max="16" width="31.44140625" style="1" customWidth="1"/>
    <col min="17" max="17" width="28.77734375" style="1" customWidth="1"/>
    <col min="18" max="16384" width="8.88671875" style="1"/>
  </cols>
  <sheetData>
    <row r="1" spans="3:10" ht="25.05" customHeight="1" x14ac:dyDescent="0.3">
      <c r="C1" s="59"/>
      <c r="D1" s="59"/>
    </row>
    <row r="2" spans="3:10" ht="25.05" customHeight="1" x14ac:dyDescent="0.3">
      <c r="C2" s="135" t="s">
        <v>84</v>
      </c>
      <c r="D2" s="135"/>
      <c r="I2" s="135" t="s">
        <v>85</v>
      </c>
      <c r="J2" s="135"/>
    </row>
    <row r="3" spans="3:10" ht="25.05" customHeight="1" x14ac:dyDescent="0.3">
      <c r="C3" s="135"/>
      <c r="D3" s="135"/>
      <c r="I3" s="135"/>
      <c r="J3" s="135"/>
    </row>
    <row r="4" spans="3:10" ht="25.05" customHeight="1" x14ac:dyDescent="0.3">
      <c r="C4" s="136" t="s">
        <v>86</v>
      </c>
      <c r="D4" s="137" t="s">
        <v>87</v>
      </c>
      <c r="I4" s="136" t="s">
        <v>86</v>
      </c>
      <c r="J4" s="137" t="s">
        <v>87</v>
      </c>
    </row>
    <row r="5" spans="3:10" ht="25.05" customHeight="1" x14ac:dyDescent="0.3">
      <c r="C5" s="136"/>
      <c r="D5" s="137"/>
      <c r="I5" s="136"/>
      <c r="J5" s="137"/>
    </row>
    <row r="6" spans="3:10" ht="25.05" customHeight="1" x14ac:dyDescent="0.3">
      <c r="C6" s="60">
        <v>0</v>
      </c>
      <c r="D6" s="61">
        <v>0</v>
      </c>
      <c r="F6" s="5" t="s">
        <v>1</v>
      </c>
      <c r="I6" s="60">
        <v>0</v>
      </c>
      <c r="J6" s="61">
        <v>0</v>
      </c>
    </row>
    <row r="7" spans="3:10" ht="25.05" customHeight="1" x14ac:dyDescent="0.3">
      <c r="C7" s="60">
        <v>10</v>
      </c>
      <c r="D7" s="61">
        <f>'GZ Calculation@3.79'!L35</f>
        <v>0.37154894608904798</v>
      </c>
      <c r="I7" s="60">
        <v>10</v>
      </c>
      <c r="J7" s="61">
        <f>'GZ Calculation@3.8'!L34</f>
        <v>0.38451706231773719</v>
      </c>
    </row>
    <row r="8" spans="3:10" ht="25.05" customHeight="1" x14ac:dyDescent="0.3">
      <c r="C8" s="60">
        <v>20</v>
      </c>
      <c r="D8" s="61">
        <f>'GZ Calculation@3.79'!U35</f>
        <v>0.67668153946600196</v>
      </c>
      <c r="I8" s="60">
        <v>20</v>
      </c>
      <c r="J8" s="61">
        <f>'GZ Calculation@3.8'!U34</f>
        <v>0.70590688032471083</v>
      </c>
    </row>
    <row r="9" spans="3:10" ht="25.05" customHeight="1" x14ac:dyDescent="0.3">
      <c r="C9" s="60">
        <v>30</v>
      </c>
      <c r="D9" s="61">
        <f>'GZ Calculation@3.79'!AD36</f>
        <v>0.89351838065539435</v>
      </c>
      <c r="I9" s="60">
        <v>30</v>
      </c>
      <c r="J9" s="61">
        <f>'GZ Calculation@3.8'!AD35</f>
        <v>0.93612371009250084</v>
      </c>
    </row>
    <row r="10" spans="3:10" ht="25.05" customHeight="1" x14ac:dyDescent="0.3">
      <c r="C10" s="60">
        <v>40</v>
      </c>
      <c r="D10" s="61">
        <f>'GZ Calculation@3.79'!AM39</f>
        <v>1.1443597915899986</v>
      </c>
      <c r="I10" s="60">
        <v>40</v>
      </c>
      <c r="J10" s="61">
        <f>'GZ Calculation@3.8'!AM38</f>
        <v>1.2021683069579934</v>
      </c>
    </row>
    <row r="11" spans="3:10" ht="25.05" customHeight="1" x14ac:dyDescent="0.3">
      <c r="C11" s="60">
        <v>50</v>
      </c>
      <c r="D11" s="61">
        <f>'GZ Calculation@3.79'!AV49</f>
        <v>1.2809423827402959</v>
      </c>
      <c r="I11" s="60">
        <v>50</v>
      </c>
      <c r="J11" s="61">
        <f>'GZ Calculation@3.8'!AV48</f>
        <v>1.3505070430229313</v>
      </c>
    </row>
    <row r="12" spans="3:10" ht="25.05" customHeight="1" x14ac:dyDescent="0.3">
      <c r="C12" s="60">
        <v>60</v>
      </c>
      <c r="D12" s="61">
        <f>'GZ Calculation@3.79'!BE44</f>
        <v>1.2723325346314345</v>
      </c>
      <c r="I12" s="60">
        <v>60</v>
      </c>
      <c r="J12" s="61">
        <f>'GZ Calculation@3.8'!BE43</f>
        <v>1.3488698009460438</v>
      </c>
    </row>
    <row r="13" spans="3:10" ht="25.05" customHeight="1" x14ac:dyDescent="0.3">
      <c r="C13" s="60">
        <v>70</v>
      </c>
      <c r="D13" s="61">
        <f>'GZ Calculation@3.79'!BN50</f>
        <v>1.1750436157405475</v>
      </c>
      <c r="I13" s="60">
        <v>70</v>
      </c>
      <c r="J13" s="61">
        <f>'GZ Calculation@3.8'!BN49</f>
        <v>1.2548777654909773</v>
      </c>
    </row>
    <row r="14" spans="3:10" ht="25.05" customHeight="1" x14ac:dyDescent="0.3">
      <c r="C14" s="60">
        <v>80</v>
      </c>
      <c r="D14" s="61">
        <f>'GZ Calculation@3.79'!BW49</f>
        <v>1.000628657732586</v>
      </c>
      <c r="I14" s="60">
        <v>80</v>
      </c>
      <c r="J14" s="61">
        <f>'GZ Calculation@3.8'!BW48</f>
        <v>1.0800627158610585</v>
      </c>
    </row>
    <row r="15" spans="3:10" ht="25.05" customHeight="1" x14ac:dyDescent="0.3">
      <c r="C15" s="60">
        <v>90</v>
      </c>
      <c r="D15" s="61">
        <f>'GZ Calculation@3.79'!CF50</f>
        <v>0.75187047355121406</v>
      </c>
      <c r="I15" s="60">
        <v>90</v>
      </c>
      <c r="J15" s="61">
        <f>'GZ Calculation@3.8'!CF49</f>
        <v>0.84315289778004265</v>
      </c>
    </row>
    <row r="16" spans="3:10" ht="25.05" customHeight="1" x14ac:dyDescent="0.3">
      <c r="C16" s="1"/>
      <c r="D16" s="1"/>
      <c r="E16" s="1"/>
      <c r="F16" s="1"/>
    </row>
    <row r="38" spans="18:18" ht="25.05" customHeight="1" x14ac:dyDescent="0.3">
      <c r="R38" s="138"/>
    </row>
    <row r="39" spans="18:18" ht="25.05" customHeight="1" x14ac:dyDescent="0.3">
      <c r="R39" s="138"/>
    </row>
    <row r="40" spans="18:18" ht="25.05" customHeight="1" x14ac:dyDescent="0.3">
      <c r="R40" s="138"/>
    </row>
    <row r="41" spans="18:18" ht="25.05" customHeight="1" x14ac:dyDescent="0.3">
      <c r="R41" s="138"/>
    </row>
    <row r="42" spans="18:18" ht="25.05" customHeight="1" x14ac:dyDescent="0.3">
      <c r="R42" s="138"/>
    </row>
    <row r="43" spans="18:18" ht="25.05" customHeight="1" x14ac:dyDescent="0.3">
      <c r="R43" s="138"/>
    </row>
    <row r="44" spans="18:18" ht="25.05" customHeight="1" x14ac:dyDescent="0.3">
      <c r="R44" s="138"/>
    </row>
    <row r="45" spans="18:18" ht="25.05" customHeight="1" x14ac:dyDescent="0.3">
      <c r="R45" s="138"/>
    </row>
    <row r="46" spans="18:18" ht="25.05" customHeight="1" x14ac:dyDescent="0.3">
      <c r="R46" s="138"/>
    </row>
    <row r="47" spans="18:18" ht="25.05" customHeight="1" x14ac:dyDescent="0.3">
      <c r="R47" s="138"/>
    </row>
    <row r="48" spans="18:18" ht="25.05" customHeight="1" x14ac:dyDescent="0.3">
      <c r="R48" s="138"/>
    </row>
    <row r="49" spans="18:18" ht="25.05" customHeight="1" x14ac:dyDescent="0.3">
      <c r="R49" s="138"/>
    </row>
    <row r="50" spans="18:18" ht="25.05" customHeight="1" x14ac:dyDescent="0.3">
      <c r="R50" s="138"/>
    </row>
    <row r="51" spans="18:18" ht="25.05" customHeight="1" x14ac:dyDescent="0.3">
      <c r="R51" s="138"/>
    </row>
    <row r="52" spans="18:18" ht="25.05" customHeight="1" x14ac:dyDescent="0.3">
      <c r="R52" s="138"/>
    </row>
    <row r="53" spans="18:18" ht="25.05" customHeight="1" x14ac:dyDescent="0.3">
      <c r="R53" s="138"/>
    </row>
    <row r="54" spans="18:18" ht="25.05" customHeight="1" x14ac:dyDescent="0.3">
      <c r="R54" s="138"/>
    </row>
    <row r="55" spans="18:18" ht="25.05" customHeight="1" x14ac:dyDescent="0.3">
      <c r="R55" s="138"/>
    </row>
    <row r="56" spans="18:18" ht="25.05" customHeight="1" x14ac:dyDescent="0.3">
      <c r="R56" s="138"/>
    </row>
    <row r="57" spans="18:18" ht="25.05" customHeight="1" x14ac:dyDescent="0.3">
      <c r="R57" s="138"/>
    </row>
    <row r="58" spans="18:18" ht="25.05" customHeight="1" x14ac:dyDescent="0.3">
      <c r="R58" s="138"/>
    </row>
    <row r="59" spans="18:18" ht="25.05" customHeight="1" x14ac:dyDescent="0.3">
      <c r="R59" s="138"/>
    </row>
    <row r="60" spans="18:18" ht="25.05" customHeight="1" x14ac:dyDescent="0.3">
      <c r="R60" s="138"/>
    </row>
    <row r="61" spans="18:18" ht="25.05" customHeight="1" x14ac:dyDescent="0.3">
      <c r="R61" s="138"/>
    </row>
  </sheetData>
  <mergeCells count="18">
    <mergeCell ref="R60:R61"/>
    <mergeCell ref="R38:R39"/>
    <mergeCell ref="R40:R41"/>
    <mergeCell ref="R42:R43"/>
    <mergeCell ref="R44:R45"/>
    <mergeCell ref="R46:R47"/>
    <mergeCell ref="R48:R49"/>
    <mergeCell ref="R50:R51"/>
    <mergeCell ref="R52:R53"/>
    <mergeCell ref="R54:R55"/>
    <mergeCell ref="R56:R57"/>
    <mergeCell ref="R58:R59"/>
    <mergeCell ref="C2:D3"/>
    <mergeCell ref="I2:J3"/>
    <mergeCell ref="C4:C5"/>
    <mergeCell ref="D4:D5"/>
    <mergeCell ref="I4:I5"/>
    <mergeCell ref="J4:J5"/>
  </mergeCells>
  <printOptions horizontalCentered="1"/>
  <pageMargins left="0.25" right="0.25" top="0.75" bottom="0.75" header="0.3" footer="0.3"/>
  <pageSetup paperSize="9" scale="47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40DE-5631-4F39-9469-DED50D09A63C}">
  <sheetPr>
    <pageSetUpPr fitToPage="1"/>
  </sheetPr>
  <dimension ref="D5:U42"/>
  <sheetViews>
    <sheetView tabSelected="1" zoomScale="70" zoomScaleNormal="70" workbookViewId="0"/>
  </sheetViews>
  <sheetFormatPr defaultRowHeight="19.95" customHeight="1" x14ac:dyDescent="0.3"/>
  <cols>
    <col min="3" max="3" width="11.109375" customWidth="1"/>
    <col min="4" max="4" width="10.77734375" customWidth="1"/>
    <col min="5" max="5" width="8.77734375" customWidth="1"/>
    <col min="6" max="6" width="8.88671875" style="62"/>
    <col min="7" max="7" width="10.88671875" style="62" customWidth="1"/>
    <col min="10" max="13" width="8.88671875" customWidth="1"/>
    <col min="14" max="14" width="10.21875" customWidth="1"/>
    <col min="17" max="17" width="10" customWidth="1"/>
    <col min="23" max="23" width="9.77734375" customWidth="1"/>
  </cols>
  <sheetData>
    <row r="5" spans="4:21" ht="19.95" customHeight="1" x14ac:dyDescent="0.3">
      <c r="D5" s="139" t="s">
        <v>88</v>
      </c>
      <c r="E5" s="139"/>
      <c r="F5" s="139"/>
      <c r="G5" s="139"/>
      <c r="H5" s="139"/>
      <c r="I5" s="139"/>
      <c r="J5" s="139"/>
      <c r="K5" s="139"/>
      <c r="N5" s="139" t="s">
        <v>88</v>
      </c>
      <c r="O5" s="139"/>
      <c r="P5" s="139"/>
      <c r="Q5" s="139"/>
      <c r="R5" s="139"/>
      <c r="S5" s="139"/>
      <c r="T5" s="139"/>
      <c r="U5" s="139"/>
    </row>
    <row r="6" spans="4:21" ht="19.95" customHeight="1" x14ac:dyDescent="0.3">
      <c r="D6" s="139"/>
      <c r="E6" s="139"/>
      <c r="F6" s="139"/>
      <c r="G6" s="139"/>
      <c r="H6" s="139"/>
      <c r="I6" s="139"/>
      <c r="J6" s="139"/>
      <c r="K6" s="139"/>
      <c r="N6" s="139"/>
      <c r="O6" s="139"/>
      <c r="P6" s="139"/>
      <c r="Q6" s="139"/>
      <c r="R6" s="139"/>
      <c r="S6" s="139"/>
      <c r="T6" s="139"/>
      <c r="U6" s="139"/>
    </row>
    <row r="7" spans="4:21" ht="19.95" customHeight="1" x14ac:dyDescent="0.3">
      <c r="D7" s="139"/>
      <c r="E7" s="139"/>
      <c r="F7" s="139"/>
      <c r="G7" s="139"/>
      <c r="H7" s="139"/>
      <c r="I7" s="139"/>
      <c r="J7" s="139"/>
      <c r="K7" s="139"/>
      <c r="N7" s="139"/>
      <c r="O7" s="139"/>
      <c r="P7" s="139"/>
      <c r="Q7" s="139"/>
      <c r="R7" s="139"/>
      <c r="S7" s="139"/>
      <c r="T7" s="139"/>
      <c r="U7" s="139"/>
    </row>
    <row r="8" spans="4:21" ht="19.95" customHeight="1" x14ac:dyDescent="0.3">
      <c r="F8"/>
      <c r="G8"/>
      <c r="H8" s="62"/>
      <c r="I8" s="62"/>
      <c r="R8" s="62"/>
      <c r="S8" s="62"/>
    </row>
    <row r="9" spans="4:21" ht="19.95" customHeight="1" x14ac:dyDescent="0.3">
      <c r="D9" s="139" t="s">
        <v>84</v>
      </c>
      <c r="E9" s="139"/>
      <c r="F9" s="139"/>
      <c r="G9" s="139"/>
      <c r="H9" s="139"/>
      <c r="I9" s="139"/>
      <c r="J9" s="139"/>
      <c r="K9" s="139"/>
      <c r="N9" s="139" t="s">
        <v>85</v>
      </c>
      <c r="O9" s="139"/>
      <c r="P9" s="139"/>
      <c r="Q9" s="139"/>
      <c r="R9" s="139"/>
      <c r="S9" s="139"/>
      <c r="T9" s="139"/>
      <c r="U9" s="139"/>
    </row>
    <row r="10" spans="4:21" ht="19.95" customHeight="1" x14ac:dyDescent="0.3">
      <c r="D10" s="139"/>
      <c r="E10" s="139"/>
      <c r="F10" s="139"/>
      <c r="G10" s="139"/>
      <c r="H10" s="139"/>
      <c r="I10" s="139"/>
      <c r="J10" s="139"/>
      <c r="K10" s="139"/>
      <c r="N10" s="139"/>
      <c r="O10" s="139"/>
      <c r="P10" s="139"/>
      <c r="Q10" s="139"/>
      <c r="R10" s="139"/>
      <c r="S10" s="139"/>
      <c r="T10" s="139"/>
      <c r="U10" s="139"/>
    </row>
    <row r="11" spans="4:21" ht="19.95" customHeight="1" x14ac:dyDescent="0.3">
      <c r="D11" s="140" t="s">
        <v>89</v>
      </c>
      <c r="E11" s="140"/>
      <c r="F11" s="140" t="s">
        <v>90</v>
      </c>
      <c r="G11" s="140"/>
      <c r="H11" s="140" t="s">
        <v>91</v>
      </c>
      <c r="I11" s="140"/>
      <c r="J11" s="140" t="s">
        <v>92</v>
      </c>
      <c r="K11" s="140"/>
      <c r="N11" s="140" t="s">
        <v>89</v>
      </c>
      <c r="O11" s="140"/>
      <c r="P11" s="140" t="s">
        <v>90</v>
      </c>
      <c r="Q11" s="140"/>
      <c r="R11" s="140" t="s">
        <v>91</v>
      </c>
      <c r="S11" s="140"/>
      <c r="T11" s="140" t="s">
        <v>92</v>
      </c>
      <c r="U11" s="140"/>
    </row>
    <row r="12" spans="4:21" ht="19.95" customHeight="1" x14ac:dyDescent="0.3">
      <c r="D12" s="140"/>
      <c r="E12" s="140"/>
      <c r="F12" s="140"/>
      <c r="G12" s="140"/>
      <c r="H12" s="140"/>
      <c r="I12" s="140"/>
      <c r="J12" s="140"/>
      <c r="K12" s="140"/>
      <c r="N12" s="140"/>
      <c r="O12" s="140"/>
      <c r="P12" s="140"/>
      <c r="Q12" s="140"/>
      <c r="R12" s="140"/>
      <c r="S12" s="140"/>
      <c r="T12" s="140"/>
      <c r="U12" s="140"/>
    </row>
    <row r="13" spans="4:21" ht="19.95" customHeight="1" x14ac:dyDescent="0.3">
      <c r="D13" s="141" t="s">
        <v>93</v>
      </c>
      <c r="E13" s="141"/>
      <c r="F13" s="142" t="s">
        <v>94</v>
      </c>
      <c r="G13" s="142"/>
      <c r="H13" s="143">
        <f>(3/8)*10*(1/180)*PI()*(1*'GZ Values and Curves'!D6+3*'GZ Values and Curves'!D7+3*'GZ Values and Curves'!D8+1*'GZ Values and Curves'!D9)</f>
        <v>0.2643002158037554</v>
      </c>
      <c r="I13" s="144"/>
      <c r="J13" s="145" t="s">
        <v>95</v>
      </c>
      <c r="K13" s="146"/>
      <c r="N13" s="141" t="s">
        <v>93</v>
      </c>
      <c r="O13" s="141"/>
      <c r="P13" s="142" t="s">
        <v>94</v>
      </c>
      <c r="Q13" s="142"/>
      <c r="R13" s="143">
        <f>(3/8)*10*(1/180)*PI()*(1*'GZ Values and Curves'!J6+3*'GZ Values and Curves'!J7+3*'GZ Values and Curves'!J8+1*'GZ Values and Curves'!J9)</f>
        <v>0.27537339402061711</v>
      </c>
      <c r="S13" s="144"/>
      <c r="T13" s="145" t="s">
        <v>95</v>
      </c>
      <c r="U13" s="146"/>
    </row>
    <row r="14" spans="4:21" ht="19.95" customHeight="1" x14ac:dyDescent="0.3">
      <c r="D14" s="141" t="s">
        <v>96</v>
      </c>
      <c r="E14" s="141"/>
      <c r="F14" s="142" t="s">
        <v>97</v>
      </c>
      <c r="G14" s="142"/>
      <c r="H14" s="143">
        <f>(1/3)*10*(1/180)*PI()*(1*'GZ Values and Curves'!D6+4*'GZ Values and Curves'!D7+2*'GZ Values and Curves'!D8+4*'GZ Values and Curves'!D9+1*'GZ Values and Curves'!D10)</f>
        <v>0.43970616112448896</v>
      </c>
      <c r="I14" s="144"/>
      <c r="J14" s="145" t="s">
        <v>95</v>
      </c>
      <c r="K14" s="146"/>
      <c r="N14" s="141" t="s">
        <v>96</v>
      </c>
      <c r="O14" s="141"/>
      <c r="P14" s="142" t="s">
        <v>97</v>
      </c>
      <c r="Q14" s="142"/>
      <c r="R14" s="143">
        <f>(1/3)*10*(1/180)*PI()*(1*'GZ Values and Curves'!J6+4*'GZ Values and Curves'!J7+2*'GZ Values and Curves'!J8+4*'GZ Values and Curves'!J9+1*'GZ Values and Curves'!J10)</f>
        <v>0.4594023750879912</v>
      </c>
      <c r="S14" s="144"/>
      <c r="T14" s="145" t="s">
        <v>95</v>
      </c>
      <c r="U14" s="146"/>
    </row>
    <row r="15" spans="4:21" ht="19.95" customHeight="1" x14ac:dyDescent="0.3">
      <c r="D15" s="141" t="s">
        <v>98</v>
      </c>
      <c r="E15" s="141"/>
      <c r="F15" s="142" t="s">
        <v>99</v>
      </c>
      <c r="G15" s="142"/>
      <c r="H15" s="143">
        <f>(1/12)*10*(1/180)*PI()*(5*'GZ Values and Curves'!D9+8*'GZ Values and Curves'!D10-'GZ Values and Curves'!D11)</f>
        <v>0.17950024647159696</v>
      </c>
      <c r="I15" s="144"/>
      <c r="J15" s="145" t="s">
        <v>95</v>
      </c>
      <c r="K15" s="146"/>
      <c r="N15" s="141" t="s">
        <v>98</v>
      </c>
      <c r="O15" s="141"/>
      <c r="P15" s="142" t="s">
        <v>99</v>
      </c>
      <c r="Q15" s="142"/>
      <c r="R15" s="143">
        <f>(1/12)*10*(1/180)*PI()*(5*'GZ Values and Curves'!J9+8*'GZ Values and Curves'!J10-'GZ Values and Curves'!J11)</f>
        <v>0.18831314268309574</v>
      </c>
      <c r="S15" s="144"/>
      <c r="T15" s="145" t="s">
        <v>95</v>
      </c>
      <c r="U15" s="146"/>
    </row>
    <row r="16" spans="4:21" ht="19.95" customHeight="1" x14ac:dyDescent="0.3">
      <c r="D16" s="141" t="s">
        <v>100</v>
      </c>
      <c r="E16" s="141"/>
      <c r="F16" s="142" t="s">
        <v>101</v>
      </c>
      <c r="G16" s="142"/>
      <c r="H16" s="143">
        <f>'GZ Values and Curves'!D9</f>
        <v>0.89351838065539435</v>
      </c>
      <c r="I16" s="144"/>
      <c r="J16" s="145" t="s">
        <v>95</v>
      </c>
      <c r="K16" s="146"/>
      <c r="N16" s="141" t="s">
        <v>100</v>
      </c>
      <c r="O16" s="141"/>
      <c r="P16" s="142" t="s">
        <v>101</v>
      </c>
      <c r="Q16" s="142"/>
      <c r="R16" s="143">
        <f>'GZ Values and Curves'!J9</f>
        <v>0.93612371009250084</v>
      </c>
      <c r="S16" s="144"/>
      <c r="T16" s="145" t="s">
        <v>95</v>
      </c>
      <c r="U16" s="146"/>
    </row>
    <row r="17" spans="4:21" ht="19.95" customHeight="1" x14ac:dyDescent="0.3">
      <c r="D17" s="141" t="s">
        <v>102</v>
      </c>
      <c r="E17" s="141"/>
      <c r="F17" s="142" t="s">
        <v>103</v>
      </c>
      <c r="G17" s="142"/>
      <c r="H17" s="147" t="s">
        <v>8</v>
      </c>
      <c r="I17" s="148"/>
      <c r="J17" s="145" t="s">
        <v>95</v>
      </c>
      <c r="K17" s="146"/>
      <c r="N17" s="141" t="s">
        <v>102</v>
      </c>
      <c r="O17" s="141"/>
      <c r="P17" s="142" t="s">
        <v>103</v>
      </c>
      <c r="Q17" s="142"/>
      <c r="R17" s="147" t="s">
        <v>8</v>
      </c>
      <c r="S17" s="148"/>
      <c r="T17" s="145" t="s">
        <v>95</v>
      </c>
      <c r="U17" s="146"/>
    </row>
    <row r="18" spans="4:21" ht="19.95" customHeight="1" x14ac:dyDescent="0.3">
      <c r="D18" s="141" t="s">
        <v>104</v>
      </c>
      <c r="E18" s="141"/>
      <c r="F18" s="142" t="s">
        <v>105</v>
      </c>
      <c r="G18" s="142"/>
      <c r="H18" s="149">
        <v>2.0499999999999998</v>
      </c>
      <c r="I18" s="150"/>
      <c r="J18" s="145" t="s">
        <v>95</v>
      </c>
      <c r="K18" s="146"/>
      <c r="N18" s="141" t="s">
        <v>104</v>
      </c>
      <c r="O18" s="141"/>
      <c r="P18" s="142" t="s">
        <v>105</v>
      </c>
      <c r="Q18" s="142"/>
      <c r="R18" s="149">
        <v>2.2000000000000002</v>
      </c>
      <c r="S18" s="150"/>
      <c r="T18" s="145" t="s">
        <v>95</v>
      </c>
      <c r="U18" s="146"/>
    </row>
    <row r="19" spans="4:21" ht="19.95" customHeight="1" x14ac:dyDescent="0.3">
      <c r="D19" s="34"/>
      <c r="E19" s="34"/>
      <c r="F19" s="63"/>
      <c r="G19" s="63"/>
      <c r="H19" s="64"/>
      <c r="I19" s="64"/>
      <c r="J19" s="63"/>
      <c r="K19" s="63"/>
    </row>
    <row r="20" spans="4:21" ht="19.95" customHeight="1" x14ac:dyDescent="0.3">
      <c r="F20"/>
      <c r="G20"/>
      <c r="H20" s="62"/>
      <c r="I20" s="62"/>
    </row>
    <row r="21" spans="4:21" ht="19.95" customHeight="1" x14ac:dyDescent="0.3">
      <c r="D21" s="65"/>
      <c r="E21" s="65"/>
      <c r="F21" s="65"/>
      <c r="G21" s="65"/>
      <c r="H21" s="65"/>
      <c r="I21" s="65"/>
      <c r="J21" s="65"/>
      <c r="K21" s="65"/>
    </row>
    <row r="22" spans="4:21" ht="19.95" customHeight="1" x14ac:dyDescent="0.3">
      <c r="D22" s="65"/>
      <c r="E22" s="65"/>
      <c r="F22" s="65"/>
      <c r="G22" s="65"/>
      <c r="H22" s="65"/>
      <c r="I22" s="65"/>
      <c r="J22" s="65"/>
      <c r="K22" s="65"/>
    </row>
    <row r="23" spans="4:21" ht="19.95" customHeight="1" x14ac:dyDescent="0.3">
      <c r="D23" s="66"/>
      <c r="E23" s="66"/>
      <c r="F23" s="66"/>
      <c r="G23" s="66"/>
      <c r="H23" s="66"/>
      <c r="I23" s="66"/>
      <c r="J23" s="66"/>
      <c r="K23" s="66"/>
    </row>
    <row r="24" spans="4:21" ht="19.95" customHeight="1" x14ac:dyDescent="0.3">
      <c r="D24" s="66"/>
      <c r="E24" s="66"/>
      <c r="F24" s="66"/>
      <c r="G24" s="66"/>
      <c r="H24" s="66"/>
      <c r="I24" s="66"/>
      <c r="J24" s="66"/>
      <c r="K24" s="66"/>
    </row>
    <row r="25" spans="4:21" ht="19.95" customHeight="1" x14ac:dyDescent="0.3">
      <c r="D25" s="67"/>
      <c r="E25" s="67"/>
      <c r="F25" s="68"/>
      <c r="G25" s="68"/>
      <c r="H25" s="69"/>
      <c r="I25" s="69"/>
      <c r="J25" s="68"/>
      <c r="K25" s="68"/>
    </row>
    <row r="26" spans="4:21" ht="19.95" customHeight="1" x14ac:dyDescent="0.3">
      <c r="D26" s="67"/>
      <c r="E26" s="67"/>
      <c r="F26" s="68"/>
      <c r="G26" s="68"/>
      <c r="H26" s="69"/>
      <c r="I26" s="69"/>
      <c r="J26" s="68"/>
      <c r="K26" s="68"/>
    </row>
    <row r="27" spans="4:21" ht="19.95" customHeight="1" x14ac:dyDescent="0.3">
      <c r="D27" s="67"/>
      <c r="E27" s="67"/>
      <c r="F27" s="68"/>
      <c r="G27" s="68"/>
      <c r="H27" s="69"/>
      <c r="I27" s="69"/>
      <c r="J27" s="68"/>
      <c r="K27" s="68"/>
    </row>
    <row r="28" spans="4:21" ht="19.95" customHeight="1" x14ac:dyDescent="0.3">
      <c r="D28" s="67"/>
      <c r="E28" s="67"/>
      <c r="F28" s="68"/>
      <c r="G28" s="68"/>
      <c r="H28" s="69"/>
      <c r="I28" s="69"/>
      <c r="J28" s="68"/>
      <c r="K28" s="68"/>
    </row>
    <row r="29" spans="4:21" ht="19.95" customHeight="1" x14ac:dyDescent="0.3">
      <c r="D29" s="67"/>
      <c r="E29" s="67"/>
      <c r="F29" s="68"/>
      <c r="G29" s="68"/>
      <c r="H29" s="70"/>
      <c r="I29" s="70"/>
      <c r="J29" s="68"/>
      <c r="K29" s="68"/>
    </row>
    <row r="30" spans="4:21" ht="19.95" customHeight="1" x14ac:dyDescent="0.3">
      <c r="D30" s="67"/>
      <c r="E30" s="67"/>
      <c r="F30" s="68"/>
      <c r="G30" s="68"/>
      <c r="H30" s="71"/>
      <c r="I30" s="71"/>
      <c r="J30" s="68"/>
      <c r="K30" s="68"/>
    </row>
    <row r="31" spans="4:21" ht="19.95" customHeight="1" x14ac:dyDescent="0.3">
      <c r="D31" s="34"/>
      <c r="E31" s="34"/>
      <c r="F31" s="63"/>
      <c r="G31" s="63"/>
      <c r="H31" s="64"/>
      <c r="I31" s="64"/>
      <c r="J31" s="63"/>
      <c r="K31" s="63"/>
    </row>
    <row r="32" spans="4:21" ht="19.95" customHeight="1" x14ac:dyDescent="0.3">
      <c r="F32"/>
      <c r="G32"/>
      <c r="H32" s="62"/>
      <c r="I32" s="62"/>
    </row>
    <row r="33" spans="4:11" ht="19.95" customHeight="1" x14ac:dyDescent="0.3">
      <c r="D33" s="65"/>
      <c r="E33" s="65"/>
      <c r="F33" s="65"/>
      <c r="G33" s="65"/>
      <c r="H33" s="65"/>
      <c r="I33" s="65"/>
      <c r="J33" s="65"/>
      <c r="K33" s="65"/>
    </row>
    <row r="34" spans="4:11" ht="19.95" customHeight="1" x14ac:dyDescent="0.3">
      <c r="D34" s="65"/>
      <c r="E34" s="65"/>
      <c r="F34" s="65"/>
      <c r="G34" s="65"/>
      <c r="H34" s="65"/>
      <c r="I34" s="65"/>
      <c r="J34" s="65"/>
      <c r="K34" s="65"/>
    </row>
    <row r="35" spans="4:11" ht="19.95" customHeight="1" x14ac:dyDescent="0.3">
      <c r="D35" s="66"/>
      <c r="E35" s="66"/>
      <c r="F35" s="66"/>
      <c r="G35" s="66"/>
      <c r="H35" s="66"/>
      <c r="I35" s="66"/>
      <c r="J35" s="66"/>
      <c r="K35" s="66"/>
    </row>
    <row r="36" spans="4:11" ht="19.95" customHeight="1" x14ac:dyDescent="0.3">
      <c r="D36" s="66"/>
      <c r="E36" s="66"/>
      <c r="F36" s="66"/>
      <c r="G36" s="66"/>
      <c r="H36" s="66"/>
      <c r="I36" s="66"/>
      <c r="J36" s="66"/>
      <c r="K36" s="66"/>
    </row>
    <row r="37" spans="4:11" ht="19.95" customHeight="1" x14ac:dyDescent="0.3">
      <c r="D37" s="67"/>
      <c r="E37" s="67"/>
      <c r="F37" s="68"/>
      <c r="G37" s="68"/>
      <c r="H37" s="69"/>
      <c r="I37" s="69"/>
      <c r="J37" s="68"/>
      <c r="K37" s="68"/>
    </row>
    <row r="38" spans="4:11" ht="19.95" customHeight="1" x14ac:dyDescent="0.3">
      <c r="D38" s="67"/>
      <c r="E38" s="67"/>
      <c r="F38" s="68"/>
      <c r="G38" s="68"/>
      <c r="H38" s="69"/>
      <c r="I38" s="69"/>
      <c r="J38" s="68"/>
      <c r="K38" s="68"/>
    </row>
    <row r="39" spans="4:11" ht="19.95" customHeight="1" x14ac:dyDescent="0.3">
      <c r="D39" s="67"/>
      <c r="E39" s="67"/>
      <c r="F39" s="68"/>
      <c r="G39" s="68"/>
      <c r="H39" s="69"/>
      <c r="I39" s="69"/>
      <c r="J39" s="68"/>
      <c r="K39" s="68"/>
    </row>
    <row r="40" spans="4:11" ht="19.95" customHeight="1" x14ac:dyDescent="0.3">
      <c r="D40" s="67"/>
      <c r="E40" s="67"/>
      <c r="F40" s="68"/>
      <c r="G40" s="68"/>
      <c r="H40" s="69"/>
      <c r="I40" s="69"/>
      <c r="J40" s="68"/>
      <c r="K40" s="68"/>
    </row>
    <row r="41" spans="4:11" ht="19.95" customHeight="1" x14ac:dyDescent="0.3">
      <c r="D41" s="67"/>
      <c r="E41" s="67"/>
      <c r="F41" s="68"/>
      <c r="G41" s="68"/>
      <c r="H41" s="70"/>
      <c r="I41" s="70"/>
      <c r="J41" s="68"/>
      <c r="K41" s="68"/>
    </row>
    <row r="42" spans="4:11" ht="19.95" customHeight="1" x14ac:dyDescent="0.3">
      <c r="D42" s="67"/>
      <c r="E42" s="67"/>
      <c r="F42" s="68"/>
      <c r="G42" s="68"/>
      <c r="H42" s="71"/>
      <c r="I42" s="71"/>
      <c r="J42" s="68"/>
      <c r="K42" s="68"/>
    </row>
  </sheetData>
  <mergeCells count="60">
    <mergeCell ref="R18:S18"/>
    <mergeCell ref="T18:U18"/>
    <mergeCell ref="D18:E18"/>
    <mergeCell ref="F18:G18"/>
    <mergeCell ref="H18:I18"/>
    <mergeCell ref="J18:K18"/>
    <mergeCell ref="N18:O18"/>
    <mergeCell ref="P18:Q18"/>
    <mergeCell ref="R16:S16"/>
    <mergeCell ref="T16:U16"/>
    <mergeCell ref="D17:E17"/>
    <mergeCell ref="F17:G17"/>
    <mergeCell ref="H17:I17"/>
    <mergeCell ref="J17:K17"/>
    <mergeCell ref="N17:O17"/>
    <mergeCell ref="P17:Q17"/>
    <mergeCell ref="R17:S17"/>
    <mergeCell ref="T17:U17"/>
    <mergeCell ref="D16:E16"/>
    <mergeCell ref="F16:G16"/>
    <mergeCell ref="H16:I16"/>
    <mergeCell ref="J16:K16"/>
    <mergeCell ref="N16:O16"/>
    <mergeCell ref="P16:Q16"/>
    <mergeCell ref="P15:Q15"/>
    <mergeCell ref="R15:S15"/>
    <mergeCell ref="T15:U15"/>
    <mergeCell ref="D14:E14"/>
    <mergeCell ref="F14:G14"/>
    <mergeCell ref="H14:I14"/>
    <mergeCell ref="J14:K14"/>
    <mergeCell ref="N14:O14"/>
    <mergeCell ref="P14:Q14"/>
    <mergeCell ref="D15:E15"/>
    <mergeCell ref="F15:G15"/>
    <mergeCell ref="H15:I15"/>
    <mergeCell ref="J15:K15"/>
    <mergeCell ref="N15:O15"/>
    <mergeCell ref="P13:Q13"/>
    <mergeCell ref="R13:S13"/>
    <mergeCell ref="T13:U13"/>
    <mergeCell ref="R14:S14"/>
    <mergeCell ref="T14:U14"/>
    <mergeCell ref="D13:E13"/>
    <mergeCell ref="F13:G13"/>
    <mergeCell ref="H13:I13"/>
    <mergeCell ref="J13:K13"/>
    <mergeCell ref="N13:O13"/>
    <mergeCell ref="D5:K7"/>
    <mergeCell ref="N5:U7"/>
    <mergeCell ref="D9:K10"/>
    <mergeCell ref="N9:U10"/>
    <mergeCell ref="D11:E12"/>
    <mergeCell ref="F11:G12"/>
    <mergeCell ref="H11:I12"/>
    <mergeCell ref="J11:K12"/>
    <mergeCell ref="N11:O12"/>
    <mergeCell ref="P11:Q12"/>
    <mergeCell ref="R11:S12"/>
    <mergeCell ref="T11:U12"/>
  </mergeCells>
  <printOptions horizontalCentered="1" verticalCentered="1"/>
  <pageMargins left="0.25" right="0.25" top="0.75" bottom="0.75" header="0.3" footer="0.3"/>
  <pageSetup paperSize="9" scale="87" fitToWidth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534b24-0596-41db-9a51-3f294bfbbee0" xsi:nil="true"/>
    <lcf76f155ced4ddcb4097134ff3c332f xmlns="54506b8c-445c-4f3d-898f-38feb000416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9F415CBB8F654D879B98ED3DADA52F" ma:contentTypeVersion="9" ma:contentTypeDescription="Create a new document." ma:contentTypeScope="" ma:versionID="5fa83767f7d8a90cddf6555643658851">
  <xsd:schema xmlns:xsd="http://www.w3.org/2001/XMLSchema" xmlns:xs="http://www.w3.org/2001/XMLSchema" xmlns:p="http://schemas.microsoft.com/office/2006/metadata/properties" xmlns:ns2="54506b8c-445c-4f3d-898f-38feb0004166" xmlns:ns3="b1534b24-0596-41db-9a51-3f294bfbbee0" targetNamespace="http://schemas.microsoft.com/office/2006/metadata/properties" ma:root="true" ma:fieldsID="96ce9e05da52b5f688371bd9f2d274db" ns2:_="" ns3:_="">
    <xsd:import namespace="54506b8c-445c-4f3d-898f-38feb0004166"/>
    <xsd:import namespace="b1534b24-0596-41db-9a51-3f294bfbb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506b8c-445c-4f3d-898f-38feb0004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6e39378-e5b3-4363-9849-d730c44b92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34b24-0596-41db-9a51-3f294bfbbee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2b462b0-74c3-47d6-a952-df5b32294fde}" ma:internalName="TaxCatchAll" ma:showField="CatchAllData" ma:web="b1534b24-0596-41db-9a51-3f294bfbbe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402572-F58C-423B-9845-C14D524E0C0D}">
  <ds:schemaRefs>
    <ds:schemaRef ds:uri="http://schemas.microsoft.com/office/2006/metadata/properties"/>
    <ds:schemaRef ds:uri="http://schemas.microsoft.com/office/infopath/2007/PartnerControls"/>
    <ds:schemaRef ds:uri="b1534b24-0596-41db-9a51-3f294bfbbee0"/>
    <ds:schemaRef ds:uri="54506b8c-445c-4f3d-898f-38feb0004166"/>
  </ds:schemaRefs>
</ds:datastoreItem>
</file>

<file path=customXml/itemProps2.xml><?xml version="1.0" encoding="utf-8"?>
<ds:datastoreItem xmlns:ds="http://schemas.openxmlformats.org/officeDocument/2006/customXml" ds:itemID="{7347BFA9-B771-409A-ACAE-87D573B064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506b8c-445c-4f3d-898f-38feb0004166"/>
    <ds:schemaRef ds:uri="b1534b24-0596-41db-9a51-3f294bfbb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843C86-75D1-4C03-A2C5-F6057C95CC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Data@3.79</vt:lpstr>
      <vt:lpstr>Tables@3.79</vt:lpstr>
      <vt:lpstr>GZ Calculation@3.79</vt:lpstr>
      <vt:lpstr>Data @3.8</vt:lpstr>
      <vt:lpstr>Tables@3.8</vt:lpstr>
      <vt:lpstr>GZ Calculation@3.8</vt:lpstr>
      <vt:lpstr>GZ Values and Curves</vt:lpstr>
      <vt:lpstr>IMO Citeria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2022-08-30T17:26:05Z</dcterms:created>
  <dcterms:modified xsi:type="dcterms:W3CDTF">2023-02-23T08:57:13Z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0x010100529F415CBB8F654D879B98ED3DADA52F</vt:lpwstr>
  </property>
</Properties>
</file>