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SİMÜLASYON\"/>
    </mc:Choice>
  </mc:AlternateContent>
  <xr:revisionPtr revIDLastSave="0" documentId="13_ncr:1_{BFF287AB-8AD3-4040-8E65-735E539CC24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BİLGİLER" sheetId="1" r:id="rId1"/>
    <sheet name="OFİS" sheetId="2" r:id="rId2"/>
    <sheet name="MESKEN" sheetId="3" r:id="rId3"/>
    <sheet name="OTEL" sheetId="4" r:id="rId4"/>
    <sheet name="O.GELİ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D33" i="5"/>
  <c r="G20" i="1"/>
  <c r="C23" i="1" s="1"/>
  <c r="A5" i="5"/>
  <c r="A6" i="5"/>
  <c r="A7" i="5"/>
  <c r="A8" i="5"/>
  <c r="D8" i="5" s="1"/>
  <c r="A9" i="5"/>
  <c r="A10" i="5"/>
  <c r="A11" i="5"/>
  <c r="A12" i="5"/>
  <c r="A13" i="5"/>
  <c r="A4" i="5"/>
  <c r="D6" i="5"/>
  <c r="D7" i="5" s="1"/>
  <c r="E5" i="5"/>
  <c r="E4" i="5"/>
  <c r="F4" i="5" s="1"/>
  <c r="G4" i="5" s="1"/>
  <c r="H4" i="5" s="1"/>
  <c r="I4" i="5" s="1"/>
  <c r="J4" i="5" s="1"/>
  <c r="K4" i="5" s="1"/>
  <c r="L4" i="5" s="1"/>
  <c r="M4" i="5" s="1"/>
  <c r="E3" i="5"/>
  <c r="E6" i="5" s="1"/>
  <c r="V5" i="4"/>
  <c r="V4" i="4"/>
  <c r="T4" i="4" s="1"/>
  <c r="H14" i="4" s="1"/>
  <c r="U3" i="4"/>
  <c r="H39" i="4"/>
  <c r="G38" i="4"/>
  <c r="J23" i="4"/>
  <c r="J7" i="4"/>
  <c r="J6" i="4"/>
  <c r="J5" i="4"/>
  <c r="J4" i="4"/>
  <c r="J9" i="4" s="1"/>
  <c r="D9" i="5" l="1"/>
  <c r="D10" i="5" s="1"/>
  <c r="E8" i="5"/>
  <c r="F8" i="5" s="1"/>
  <c r="G8" i="5" s="1"/>
  <c r="H8" i="5" s="1"/>
  <c r="I8" i="5" s="1"/>
  <c r="J8" i="5" s="1"/>
  <c r="K8" i="5" s="1"/>
  <c r="L8" i="5" s="1"/>
  <c r="M8" i="5" s="1"/>
  <c r="F3" i="5"/>
  <c r="G3" i="5" s="1"/>
  <c r="H3" i="5" s="1"/>
  <c r="E7" i="5"/>
  <c r="F5" i="5"/>
  <c r="G5" i="5" s="1"/>
  <c r="H5" i="5" s="1"/>
  <c r="B33" i="4"/>
  <c r="G6" i="5"/>
  <c r="G7" i="5" s="1"/>
  <c r="F6" i="5"/>
  <c r="F7" i="5"/>
  <c r="H15" i="4"/>
  <c r="J15" i="4" s="1"/>
  <c r="J14" i="4"/>
  <c r="U4" i="4"/>
  <c r="T5" i="4"/>
  <c r="U5" i="4" s="1"/>
  <c r="E33" i="4" l="1"/>
  <c r="J33" i="4" s="1"/>
  <c r="J38" i="4" s="1"/>
  <c r="I5" i="5"/>
  <c r="I3" i="5"/>
  <c r="H6" i="5"/>
  <c r="H7" i="5" s="1"/>
  <c r="I6" i="5" l="1"/>
  <c r="I7" i="5" s="1"/>
  <c r="J3" i="5"/>
  <c r="J5" i="5"/>
  <c r="K5" i="5" l="1"/>
  <c r="K3" i="5"/>
  <c r="J6" i="5"/>
  <c r="J7" i="5" s="1"/>
  <c r="L3" i="5" l="1"/>
  <c r="K6" i="5"/>
  <c r="K7" i="5"/>
  <c r="L5" i="5"/>
  <c r="P8" i="1"/>
  <c r="M5" i="5" l="1"/>
  <c r="M3" i="5"/>
  <c r="M6" i="5" s="1"/>
  <c r="L6" i="5"/>
  <c r="L7" i="5" s="1"/>
  <c r="H39" i="3"/>
  <c r="B33" i="3" s="1"/>
  <c r="E33" i="3" s="1"/>
  <c r="S23" i="3"/>
  <c r="R23" i="3"/>
  <c r="Q23" i="3"/>
  <c r="J23" i="3"/>
  <c r="G38" i="3" s="1"/>
  <c r="V22" i="3"/>
  <c r="T22" i="3" s="1"/>
  <c r="U22" i="3" s="1"/>
  <c r="V21" i="3"/>
  <c r="T21" i="3" s="1"/>
  <c r="U21" i="3" s="1"/>
  <c r="V20" i="3"/>
  <c r="T20" i="3" s="1"/>
  <c r="U20" i="3" s="1"/>
  <c r="V19" i="3"/>
  <c r="T19" i="3" s="1"/>
  <c r="U19" i="3" s="1"/>
  <c r="V18" i="3"/>
  <c r="T18" i="3" s="1"/>
  <c r="U18" i="3" s="1"/>
  <c r="V17" i="3"/>
  <c r="T17" i="3" s="1"/>
  <c r="U17" i="3" s="1"/>
  <c r="V16" i="3"/>
  <c r="T16" i="3" s="1"/>
  <c r="U16" i="3" s="1"/>
  <c r="V15" i="3"/>
  <c r="T15" i="3" s="1"/>
  <c r="U15" i="3" s="1"/>
  <c r="V14" i="3"/>
  <c r="T14" i="3" s="1"/>
  <c r="U14" i="3" s="1"/>
  <c r="V13" i="3"/>
  <c r="T13" i="3" s="1"/>
  <c r="U13" i="3" s="1"/>
  <c r="V12" i="3"/>
  <c r="T12" i="3" s="1"/>
  <c r="U12" i="3" s="1"/>
  <c r="V11" i="3"/>
  <c r="T11" i="3" s="1"/>
  <c r="U11" i="3" s="1"/>
  <c r="V10" i="3"/>
  <c r="T10" i="3" s="1"/>
  <c r="U10" i="3" s="1"/>
  <c r="V9" i="3"/>
  <c r="T9" i="3" s="1"/>
  <c r="U9" i="3" s="1"/>
  <c r="J9" i="3"/>
  <c r="V8" i="3"/>
  <c r="T8" i="3" s="1"/>
  <c r="U8" i="3" s="1"/>
  <c r="V7" i="3"/>
  <c r="T7" i="3" s="1"/>
  <c r="U7" i="3" s="1"/>
  <c r="J7" i="3"/>
  <c r="V6" i="3"/>
  <c r="T6" i="3" s="1"/>
  <c r="U6" i="3" s="1"/>
  <c r="J6" i="3"/>
  <c r="V5" i="3"/>
  <c r="T5" i="3" s="1"/>
  <c r="J5" i="3"/>
  <c r="V4" i="3"/>
  <c r="J4" i="3"/>
  <c r="V3" i="3"/>
  <c r="T3" i="3" s="1"/>
  <c r="U2" i="3"/>
  <c r="V4" i="2"/>
  <c r="V5" i="2"/>
  <c r="T5" i="2" s="1"/>
  <c r="V6" i="2"/>
  <c r="T6" i="2" s="1"/>
  <c r="V7" i="2"/>
  <c r="T7" i="2" s="1"/>
  <c r="V8" i="2"/>
  <c r="T8" i="2" s="1"/>
  <c r="V9" i="2"/>
  <c r="T9" i="2" s="1"/>
  <c r="V10" i="2"/>
  <c r="T10" i="2" s="1"/>
  <c r="V11" i="2"/>
  <c r="T11" i="2" s="1"/>
  <c r="V12" i="2"/>
  <c r="T12" i="2" s="1"/>
  <c r="V13" i="2"/>
  <c r="T13" i="2" s="1"/>
  <c r="V14" i="2"/>
  <c r="T14" i="2" s="1"/>
  <c r="V15" i="2"/>
  <c r="T15" i="2" s="1"/>
  <c r="V16" i="2"/>
  <c r="T16" i="2" s="1"/>
  <c r="V17" i="2"/>
  <c r="T17" i="2" s="1"/>
  <c r="V18" i="2"/>
  <c r="T18" i="2" s="1"/>
  <c r="V19" i="2"/>
  <c r="T19" i="2" s="1"/>
  <c r="V20" i="2"/>
  <c r="T20" i="2" s="1"/>
  <c r="V21" i="2"/>
  <c r="T21" i="2" s="1"/>
  <c r="V22" i="2"/>
  <c r="T22" i="2" s="1"/>
  <c r="V3" i="2"/>
  <c r="T3" i="2" s="1"/>
  <c r="T4" i="2" s="1"/>
  <c r="M7" i="5" l="1"/>
  <c r="T4" i="3"/>
  <c r="U4" i="3" s="1"/>
  <c r="H14" i="3"/>
  <c r="U3" i="3"/>
  <c r="U5" i="3"/>
  <c r="W34" i="3"/>
  <c r="H16" i="3" s="1"/>
  <c r="J16" i="3" s="1"/>
  <c r="J33" i="3"/>
  <c r="J38" i="3" s="1"/>
  <c r="W34" i="2"/>
  <c r="H16" i="2" s="1"/>
  <c r="H14" i="2"/>
  <c r="H15" i="2" s="1"/>
  <c r="U23" i="3" l="1"/>
  <c r="H15" i="3"/>
  <c r="J15" i="3" s="1"/>
  <c r="J14" i="3"/>
  <c r="J4" i="2"/>
  <c r="J19" i="3" l="1"/>
  <c r="B27" i="3" s="1"/>
  <c r="S23" i="2"/>
  <c r="R23" i="2"/>
  <c r="Q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B38" i="3" l="1"/>
  <c r="H27" i="3"/>
  <c r="E27" i="3"/>
  <c r="U23" i="2"/>
  <c r="H39" i="2"/>
  <c r="J23" i="2"/>
  <c r="G38" i="2" s="1"/>
  <c r="J15" i="2"/>
  <c r="J6" i="2"/>
  <c r="J7" i="2"/>
  <c r="J16" i="2"/>
  <c r="J14" i="2"/>
  <c r="J5" i="2"/>
  <c r="C10" i="1"/>
  <c r="E10" i="1" s="1"/>
  <c r="J27" i="3" l="1"/>
  <c r="D38" i="3" s="1"/>
  <c r="L38" i="3" s="1"/>
  <c r="B33" i="2"/>
  <c r="J19" i="2"/>
  <c r="J9" i="2"/>
  <c r="B27" i="2" l="1"/>
  <c r="E27" i="2"/>
  <c r="B38" i="2"/>
  <c r="E33" i="2" l="1"/>
  <c r="J33" i="2" s="1"/>
  <c r="J38" i="2" l="1"/>
  <c r="H27" i="2"/>
  <c r="J27" i="2" s="1"/>
  <c r="D38" i="2" s="1"/>
  <c r="L38" i="2" s="1"/>
  <c r="E9" i="5"/>
  <c r="E10" i="5" s="1"/>
  <c r="D11" i="5" l="1"/>
  <c r="D14" i="5" s="1"/>
  <c r="E11" i="5"/>
  <c r="E14" i="5" l="1"/>
  <c r="E17" i="5" s="1"/>
  <c r="E18" i="5" s="1"/>
  <c r="E20" i="5" s="1"/>
  <c r="D17" i="5"/>
  <c r="G9" i="5"/>
  <c r="G10" i="5" s="1"/>
  <c r="F9" i="5"/>
  <c r="H9" i="5"/>
  <c r="H10" i="5" s="1"/>
  <c r="F10" i="5" l="1"/>
  <c r="F11" i="5" s="1"/>
  <c r="D18" i="5"/>
  <c r="D20" i="5" s="1"/>
  <c r="G11" i="5"/>
  <c r="I9" i="5"/>
  <c r="I10" i="5" s="1"/>
  <c r="H11" i="5"/>
  <c r="H14" i="5" l="1"/>
  <c r="H17" i="5" s="1"/>
  <c r="H18" i="5" s="1"/>
  <c r="H20" i="5" s="1"/>
  <c r="G14" i="5"/>
  <c r="G17" i="5" s="1"/>
  <c r="G18" i="5" s="1"/>
  <c r="G20" i="5" s="1"/>
  <c r="F14" i="5"/>
  <c r="I11" i="5"/>
  <c r="J9" i="5"/>
  <c r="J10" i="5" s="1"/>
  <c r="I14" i="5" l="1"/>
  <c r="I17" i="5" s="1"/>
  <c r="I18" i="5" s="1"/>
  <c r="I20" i="5" s="1"/>
  <c r="F17" i="5"/>
  <c r="F18" i="5" s="1"/>
  <c r="F20" i="5" s="1"/>
  <c r="K9" i="5"/>
  <c r="K10" i="5" s="1"/>
  <c r="J11" i="5"/>
  <c r="J14" i="5" l="1"/>
  <c r="J17" i="5" s="1"/>
  <c r="J18" i="5" s="1"/>
  <c r="J20" i="5" s="1"/>
  <c r="K11" i="5"/>
  <c r="L9" i="5"/>
  <c r="L10" i="5" s="1"/>
  <c r="M9" i="5"/>
  <c r="M10" i="5" s="1"/>
  <c r="K14" i="5" l="1"/>
  <c r="K17" i="5" s="1"/>
  <c r="K18" i="5" s="1"/>
  <c r="K20" i="5" s="1"/>
  <c r="M11" i="5"/>
  <c r="L11" i="5"/>
  <c r="L14" i="5" l="1"/>
  <c r="L17" i="5" s="1"/>
  <c r="L18" i="5" s="1"/>
  <c r="L20" i="5" s="1"/>
  <c r="M14" i="5"/>
  <c r="M17" i="5" s="1"/>
  <c r="M18" i="5" s="1"/>
  <c r="M19" i="5" l="1"/>
  <c r="M20" i="5" s="1"/>
  <c r="D22" i="5" l="1"/>
  <c r="U12" i="4" s="1"/>
  <c r="J16" i="4" s="1"/>
  <c r="J19" i="4" s="1"/>
  <c r="B27" i="4" s="1"/>
  <c r="E27" i="4" l="1"/>
  <c r="H27" i="4"/>
  <c r="B38" i="4"/>
  <c r="J27" i="4" l="1"/>
  <c r="D38" i="4" s="1"/>
  <c r="L38" i="4" s="1"/>
</calcChain>
</file>

<file path=xl/sharedStrings.xml><?xml version="1.0" encoding="utf-8"?>
<sst xmlns="http://schemas.openxmlformats.org/spreadsheetml/2006/main" count="457" uniqueCount="144">
  <si>
    <t>ARSA ALANI</t>
  </si>
  <si>
    <t>EMSAL</t>
  </si>
  <si>
    <t>HMAX.</t>
  </si>
  <si>
    <t>m²</t>
  </si>
  <si>
    <t>m</t>
  </si>
  <si>
    <t>Ticari</t>
  </si>
  <si>
    <t>İnşaat Alanı</t>
  </si>
  <si>
    <t>%5 emsal dışı yapılabilir alana izin verilmektedir.</t>
  </si>
  <si>
    <t>Bölgedeki Satış Bedelleri</t>
  </si>
  <si>
    <t>Dükkan</t>
  </si>
  <si>
    <t>Ofis</t>
  </si>
  <si>
    <t>Toplam İnşaat</t>
  </si>
  <si>
    <t>zemin</t>
  </si>
  <si>
    <t>X</t>
  </si>
  <si>
    <t>:</t>
  </si>
  <si>
    <t xml:space="preserve">normal </t>
  </si>
  <si>
    <t xml:space="preserve">Toplam İnşaat Alanı </t>
  </si>
  <si>
    <t>Tüm binadan elde edilecek para</t>
  </si>
  <si>
    <t xml:space="preserve">Yapılan cevre araştırmasına göre  katların satılabileceği m² birim fiyatları aşağıda verilmiştir. </t>
  </si>
  <si>
    <t xml:space="preserve">zemin </t>
  </si>
  <si>
    <t xml:space="preserve">TL </t>
  </si>
  <si>
    <t>normal</t>
  </si>
  <si>
    <t>Yüklenici Karı</t>
  </si>
  <si>
    <t xml:space="preserve">• Binadan elde edilen paradan % 25 kar kabulu ile
Kar = elde eilecek para – (elde edilecek para / 1,25) 
</t>
  </si>
  <si>
    <t>Kar =</t>
  </si>
  <si>
    <t>TL</t>
  </si>
  <si>
    <t>-</t>
  </si>
  <si>
    <t>/</t>
  </si>
  <si>
    <t xml:space="preserve">İnşaat Maliyeti </t>
  </si>
  <si>
    <t>İnşaat maliyeti =</t>
  </si>
  <si>
    <t xml:space="preserve">Paranın Faizi </t>
  </si>
  <si>
    <t xml:space="preserve">• Paranın faiz maliyeti % 10
         Faiz = (elde edilecek para - kar ) - (elde edilecek para - kar  ) /1,10
</t>
  </si>
  <si>
    <t>Faiz=</t>
  </si>
  <si>
    <t xml:space="preserve">ARSA DEĞERİ </t>
  </si>
  <si>
    <t xml:space="preserve"> Arsa değeri = elde edilecek para - kar  - maliyet – paranın faiz maliyeti
</t>
  </si>
  <si>
    <t>Arsa Değeri=</t>
  </si>
  <si>
    <t xml:space="preserve">ARSA M² BİRİM DEĞERİ </t>
  </si>
  <si>
    <t xml:space="preserve">~31.500 m2 ortak alan dahil ruhsat inşaat alanıdır. </t>
  </si>
  <si>
    <t>Kat Sayısı:</t>
  </si>
  <si>
    <t>Dükkan katları 6 m, diğer katlar 3 m toplam 19 kat</t>
  </si>
  <si>
    <t xml:space="preserve">Asma Kat </t>
  </si>
  <si>
    <t>asma</t>
  </si>
  <si>
    <t>bodrum</t>
  </si>
  <si>
    <t>Bayındrılık inşaat maliyet birim fiyatına göre yapı sınıfı 5A olup inşaat maliyeti 10.650 TL/m² dir. Hesaplamada 10.650 TL/m² olarak dikkate alınmıştır.</t>
  </si>
  <si>
    <t>KAT</t>
  </si>
  <si>
    <t>NİTELİK</t>
  </si>
  <si>
    <t>KAT ALANI</t>
  </si>
  <si>
    <t>ORTAK 
ALAN</t>
  </si>
  <si>
    <t>SATILABİLİR 
ALAN</t>
  </si>
  <si>
    <t>KAT SATIŞ
m² BİRİM</t>
  </si>
  <si>
    <t>TOPLAM GELİR</t>
  </si>
  <si>
    <t>1.BODRUM</t>
  </si>
  <si>
    <t>OTOPARK</t>
  </si>
  <si>
    <t>ZEMİN KAT</t>
  </si>
  <si>
    <t>DĞKKAN</t>
  </si>
  <si>
    <t>ASMA KAT</t>
  </si>
  <si>
    <t>DÜKKAN D.</t>
  </si>
  <si>
    <t>1.KAT</t>
  </si>
  <si>
    <t>OFİS</t>
  </si>
  <si>
    <t>2.KAT</t>
  </si>
  <si>
    <t>3.KAT</t>
  </si>
  <si>
    <t>4.KAT</t>
  </si>
  <si>
    <t>5.KAT</t>
  </si>
  <si>
    <t>6.KAT</t>
  </si>
  <si>
    <t>7.KAT</t>
  </si>
  <si>
    <t>8.KAT</t>
  </si>
  <si>
    <t>9.KAT</t>
  </si>
  <si>
    <t>10.KAT</t>
  </si>
  <si>
    <t>11.KAT</t>
  </si>
  <si>
    <t>12.KAT</t>
  </si>
  <si>
    <t>13.KAT</t>
  </si>
  <si>
    <t>14.KAT</t>
  </si>
  <si>
    <t>15.KAT</t>
  </si>
  <si>
    <t>16.KAT</t>
  </si>
  <si>
    <t>17.KAT</t>
  </si>
  <si>
    <t>18.KAT</t>
  </si>
  <si>
    <t xml:space="preserve">Yüzde </t>
  </si>
  <si>
    <t>B.Değer</t>
  </si>
  <si>
    <t>DÜKKAN</t>
  </si>
  <si>
    <t>Yüzde</t>
  </si>
  <si>
    <t>Ort. Ofis B.Değer</t>
  </si>
  <si>
    <t>Yüzde İhtimalleri</t>
  </si>
  <si>
    <t>0-15</t>
  </si>
  <si>
    <t>15-60</t>
  </si>
  <si>
    <t>60-85</t>
  </si>
  <si>
    <t>85-100</t>
  </si>
  <si>
    <t>Zarar veya tanıdık</t>
  </si>
  <si>
    <t>Özel Müşteri</t>
  </si>
  <si>
    <t>MESKEN</t>
  </si>
  <si>
    <t>Mesken</t>
  </si>
  <si>
    <t>Ort. Mesken B.Değer</t>
  </si>
  <si>
    <t>18 kat</t>
  </si>
  <si>
    <t>1. yıl</t>
  </si>
  <si>
    <t>2. yıl</t>
  </si>
  <si>
    <t>3. yıl</t>
  </si>
  <si>
    <t>4. yıl</t>
  </si>
  <si>
    <t>5. yıl</t>
  </si>
  <si>
    <t>6. yıl</t>
  </si>
  <si>
    <t>7. yıl</t>
  </si>
  <si>
    <t>8. yıl</t>
  </si>
  <si>
    <t>9. yıl</t>
  </si>
  <si>
    <t>10. yıl</t>
  </si>
  <si>
    <t>Oda Sayısı</t>
  </si>
  <si>
    <t>Açık Olan Gün sayısı</t>
  </si>
  <si>
    <t>Yıllık Doluluk Oranı</t>
  </si>
  <si>
    <t>Tesis Kapasitesi</t>
  </si>
  <si>
    <t>Öngörülen Oda Satış Sayısı</t>
  </si>
  <si>
    <t>Ortalama Oda Birim Fiyat</t>
  </si>
  <si>
    <t>Toplam Oda Gelirleri</t>
  </si>
  <si>
    <t>Diğer Gelirler</t>
  </si>
  <si>
    <t>Toplam Gelir</t>
  </si>
  <si>
    <t>Giderler</t>
  </si>
  <si>
    <t>İşletme Giderleri</t>
  </si>
  <si>
    <t>Net Kar</t>
  </si>
  <si>
    <t>Dönem Sonu Artık Değeri</t>
  </si>
  <si>
    <t>Net Nakit Akışı</t>
  </si>
  <si>
    <t>NBD</t>
  </si>
  <si>
    <t>Gelir ve Giderlerin artış Oranı</t>
  </si>
  <si>
    <t>Gider Oranı</t>
  </si>
  <si>
    <t>Diğer Gelir Oran</t>
  </si>
  <si>
    <t>İndirgeme Oranı (Risksiz Getiri+Risk Primi)</t>
  </si>
  <si>
    <t>otel gelir</t>
  </si>
  <si>
    <t>Ticaret + Turizm</t>
  </si>
  <si>
    <t>Giriş katlar dükkan, üst katlar konut veya ofis, yada otel</t>
  </si>
  <si>
    <t>Kat Alanı (b)</t>
  </si>
  <si>
    <t>Kat Alanı (z)</t>
  </si>
  <si>
    <t>Kat Alanı (n)</t>
  </si>
  <si>
    <t>adet</t>
  </si>
  <si>
    <t>otel</t>
  </si>
  <si>
    <t>Kapitalizasyon Oranı</t>
  </si>
  <si>
    <t>Vergi Düşülmüş Net Kar</t>
  </si>
  <si>
    <t>Vergi</t>
  </si>
  <si>
    <t>Yenileme Gideri</t>
  </si>
  <si>
    <t>Otel Alanı</t>
  </si>
  <si>
    <t>Yenileme Birim Değeri</t>
  </si>
  <si>
    <t>Oda Fiyat</t>
  </si>
  <si>
    <t>Yüzde Dilim</t>
  </si>
  <si>
    <t>Yıllık bazda gelir ve gider artış oranı</t>
  </si>
  <si>
    <t>Yıllık bazda toplam gelir üzerinde gider oranı</t>
  </si>
  <si>
    <t>Otel içi diğer satış ve eğlence vs geliri</t>
  </si>
  <si>
    <t>iskonto oranı</t>
  </si>
  <si>
    <t>Amortisman oranı</t>
  </si>
  <si>
    <t>Artık Değer:</t>
  </si>
  <si>
    <t>10 yıl sonra otelin tahmini bedeli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</si>
</sst>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₺&quot;#,##0.00;[Red]\-&quot;₺&quot;#,##0.00"/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#,##0\ _T_L"/>
    <numFmt numFmtId="165" formatCode="#,##0\ &quot;TL&quot;"/>
    <numFmt numFmtId="166" formatCode="_-[$₺-41F]* #,##0.00_-;\-[$₺-41F]* #,##0.00_-;_-[$₺-41F]* &quot;-&quot;??_-;_-@_-"/>
    <numFmt numFmtId="167" formatCode="&quot;₺&quot;#,##0.00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name val="Arial"/>
      <family val="2"/>
      <charset val="162"/>
    </font>
    <font>
      <b/>
      <sz val="12"/>
      <name val="Arial"/>
      <family val="2"/>
      <charset val="162"/>
    </font>
    <font>
      <sz val="10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18"/>
      <name val="Arial"/>
      <family val="2"/>
      <charset val="162"/>
    </font>
    <font>
      <b/>
      <sz val="12"/>
      <name val="Arial Tur"/>
      <charset val="162"/>
    </font>
    <font>
      <sz val="10"/>
      <color rgb="FFFF0000"/>
      <name val="Arial Tur"/>
      <charset val="162"/>
    </font>
    <font>
      <sz val="9"/>
      <name val="Arial"/>
      <family val="2"/>
      <charset val="162"/>
    </font>
    <font>
      <b/>
      <sz val="16"/>
      <name val="Arial"/>
      <family val="2"/>
      <charset val="162"/>
    </font>
    <font>
      <sz val="16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6">
    <xf numFmtId="0" fontId="0" fillId="0" borderId="0" xfId="0"/>
    <xf numFmtId="43" fontId="0" fillId="0" borderId="0" xfId="1" applyFont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0" applyNumberFormat="1" applyFill="1" applyBorder="1"/>
    <xf numFmtId="9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43" fontId="0" fillId="4" borderId="1" xfId="1" applyFont="1" applyFill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3" fontId="4" fillId="0" borderId="0" xfId="0" applyNumberFormat="1" applyFont="1"/>
    <xf numFmtId="0" fontId="4" fillId="0" borderId="13" xfId="0" applyFont="1" applyBorder="1" applyAlignment="1">
      <alignment horizontal="left"/>
    </xf>
    <xf numFmtId="0" fontId="6" fillId="0" borderId="0" xfId="0" applyFont="1"/>
    <xf numFmtId="3" fontId="6" fillId="0" borderId="0" xfId="0" applyNumberFormat="1" applyFont="1"/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/>
    <xf numFmtId="4" fontId="5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5" xfId="0" applyFont="1" applyBorder="1" applyAlignment="1">
      <alignment vertical="center" wrapText="1"/>
    </xf>
    <xf numFmtId="3" fontId="4" fillId="0" borderId="16" xfId="0" applyNumberFormat="1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164" fontId="7" fillId="0" borderId="17" xfId="0" applyNumberFormat="1" applyFont="1" applyBorder="1" applyAlignment="1">
      <alignment horizontal="right" vertical="center" wrapText="1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9" fillId="0" borderId="8" xfId="0" applyFont="1" applyBorder="1" applyAlignment="1">
      <alignment vertical="center"/>
    </xf>
    <xf numFmtId="165" fontId="7" fillId="8" borderId="18" xfId="0" applyNumberFormat="1" applyFont="1" applyFill="1" applyBorder="1" applyAlignment="1">
      <alignment vertical="center" wrapText="1"/>
    </xf>
    <xf numFmtId="3" fontId="11" fillId="8" borderId="0" xfId="0" applyNumberFormat="1" applyFont="1" applyFill="1"/>
    <xf numFmtId="3" fontId="0" fillId="0" borderId="0" xfId="0" applyNumberFormat="1"/>
    <xf numFmtId="4" fontId="12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43" fontId="0" fillId="0" borderId="0" xfId="0" applyNumberFormat="1"/>
    <xf numFmtId="166" fontId="0" fillId="0" borderId="0" xfId="0" applyNumberFormat="1"/>
    <xf numFmtId="0" fontId="0" fillId="2" borderId="0" xfId="0" applyFill="1" applyAlignment="1">
      <alignment horizontal="center" vertical="center"/>
    </xf>
    <xf numFmtId="0" fontId="0" fillId="9" borderId="0" xfId="0" applyFill="1"/>
    <xf numFmtId="166" fontId="5" fillId="0" borderId="0" xfId="0" applyNumberFormat="1" applyFont="1" applyAlignment="1">
      <alignment horizontal="left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0" borderId="1" xfId="0" applyFill="1" applyBorder="1"/>
    <xf numFmtId="43" fontId="0" fillId="10" borderId="1" xfId="1" applyFont="1" applyFill="1" applyBorder="1"/>
    <xf numFmtId="43" fontId="0" fillId="10" borderId="1" xfId="0" applyNumberFormat="1" applyFill="1" applyBorder="1"/>
    <xf numFmtId="166" fontId="0" fillId="10" borderId="1" xfId="0" applyNumberFormat="1" applyFill="1" applyBorder="1"/>
    <xf numFmtId="43" fontId="13" fillId="10" borderId="1" xfId="0" applyNumberFormat="1" applyFont="1" applyFill="1" applyBorder="1"/>
    <xf numFmtId="0" fontId="0" fillId="9" borderId="1" xfId="0" applyFill="1" applyBorder="1"/>
    <xf numFmtId="166" fontId="13" fillId="9" borderId="1" xfId="0" applyNumberFormat="1" applyFont="1" applyFill="1" applyBorder="1"/>
    <xf numFmtId="0" fontId="13" fillId="2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14" fillId="12" borderId="1" xfId="0" applyFont="1" applyFill="1" applyBorder="1" applyAlignment="1">
      <alignment horizontal="center"/>
    </xf>
    <xf numFmtId="9" fontId="1" fillId="2" borderId="1" xfId="2" applyFont="1" applyFill="1" applyBorder="1"/>
    <xf numFmtId="9" fontId="1" fillId="12" borderId="1" xfId="2" applyFont="1" applyFill="1" applyBorder="1"/>
    <xf numFmtId="3" fontId="0" fillId="12" borderId="1" xfId="0" applyNumberFormat="1" applyFill="1" applyBorder="1"/>
    <xf numFmtId="167" fontId="0" fillId="2" borderId="1" xfId="0" applyNumberFormat="1" applyFill="1" applyBorder="1"/>
    <xf numFmtId="167" fontId="0" fillId="12" borderId="1" xfId="0" applyNumberFormat="1" applyFill="1" applyBorder="1"/>
    <xf numFmtId="0" fontId="13" fillId="12" borderId="1" xfId="0" applyFont="1" applyFill="1" applyBorder="1"/>
    <xf numFmtId="167" fontId="13" fillId="12" borderId="1" xfId="0" applyNumberFormat="1" applyFont="1" applyFill="1" applyBorder="1"/>
    <xf numFmtId="0" fontId="13" fillId="0" borderId="0" xfId="0" applyFont="1"/>
    <xf numFmtId="0" fontId="14" fillId="13" borderId="1" xfId="0" applyFont="1" applyFill="1" applyBorder="1"/>
    <xf numFmtId="167" fontId="14" fillId="13" borderId="1" xfId="0" applyNumberFormat="1" applyFont="1" applyFill="1" applyBorder="1"/>
    <xf numFmtId="0" fontId="13" fillId="14" borderId="1" xfId="0" applyFont="1" applyFill="1" applyBorder="1"/>
    <xf numFmtId="167" fontId="13" fillId="14" borderId="1" xfId="0" applyNumberFormat="1" applyFont="1" applyFill="1" applyBorder="1"/>
    <xf numFmtId="0" fontId="13" fillId="0" borderId="1" xfId="0" applyFont="1" applyBorder="1"/>
    <xf numFmtId="0" fontId="13" fillId="15" borderId="1" xfId="0" applyFont="1" applyFill="1" applyBorder="1"/>
    <xf numFmtId="167" fontId="13" fillId="15" borderId="1" xfId="0" applyNumberFormat="1" applyFont="1" applyFill="1" applyBorder="1"/>
    <xf numFmtId="167" fontId="0" fillId="0" borderId="0" xfId="0" applyNumberFormat="1"/>
    <xf numFmtId="0" fontId="14" fillId="0" borderId="7" xfId="0" applyFont="1" applyBorder="1"/>
    <xf numFmtId="8" fontId="14" fillId="0" borderId="9" xfId="0" applyNumberFormat="1" applyFont="1" applyBorder="1"/>
    <xf numFmtId="0" fontId="0" fillId="16" borderId="1" xfId="0" applyFill="1" applyBorder="1"/>
    <xf numFmtId="9" fontId="0" fillId="16" borderId="1" xfId="0" applyNumberFormat="1" applyFill="1" applyBorder="1"/>
    <xf numFmtId="0" fontId="15" fillId="16" borderId="1" xfId="0" applyFont="1" applyFill="1" applyBorder="1"/>
    <xf numFmtId="9" fontId="15" fillId="16" borderId="1" xfId="2" applyFont="1" applyFill="1" applyBorder="1"/>
    <xf numFmtId="0" fontId="16" fillId="0" borderId="0" xfId="0" applyFont="1"/>
    <xf numFmtId="168" fontId="1" fillId="16" borderId="1" xfId="2" applyNumberFormat="1" applyFont="1" applyFill="1" applyBorder="1"/>
    <xf numFmtId="8" fontId="0" fillId="0" borderId="0" xfId="1" applyNumberFormat="1" applyFont="1"/>
    <xf numFmtId="2" fontId="0" fillId="0" borderId="0" xfId="0" applyNumberFormat="1"/>
    <xf numFmtId="0" fontId="0" fillId="2" borderId="1" xfId="0" applyFill="1" applyBorder="1" applyAlignment="1">
      <alignment horizontal="center"/>
    </xf>
    <xf numFmtId="9" fontId="0" fillId="17" borderId="1" xfId="0" applyNumberFormat="1" applyFill="1" applyBorder="1"/>
    <xf numFmtId="0" fontId="0" fillId="17" borderId="1" xfId="0" applyFill="1" applyBorder="1"/>
    <xf numFmtId="44" fontId="0" fillId="17" borderId="1" xfId="3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3" fontId="0" fillId="3" borderId="2" xfId="0" applyNumberFormat="1" applyFill="1" applyBorder="1" applyAlignment="1">
      <alignment horizontal="center"/>
    </xf>
    <xf numFmtId="43" fontId="0" fillId="3" borderId="5" xfId="0" applyNumberForma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9" borderId="14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3" xfId="0" applyFont="1" applyBorder="1" applyAlignment="1">
      <alignment horizontal="left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/>
    </xf>
    <xf numFmtId="0" fontId="8" fillId="8" borderId="8" xfId="0" applyFont="1" applyFill="1" applyBorder="1" applyAlignment="1">
      <alignment vertical="center"/>
    </xf>
    <xf numFmtId="0" fontId="8" fillId="8" borderId="9" xfId="0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6" borderId="0" xfId="0" applyFill="1" applyBorder="1"/>
  </cellXfs>
  <cellStyles count="4">
    <cellStyle name="Normal" xfId="0" builtinId="0"/>
    <cellStyle name="ParaBirimi" xfId="3" builtinId="4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953294</xdr:colOff>
      <xdr:row>0</xdr:row>
      <xdr:rowOff>398145</xdr:rowOff>
    </xdr:to>
    <xdr:pic>
      <xdr:nvPicPr>
        <xdr:cNvPr id="2" name="0 Resim" descr="header-bg.jpg">
          <a:extLst>
            <a:ext uri="{FF2B5EF4-FFF2-40B4-BE49-F238E27FC236}">
              <a16:creationId xmlns:a16="http://schemas.microsoft.com/office/drawing/2014/main" id="{C88021C8-8932-45A5-934F-926F574F3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2366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334694</xdr:colOff>
      <xdr:row>0</xdr:row>
      <xdr:rowOff>7620</xdr:rowOff>
    </xdr:from>
    <xdr:to>
      <xdr:col>11</xdr:col>
      <xdr:colOff>632460</xdr:colOff>
      <xdr:row>0</xdr:row>
      <xdr:rowOff>390525</xdr:rowOff>
    </xdr:to>
    <xdr:pic>
      <xdr:nvPicPr>
        <xdr:cNvPr id="3" name="6 Resim">
          <a:extLst>
            <a:ext uri="{FF2B5EF4-FFF2-40B4-BE49-F238E27FC236}">
              <a16:creationId xmlns:a16="http://schemas.microsoft.com/office/drawing/2014/main" id="{5A6C8B87-B3F8-47E5-9DC4-1F1AADC09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0694" y="7620"/>
          <a:ext cx="907366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226128</xdr:colOff>
      <xdr:row>2</xdr:row>
      <xdr:rowOff>32385</xdr:rowOff>
    </xdr:to>
    <xdr:pic>
      <xdr:nvPicPr>
        <xdr:cNvPr id="2" name="0 Resim" descr="header-bg.jpg">
          <a:extLst>
            <a:ext uri="{FF2B5EF4-FFF2-40B4-BE49-F238E27FC236}">
              <a16:creationId xmlns:a16="http://schemas.microsoft.com/office/drawing/2014/main" id="{71FF9402-46E5-4DCF-98CA-83627290D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34614" cy="398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334694</xdr:colOff>
      <xdr:row>0</xdr:row>
      <xdr:rowOff>7620</xdr:rowOff>
    </xdr:from>
    <xdr:to>
      <xdr:col>11</xdr:col>
      <xdr:colOff>632460</xdr:colOff>
      <xdr:row>2</xdr:row>
      <xdr:rowOff>24765</xdr:rowOff>
    </xdr:to>
    <xdr:pic>
      <xdr:nvPicPr>
        <xdr:cNvPr id="3" name="6 Resim">
          <a:extLst>
            <a:ext uri="{FF2B5EF4-FFF2-40B4-BE49-F238E27FC236}">
              <a16:creationId xmlns:a16="http://schemas.microsoft.com/office/drawing/2014/main" id="{0B984BA2-6B36-4923-8042-7FDE0E007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054" y="7620"/>
          <a:ext cx="907366" cy="382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1154589</xdr:colOff>
      <xdr:row>1</xdr:row>
      <xdr:rowOff>241935</xdr:rowOff>
    </xdr:to>
    <xdr:pic>
      <xdr:nvPicPr>
        <xdr:cNvPr id="2" name="0 Resim" descr="header-bg.jpg">
          <a:extLst>
            <a:ext uri="{FF2B5EF4-FFF2-40B4-BE49-F238E27FC236}">
              <a16:creationId xmlns:a16="http://schemas.microsoft.com/office/drawing/2014/main" id="{33CD511E-4056-4EF7-AA7A-3B1DF0B54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34614" cy="398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334694</xdr:colOff>
      <xdr:row>0</xdr:row>
      <xdr:rowOff>7620</xdr:rowOff>
    </xdr:from>
    <xdr:to>
      <xdr:col>11</xdr:col>
      <xdr:colOff>718185</xdr:colOff>
      <xdr:row>1</xdr:row>
      <xdr:rowOff>234315</xdr:rowOff>
    </xdr:to>
    <xdr:pic>
      <xdr:nvPicPr>
        <xdr:cNvPr id="3" name="6 Resim">
          <a:extLst>
            <a:ext uri="{FF2B5EF4-FFF2-40B4-BE49-F238E27FC236}">
              <a16:creationId xmlns:a16="http://schemas.microsoft.com/office/drawing/2014/main" id="{11738079-F4B3-4228-A209-E9C57AE79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2854" y="7620"/>
          <a:ext cx="907366" cy="3829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3"/>
  <sheetViews>
    <sheetView workbookViewId="0">
      <selection activeCell="C3" sqref="C3"/>
    </sheetView>
  </sheetViews>
  <sheetFormatPr defaultRowHeight="14.4" x14ac:dyDescent="0.3"/>
  <cols>
    <col min="2" max="2" width="13" customWidth="1"/>
    <col min="3" max="3" width="10.44140625" bestFit="1" customWidth="1"/>
    <col min="4" max="4" width="10.33203125" bestFit="1" customWidth="1"/>
    <col min="6" max="7" width="10.33203125" bestFit="1" customWidth="1"/>
  </cols>
  <sheetData>
    <row r="2" spans="2:16" x14ac:dyDescent="0.3">
      <c r="B2" t="s">
        <v>122</v>
      </c>
      <c r="M2" s="87" t="s">
        <v>128</v>
      </c>
      <c r="N2" s="87"/>
      <c r="O2" s="87"/>
      <c r="P2" s="87"/>
    </row>
    <row r="3" spans="2:16" x14ac:dyDescent="0.3">
      <c r="M3" s="12">
        <v>2700</v>
      </c>
      <c r="O3" t="s">
        <v>42</v>
      </c>
    </row>
    <row r="4" spans="2:16" x14ac:dyDescent="0.3">
      <c r="B4" s="2" t="s">
        <v>0</v>
      </c>
      <c r="C4" s="3">
        <v>20000</v>
      </c>
      <c r="D4" s="88" t="s">
        <v>3</v>
      </c>
      <c r="E4" s="88"/>
      <c r="F4" s="88"/>
      <c r="G4" s="88"/>
      <c r="M4" s="12">
        <v>1850</v>
      </c>
      <c r="O4" t="s">
        <v>12</v>
      </c>
    </row>
    <row r="5" spans="2:16" x14ac:dyDescent="0.3">
      <c r="B5" s="2" t="s">
        <v>1</v>
      </c>
      <c r="C5" s="2">
        <v>1.5</v>
      </c>
      <c r="D5" s="88"/>
      <c r="E5" s="88"/>
      <c r="F5" s="88"/>
      <c r="G5" s="88"/>
      <c r="M5" s="12">
        <v>850</v>
      </c>
      <c r="O5" t="s">
        <v>41</v>
      </c>
    </row>
    <row r="6" spans="2:16" x14ac:dyDescent="0.3">
      <c r="B6" s="2" t="s">
        <v>2</v>
      </c>
      <c r="C6" s="2">
        <v>60</v>
      </c>
      <c r="D6" s="88" t="s">
        <v>4</v>
      </c>
      <c r="E6" s="88"/>
      <c r="F6" s="88"/>
      <c r="G6" s="88"/>
      <c r="M6" s="12">
        <v>1450</v>
      </c>
      <c r="O6" t="s">
        <v>91</v>
      </c>
      <c r="P6">
        <v>250</v>
      </c>
    </row>
    <row r="7" spans="2:16" x14ac:dyDescent="0.3">
      <c r="B7" s="2" t="s">
        <v>5</v>
      </c>
      <c r="C7" s="88" t="s">
        <v>123</v>
      </c>
      <c r="D7" s="89"/>
      <c r="E7" s="89"/>
      <c r="F7" s="89"/>
      <c r="G7" s="89"/>
    </row>
    <row r="8" spans="2:16" x14ac:dyDescent="0.3">
      <c r="B8" s="90" t="s">
        <v>7</v>
      </c>
      <c r="C8" s="90"/>
      <c r="D8" s="90"/>
      <c r="E8" s="90"/>
      <c r="F8" s="90"/>
      <c r="G8" s="90"/>
      <c r="M8" s="12">
        <v>1200</v>
      </c>
      <c r="N8">
        <v>16</v>
      </c>
      <c r="O8">
        <v>18</v>
      </c>
      <c r="P8">
        <f>N8*O8</f>
        <v>288</v>
      </c>
    </row>
    <row r="10" spans="2:16" x14ac:dyDescent="0.3">
      <c r="B10" s="4" t="s">
        <v>6</v>
      </c>
      <c r="C10" s="5">
        <f>C4*C5</f>
        <v>30000</v>
      </c>
      <c r="D10" s="6">
        <v>0.05</v>
      </c>
      <c r="E10" s="95">
        <f>C10*(1+D10)</f>
        <v>31500</v>
      </c>
      <c r="F10" s="96"/>
      <c r="G10" s="4" t="s">
        <v>3</v>
      </c>
    </row>
    <row r="12" spans="2:16" x14ac:dyDescent="0.3">
      <c r="B12" s="91" t="s">
        <v>8</v>
      </c>
      <c r="C12" s="91"/>
      <c r="D12" s="91"/>
      <c r="E12" s="91"/>
      <c r="F12" s="91"/>
      <c r="G12" s="91"/>
    </row>
    <row r="13" spans="2:16" x14ac:dyDescent="0.3">
      <c r="B13" s="8" t="s">
        <v>9</v>
      </c>
      <c r="C13" s="9">
        <v>70000</v>
      </c>
      <c r="D13" s="9">
        <v>75000</v>
      </c>
      <c r="E13" s="92"/>
      <c r="F13" s="93"/>
      <c r="G13" s="94"/>
    </row>
    <row r="14" spans="2:16" x14ac:dyDescent="0.3">
      <c r="B14" s="8" t="s">
        <v>10</v>
      </c>
      <c r="C14" s="9">
        <v>50000</v>
      </c>
      <c r="D14" s="9">
        <v>60000</v>
      </c>
      <c r="E14" s="92"/>
      <c r="F14" s="93"/>
      <c r="G14" s="94"/>
    </row>
    <row r="15" spans="2:16" x14ac:dyDescent="0.3">
      <c r="B15" s="8" t="s">
        <v>89</v>
      </c>
      <c r="C15" s="9">
        <v>45000</v>
      </c>
      <c r="D15" s="9">
        <v>55000</v>
      </c>
      <c r="E15" s="92"/>
      <c r="F15" s="93"/>
      <c r="G15" s="94"/>
    </row>
    <row r="17" spans="2:7" x14ac:dyDescent="0.3">
      <c r="B17" s="7" t="s">
        <v>38</v>
      </c>
      <c r="C17" s="87" t="s">
        <v>39</v>
      </c>
      <c r="D17" s="87"/>
      <c r="E17" s="87"/>
      <c r="F17" s="87"/>
      <c r="G17" s="87"/>
    </row>
    <row r="18" spans="2:7" x14ac:dyDescent="0.3">
      <c r="B18" s="7" t="s">
        <v>124</v>
      </c>
      <c r="C18" s="1">
        <v>2700</v>
      </c>
      <c r="D18" t="s">
        <v>3</v>
      </c>
    </row>
    <row r="19" spans="2:7" x14ac:dyDescent="0.3">
      <c r="B19" s="7" t="s">
        <v>125</v>
      </c>
      <c r="C19" s="1">
        <v>1850</v>
      </c>
      <c r="D19" t="s">
        <v>3</v>
      </c>
    </row>
    <row r="20" spans="2:7" x14ac:dyDescent="0.3">
      <c r="B20" s="7" t="s">
        <v>126</v>
      </c>
      <c r="C20" s="1">
        <v>1450</v>
      </c>
      <c r="D20" t="s">
        <v>3</v>
      </c>
      <c r="E20">
        <v>18</v>
      </c>
      <c r="F20" t="s">
        <v>127</v>
      </c>
      <c r="G20" s="38">
        <f>C20*E20</f>
        <v>26100</v>
      </c>
    </row>
    <row r="21" spans="2:7" x14ac:dyDescent="0.3">
      <c r="B21" s="7" t="s">
        <v>40</v>
      </c>
      <c r="C21" s="1">
        <v>850</v>
      </c>
      <c r="D21" t="s">
        <v>3</v>
      </c>
    </row>
    <row r="23" spans="2:7" x14ac:dyDescent="0.3">
      <c r="C23" s="38">
        <f>C18+C19+G20+C21</f>
        <v>31500</v>
      </c>
    </row>
  </sheetData>
  <mergeCells count="12">
    <mergeCell ref="B8:G8"/>
    <mergeCell ref="B12:G12"/>
    <mergeCell ref="E13:G13"/>
    <mergeCell ref="E14:G14"/>
    <mergeCell ref="C17:G17"/>
    <mergeCell ref="E10:F10"/>
    <mergeCell ref="E15:G15"/>
    <mergeCell ref="M2:P2"/>
    <mergeCell ref="C7:G7"/>
    <mergeCell ref="D4:G4"/>
    <mergeCell ref="D5:G5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33E8-8EAE-45E3-829D-3176588420E7}">
  <dimension ref="A1:Z42"/>
  <sheetViews>
    <sheetView topLeftCell="C1" zoomScale="115" zoomScaleNormal="115" workbookViewId="0">
      <selection activeCell="N30" sqref="N30"/>
    </sheetView>
  </sheetViews>
  <sheetFormatPr defaultRowHeight="14.4" x14ac:dyDescent="0.3"/>
  <cols>
    <col min="1" max="1" width="7" customWidth="1"/>
    <col min="2" max="2" width="19.44140625" customWidth="1"/>
    <col min="5" max="5" width="18" customWidth="1"/>
    <col min="8" max="8" width="16.44140625" bestFit="1" customWidth="1"/>
    <col min="10" max="10" width="19.6640625" customWidth="1"/>
    <col min="12" max="12" width="24.33203125" bestFit="1" customWidth="1"/>
    <col min="14" max="14" width="13.5546875" bestFit="1" customWidth="1"/>
    <col min="15" max="15" width="13.109375" customWidth="1"/>
    <col min="20" max="20" width="13.33203125" customWidth="1"/>
    <col min="21" max="21" width="20.6640625" customWidth="1"/>
    <col min="22" max="25" width="17.109375" customWidth="1"/>
  </cols>
  <sheetData>
    <row r="1" spans="1:26" ht="43.8" thickBot="1" x14ac:dyDescent="0.35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  <c r="O1" s="43" t="s">
        <v>44</v>
      </c>
      <c r="P1" s="43" t="s">
        <v>45</v>
      </c>
      <c r="Q1" s="43" t="s">
        <v>46</v>
      </c>
      <c r="R1" s="44" t="s">
        <v>47</v>
      </c>
      <c r="S1" s="44" t="s">
        <v>48</v>
      </c>
      <c r="T1" s="44" t="s">
        <v>49</v>
      </c>
      <c r="U1" s="43" t="s">
        <v>50</v>
      </c>
      <c r="V1" s="45" t="s">
        <v>81</v>
      </c>
      <c r="W1" s="37"/>
      <c r="X1" s="37"/>
      <c r="Y1" s="37"/>
    </row>
    <row r="2" spans="1:26" ht="16.2" thickBot="1" x14ac:dyDescent="0.35">
      <c r="A2" s="110" t="s">
        <v>11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  <c r="O2" s="46" t="s">
        <v>51</v>
      </c>
      <c r="P2" s="46" t="s">
        <v>52</v>
      </c>
      <c r="Q2" s="46">
        <v>2700</v>
      </c>
      <c r="R2" s="46">
        <v>2700</v>
      </c>
      <c r="S2" s="46">
        <v>0</v>
      </c>
      <c r="T2" s="47">
        <v>0</v>
      </c>
      <c r="U2" s="48">
        <f>S2*T2</f>
        <v>0</v>
      </c>
      <c r="V2" s="48"/>
      <c r="W2" s="38"/>
      <c r="X2" s="38"/>
      <c r="Y2" s="38"/>
    </row>
    <row r="3" spans="1:26" ht="15" thickBot="1" x14ac:dyDescent="0.35">
      <c r="A3" s="113" t="s">
        <v>37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O3" s="46" t="s">
        <v>53</v>
      </c>
      <c r="P3" s="46" t="s">
        <v>54</v>
      </c>
      <c r="Q3" s="46">
        <v>1850</v>
      </c>
      <c r="R3" s="46">
        <v>250</v>
      </c>
      <c r="S3" s="46">
        <v>1600</v>
      </c>
      <c r="T3" s="49">
        <f ca="1">VLOOKUP(V3,$S$28:$T$31,2)</f>
        <v>70000</v>
      </c>
      <c r="U3" s="49">
        <f ca="1">S3*T3</f>
        <v>112000000</v>
      </c>
      <c r="V3" s="49">
        <f ca="1">RAND()</f>
        <v>0.39240428288700124</v>
      </c>
      <c r="W3" s="39"/>
      <c r="X3" s="39"/>
      <c r="Y3" s="39"/>
      <c r="Z3" s="39"/>
    </row>
    <row r="4" spans="1:26" x14ac:dyDescent="0.3">
      <c r="A4" s="10">
        <v>1</v>
      </c>
      <c r="B4" s="11" t="s">
        <v>42</v>
      </c>
      <c r="C4" s="11"/>
      <c r="D4" s="11"/>
      <c r="E4" s="12">
        <v>2700</v>
      </c>
      <c r="F4" s="13" t="s">
        <v>3</v>
      </c>
      <c r="G4" s="13" t="s">
        <v>13</v>
      </c>
      <c r="H4" s="14">
        <v>1</v>
      </c>
      <c r="I4" s="13" t="s">
        <v>14</v>
      </c>
      <c r="J4" s="15">
        <f>E4*H4</f>
        <v>2700</v>
      </c>
      <c r="K4" s="116" t="s">
        <v>3</v>
      </c>
      <c r="L4" s="117"/>
      <c r="O4" s="46" t="s">
        <v>55</v>
      </c>
      <c r="P4" s="46" t="s">
        <v>56</v>
      </c>
      <c r="Q4" s="46">
        <v>850</v>
      </c>
      <c r="R4" s="46">
        <v>150</v>
      </c>
      <c r="S4" s="46">
        <v>700</v>
      </c>
      <c r="T4" s="49">
        <f ca="1">T3/2</f>
        <v>35000</v>
      </c>
      <c r="U4" s="49">
        <f t="shared" ref="U4:U22" ca="1" si="0">S4*T4</f>
        <v>24500000</v>
      </c>
      <c r="V4" s="49">
        <f t="shared" ref="V4:V22" ca="1" si="1">RAND()</f>
        <v>0.58689814641671811</v>
      </c>
      <c r="W4" s="39"/>
      <c r="X4" s="39"/>
      <c r="Y4" s="39"/>
    </row>
    <row r="5" spans="1:26" x14ac:dyDescent="0.3">
      <c r="A5" s="10">
        <v>1</v>
      </c>
      <c r="B5" s="11" t="s">
        <v>12</v>
      </c>
      <c r="C5" s="11"/>
      <c r="D5" s="11"/>
      <c r="E5" s="12">
        <v>1850</v>
      </c>
      <c r="F5" s="13" t="s">
        <v>3</v>
      </c>
      <c r="G5" s="13" t="s">
        <v>13</v>
      </c>
      <c r="H5" s="14">
        <v>1</v>
      </c>
      <c r="I5" s="13" t="s">
        <v>14</v>
      </c>
      <c r="J5" s="15">
        <f>E5*H5</f>
        <v>1850</v>
      </c>
      <c r="K5" s="101" t="s">
        <v>3</v>
      </c>
      <c r="L5" s="102"/>
      <c r="O5" s="46" t="s">
        <v>57</v>
      </c>
      <c r="P5" s="46" t="s">
        <v>58</v>
      </c>
      <c r="Q5" s="46">
        <v>1450</v>
      </c>
      <c r="R5" s="46">
        <v>150</v>
      </c>
      <c r="S5" s="46">
        <v>1300</v>
      </c>
      <c r="T5" s="49">
        <f ca="1">VLOOKUP(V5,$V$28:$W$32,2)</f>
        <v>50000</v>
      </c>
      <c r="U5" s="49">
        <f t="shared" ca="1" si="0"/>
        <v>65000000</v>
      </c>
      <c r="V5" s="49">
        <f t="shared" ca="1" si="1"/>
        <v>0.30378256258902581</v>
      </c>
      <c r="W5" s="39"/>
      <c r="X5" s="39"/>
      <c r="Y5" s="39"/>
    </row>
    <row r="6" spans="1:26" x14ac:dyDescent="0.3">
      <c r="A6" s="10">
        <v>1</v>
      </c>
      <c r="B6" s="11" t="s">
        <v>41</v>
      </c>
      <c r="C6" s="11"/>
      <c r="D6" s="11"/>
      <c r="E6" s="12">
        <v>850</v>
      </c>
      <c r="F6" s="13" t="s">
        <v>3</v>
      </c>
      <c r="G6" s="13" t="s">
        <v>13</v>
      </c>
      <c r="H6" s="14">
        <v>1</v>
      </c>
      <c r="I6" s="13" t="s">
        <v>14</v>
      </c>
      <c r="J6" s="15">
        <f>E6*H6</f>
        <v>850</v>
      </c>
      <c r="K6" s="101" t="s">
        <v>3</v>
      </c>
      <c r="L6" s="102"/>
      <c r="O6" s="46" t="s">
        <v>59</v>
      </c>
      <c r="P6" s="46" t="s">
        <v>58</v>
      </c>
      <c r="Q6" s="46">
        <v>1450</v>
      </c>
      <c r="R6" s="46">
        <v>150</v>
      </c>
      <c r="S6" s="46">
        <v>1300</v>
      </c>
      <c r="T6" s="49">
        <f t="shared" ref="T6:T22" ca="1" si="2">VLOOKUP(V6,$V$28:$W$32,2)</f>
        <v>65000</v>
      </c>
      <c r="U6" s="49">
        <f t="shared" ca="1" si="0"/>
        <v>84500000</v>
      </c>
      <c r="V6" s="49">
        <f t="shared" ca="1" si="1"/>
        <v>0.93952869679038309</v>
      </c>
      <c r="W6" s="39"/>
      <c r="X6" s="39"/>
      <c r="Y6" s="39"/>
    </row>
    <row r="7" spans="1:26" x14ac:dyDescent="0.3">
      <c r="A7" s="10">
        <v>18</v>
      </c>
      <c r="B7" s="11" t="s">
        <v>15</v>
      </c>
      <c r="C7" s="11"/>
      <c r="D7" s="11"/>
      <c r="E7" s="12">
        <v>1450</v>
      </c>
      <c r="F7" s="13" t="s">
        <v>3</v>
      </c>
      <c r="G7" s="13" t="s">
        <v>13</v>
      </c>
      <c r="H7" s="14">
        <v>1</v>
      </c>
      <c r="I7" s="13" t="s">
        <v>14</v>
      </c>
      <c r="J7" s="15">
        <f>E7*H7*A7</f>
        <v>26100</v>
      </c>
      <c r="K7" s="101" t="s">
        <v>3</v>
      </c>
      <c r="L7" s="102"/>
      <c r="O7" s="46" t="s">
        <v>60</v>
      </c>
      <c r="P7" s="46" t="s">
        <v>58</v>
      </c>
      <c r="Q7" s="46">
        <v>1450</v>
      </c>
      <c r="R7" s="46">
        <v>150</v>
      </c>
      <c r="S7" s="46">
        <v>1300</v>
      </c>
      <c r="T7" s="49">
        <f t="shared" ca="1" si="2"/>
        <v>50000</v>
      </c>
      <c r="U7" s="49">
        <f t="shared" ca="1" si="0"/>
        <v>65000000</v>
      </c>
      <c r="V7" s="49">
        <f t="shared" ca="1" si="1"/>
        <v>0.51103780541235533</v>
      </c>
      <c r="W7" s="39"/>
      <c r="X7" s="39"/>
      <c r="Y7" s="39"/>
    </row>
    <row r="8" spans="1:26" x14ac:dyDescent="0.3">
      <c r="A8" s="10"/>
      <c r="B8" s="11"/>
      <c r="C8" s="11"/>
      <c r="D8" s="11"/>
      <c r="E8" s="12"/>
      <c r="F8" s="13"/>
      <c r="G8" s="13"/>
      <c r="H8" s="14"/>
      <c r="I8" s="13"/>
      <c r="J8" s="15"/>
      <c r="K8" s="101"/>
      <c r="L8" s="102"/>
      <c r="O8" s="46" t="s">
        <v>61</v>
      </c>
      <c r="P8" s="46" t="s">
        <v>58</v>
      </c>
      <c r="Q8" s="46">
        <v>1450</v>
      </c>
      <c r="R8" s="46">
        <v>150</v>
      </c>
      <c r="S8" s="46">
        <v>1300</v>
      </c>
      <c r="T8" s="49">
        <f t="shared" ca="1" si="2"/>
        <v>60000</v>
      </c>
      <c r="U8" s="49">
        <f t="shared" ca="1" si="0"/>
        <v>78000000</v>
      </c>
      <c r="V8" s="49">
        <f t="shared" ca="1" si="1"/>
        <v>0.75624946453039621</v>
      </c>
      <c r="W8" s="39"/>
      <c r="X8" s="39"/>
      <c r="Y8" s="39"/>
    </row>
    <row r="9" spans="1:26" x14ac:dyDescent="0.3">
      <c r="A9" s="103" t="s">
        <v>16</v>
      </c>
      <c r="B9" s="104"/>
      <c r="C9" s="104"/>
      <c r="D9" s="104"/>
      <c r="E9" s="104"/>
      <c r="F9" s="104"/>
      <c r="G9" s="104"/>
      <c r="H9" s="104"/>
      <c r="I9" s="17" t="s">
        <v>14</v>
      </c>
      <c r="J9" s="18">
        <f>SUM(J4:J8)</f>
        <v>31500</v>
      </c>
      <c r="K9" s="105" t="s">
        <v>3</v>
      </c>
      <c r="L9" s="106"/>
      <c r="O9" s="46" t="s">
        <v>62</v>
      </c>
      <c r="P9" s="46" t="s">
        <v>58</v>
      </c>
      <c r="Q9" s="46">
        <v>1450</v>
      </c>
      <c r="R9" s="46">
        <v>150</v>
      </c>
      <c r="S9" s="46">
        <v>1300</v>
      </c>
      <c r="T9" s="49">
        <f t="shared" ca="1" si="2"/>
        <v>65000</v>
      </c>
      <c r="U9" s="49">
        <f t="shared" ca="1" si="0"/>
        <v>84500000</v>
      </c>
      <c r="V9" s="49">
        <f t="shared" ca="1" si="1"/>
        <v>0.94346096315674233</v>
      </c>
      <c r="W9" s="39"/>
      <c r="X9" s="39"/>
      <c r="Y9" s="39"/>
    </row>
    <row r="10" spans="1:26" ht="15" thickBot="1" x14ac:dyDescent="0.35">
      <c r="A10" s="19"/>
      <c r="B10" s="20"/>
      <c r="C10" s="20"/>
      <c r="D10" s="20"/>
      <c r="E10" s="20"/>
      <c r="F10" s="20"/>
      <c r="G10" s="20"/>
      <c r="H10" s="20"/>
      <c r="I10" s="13"/>
      <c r="J10" s="15"/>
      <c r="K10" s="20"/>
      <c r="L10" s="21"/>
      <c r="O10" s="46" t="s">
        <v>63</v>
      </c>
      <c r="P10" s="46" t="s">
        <v>58</v>
      </c>
      <c r="Q10" s="46">
        <v>1450</v>
      </c>
      <c r="R10" s="46">
        <v>150</v>
      </c>
      <c r="S10" s="46">
        <v>1300</v>
      </c>
      <c r="T10" s="49">
        <f t="shared" ca="1" si="2"/>
        <v>45000</v>
      </c>
      <c r="U10" s="49">
        <f t="shared" ca="1" si="0"/>
        <v>58500000</v>
      </c>
      <c r="V10" s="49">
        <f t="shared" ca="1" si="1"/>
        <v>3.5850822580418051E-2</v>
      </c>
      <c r="W10" s="39"/>
      <c r="X10" s="39"/>
      <c r="Y10" s="39"/>
    </row>
    <row r="11" spans="1:26" ht="16.2" thickBot="1" x14ac:dyDescent="0.35">
      <c r="A11" s="118" t="s">
        <v>17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20"/>
      <c r="O11" s="46" t="s">
        <v>64</v>
      </c>
      <c r="P11" s="46" t="s">
        <v>58</v>
      </c>
      <c r="Q11" s="46">
        <v>1450</v>
      </c>
      <c r="R11" s="46">
        <v>150</v>
      </c>
      <c r="S11" s="46">
        <v>1300</v>
      </c>
      <c r="T11" s="49">
        <f t="shared" ca="1" si="2"/>
        <v>50000</v>
      </c>
      <c r="U11" s="49">
        <f t="shared" ca="1" si="0"/>
        <v>65000000</v>
      </c>
      <c r="V11" s="49">
        <f t="shared" ca="1" si="1"/>
        <v>0.39186523690454178</v>
      </c>
      <c r="W11" s="39"/>
      <c r="X11" s="39"/>
      <c r="Y11" s="39"/>
    </row>
    <row r="12" spans="1:26" ht="15" thickBot="1" x14ac:dyDescent="0.35">
      <c r="A12" s="113" t="s">
        <v>18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5"/>
      <c r="O12" s="46" t="s">
        <v>65</v>
      </c>
      <c r="P12" s="46" t="s">
        <v>58</v>
      </c>
      <c r="Q12" s="46">
        <v>1450</v>
      </c>
      <c r="R12" s="46">
        <v>150</v>
      </c>
      <c r="S12" s="46">
        <v>1300</v>
      </c>
      <c r="T12" s="49">
        <f t="shared" ca="1" si="2"/>
        <v>50000</v>
      </c>
      <c r="U12" s="49">
        <f t="shared" ca="1" si="0"/>
        <v>65000000</v>
      </c>
      <c r="V12" s="49">
        <f t="shared" ca="1" si="1"/>
        <v>0.34018603215924326</v>
      </c>
      <c r="W12" s="39"/>
      <c r="X12" s="39"/>
      <c r="Y12" s="39"/>
    </row>
    <row r="13" spans="1:26" x14ac:dyDescent="0.3">
      <c r="A13" s="10"/>
      <c r="B13" s="11"/>
      <c r="C13" s="11"/>
      <c r="D13" s="11"/>
      <c r="E13" s="15"/>
      <c r="F13" s="13"/>
      <c r="G13" s="13"/>
      <c r="H13" s="14"/>
      <c r="I13" s="13"/>
      <c r="J13" s="15"/>
      <c r="K13" s="116"/>
      <c r="L13" s="117"/>
      <c r="O13" s="46" t="s">
        <v>66</v>
      </c>
      <c r="P13" s="46" t="s">
        <v>58</v>
      </c>
      <c r="Q13" s="46">
        <v>1450</v>
      </c>
      <c r="R13" s="46">
        <v>150</v>
      </c>
      <c r="S13" s="46">
        <v>1300</v>
      </c>
      <c r="T13" s="49">
        <f t="shared" ca="1" si="2"/>
        <v>65000</v>
      </c>
      <c r="U13" s="49">
        <f t="shared" ca="1" si="0"/>
        <v>84500000</v>
      </c>
      <c r="V13" s="49">
        <f t="shared" ca="1" si="1"/>
        <v>0.93989503677504438</v>
      </c>
      <c r="W13" s="39"/>
      <c r="X13" s="39"/>
      <c r="Y13" s="39"/>
    </row>
    <row r="14" spans="1:26" x14ac:dyDescent="0.3">
      <c r="A14" s="10">
        <v>1</v>
      </c>
      <c r="B14" s="11" t="s">
        <v>19</v>
      </c>
      <c r="C14" s="11"/>
      <c r="D14" s="11"/>
      <c r="E14" s="15">
        <v>1600</v>
      </c>
      <c r="F14" s="13" t="s">
        <v>3</v>
      </c>
      <c r="G14" s="13" t="s">
        <v>13</v>
      </c>
      <c r="H14" s="42">
        <f ca="1">T3</f>
        <v>70000</v>
      </c>
      <c r="I14" s="13" t="s">
        <v>14</v>
      </c>
      <c r="J14" s="15">
        <f ca="1">H14*E14</f>
        <v>112000000</v>
      </c>
      <c r="K14" s="101" t="s">
        <v>20</v>
      </c>
      <c r="L14" s="102"/>
      <c r="O14" s="46" t="s">
        <v>67</v>
      </c>
      <c r="P14" s="46" t="s">
        <v>58</v>
      </c>
      <c r="Q14" s="46">
        <v>1450</v>
      </c>
      <c r="R14" s="46">
        <v>150</v>
      </c>
      <c r="S14" s="46">
        <v>1300</v>
      </c>
      <c r="T14" s="49">
        <f t="shared" ca="1" si="2"/>
        <v>50000</v>
      </c>
      <c r="U14" s="49">
        <f t="shared" ca="1" si="0"/>
        <v>65000000</v>
      </c>
      <c r="V14" s="49">
        <f t="shared" ca="1" si="1"/>
        <v>0.50465024732063057</v>
      </c>
      <c r="W14" s="39"/>
      <c r="X14" s="39"/>
      <c r="Y14" s="39"/>
    </row>
    <row r="15" spans="1:26" x14ac:dyDescent="0.3">
      <c r="A15" s="10">
        <v>1</v>
      </c>
      <c r="B15" s="11" t="s">
        <v>41</v>
      </c>
      <c r="C15" s="11"/>
      <c r="D15" s="11"/>
      <c r="E15" s="15">
        <v>700</v>
      </c>
      <c r="F15" s="13" t="s">
        <v>3</v>
      </c>
      <c r="G15" s="13"/>
      <c r="H15" s="42">
        <f ca="1">H14/2</f>
        <v>35000</v>
      </c>
      <c r="I15" s="13"/>
      <c r="J15" s="15">
        <f ca="1">H15*E15</f>
        <v>24500000</v>
      </c>
      <c r="K15" s="101" t="s">
        <v>20</v>
      </c>
      <c r="L15" s="102"/>
      <c r="O15" s="46" t="s">
        <v>68</v>
      </c>
      <c r="P15" s="46" t="s">
        <v>58</v>
      </c>
      <c r="Q15" s="46">
        <v>1450</v>
      </c>
      <c r="R15" s="46">
        <v>150</v>
      </c>
      <c r="S15" s="46">
        <v>1300</v>
      </c>
      <c r="T15" s="49">
        <f t="shared" ca="1" si="2"/>
        <v>50000</v>
      </c>
      <c r="U15" s="49">
        <f t="shared" ca="1" si="0"/>
        <v>65000000</v>
      </c>
      <c r="V15" s="49">
        <f t="shared" ca="1" si="1"/>
        <v>0.36765422134722092</v>
      </c>
      <c r="W15" s="39"/>
      <c r="X15" s="39"/>
      <c r="Y15" s="39"/>
    </row>
    <row r="16" spans="1:26" x14ac:dyDescent="0.3">
      <c r="A16" s="10">
        <v>18</v>
      </c>
      <c r="B16" s="11" t="s">
        <v>21</v>
      </c>
      <c r="C16" s="11"/>
      <c r="D16" s="11"/>
      <c r="E16" s="15">
        <v>1300</v>
      </c>
      <c r="F16" s="13" t="s">
        <v>3</v>
      </c>
      <c r="G16" s="13" t="s">
        <v>13</v>
      </c>
      <c r="H16" s="42">
        <f ca="1">W34</f>
        <v>53055.555555555555</v>
      </c>
      <c r="I16" s="13" t="s">
        <v>14</v>
      </c>
      <c r="J16" s="15">
        <f ca="1">H16*E16*A16</f>
        <v>1241500000</v>
      </c>
      <c r="K16" s="101" t="s">
        <v>20</v>
      </c>
      <c r="L16" s="102"/>
      <c r="O16" s="46" t="s">
        <v>69</v>
      </c>
      <c r="P16" s="46" t="s">
        <v>58</v>
      </c>
      <c r="Q16" s="46">
        <v>1450</v>
      </c>
      <c r="R16" s="46">
        <v>150</v>
      </c>
      <c r="S16" s="46">
        <v>1300</v>
      </c>
      <c r="T16" s="49">
        <f t="shared" ca="1" si="2"/>
        <v>45000</v>
      </c>
      <c r="U16" s="49">
        <f t="shared" ca="1" si="0"/>
        <v>58500000</v>
      </c>
      <c r="V16" s="49">
        <f t="shared" ca="1" si="1"/>
        <v>0.11326853167269124</v>
      </c>
      <c r="W16" s="39"/>
      <c r="X16" s="39"/>
      <c r="Y16" s="39"/>
    </row>
    <row r="17" spans="1:25" x14ac:dyDescent="0.3">
      <c r="A17" s="10"/>
      <c r="B17" s="11"/>
      <c r="C17" s="11"/>
      <c r="D17" s="11"/>
      <c r="E17" s="15"/>
      <c r="F17" s="13"/>
      <c r="G17" s="13"/>
      <c r="H17" s="14"/>
      <c r="I17" s="13"/>
      <c r="J17" s="15"/>
      <c r="K17" s="101"/>
      <c r="L17" s="102"/>
      <c r="O17" s="46" t="s">
        <v>70</v>
      </c>
      <c r="P17" s="46" t="s">
        <v>58</v>
      </c>
      <c r="Q17" s="46">
        <v>1450</v>
      </c>
      <c r="R17" s="46">
        <v>150</v>
      </c>
      <c r="S17" s="46">
        <v>1300</v>
      </c>
      <c r="T17" s="49">
        <f t="shared" ca="1" si="2"/>
        <v>55000</v>
      </c>
      <c r="U17" s="49">
        <f t="shared" ca="1" si="0"/>
        <v>71500000</v>
      </c>
      <c r="V17" s="49">
        <f t="shared" ca="1" si="1"/>
        <v>0.63315087807744541</v>
      </c>
      <c r="W17" s="39"/>
      <c r="X17" s="39"/>
      <c r="Y17" s="39"/>
    </row>
    <row r="18" spans="1:25" x14ac:dyDescent="0.3">
      <c r="A18" s="10"/>
      <c r="B18" s="11"/>
      <c r="C18" s="11"/>
      <c r="D18" s="11"/>
      <c r="E18" s="15"/>
      <c r="F18" s="13"/>
      <c r="G18" s="13"/>
      <c r="H18" s="14"/>
      <c r="I18" s="13"/>
      <c r="J18" s="15"/>
      <c r="K18" s="101"/>
      <c r="L18" s="102"/>
      <c r="O18" s="46" t="s">
        <v>71</v>
      </c>
      <c r="P18" s="46" t="s">
        <v>58</v>
      </c>
      <c r="Q18" s="46">
        <v>1450</v>
      </c>
      <c r="R18" s="46">
        <v>150</v>
      </c>
      <c r="S18" s="46">
        <v>1300</v>
      </c>
      <c r="T18" s="49">
        <f t="shared" ca="1" si="2"/>
        <v>55000</v>
      </c>
      <c r="U18" s="49">
        <f t="shared" ca="1" si="0"/>
        <v>71500000</v>
      </c>
      <c r="V18" s="49">
        <f t="shared" ca="1" si="1"/>
        <v>0.68152857036178438</v>
      </c>
      <c r="W18" s="39"/>
      <c r="X18" s="39"/>
      <c r="Y18" s="39"/>
    </row>
    <row r="19" spans="1:25" x14ac:dyDescent="0.3">
      <c r="A19" s="103" t="s">
        <v>17</v>
      </c>
      <c r="B19" s="104"/>
      <c r="C19" s="104"/>
      <c r="D19" s="104"/>
      <c r="E19" s="104"/>
      <c r="F19" s="104"/>
      <c r="G19" s="104"/>
      <c r="H19" s="104"/>
      <c r="I19" s="17" t="s">
        <v>14</v>
      </c>
      <c r="J19" s="18">
        <f ca="1">SUM(J13:J18)</f>
        <v>1378000000</v>
      </c>
      <c r="K19" s="105" t="s">
        <v>20</v>
      </c>
      <c r="L19" s="106"/>
      <c r="O19" s="46" t="s">
        <v>72</v>
      </c>
      <c r="P19" s="46" t="s">
        <v>58</v>
      </c>
      <c r="Q19" s="46">
        <v>1450</v>
      </c>
      <c r="R19" s="46">
        <v>150</v>
      </c>
      <c r="S19" s="46">
        <v>1300</v>
      </c>
      <c r="T19" s="49">
        <f t="shared" ca="1" si="2"/>
        <v>60000</v>
      </c>
      <c r="U19" s="49">
        <f t="shared" ca="1" si="0"/>
        <v>78000000</v>
      </c>
      <c r="V19" s="49">
        <f t="shared" ca="1" si="1"/>
        <v>0.73693795339213142</v>
      </c>
      <c r="W19" s="39"/>
      <c r="X19" s="39"/>
      <c r="Y19" s="39"/>
    </row>
    <row r="20" spans="1:25" ht="15" thickBot="1" x14ac:dyDescent="0.35">
      <c r="A20" s="19"/>
      <c r="B20" s="20"/>
      <c r="C20" s="20"/>
      <c r="D20" s="20"/>
      <c r="E20" s="20"/>
      <c r="F20" s="20"/>
      <c r="G20" s="20"/>
      <c r="H20" s="20"/>
      <c r="I20" s="13"/>
      <c r="J20" s="15"/>
      <c r="K20" s="20"/>
      <c r="L20" s="21"/>
      <c r="O20" s="46" t="s">
        <v>73</v>
      </c>
      <c r="P20" s="46" t="s">
        <v>58</v>
      </c>
      <c r="Q20" s="46">
        <v>1450</v>
      </c>
      <c r="R20" s="46">
        <v>150</v>
      </c>
      <c r="S20" s="46">
        <v>1300</v>
      </c>
      <c r="T20" s="49">
        <f t="shared" ca="1" si="2"/>
        <v>45000</v>
      </c>
      <c r="U20" s="49">
        <f t="shared" ca="1" si="0"/>
        <v>58500000</v>
      </c>
      <c r="V20" s="49">
        <f t="shared" ca="1" si="1"/>
        <v>6.1213442665619344E-2</v>
      </c>
      <c r="W20" s="39"/>
      <c r="X20" s="39"/>
      <c r="Y20" s="39"/>
    </row>
    <row r="21" spans="1:25" ht="16.2" thickBot="1" x14ac:dyDescent="0.35">
      <c r="A21" s="118" t="s">
        <v>28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20"/>
      <c r="O21" s="46" t="s">
        <v>74</v>
      </c>
      <c r="P21" s="46" t="s">
        <v>58</v>
      </c>
      <c r="Q21" s="46">
        <v>1450</v>
      </c>
      <c r="R21" s="46">
        <v>150</v>
      </c>
      <c r="S21" s="46">
        <v>1300</v>
      </c>
      <c r="T21" s="49">
        <f t="shared" ca="1" si="2"/>
        <v>50000</v>
      </c>
      <c r="U21" s="49">
        <f t="shared" ca="1" si="0"/>
        <v>65000000</v>
      </c>
      <c r="V21" s="49">
        <f t="shared" ca="1" si="1"/>
        <v>0.26213961055295587</v>
      </c>
      <c r="W21" s="39"/>
      <c r="X21" s="39"/>
      <c r="Y21" s="39"/>
    </row>
    <row r="22" spans="1:25" ht="15" thickBot="1" x14ac:dyDescent="0.35">
      <c r="A22" s="124" t="s">
        <v>43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  <c r="O22" s="46" t="s">
        <v>75</v>
      </c>
      <c r="P22" s="46" t="s">
        <v>58</v>
      </c>
      <c r="Q22" s="46">
        <v>1450</v>
      </c>
      <c r="R22" s="46">
        <v>150</v>
      </c>
      <c r="S22" s="46">
        <v>1300</v>
      </c>
      <c r="T22" s="49">
        <f t="shared" ca="1" si="2"/>
        <v>45000</v>
      </c>
      <c r="U22" s="49">
        <f t="shared" ca="1" si="0"/>
        <v>58500000</v>
      </c>
      <c r="V22" s="49">
        <f t="shared" ca="1" si="1"/>
        <v>0.14367144725753966</v>
      </c>
      <c r="W22" s="39"/>
      <c r="X22" s="39"/>
      <c r="Y22" s="39"/>
    </row>
    <row r="23" spans="1:25" x14ac:dyDescent="0.3">
      <c r="A23" s="127" t="s">
        <v>29</v>
      </c>
      <c r="B23" s="101"/>
      <c r="C23" s="101"/>
      <c r="D23" s="101"/>
      <c r="E23" s="15">
        <v>31500</v>
      </c>
      <c r="F23" s="13" t="s">
        <v>3</v>
      </c>
      <c r="G23" s="13" t="s">
        <v>13</v>
      </c>
      <c r="H23" s="14">
        <v>8100</v>
      </c>
      <c r="I23" s="13" t="s">
        <v>14</v>
      </c>
      <c r="J23" s="18">
        <f>E23*H23</f>
        <v>255150000</v>
      </c>
      <c r="K23" s="128" t="s">
        <v>20</v>
      </c>
      <c r="L23" s="129"/>
      <c r="O23" s="46"/>
      <c r="P23" s="46"/>
      <c r="Q23" s="46">
        <f>SUM(Q2:Q22)</f>
        <v>31500</v>
      </c>
      <c r="R23" s="46">
        <f>SUM(R2:R22)</f>
        <v>5800</v>
      </c>
      <c r="S23" s="46">
        <f>SUM(S2:S22)</f>
        <v>25700</v>
      </c>
      <c r="T23" s="48"/>
      <c r="U23" s="50">
        <f ca="1">SUM(U2:U22)</f>
        <v>1378000000</v>
      </c>
      <c r="V23" s="48"/>
      <c r="W23" s="38"/>
      <c r="X23" s="38"/>
      <c r="Y23" s="38"/>
    </row>
    <row r="24" spans="1:25" ht="15" thickBot="1" x14ac:dyDescent="0.35">
      <c r="A24" s="25"/>
      <c r="B24" s="11"/>
      <c r="C24" s="11"/>
      <c r="D24" s="11"/>
      <c r="E24" s="13"/>
      <c r="F24" s="13"/>
      <c r="G24" s="13"/>
      <c r="H24" s="11"/>
      <c r="I24" s="13"/>
      <c r="J24" s="15"/>
      <c r="K24" s="11"/>
      <c r="L24" s="16"/>
    </row>
    <row r="25" spans="1:25" ht="16.2" thickBot="1" x14ac:dyDescent="0.35">
      <c r="A25" s="118" t="s">
        <v>22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0"/>
    </row>
    <row r="26" spans="1:25" ht="15" thickBot="1" x14ac:dyDescent="0.35">
      <c r="A26" s="141" t="s">
        <v>23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3"/>
      <c r="S26" s="97" t="s">
        <v>78</v>
      </c>
      <c r="T26" s="98"/>
      <c r="V26" s="99" t="s">
        <v>58</v>
      </c>
      <c r="W26" s="100"/>
    </row>
    <row r="27" spans="1:25" ht="34.200000000000003" customHeight="1" x14ac:dyDescent="0.4">
      <c r="A27" s="22" t="s">
        <v>24</v>
      </c>
      <c r="B27" s="15">
        <f ca="1">J19</f>
        <v>1378000000</v>
      </c>
      <c r="C27" s="15" t="s">
        <v>25</v>
      </c>
      <c r="D27" s="13" t="s">
        <v>26</v>
      </c>
      <c r="E27" s="15">
        <f ca="1">J19</f>
        <v>1378000000</v>
      </c>
      <c r="F27" s="13" t="s">
        <v>25</v>
      </c>
      <c r="G27" s="13" t="s">
        <v>27</v>
      </c>
      <c r="H27" s="36">
        <f ca="1">J19/(J19-(J19-H39-J33-J23))</f>
        <v>1.3224798897206371</v>
      </c>
      <c r="I27" s="13" t="s">
        <v>14</v>
      </c>
      <c r="J27" s="34">
        <f ca="1">B27-E27/H27</f>
        <v>336018181.81818175</v>
      </c>
      <c r="K27" s="128" t="s">
        <v>20</v>
      </c>
      <c r="L27" s="129"/>
      <c r="S27" s="53" t="s">
        <v>76</v>
      </c>
      <c r="T27" s="53" t="s">
        <v>77</v>
      </c>
      <c r="V27" s="54" t="s">
        <v>79</v>
      </c>
      <c r="W27" s="54" t="s">
        <v>77</v>
      </c>
    </row>
    <row r="28" spans="1:25" ht="15" thickBot="1" x14ac:dyDescent="0.35">
      <c r="A28" s="22"/>
      <c r="B28" s="15"/>
      <c r="C28" s="15"/>
      <c r="D28" s="13"/>
      <c r="E28" s="15"/>
      <c r="F28" s="13"/>
      <c r="G28" s="13"/>
      <c r="H28" s="24"/>
      <c r="I28" s="13"/>
      <c r="J28" s="15"/>
      <c r="K28" s="11"/>
      <c r="L28" s="16"/>
      <c r="R28">
        <v>15</v>
      </c>
      <c r="S28" s="40">
        <v>0</v>
      </c>
      <c r="T28" s="40">
        <v>65000</v>
      </c>
      <c r="U28">
        <v>15</v>
      </c>
      <c r="V28" s="41">
        <v>0</v>
      </c>
      <c r="W28" s="41">
        <v>45000</v>
      </c>
    </row>
    <row r="29" spans="1:25" ht="16.2" thickBot="1" x14ac:dyDescent="0.35">
      <c r="A29" s="118" t="s">
        <v>30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0"/>
      <c r="R29">
        <v>45</v>
      </c>
      <c r="S29" s="40">
        <v>0.15</v>
      </c>
      <c r="T29" s="40">
        <v>70000</v>
      </c>
      <c r="U29">
        <v>40</v>
      </c>
      <c r="V29" s="41">
        <v>0.15</v>
      </c>
      <c r="W29" s="41">
        <v>50000</v>
      </c>
    </row>
    <row r="30" spans="1:25" x14ac:dyDescent="0.3">
      <c r="A30" s="130" t="s">
        <v>31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2"/>
      <c r="R30">
        <v>25</v>
      </c>
      <c r="S30" s="40">
        <v>0.6</v>
      </c>
      <c r="T30" s="40">
        <v>75000</v>
      </c>
      <c r="U30">
        <v>15</v>
      </c>
      <c r="V30" s="41">
        <v>0.55000000000000004</v>
      </c>
      <c r="W30" s="41">
        <v>55000</v>
      </c>
    </row>
    <row r="31" spans="1:25" x14ac:dyDescent="0.3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R31">
        <v>15</v>
      </c>
      <c r="S31" s="40">
        <v>0.85</v>
      </c>
      <c r="T31" s="40">
        <v>85000</v>
      </c>
      <c r="U31">
        <v>15</v>
      </c>
      <c r="V31" s="41">
        <v>0.7</v>
      </c>
      <c r="W31" s="41">
        <v>60000</v>
      </c>
    </row>
    <row r="32" spans="1:25" ht="15" thickBot="1" x14ac:dyDescent="0.35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8"/>
      <c r="U32">
        <v>15</v>
      </c>
      <c r="V32" s="41">
        <v>0.85</v>
      </c>
      <c r="W32" s="41">
        <v>65000</v>
      </c>
    </row>
    <row r="33" spans="1:23" x14ac:dyDescent="0.3">
      <c r="A33" s="22" t="s">
        <v>32</v>
      </c>
      <c r="B33" s="15">
        <f>H39+J23</f>
        <v>955150000</v>
      </c>
      <c r="C33" s="15" t="s">
        <v>25</v>
      </c>
      <c r="D33" s="13" t="s">
        <v>26</v>
      </c>
      <c r="E33" s="15">
        <f>B33</f>
        <v>955150000</v>
      </c>
      <c r="F33" s="13" t="s">
        <v>25</v>
      </c>
      <c r="G33" s="13" t="s">
        <v>27</v>
      </c>
      <c r="H33" s="23">
        <v>1.1000000000000001</v>
      </c>
      <c r="I33" s="13" t="s">
        <v>14</v>
      </c>
      <c r="J33" s="18">
        <f>B33-(E33/H33)</f>
        <v>86831818.181818247</v>
      </c>
      <c r="K33" s="128" t="s">
        <v>20</v>
      </c>
      <c r="L33" s="129"/>
    </row>
    <row r="34" spans="1:23" ht="15" thickBot="1" x14ac:dyDescent="0.35">
      <c r="A34" s="22"/>
      <c r="B34" s="15"/>
      <c r="C34" s="15"/>
      <c r="D34" s="13"/>
      <c r="E34" s="15"/>
      <c r="F34" s="13"/>
      <c r="G34" s="13"/>
      <c r="H34" s="24"/>
      <c r="I34" s="13"/>
      <c r="J34" s="15"/>
      <c r="K34" s="11"/>
      <c r="L34" s="16"/>
      <c r="V34" s="51" t="s">
        <v>80</v>
      </c>
      <c r="W34" s="52">
        <f ca="1">AVERAGE(T5:T22)</f>
        <v>53055.555555555555</v>
      </c>
    </row>
    <row r="35" spans="1:23" ht="16.2" thickBot="1" x14ac:dyDescent="0.35">
      <c r="A35" s="118" t="s">
        <v>33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0"/>
    </row>
    <row r="36" spans="1:23" x14ac:dyDescent="0.3">
      <c r="A36" s="130" t="s">
        <v>34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2"/>
    </row>
    <row r="37" spans="1:23" ht="15" thickBot="1" x14ac:dyDescent="0.35">
      <c r="A37" s="13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8"/>
    </row>
    <row r="38" spans="1:23" ht="40.200000000000003" thickBot="1" x14ac:dyDescent="0.35">
      <c r="A38" s="26" t="s">
        <v>35</v>
      </c>
      <c r="B38" s="27">
        <f ca="1">J19</f>
        <v>1378000000</v>
      </c>
      <c r="C38" s="28" t="s">
        <v>26</v>
      </c>
      <c r="D38" s="139">
        <f ca="1">J27</f>
        <v>336018181.81818175</v>
      </c>
      <c r="E38" s="140"/>
      <c r="F38" s="28" t="s">
        <v>26</v>
      </c>
      <c r="G38" s="139">
        <f>J23</f>
        <v>255150000</v>
      </c>
      <c r="H38" s="140"/>
      <c r="I38" s="28" t="s">
        <v>26</v>
      </c>
      <c r="J38" s="27">
        <f>J33</f>
        <v>86831818.181818247</v>
      </c>
      <c r="K38" s="27" t="s">
        <v>14</v>
      </c>
      <c r="L38" s="29">
        <f ca="1">B38-D38-G38-J38</f>
        <v>700000000</v>
      </c>
      <c r="N38" s="35"/>
    </row>
    <row r="39" spans="1:23" ht="23.4" thickBot="1" x14ac:dyDescent="0.35">
      <c r="A39" s="121" t="s">
        <v>36</v>
      </c>
      <c r="B39" s="122"/>
      <c r="C39" s="122"/>
      <c r="D39" s="122"/>
      <c r="E39" s="122"/>
      <c r="F39" s="123"/>
      <c r="G39" s="30" t="s">
        <v>14</v>
      </c>
      <c r="H39" s="31">
        <f>J39*L39</f>
        <v>700000000</v>
      </c>
      <c r="I39" s="30" t="s">
        <v>27</v>
      </c>
      <c r="J39" s="32">
        <v>20000</v>
      </c>
      <c r="K39" s="30" t="s">
        <v>14</v>
      </c>
      <c r="L39" s="33">
        <v>35000</v>
      </c>
      <c r="T39" t="s">
        <v>82</v>
      </c>
      <c r="U39" t="s">
        <v>86</v>
      </c>
    </row>
    <row r="40" spans="1:23" x14ac:dyDescent="0.3">
      <c r="T40" t="s">
        <v>83</v>
      </c>
    </row>
    <row r="41" spans="1:23" x14ac:dyDescent="0.3">
      <c r="T41" t="s">
        <v>84</v>
      </c>
    </row>
    <row r="42" spans="1:23" x14ac:dyDescent="0.3">
      <c r="T42" t="s">
        <v>85</v>
      </c>
      <c r="U42" t="s">
        <v>87</v>
      </c>
    </row>
  </sheetData>
  <mergeCells count="37">
    <mergeCell ref="A39:F39"/>
    <mergeCell ref="A21:L21"/>
    <mergeCell ref="A22:L22"/>
    <mergeCell ref="A23:D23"/>
    <mergeCell ref="K23:L23"/>
    <mergeCell ref="A29:L29"/>
    <mergeCell ref="A30:L32"/>
    <mergeCell ref="K33:L33"/>
    <mergeCell ref="A35:L35"/>
    <mergeCell ref="A36:L37"/>
    <mergeCell ref="D38:E38"/>
    <mergeCell ref="G38:H38"/>
    <mergeCell ref="A26:L26"/>
    <mergeCell ref="K27:L27"/>
    <mergeCell ref="A25:L25"/>
    <mergeCell ref="K6:L6"/>
    <mergeCell ref="A11:L11"/>
    <mergeCell ref="A12:L12"/>
    <mergeCell ref="K13:L13"/>
    <mergeCell ref="K14:L14"/>
    <mergeCell ref="A1:L1"/>
    <mergeCell ref="A2:L2"/>
    <mergeCell ref="A3:L3"/>
    <mergeCell ref="K4:L4"/>
    <mergeCell ref="K5:L5"/>
    <mergeCell ref="S26:T26"/>
    <mergeCell ref="V26:W26"/>
    <mergeCell ref="K7:L7"/>
    <mergeCell ref="K8:L8"/>
    <mergeCell ref="A9:H9"/>
    <mergeCell ref="K9:L9"/>
    <mergeCell ref="K15:L15"/>
    <mergeCell ref="K16:L16"/>
    <mergeCell ref="K17:L17"/>
    <mergeCell ref="K18:L18"/>
    <mergeCell ref="A19:H19"/>
    <mergeCell ref="K19:L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589A-64A4-4D34-B1B5-91FDE980E91A}">
  <dimension ref="A1:X42"/>
  <sheetViews>
    <sheetView topLeftCell="B1" zoomScale="70" zoomScaleNormal="70" workbookViewId="0">
      <selection activeCell="O31" sqref="O31"/>
    </sheetView>
  </sheetViews>
  <sheetFormatPr defaultRowHeight="14.4" x14ac:dyDescent="0.3"/>
  <cols>
    <col min="2" max="2" width="16.6640625" customWidth="1"/>
    <col min="5" max="5" width="13.88671875" customWidth="1"/>
    <col min="8" max="8" width="15.33203125" customWidth="1"/>
    <col min="10" max="10" width="23.33203125" customWidth="1"/>
    <col min="12" max="12" width="23.33203125" customWidth="1"/>
    <col min="20" max="20" width="19.5546875" customWidth="1"/>
    <col min="21" max="21" width="22.88671875" customWidth="1"/>
    <col min="22" max="22" width="12.5546875" customWidth="1"/>
    <col min="23" max="23" width="13.88671875" customWidth="1"/>
  </cols>
  <sheetData>
    <row r="1" spans="1:24" ht="43.8" thickBot="1" x14ac:dyDescent="0.35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  <c r="O1" s="43" t="s">
        <v>44</v>
      </c>
      <c r="P1" s="43" t="s">
        <v>45</v>
      </c>
      <c r="Q1" s="43" t="s">
        <v>46</v>
      </c>
      <c r="R1" s="44" t="s">
        <v>47</v>
      </c>
      <c r="S1" s="44" t="s">
        <v>48</v>
      </c>
      <c r="T1" s="44" t="s">
        <v>49</v>
      </c>
      <c r="U1" s="43" t="s">
        <v>50</v>
      </c>
      <c r="V1" s="45" t="s">
        <v>81</v>
      </c>
      <c r="W1" s="37"/>
      <c r="X1" s="37"/>
    </row>
    <row r="2" spans="1:24" ht="16.2" thickBot="1" x14ac:dyDescent="0.35">
      <c r="A2" s="110" t="s">
        <v>11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  <c r="O2" s="46" t="s">
        <v>51</v>
      </c>
      <c r="P2" s="46" t="s">
        <v>52</v>
      </c>
      <c r="Q2" s="46">
        <v>2700</v>
      </c>
      <c r="R2" s="46">
        <v>2700</v>
      </c>
      <c r="S2" s="46">
        <v>0</v>
      </c>
      <c r="T2" s="47">
        <v>0</v>
      </c>
      <c r="U2" s="48">
        <f>S2*T2</f>
        <v>0</v>
      </c>
      <c r="V2" s="48"/>
      <c r="W2" s="38"/>
      <c r="X2" s="38"/>
    </row>
    <row r="3" spans="1:24" ht="15" thickBot="1" x14ac:dyDescent="0.35">
      <c r="A3" s="113" t="s">
        <v>37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O3" s="46" t="s">
        <v>53</v>
      </c>
      <c r="P3" s="46" t="s">
        <v>54</v>
      </c>
      <c r="Q3" s="46">
        <v>1850</v>
      </c>
      <c r="R3" s="46">
        <v>250</v>
      </c>
      <c r="S3" s="46">
        <v>1600</v>
      </c>
      <c r="T3" s="49">
        <f ca="1">VLOOKUP(V3,$S$28:$T$31,2)</f>
        <v>70000</v>
      </c>
      <c r="U3" s="49">
        <f ca="1">S3*T3</f>
        <v>112000000</v>
      </c>
      <c r="V3" s="49">
        <f ca="1">RAND()</f>
        <v>0.59395865031950557</v>
      </c>
      <c r="W3" s="39"/>
      <c r="X3" s="39"/>
    </row>
    <row r="4" spans="1:24" x14ac:dyDescent="0.3">
      <c r="A4" s="10">
        <v>1</v>
      </c>
      <c r="B4" s="11" t="s">
        <v>42</v>
      </c>
      <c r="C4" s="11"/>
      <c r="D4" s="11"/>
      <c r="E4" s="12">
        <v>2700</v>
      </c>
      <c r="F4" s="13" t="s">
        <v>3</v>
      </c>
      <c r="G4" s="13" t="s">
        <v>13</v>
      </c>
      <c r="H4" s="14">
        <v>1</v>
      </c>
      <c r="I4" s="13" t="s">
        <v>14</v>
      </c>
      <c r="J4" s="15">
        <f>E4*H4</f>
        <v>2700</v>
      </c>
      <c r="K4" s="116" t="s">
        <v>3</v>
      </c>
      <c r="L4" s="117"/>
      <c r="O4" s="46" t="s">
        <v>55</v>
      </c>
      <c r="P4" s="46" t="s">
        <v>56</v>
      </c>
      <c r="Q4" s="46">
        <v>850</v>
      </c>
      <c r="R4" s="46">
        <v>150</v>
      </c>
      <c r="S4" s="46">
        <v>700</v>
      </c>
      <c r="T4" s="49">
        <f ca="1">T3/2</f>
        <v>35000</v>
      </c>
      <c r="U4" s="49">
        <f t="shared" ref="U4:U22" ca="1" si="0">S4*T4</f>
        <v>24500000</v>
      </c>
      <c r="V4" s="49">
        <f t="shared" ref="V4:V22" ca="1" si="1">RAND()</f>
        <v>0.62224208805689696</v>
      </c>
      <c r="W4" s="39"/>
      <c r="X4" s="39"/>
    </row>
    <row r="5" spans="1:24" x14ac:dyDescent="0.3">
      <c r="A5" s="10">
        <v>1</v>
      </c>
      <c r="B5" s="11" t="s">
        <v>12</v>
      </c>
      <c r="C5" s="11"/>
      <c r="D5" s="11"/>
      <c r="E5" s="12">
        <v>1850</v>
      </c>
      <c r="F5" s="13" t="s">
        <v>3</v>
      </c>
      <c r="G5" s="13" t="s">
        <v>13</v>
      </c>
      <c r="H5" s="14">
        <v>1</v>
      </c>
      <c r="I5" s="13" t="s">
        <v>14</v>
      </c>
      <c r="J5" s="15">
        <f>E5*H5</f>
        <v>1850</v>
      </c>
      <c r="K5" s="101" t="s">
        <v>3</v>
      </c>
      <c r="L5" s="102"/>
      <c r="O5" s="46" t="s">
        <v>57</v>
      </c>
      <c r="P5" s="46" t="s">
        <v>88</v>
      </c>
      <c r="Q5" s="46">
        <v>1450</v>
      </c>
      <c r="R5" s="46">
        <v>150</v>
      </c>
      <c r="S5" s="46">
        <v>1300</v>
      </c>
      <c r="T5" s="49">
        <f ca="1">VLOOKUP(V5,$V$28:$W$32,2)</f>
        <v>55000</v>
      </c>
      <c r="U5" s="49">
        <f t="shared" ca="1" si="0"/>
        <v>71500000</v>
      </c>
      <c r="V5" s="49">
        <f t="shared" ca="1" si="1"/>
        <v>0.75737754675564772</v>
      </c>
      <c r="W5" s="39"/>
      <c r="X5" s="39"/>
    </row>
    <row r="6" spans="1:24" x14ac:dyDescent="0.3">
      <c r="A6" s="10">
        <v>1</v>
      </c>
      <c r="B6" s="11" t="s">
        <v>41</v>
      </c>
      <c r="C6" s="11"/>
      <c r="D6" s="11"/>
      <c r="E6" s="12">
        <v>850</v>
      </c>
      <c r="F6" s="13" t="s">
        <v>3</v>
      </c>
      <c r="G6" s="13" t="s">
        <v>13</v>
      </c>
      <c r="H6" s="14">
        <v>1</v>
      </c>
      <c r="I6" s="13" t="s">
        <v>14</v>
      </c>
      <c r="J6" s="15">
        <f>E6*H6</f>
        <v>850</v>
      </c>
      <c r="K6" s="101" t="s">
        <v>3</v>
      </c>
      <c r="L6" s="102"/>
      <c r="O6" s="46" t="s">
        <v>59</v>
      </c>
      <c r="P6" s="46" t="s">
        <v>88</v>
      </c>
      <c r="Q6" s="46">
        <v>1450</v>
      </c>
      <c r="R6" s="46">
        <v>150</v>
      </c>
      <c r="S6" s="46">
        <v>1300</v>
      </c>
      <c r="T6" s="49">
        <f t="shared" ref="T6:T22" ca="1" si="2">VLOOKUP(V6,$V$28:$W$32,2)</f>
        <v>55000</v>
      </c>
      <c r="U6" s="49">
        <f t="shared" ca="1" si="0"/>
        <v>71500000</v>
      </c>
      <c r="V6" s="49">
        <f t="shared" ca="1" si="1"/>
        <v>0.8377391183322076</v>
      </c>
      <c r="W6" s="39"/>
      <c r="X6" s="39"/>
    </row>
    <row r="7" spans="1:24" x14ac:dyDescent="0.3">
      <c r="A7" s="10">
        <v>18</v>
      </c>
      <c r="B7" s="11" t="s">
        <v>15</v>
      </c>
      <c r="C7" s="11"/>
      <c r="D7" s="11"/>
      <c r="E7" s="12">
        <v>1450</v>
      </c>
      <c r="F7" s="13" t="s">
        <v>3</v>
      </c>
      <c r="G7" s="13" t="s">
        <v>13</v>
      </c>
      <c r="H7" s="14">
        <v>1</v>
      </c>
      <c r="I7" s="13" t="s">
        <v>14</v>
      </c>
      <c r="J7" s="15">
        <f>E7*H7*A7</f>
        <v>26100</v>
      </c>
      <c r="K7" s="101" t="s">
        <v>3</v>
      </c>
      <c r="L7" s="102"/>
      <c r="O7" s="46" t="s">
        <v>60</v>
      </c>
      <c r="P7" s="46" t="s">
        <v>88</v>
      </c>
      <c r="Q7" s="46">
        <v>1450</v>
      </c>
      <c r="R7" s="46">
        <v>150</v>
      </c>
      <c r="S7" s="46">
        <v>1300</v>
      </c>
      <c r="T7" s="49">
        <f t="shared" ca="1" si="2"/>
        <v>50000</v>
      </c>
      <c r="U7" s="49">
        <f t="shared" ca="1" si="0"/>
        <v>65000000</v>
      </c>
      <c r="V7" s="49">
        <f t="shared" ca="1" si="1"/>
        <v>0.35230021330755679</v>
      </c>
      <c r="W7" s="39"/>
      <c r="X7" s="39"/>
    </row>
    <row r="8" spans="1:24" x14ac:dyDescent="0.3">
      <c r="A8" s="10"/>
      <c r="B8" s="11"/>
      <c r="C8" s="11"/>
      <c r="D8" s="11"/>
      <c r="E8" s="12"/>
      <c r="F8" s="13"/>
      <c r="G8" s="13"/>
      <c r="H8" s="14"/>
      <c r="I8" s="13"/>
      <c r="J8" s="15"/>
      <c r="K8" s="101"/>
      <c r="L8" s="102"/>
      <c r="O8" s="46" t="s">
        <v>61</v>
      </c>
      <c r="P8" s="46" t="s">
        <v>88</v>
      </c>
      <c r="Q8" s="46">
        <v>1450</v>
      </c>
      <c r="R8" s="46">
        <v>150</v>
      </c>
      <c r="S8" s="46">
        <v>1300</v>
      </c>
      <c r="T8" s="49">
        <f t="shared" ca="1" si="2"/>
        <v>50000</v>
      </c>
      <c r="U8" s="49">
        <f t="shared" ca="1" si="0"/>
        <v>65000000</v>
      </c>
      <c r="V8" s="49">
        <f t="shared" ca="1" si="1"/>
        <v>0.44151732369728336</v>
      </c>
      <c r="W8" s="39"/>
      <c r="X8" s="39"/>
    </row>
    <row r="9" spans="1:24" x14ac:dyDescent="0.3">
      <c r="A9" s="103" t="s">
        <v>16</v>
      </c>
      <c r="B9" s="104"/>
      <c r="C9" s="104"/>
      <c r="D9" s="104"/>
      <c r="E9" s="104"/>
      <c r="F9" s="104"/>
      <c r="G9" s="104"/>
      <c r="H9" s="104"/>
      <c r="I9" s="17" t="s">
        <v>14</v>
      </c>
      <c r="J9" s="18">
        <f>SUM(J4:J8)</f>
        <v>31500</v>
      </c>
      <c r="K9" s="105" t="s">
        <v>3</v>
      </c>
      <c r="L9" s="106"/>
      <c r="O9" s="46" t="s">
        <v>62</v>
      </c>
      <c r="P9" s="46" t="s">
        <v>88</v>
      </c>
      <c r="Q9" s="46">
        <v>1450</v>
      </c>
      <c r="R9" s="46">
        <v>150</v>
      </c>
      <c r="S9" s="46">
        <v>1300</v>
      </c>
      <c r="T9" s="49">
        <f t="shared" ca="1" si="2"/>
        <v>40000</v>
      </c>
      <c r="U9" s="49">
        <f t="shared" ca="1" si="0"/>
        <v>52000000</v>
      </c>
      <c r="V9" s="49">
        <f t="shared" ca="1" si="1"/>
        <v>1.5547523496558635E-2</v>
      </c>
      <c r="W9" s="39"/>
      <c r="X9" s="39"/>
    </row>
    <row r="10" spans="1:24" ht="15" thickBot="1" x14ac:dyDescent="0.35">
      <c r="A10" s="19"/>
      <c r="B10" s="20"/>
      <c r="C10" s="20"/>
      <c r="D10" s="20"/>
      <c r="E10" s="20"/>
      <c r="F10" s="20"/>
      <c r="G10" s="20"/>
      <c r="H10" s="20"/>
      <c r="I10" s="13"/>
      <c r="J10" s="15"/>
      <c r="K10" s="20"/>
      <c r="L10" s="21"/>
      <c r="O10" s="46" t="s">
        <v>63</v>
      </c>
      <c r="P10" s="46" t="s">
        <v>88</v>
      </c>
      <c r="Q10" s="46">
        <v>1450</v>
      </c>
      <c r="R10" s="46">
        <v>150</v>
      </c>
      <c r="S10" s="46">
        <v>1300</v>
      </c>
      <c r="T10" s="49">
        <f t="shared" ca="1" si="2"/>
        <v>50000</v>
      </c>
      <c r="U10" s="49">
        <f t="shared" ca="1" si="0"/>
        <v>65000000</v>
      </c>
      <c r="V10" s="49">
        <f t="shared" ca="1" si="1"/>
        <v>0.60614716421036496</v>
      </c>
      <c r="W10" s="39"/>
      <c r="X10" s="39"/>
    </row>
    <row r="11" spans="1:24" ht="16.2" thickBot="1" x14ac:dyDescent="0.35">
      <c r="A11" s="118" t="s">
        <v>17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20"/>
      <c r="O11" s="46" t="s">
        <v>64</v>
      </c>
      <c r="P11" s="46" t="s">
        <v>88</v>
      </c>
      <c r="Q11" s="46">
        <v>1450</v>
      </c>
      <c r="R11" s="46">
        <v>150</v>
      </c>
      <c r="S11" s="46">
        <v>1300</v>
      </c>
      <c r="T11" s="49">
        <f t="shared" ca="1" si="2"/>
        <v>50000</v>
      </c>
      <c r="U11" s="49">
        <f t="shared" ca="1" si="0"/>
        <v>65000000</v>
      </c>
      <c r="V11" s="49">
        <f t="shared" ca="1" si="1"/>
        <v>0.67987264945249937</v>
      </c>
      <c r="W11" s="39"/>
      <c r="X11" s="39"/>
    </row>
    <row r="12" spans="1:24" ht="15" thickBot="1" x14ac:dyDescent="0.35">
      <c r="A12" s="113" t="s">
        <v>18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5"/>
      <c r="O12" s="46" t="s">
        <v>65</v>
      </c>
      <c r="P12" s="46" t="s">
        <v>88</v>
      </c>
      <c r="Q12" s="46">
        <v>1450</v>
      </c>
      <c r="R12" s="46">
        <v>150</v>
      </c>
      <c r="S12" s="46">
        <v>1300</v>
      </c>
      <c r="T12" s="49">
        <f t="shared" ca="1" si="2"/>
        <v>40000</v>
      </c>
      <c r="U12" s="49">
        <f t="shared" ca="1" si="0"/>
        <v>52000000</v>
      </c>
      <c r="V12" s="49">
        <f t="shared" ca="1" si="1"/>
        <v>9.3267092383172434E-3</v>
      </c>
      <c r="W12" s="39"/>
      <c r="X12" s="39"/>
    </row>
    <row r="13" spans="1:24" x14ac:dyDescent="0.3">
      <c r="A13" s="10"/>
      <c r="B13" s="11"/>
      <c r="C13" s="11"/>
      <c r="D13" s="11"/>
      <c r="E13" s="15"/>
      <c r="F13" s="13"/>
      <c r="G13" s="13"/>
      <c r="H13" s="14"/>
      <c r="I13" s="13"/>
      <c r="J13" s="15"/>
      <c r="K13" s="116"/>
      <c r="L13" s="117"/>
      <c r="O13" s="46" t="s">
        <v>66</v>
      </c>
      <c r="P13" s="46" t="s">
        <v>88</v>
      </c>
      <c r="Q13" s="46">
        <v>1450</v>
      </c>
      <c r="R13" s="46">
        <v>150</v>
      </c>
      <c r="S13" s="46">
        <v>1300</v>
      </c>
      <c r="T13" s="49">
        <f t="shared" ca="1" si="2"/>
        <v>50000</v>
      </c>
      <c r="U13" s="49">
        <f t="shared" ca="1" si="0"/>
        <v>65000000</v>
      </c>
      <c r="V13" s="49">
        <f t="shared" ca="1" si="1"/>
        <v>0.60312678011379606</v>
      </c>
      <c r="W13" s="39"/>
      <c r="X13" s="39"/>
    </row>
    <row r="14" spans="1:24" x14ac:dyDescent="0.3">
      <c r="A14" s="10">
        <v>1</v>
      </c>
      <c r="B14" s="11" t="s">
        <v>19</v>
      </c>
      <c r="C14" s="11"/>
      <c r="D14" s="11"/>
      <c r="E14" s="15">
        <v>1600</v>
      </c>
      <c r="F14" s="13" t="s">
        <v>3</v>
      </c>
      <c r="G14" s="13" t="s">
        <v>13</v>
      </c>
      <c r="H14" s="42">
        <f ca="1">T3</f>
        <v>70000</v>
      </c>
      <c r="I14" s="13" t="s">
        <v>14</v>
      </c>
      <c r="J14" s="15">
        <f ca="1">H14*E14</f>
        <v>112000000</v>
      </c>
      <c r="K14" s="101" t="s">
        <v>20</v>
      </c>
      <c r="L14" s="102"/>
      <c r="O14" s="46" t="s">
        <v>67</v>
      </c>
      <c r="P14" s="46" t="s">
        <v>88</v>
      </c>
      <c r="Q14" s="46">
        <v>1450</v>
      </c>
      <c r="R14" s="46">
        <v>150</v>
      </c>
      <c r="S14" s="46">
        <v>1300</v>
      </c>
      <c r="T14" s="49">
        <f t="shared" ca="1" si="2"/>
        <v>60000</v>
      </c>
      <c r="U14" s="49">
        <f t="shared" ca="1" si="0"/>
        <v>78000000</v>
      </c>
      <c r="V14" s="49">
        <f t="shared" ca="1" si="1"/>
        <v>0.95376009565297026</v>
      </c>
      <c r="W14" s="39"/>
      <c r="X14" s="39"/>
    </row>
    <row r="15" spans="1:24" x14ac:dyDescent="0.3">
      <c r="A15" s="10">
        <v>1</v>
      </c>
      <c r="B15" s="11" t="s">
        <v>41</v>
      </c>
      <c r="C15" s="11"/>
      <c r="D15" s="11"/>
      <c r="E15" s="15">
        <v>700</v>
      </c>
      <c r="F15" s="13" t="s">
        <v>3</v>
      </c>
      <c r="G15" s="13"/>
      <c r="H15" s="42">
        <f ca="1">H14/2</f>
        <v>35000</v>
      </c>
      <c r="I15" s="13"/>
      <c r="J15" s="15">
        <f ca="1">H15*E15</f>
        <v>24500000</v>
      </c>
      <c r="K15" s="101" t="s">
        <v>20</v>
      </c>
      <c r="L15" s="102"/>
      <c r="O15" s="46" t="s">
        <v>68</v>
      </c>
      <c r="P15" s="46" t="s">
        <v>88</v>
      </c>
      <c r="Q15" s="46">
        <v>1450</v>
      </c>
      <c r="R15" s="46">
        <v>150</v>
      </c>
      <c r="S15" s="46">
        <v>1300</v>
      </c>
      <c r="T15" s="49">
        <f t="shared" ca="1" si="2"/>
        <v>60000</v>
      </c>
      <c r="U15" s="49">
        <f t="shared" ca="1" si="0"/>
        <v>78000000</v>
      </c>
      <c r="V15" s="49">
        <f t="shared" ca="1" si="1"/>
        <v>0.93390923056627373</v>
      </c>
      <c r="W15" s="39"/>
      <c r="X15" s="39"/>
    </row>
    <row r="16" spans="1:24" x14ac:dyDescent="0.3">
      <c r="A16" s="10">
        <v>18</v>
      </c>
      <c r="B16" s="11" t="s">
        <v>21</v>
      </c>
      <c r="C16" s="11"/>
      <c r="D16" s="11"/>
      <c r="E16" s="15">
        <v>1300</v>
      </c>
      <c r="F16" s="13" t="s">
        <v>3</v>
      </c>
      <c r="G16" s="13" t="s">
        <v>13</v>
      </c>
      <c r="H16" s="42">
        <f ca="1">W34</f>
        <v>50000</v>
      </c>
      <c r="I16" s="13" t="s">
        <v>14</v>
      </c>
      <c r="J16" s="15">
        <f ca="1">H16*E16*A16</f>
        <v>1170000000</v>
      </c>
      <c r="K16" s="101" t="s">
        <v>20</v>
      </c>
      <c r="L16" s="102"/>
      <c r="O16" s="46" t="s">
        <v>69</v>
      </c>
      <c r="P16" s="46" t="s">
        <v>88</v>
      </c>
      <c r="Q16" s="46">
        <v>1450</v>
      </c>
      <c r="R16" s="46">
        <v>150</v>
      </c>
      <c r="S16" s="46">
        <v>1300</v>
      </c>
      <c r="T16" s="49">
        <f t="shared" ca="1" si="2"/>
        <v>50000</v>
      </c>
      <c r="U16" s="49">
        <f t="shared" ca="1" si="0"/>
        <v>65000000</v>
      </c>
      <c r="V16" s="49">
        <f t="shared" ca="1" si="1"/>
        <v>0.36352802529019879</v>
      </c>
      <c r="W16" s="39"/>
      <c r="X16" s="39"/>
    </row>
    <row r="17" spans="1:24" x14ac:dyDescent="0.3">
      <c r="A17" s="10"/>
      <c r="B17" s="11"/>
      <c r="C17" s="11"/>
      <c r="D17" s="11"/>
      <c r="E17" s="15"/>
      <c r="F17" s="13"/>
      <c r="G17" s="13"/>
      <c r="H17" s="14"/>
      <c r="I17" s="13"/>
      <c r="J17" s="15"/>
      <c r="K17" s="101"/>
      <c r="L17" s="102"/>
      <c r="O17" s="46" t="s">
        <v>70</v>
      </c>
      <c r="P17" s="46" t="s">
        <v>88</v>
      </c>
      <c r="Q17" s="46">
        <v>1450</v>
      </c>
      <c r="R17" s="46">
        <v>150</v>
      </c>
      <c r="S17" s="46">
        <v>1300</v>
      </c>
      <c r="T17" s="49">
        <f t="shared" ca="1" si="2"/>
        <v>40000</v>
      </c>
      <c r="U17" s="49">
        <f t="shared" ca="1" si="0"/>
        <v>52000000</v>
      </c>
      <c r="V17" s="49">
        <f t="shared" ca="1" si="1"/>
        <v>0.12524517438852267</v>
      </c>
      <c r="W17" s="39"/>
      <c r="X17" s="39"/>
    </row>
    <row r="18" spans="1:24" x14ac:dyDescent="0.3">
      <c r="A18" s="10"/>
      <c r="B18" s="11"/>
      <c r="C18" s="11"/>
      <c r="D18" s="11"/>
      <c r="E18" s="15"/>
      <c r="F18" s="13"/>
      <c r="G18" s="13"/>
      <c r="H18" s="14"/>
      <c r="I18" s="13"/>
      <c r="J18" s="15"/>
      <c r="K18" s="101"/>
      <c r="L18" s="102"/>
      <c r="O18" s="46" t="s">
        <v>71</v>
      </c>
      <c r="P18" s="46" t="s">
        <v>88</v>
      </c>
      <c r="Q18" s="46">
        <v>1450</v>
      </c>
      <c r="R18" s="46">
        <v>150</v>
      </c>
      <c r="S18" s="46">
        <v>1300</v>
      </c>
      <c r="T18" s="49">
        <f t="shared" ca="1" si="2"/>
        <v>50000</v>
      </c>
      <c r="U18" s="49">
        <f t="shared" ca="1" si="0"/>
        <v>65000000</v>
      </c>
      <c r="V18" s="49">
        <f t="shared" ca="1" si="1"/>
        <v>0.57539516754729081</v>
      </c>
      <c r="W18" s="39"/>
      <c r="X18" s="39"/>
    </row>
    <row r="19" spans="1:24" x14ac:dyDescent="0.3">
      <c r="A19" s="103" t="s">
        <v>17</v>
      </c>
      <c r="B19" s="104"/>
      <c r="C19" s="104"/>
      <c r="D19" s="104"/>
      <c r="E19" s="104"/>
      <c r="F19" s="104"/>
      <c r="G19" s="104"/>
      <c r="H19" s="104"/>
      <c r="I19" s="17" t="s">
        <v>14</v>
      </c>
      <c r="J19" s="18">
        <f ca="1">SUM(J13:J18)</f>
        <v>1306500000</v>
      </c>
      <c r="K19" s="105" t="s">
        <v>20</v>
      </c>
      <c r="L19" s="106"/>
      <c r="O19" s="46" t="s">
        <v>72</v>
      </c>
      <c r="P19" s="46" t="s">
        <v>88</v>
      </c>
      <c r="Q19" s="46">
        <v>1450</v>
      </c>
      <c r="R19" s="46">
        <v>150</v>
      </c>
      <c r="S19" s="46">
        <v>1300</v>
      </c>
      <c r="T19" s="49">
        <f t="shared" ca="1" si="2"/>
        <v>40000</v>
      </c>
      <c r="U19" s="49">
        <f t="shared" ca="1" si="0"/>
        <v>52000000</v>
      </c>
      <c r="V19" s="49">
        <f t="shared" ca="1" si="1"/>
        <v>5.5218192937035449E-2</v>
      </c>
      <c r="W19" s="39"/>
      <c r="X19" s="39"/>
    </row>
    <row r="20" spans="1:24" ht="15" thickBot="1" x14ac:dyDescent="0.35">
      <c r="A20" s="19"/>
      <c r="B20" s="20"/>
      <c r="C20" s="20"/>
      <c r="D20" s="20"/>
      <c r="E20" s="20"/>
      <c r="F20" s="20"/>
      <c r="G20" s="20"/>
      <c r="H20" s="20"/>
      <c r="I20" s="13"/>
      <c r="J20" s="15"/>
      <c r="K20" s="20"/>
      <c r="L20" s="21"/>
      <c r="O20" s="46" t="s">
        <v>73</v>
      </c>
      <c r="P20" s="46" t="s">
        <v>88</v>
      </c>
      <c r="Q20" s="46">
        <v>1450</v>
      </c>
      <c r="R20" s="46">
        <v>150</v>
      </c>
      <c r="S20" s="46">
        <v>1300</v>
      </c>
      <c r="T20" s="49">
        <f t="shared" ca="1" si="2"/>
        <v>60000</v>
      </c>
      <c r="U20" s="49">
        <f t="shared" ca="1" si="0"/>
        <v>78000000</v>
      </c>
      <c r="V20" s="49">
        <f t="shared" ca="1" si="1"/>
        <v>0.99995345779708422</v>
      </c>
      <c r="W20" s="39"/>
      <c r="X20" s="39"/>
    </row>
    <row r="21" spans="1:24" ht="16.2" thickBot="1" x14ac:dyDescent="0.35">
      <c r="A21" s="118" t="s">
        <v>28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20"/>
      <c r="O21" s="46" t="s">
        <v>74</v>
      </c>
      <c r="P21" s="46" t="s">
        <v>88</v>
      </c>
      <c r="Q21" s="46">
        <v>1450</v>
      </c>
      <c r="R21" s="46">
        <v>150</v>
      </c>
      <c r="S21" s="46">
        <v>1300</v>
      </c>
      <c r="T21" s="49">
        <f t="shared" ca="1" si="2"/>
        <v>50000</v>
      </c>
      <c r="U21" s="49">
        <f t="shared" ca="1" si="0"/>
        <v>65000000</v>
      </c>
      <c r="V21" s="49">
        <f t="shared" ca="1" si="1"/>
        <v>0.56032557285897389</v>
      </c>
      <c r="W21" s="39"/>
      <c r="X21" s="39"/>
    </row>
    <row r="22" spans="1:24" ht="15" thickBot="1" x14ac:dyDescent="0.35">
      <c r="A22" s="124" t="s">
        <v>43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  <c r="O22" s="46" t="s">
        <v>75</v>
      </c>
      <c r="P22" s="46" t="s">
        <v>88</v>
      </c>
      <c r="Q22" s="46">
        <v>1450</v>
      </c>
      <c r="R22" s="46">
        <v>150</v>
      </c>
      <c r="S22" s="46">
        <v>1300</v>
      </c>
      <c r="T22" s="49">
        <f t="shared" ca="1" si="2"/>
        <v>50000</v>
      </c>
      <c r="U22" s="49">
        <f t="shared" ca="1" si="0"/>
        <v>65000000</v>
      </c>
      <c r="V22" s="49">
        <f t="shared" ca="1" si="1"/>
        <v>0.58386134346690233</v>
      </c>
      <c r="W22" s="39"/>
      <c r="X22" s="39"/>
    </row>
    <row r="23" spans="1:24" x14ac:dyDescent="0.3">
      <c r="A23" s="127" t="s">
        <v>29</v>
      </c>
      <c r="B23" s="101"/>
      <c r="C23" s="101"/>
      <c r="D23" s="101"/>
      <c r="E23" s="15">
        <v>31500</v>
      </c>
      <c r="F23" s="13" t="s">
        <v>3</v>
      </c>
      <c r="G23" s="13" t="s">
        <v>13</v>
      </c>
      <c r="H23" s="14">
        <v>10650</v>
      </c>
      <c r="I23" s="13" t="s">
        <v>14</v>
      </c>
      <c r="J23" s="18">
        <f>E23*H23</f>
        <v>335475000</v>
      </c>
      <c r="K23" s="128" t="s">
        <v>20</v>
      </c>
      <c r="L23" s="129"/>
      <c r="O23" s="46"/>
      <c r="P23" s="46"/>
      <c r="Q23" s="46">
        <f>SUM(Q2:Q22)</f>
        <v>31500</v>
      </c>
      <c r="R23" s="46">
        <f>SUM(R2:R22)</f>
        <v>5800</v>
      </c>
      <c r="S23" s="46">
        <f>SUM(S2:S22)</f>
        <v>25700</v>
      </c>
      <c r="T23" s="48"/>
      <c r="U23" s="50">
        <f ca="1">SUM(U2:U22)</f>
        <v>1306500000</v>
      </c>
      <c r="V23" s="48"/>
      <c r="W23" s="38"/>
      <c r="X23" s="38"/>
    </row>
    <row r="24" spans="1:24" ht="15" thickBot="1" x14ac:dyDescent="0.35">
      <c r="A24" s="25"/>
      <c r="B24" s="11"/>
      <c r="C24" s="11"/>
      <c r="D24" s="11"/>
      <c r="E24" s="13"/>
      <c r="F24" s="13"/>
      <c r="G24" s="13"/>
      <c r="H24" s="11"/>
      <c r="I24" s="13"/>
      <c r="J24" s="15"/>
      <c r="K24" s="11"/>
      <c r="L24" s="16"/>
    </row>
    <row r="25" spans="1:24" ht="16.2" thickBot="1" x14ac:dyDescent="0.35">
      <c r="A25" s="118" t="s">
        <v>22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0"/>
    </row>
    <row r="26" spans="1:24" ht="15" thickBot="1" x14ac:dyDescent="0.35">
      <c r="A26" s="141" t="s">
        <v>23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3"/>
      <c r="S26" s="97" t="s">
        <v>78</v>
      </c>
      <c r="T26" s="98"/>
      <c r="V26" s="99" t="s">
        <v>58</v>
      </c>
      <c r="W26" s="100"/>
    </row>
    <row r="27" spans="1:24" ht="21" x14ac:dyDescent="0.4">
      <c r="A27" s="22" t="s">
        <v>24</v>
      </c>
      <c r="B27" s="15">
        <f ca="1">J19</f>
        <v>1306500000</v>
      </c>
      <c r="C27" s="15" t="s">
        <v>25</v>
      </c>
      <c r="D27" s="13" t="s">
        <v>26</v>
      </c>
      <c r="E27" s="15">
        <f ca="1">J19</f>
        <v>1306500000</v>
      </c>
      <c r="F27" s="13" t="s">
        <v>25</v>
      </c>
      <c r="G27" s="13" t="s">
        <v>27</v>
      </c>
      <c r="H27" s="36">
        <f ca="1">J19/(J19-(J19-H39-J33-J23))</f>
        <v>1.1565947994881576</v>
      </c>
      <c r="I27" s="13" t="s">
        <v>14</v>
      </c>
      <c r="J27" s="34">
        <f ca="1">B27-E27/H27</f>
        <v>176890909.090909</v>
      </c>
      <c r="K27" s="128" t="s">
        <v>20</v>
      </c>
      <c r="L27" s="129"/>
      <c r="S27" s="53" t="s">
        <v>76</v>
      </c>
      <c r="T27" s="53" t="s">
        <v>77</v>
      </c>
      <c r="V27" s="54" t="s">
        <v>79</v>
      </c>
      <c r="W27" s="54" t="s">
        <v>77</v>
      </c>
    </row>
    <row r="28" spans="1:24" ht="15" thickBot="1" x14ac:dyDescent="0.35">
      <c r="A28" s="22"/>
      <c r="B28" s="15"/>
      <c r="C28" s="15"/>
      <c r="D28" s="13"/>
      <c r="E28" s="15"/>
      <c r="F28" s="13"/>
      <c r="G28" s="13"/>
      <c r="H28" s="24"/>
      <c r="I28" s="13"/>
      <c r="J28" s="15"/>
      <c r="K28" s="11"/>
      <c r="L28" s="16"/>
      <c r="R28">
        <v>15</v>
      </c>
      <c r="S28" s="40">
        <v>0</v>
      </c>
      <c r="T28" s="40">
        <v>65000</v>
      </c>
      <c r="U28">
        <v>15</v>
      </c>
      <c r="V28" s="41">
        <v>0</v>
      </c>
      <c r="W28" s="41">
        <v>40000</v>
      </c>
    </row>
    <row r="29" spans="1:24" ht="16.2" thickBot="1" x14ac:dyDescent="0.35">
      <c r="A29" s="118" t="s">
        <v>30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0"/>
      <c r="R29">
        <v>45</v>
      </c>
      <c r="S29" s="40">
        <v>0.15</v>
      </c>
      <c r="T29" s="40">
        <v>70000</v>
      </c>
      <c r="U29">
        <v>20</v>
      </c>
      <c r="V29" s="41">
        <v>0.15</v>
      </c>
      <c r="W29" s="41">
        <v>45000</v>
      </c>
    </row>
    <row r="30" spans="1:24" x14ac:dyDescent="0.3">
      <c r="A30" s="130" t="s">
        <v>31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2"/>
      <c r="R30">
        <v>25</v>
      </c>
      <c r="S30" s="40">
        <v>0.6</v>
      </c>
      <c r="T30" s="40">
        <v>75000</v>
      </c>
      <c r="U30">
        <v>35</v>
      </c>
      <c r="V30" s="41">
        <v>0.35</v>
      </c>
      <c r="W30" s="41">
        <v>50000</v>
      </c>
    </row>
    <row r="31" spans="1:24" x14ac:dyDescent="0.3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R31">
        <v>15</v>
      </c>
      <c r="S31" s="40">
        <v>0.85</v>
      </c>
      <c r="T31" s="40">
        <v>85000</v>
      </c>
      <c r="U31">
        <v>20</v>
      </c>
      <c r="V31" s="41">
        <v>0.7</v>
      </c>
      <c r="W31" s="41">
        <v>55000</v>
      </c>
    </row>
    <row r="32" spans="1:24" ht="15" thickBot="1" x14ac:dyDescent="0.35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8"/>
      <c r="U32">
        <v>10</v>
      </c>
      <c r="V32" s="41">
        <v>0.9</v>
      </c>
      <c r="W32" s="41">
        <v>60000</v>
      </c>
    </row>
    <row r="33" spans="1:23" x14ac:dyDescent="0.3">
      <c r="A33" s="22" t="s">
        <v>32</v>
      </c>
      <c r="B33" s="15">
        <f>H39+J23</f>
        <v>1035475000</v>
      </c>
      <c r="C33" s="15" t="s">
        <v>25</v>
      </c>
      <c r="D33" s="13" t="s">
        <v>26</v>
      </c>
      <c r="E33" s="15">
        <f>B33</f>
        <v>1035475000</v>
      </c>
      <c r="F33" s="13" t="s">
        <v>25</v>
      </c>
      <c r="G33" s="13" t="s">
        <v>27</v>
      </c>
      <c r="H33" s="23">
        <v>1.1000000000000001</v>
      </c>
      <c r="I33" s="13" t="s">
        <v>14</v>
      </c>
      <c r="J33" s="18">
        <f>B33-(E33/H33)</f>
        <v>94134090.909090996</v>
      </c>
      <c r="K33" s="128" t="s">
        <v>20</v>
      </c>
      <c r="L33" s="129"/>
    </row>
    <row r="34" spans="1:23" ht="15" thickBot="1" x14ac:dyDescent="0.35">
      <c r="A34" s="22"/>
      <c r="B34" s="15"/>
      <c r="C34" s="15"/>
      <c r="D34" s="13"/>
      <c r="E34" s="15"/>
      <c r="F34" s="13"/>
      <c r="G34" s="13"/>
      <c r="H34" s="24"/>
      <c r="I34" s="13"/>
      <c r="J34" s="15"/>
      <c r="K34" s="11"/>
      <c r="L34" s="16"/>
      <c r="V34" s="51" t="s">
        <v>90</v>
      </c>
      <c r="W34" s="52">
        <f ca="1">AVERAGE(T5:T22)</f>
        <v>50000</v>
      </c>
    </row>
    <row r="35" spans="1:23" ht="16.2" thickBot="1" x14ac:dyDescent="0.35">
      <c r="A35" s="118" t="s">
        <v>33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0"/>
    </row>
    <row r="36" spans="1:23" x14ac:dyDescent="0.3">
      <c r="A36" s="130" t="s">
        <v>34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2"/>
    </row>
    <row r="37" spans="1:23" ht="15" thickBot="1" x14ac:dyDescent="0.35">
      <c r="A37" s="13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8"/>
    </row>
    <row r="38" spans="1:23" ht="27" thickBot="1" x14ac:dyDescent="0.35">
      <c r="A38" s="26" t="s">
        <v>35</v>
      </c>
      <c r="B38" s="27">
        <f ca="1">J19</f>
        <v>1306500000</v>
      </c>
      <c r="C38" s="28" t="s">
        <v>26</v>
      </c>
      <c r="D38" s="139">
        <f ca="1">J27</f>
        <v>176890909.090909</v>
      </c>
      <c r="E38" s="140"/>
      <c r="F38" s="28" t="s">
        <v>26</v>
      </c>
      <c r="G38" s="139">
        <f>J23</f>
        <v>335475000</v>
      </c>
      <c r="H38" s="140"/>
      <c r="I38" s="28" t="s">
        <v>26</v>
      </c>
      <c r="J38" s="27">
        <f>J33</f>
        <v>94134090.909090996</v>
      </c>
      <c r="K38" s="27" t="s">
        <v>14</v>
      </c>
      <c r="L38" s="29">
        <f ca="1">B38-D38-G38-J38</f>
        <v>700000000</v>
      </c>
      <c r="N38" s="35"/>
    </row>
    <row r="39" spans="1:23" ht="23.4" thickBot="1" x14ac:dyDescent="0.35">
      <c r="A39" s="121" t="s">
        <v>36</v>
      </c>
      <c r="B39" s="122"/>
      <c r="C39" s="122"/>
      <c r="D39" s="122"/>
      <c r="E39" s="122"/>
      <c r="F39" s="123"/>
      <c r="G39" s="30" t="s">
        <v>14</v>
      </c>
      <c r="H39" s="31">
        <f>J39*L39</f>
        <v>700000000</v>
      </c>
      <c r="I39" s="30" t="s">
        <v>27</v>
      </c>
      <c r="J39" s="32">
        <v>20000</v>
      </c>
      <c r="K39" s="30" t="s">
        <v>14</v>
      </c>
      <c r="L39" s="33">
        <v>35000</v>
      </c>
      <c r="T39" t="s">
        <v>82</v>
      </c>
      <c r="U39" t="s">
        <v>86</v>
      </c>
    </row>
    <row r="40" spans="1:23" x14ac:dyDescent="0.3">
      <c r="T40" t="s">
        <v>83</v>
      </c>
    </row>
    <row r="41" spans="1:23" x14ac:dyDescent="0.3">
      <c r="T41" t="s">
        <v>84</v>
      </c>
    </row>
    <row r="42" spans="1:23" x14ac:dyDescent="0.3">
      <c r="T42" t="s">
        <v>85</v>
      </c>
      <c r="U42" t="s">
        <v>87</v>
      </c>
    </row>
  </sheetData>
  <mergeCells count="37">
    <mergeCell ref="A12:L12"/>
    <mergeCell ref="K13:L13"/>
    <mergeCell ref="K7:L7"/>
    <mergeCell ref="K8:L8"/>
    <mergeCell ref="A9:H9"/>
    <mergeCell ref="K9:L9"/>
    <mergeCell ref="A11:L11"/>
    <mergeCell ref="K6:L6"/>
    <mergeCell ref="A1:L1"/>
    <mergeCell ref="A2:L2"/>
    <mergeCell ref="A3:L3"/>
    <mergeCell ref="K4:L4"/>
    <mergeCell ref="K5:L5"/>
    <mergeCell ref="K14:L14"/>
    <mergeCell ref="K15:L15"/>
    <mergeCell ref="K16:L16"/>
    <mergeCell ref="K17:L17"/>
    <mergeCell ref="A21:L21"/>
    <mergeCell ref="A19:H19"/>
    <mergeCell ref="K19:L19"/>
    <mergeCell ref="K18:L18"/>
    <mergeCell ref="A22:L22"/>
    <mergeCell ref="A23:D23"/>
    <mergeCell ref="K23:L23"/>
    <mergeCell ref="S26:T26"/>
    <mergeCell ref="A25:L25"/>
    <mergeCell ref="A26:L26"/>
    <mergeCell ref="V26:W26"/>
    <mergeCell ref="K27:L27"/>
    <mergeCell ref="A39:F39"/>
    <mergeCell ref="A30:L32"/>
    <mergeCell ref="K33:L33"/>
    <mergeCell ref="A35:L35"/>
    <mergeCell ref="A36:L37"/>
    <mergeCell ref="D38:E38"/>
    <mergeCell ref="G38:H38"/>
    <mergeCell ref="A29:L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81A3-C226-4061-916D-397DC63F4043}">
  <dimension ref="A1:V39"/>
  <sheetViews>
    <sheetView zoomScale="115" zoomScaleNormal="115" workbookViewId="0">
      <selection activeCell="Q18" sqref="Q18"/>
    </sheetView>
  </sheetViews>
  <sheetFormatPr defaultRowHeight="14.4" x14ac:dyDescent="0.3"/>
  <cols>
    <col min="2" max="2" width="16.6640625" customWidth="1"/>
    <col min="3" max="4" width="8.88671875" customWidth="1"/>
    <col min="5" max="5" width="15.6640625" customWidth="1"/>
    <col min="8" max="8" width="17.33203125" customWidth="1"/>
    <col min="10" max="10" width="19.33203125" customWidth="1"/>
    <col min="11" max="11" width="7.6640625" customWidth="1"/>
    <col min="12" max="12" width="29" customWidth="1"/>
    <col min="15" max="19" width="8.88671875" customWidth="1"/>
    <col min="20" max="20" width="12.5546875" customWidth="1"/>
    <col min="21" max="21" width="22.6640625" customWidth="1"/>
    <col min="22" max="22" width="11.6640625" customWidth="1"/>
    <col min="23" max="25" width="8.88671875" customWidth="1"/>
  </cols>
  <sheetData>
    <row r="1" spans="1:22" ht="30.6" thickBot="1" x14ac:dyDescent="0.35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22" ht="43.8" thickBot="1" x14ac:dyDescent="0.35">
      <c r="A2" s="110" t="s">
        <v>11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  <c r="O2" s="43" t="s">
        <v>44</v>
      </c>
      <c r="P2" s="43" t="s">
        <v>45</v>
      </c>
      <c r="Q2" s="43" t="s">
        <v>46</v>
      </c>
      <c r="R2" s="44" t="s">
        <v>47</v>
      </c>
      <c r="S2" s="44" t="s">
        <v>48</v>
      </c>
      <c r="T2" s="44" t="s">
        <v>49</v>
      </c>
      <c r="U2" s="43" t="s">
        <v>50</v>
      </c>
      <c r="V2" s="45" t="s">
        <v>81</v>
      </c>
    </row>
    <row r="3" spans="1:22" ht="15" thickBot="1" x14ac:dyDescent="0.35">
      <c r="A3" s="113" t="s">
        <v>37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O3" s="46" t="s">
        <v>51</v>
      </c>
      <c r="P3" s="46" t="s">
        <v>52</v>
      </c>
      <c r="Q3" s="46">
        <v>2700</v>
      </c>
      <c r="R3" s="46">
        <v>2700</v>
      </c>
      <c r="S3" s="46">
        <v>0</v>
      </c>
      <c r="T3" s="47">
        <v>0</v>
      </c>
      <c r="U3" s="48">
        <f>S3*T3</f>
        <v>0</v>
      </c>
      <c r="V3" s="48"/>
    </row>
    <row r="4" spans="1:22" x14ac:dyDescent="0.3">
      <c r="A4" s="10">
        <v>1</v>
      </c>
      <c r="B4" s="11" t="s">
        <v>42</v>
      </c>
      <c r="C4" s="11"/>
      <c r="D4" s="11"/>
      <c r="E4" s="12">
        <v>2700</v>
      </c>
      <c r="F4" s="13" t="s">
        <v>3</v>
      </c>
      <c r="G4" s="13" t="s">
        <v>13</v>
      </c>
      <c r="H4" s="14">
        <v>1</v>
      </c>
      <c r="I4" s="13" t="s">
        <v>14</v>
      </c>
      <c r="J4" s="15">
        <f>E4*H4</f>
        <v>2700</v>
      </c>
      <c r="K4" s="116" t="s">
        <v>3</v>
      </c>
      <c r="L4" s="117"/>
      <c r="O4" s="46" t="s">
        <v>53</v>
      </c>
      <c r="P4" s="46" t="s">
        <v>54</v>
      </c>
      <c r="Q4" s="46">
        <v>1850</v>
      </c>
      <c r="R4" s="46">
        <v>250</v>
      </c>
      <c r="S4" s="46">
        <v>1600</v>
      </c>
      <c r="T4" s="49">
        <f ca="1">VLOOKUP(V4,$Q$12:$R$15,2)</f>
        <v>70000</v>
      </c>
      <c r="U4" s="49">
        <f ca="1">S4*T4</f>
        <v>112000000</v>
      </c>
      <c r="V4" s="49">
        <f ca="1">RAND()</f>
        <v>0.55685935489430516</v>
      </c>
    </row>
    <row r="5" spans="1:22" x14ac:dyDescent="0.3">
      <c r="A5" s="10">
        <v>1</v>
      </c>
      <c r="B5" s="11" t="s">
        <v>12</v>
      </c>
      <c r="C5" s="11"/>
      <c r="D5" s="11"/>
      <c r="E5" s="12">
        <v>1850</v>
      </c>
      <c r="F5" s="13" t="s">
        <v>3</v>
      </c>
      <c r="G5" s="13" t="s">
        <v>13</v>
      </c>
      <c r="H5" s="14">
        <v>1</v>
      </c>
      <c r="I5" s="13" t="s">
        <v>14</v>
      </c>
      <c r="J5" s="15">
        <f>E5*H5</f>
        <v>1850</v>
      </c>
      <c r="K5" s="101" t="s">
        <v>3</v>
      </c>
      <c r="L5" s="102"/>
      <c r="O5" s="46" t="s">
        <v>55</v>
      </c>
      <c r="P5" s="46" t="s">
        <v>56</v>
      </c>
      <c r="Q5" s="46">
        <v>850</v>
      </c>
      <c r="R5" s="46">
        <v>150</v>
      </c>
      <c r="S5" s="46">
        <v>700</v>
      </c>
      <c r="T5" s="49">
        <f ca="1">T4/2</f>
        <v>35000</v>
      </c>
      <c r="U5" s="49">
        <f t="shared" ref="U5" ca="1" si="0">S5*T5</f>
        <v>24500000</v>
      </c>
      <c r="V5" s="49">
        <f t="shared" ref="V5" ca="1" si="1">RAND()</f>
        <v>0.70325069814269903</v>
      </c>
    </row>
    <row r="6" spans="1:22" x14ac:dyDescent="0.3">
      <c r="A6" s="10">
        <v>1</v>
      </c>
      <c r="B6" s="11" t="s">
        <v>41</v>
      </c>
      <c r="C6" s="11"/>
      <c r="D6" s="11"/>
      <c r="E6" s="12">
        <v>850</v>
      </c>
      <c r="F6" s="13" t="s">
        <v>3</v>
      </c>
      <c r="G6" s="13" t="s">
        <v>13</v>
      </c>
      <c r="H6" s="14">
        <v>1</v>
      </c>
      <c r="I6" s="13" t="s">
        <v>14</v>
      </c>
      <c r="J6" s="15">
        <f>E6*H6</f>
        <v>850</v>
      </c>
      <c r="K6" s="101" t="s">
        <v>3</v>
      </c>
      <c r="L6" s="102"/>
    </row>
    <row r="7" spans="1:22" x14ac:dyDescent="0.3">
      <c r="A7" s="10">
        <v>18</v>
      </c>
      <c r="B7" s="11" t="s">
        <v>15</v>
      </c>
      <c r="C7" s="11"/>
      <c r="D7" s="11"/>
      <c r="E7" s="12">
        <v>1450</v>
      </c>
      <c r="F7" s="13" t="s">
        <v>3</v>
      </c>
      <c r="G7" s="13" t="s">
        <v>13</v>
      </c>
      <c r="H7" s="14">
        <v>1</v>
      </c>
      <c r="I7" s="13" t="s">
        <v>14</v>
      </c>
      <c r="J7" s="15">
        <f>E7*H7*A7</f>
        <v>26100</v>
      </c>
      <c r="K7" s="101" t="s">
        <v>3</v>
      </c>
      <c r="L7" s="102"/>
    </row>
    <row r="8" spans="1:22" x14ac:dyDescent="0.3">
      <c r="A8" s="10"/>
      <c r="B8" s="11"/>
      <c r="C8" s="11"/>
      <c r="D8" s="11"/>
      <c r="E8" s="12"/>
      <c r="F8" s="13"/>
      <c r="G8" s="13"/>
      <c r="H8" s="14"/>
      <c r="I8" s="13"/>
      <c r="J8" s="15"/>
      <c r="K8" s="101"/>
      <c r="L8" s="102"/>
    </row>
    <row r="9" spans="1:22" ht="15" thickBot="1" x14ac:dyDescent="0.35">
      <c r="A9" s="103" t="s">
        <v>16</v>
      </c>
      <c r="B9" s="104"/>
      <c r="C9" s="104"/>
      <c r="D9" s="104"/>
      <c r="E9" s="104"/>
      <c r="F9" s="104"/>
      <c r="G9" s="104"/>
      <c r="H9" s="104"/>
      <c r="I9" s="17" t="s">
        <v>14</v>
      </c>
      <c r="J9" s="18">
        <f>SUM(J4:J8)</f>
        <v>31500</v>
      </c>
      <c r="K9" s="105" t="s">
        <v>3</v>
      </c>
      <c r="L9" s="106"/>
    </row>
    <row r="10" spans="1:22" ht="15" thickBot="1" x14ac:dyDescent="0.35">
      <c r="A10" s="19"/>
      <c r="B10" s="20"/>
      <c r="C10" s="20"/>
      <c r="D10" s="20"/>
      <c r="E10" s="20"/>
      <c r="F10" s="20"/>
      <c r="G10" s="20"/>
      <c r="H10" s="20"/>
      <c r="I10" s="13"/>
      <c r="J10" s="15"/>
      <c r="K10" s="20"/>
      <c r="L10" s="21"/>
      <c r="Q10" s="97" t="s">
        <v>78</v>
      </c>
      <c r="R10" s="98"/>
    </row>
    <row r="11" spans="1:22" ht="16.2" thickBot="1" x14ac:dyDescent="0.35">
      <c r="A11" s="118" t="s">
        <v>17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20"/>
      <c r="Q11" s="53" t="s">
        <v>76</v>
      </c>
      <c r="R11" s="53" t="s">
        <v>77</v>
      </c>
    </row>
    <row r="12" spans="1:22" ht="15" thickBot="1" x14ac:dyDescent="0.35">
      <c r="A12" s="113" t="s">
        <v>18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5"/>
      <c r="P12">
        <v>15</v>
      </c>
      <c r="Q12" s="40">
        <v>0</v>
      </c>
      <c r="R12" s="40">
        <v>65000</v>
      </c>
      <c r="T12" t="s">
        <v>121</v>
      </c>
      <c r="U12" s="81">
        <f ca="1">O.GELİR!D22</f>
        <v>762853683.97203112</v>
      </c>
    </row>
    <row r="13" spans="1:22" x14ac:dyDescent="0.3">
      <c r="A13" s="10"/>
      <c r="B13" s="11"/>
      <c r="C13" s="11"/>
      <c r="D13" s="11"/>
      <c r="E13" s="15"/>
      <c r="F13" s="13"/>
      <c r="G13" s="13"/>
      <c r="H13" s="14"/>
      <c r="I13" s="13"/>
      <c r="J13" s="15"/>
      <c r="K13" s="116"/>
      <c r="L13" s="117"/>
      <c r="P13">
        <v>45</v>
      </c>
      <c r="Q13" s="40">
        <v>0.15</v>
      </c>
      <c r="R13" s="40">
        <v>70000</v>
      </c>
    </row>
    <row r="14" spans="1:22" x14ac:dyDescent="0.3">
      <c r="A14" s="10">
        <v>1</v>
      </c>
      <c r="B14" s="11" t="s">
        <v>19</v>
      </c>
      <c r="C14" s="11"/>
      <c r="D14" s="11"/>
      <c r="E14" s="15">
        <v>1600</v>
      </c>
      <c r="F14" s="13" t="s">
        <v>3</v>
      </c>
      <c r="G14" s="13" t="s">
        <v>13</v>
      </c>
      <c r="H14" s="42">
        <f ca="1">T4</f>
        <v>70000</v>
      </c>
      <c r="I14" s="13" t="s">
        <v>14</v>
      </c>
      <c r="J14" s="15">
        <f ca="1">H14*E14</f>
        <v>112000000</v>
      </c>
      <c r="K14" s="101" t="s">
        <v>20</v>
      </c>
      <c r="L14" s="102"/>
      <c r="P14">
        <v>25</v>
      </c>
      <c r="Q14" s="40">
        <v>0.6</v>
      </c>
      <c r="R14" s="40">
        <v>75000</v>
      </c>
    </row>
    <row r="15" spans="1:22" x14ac:dyDescent="0.3">
      <c r="A15" s="10">
        <v>1</v>
      </c>
      <c r="B15" s="11" t="s">
        <v>41</v>
      </c>
      <c r="C15" s="11"/>
      <c r="D15" s="11"/>
      <c r="E15" s="15">
        <v>700</v>
      </c>
      <c r="F15" s="13" t="s">
        <v>3</v>
      </c>
      <c r="G15" s="13"/>
      <c r="H15" s="42">
        <f ca="1">H14/2</f>
        <v>35000</v>
      </c>
      <c r="I15" s="13"/>
      <c r="J15" s="15">
        <f ca="1">H15*E15</f>
        <v>24500000</v>
      </c>
      <c r="K15" s="101" t="s">
        <v>20</v>
      </c>
      <c r="L15" s="102"/>
      <c r="P15">
        <v>15</v>
      </c>
      <c r="Q15" s="40">
        <v>0.85</v>
      </c>
      <c r="R15" s="40">
        <v>85000</v>
      </c>
    </row>
    <row r="16" spans="1:22" x14ac:dyDescent="0.3">
      <c r="A16" s="10">
        <v>18</v>
      </c>
      <c r="B16" s="11" t="s">
        <v>21</v>
      </c>
      <c r="C16" s="11"/>
      <c r="D16" s="11"/>
      <c r="E16" s="15">
        <v>1200</v>
      </c>
      <c r="F16" s="13" t="s">
        <v>3</v>
      </c>
      <c r="G16" s="13" t="s">
        <v>13</v>
      </c>
      <c r="H16" s="42"/>
      <c r="I16" s="13" t="s">
        <v>14</v>
      </c>
      <c r="J16" s="15">
        <f ca="1">U12</f>
        <v>762853683.97203112</v>
      </c>
      <c r="K16" s="101" t="s">
        <v>20</v>
      </c>
      <c r="L16" s="102"/>
    </row>
    <row r="17" spans="1:12" x14ac:dyDescent="0.3">
      <c r="A17" s="10"/>
      <c r="B17" s="11"/>
      <c r="C17" s="11"/>
      <c r="D17" s="11"/>
      <c r="E17" s="15"/>
      <c r="F17" s="13"/>
      <c r="G17" s="13"/>
      <c r="H17" s="14"/>
      <c r="I17" s="13"/>
      <c r="J17" s="15"/>
      <c r="K17" s="101"/>
      <c r="L17" s="102"/>
    </row>
    <row r="18" spans="1:12" x14ac:dyDescent="0.3">
      <c r="A18" s="10"/>
      <c r="B18" s="11"/>
      <c r="C18" s="11"/>
      <c r="D18" s="11"/>
      <c r="E18" s="15"/>
      <c r="F18" s="13"/>
      <c r="G18" s="13"/>
      <c r="H18" s="14"/>
      <c r="I18" s="13"/>
      <c r="J18" s="15"/>
      <c r="K18" s="101"/>
      <c r="L18" s="102"/>
    </row>
    <row r="19" spans="1:12" x14ac:dyDescent="0.3">
      <c r="A19" s="103" t="s">
        <v>17</v>
      </c>
      <c r="B19" s="104"/>
      <c r="C19" s="104"/>
      <c r="D19" s="104"/>
      <c r="E19" s="104"/>
      <c r="F19" s="104"/>
      <c r="G19" s="104"/>
      <c r="H19" s="104"/>
      <c r="I19" s="17" t="s">
        <v>14</v>
      </c>
      <c r="J19" s="18">
        <f ca="1">SUM(J13:J18)</f>
        <v>899353683.97203112</v>
      </c>
      <c r="K19" s="105" t="s">
        <v>20</v>
      </c>
      <c r="L19" s="106"/>
    </row>
    <row r="20" spans="1:12" ht="15" thickBot="1" x14ac:dyDescent="0.35">
      <c r="A20" s="19"/>
      <c r="B20" s="20"/>
      <c r="C20" s="20"/>
      <c r="D20" s="20"/>
      <c r="E20" s="20"/>
      <c r="F20" s="20"/>
      <c r="G20" s="20"/>
      <c r="H20" s="20"/>
      <c r="I20" s="13"/>
      <c r="J20" s="15"/>
      <c r="K20" s="20"/>
      <c r="L20" s="21"/>
    </row>
    <row r="21" spans="1:12" ht="16.2" thickBot="1" x14ac:dyDescent="0.35">
      <c r="A21" s="118" t="s">
        <v>28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20"/>
    </row>
    <row r="22" spans="1:12" ht="15" thickBot="1" x14ac:dyDescent="0.35">
      <c r="A22" s="124" t="s">
        <v>43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6"/>
    </row>
    <row r="23" spans="1:12" x14ac:dyDescent="0.3">
      <c r="A23" s="127" t="s">
        <v>29</v>
      </c>
      <c r="B23" s="101"/>
      <c r="C23" s="101"/>
      <c r="D23" s="101"/>
      <c r="E23" s="15">
        <v>31500</v>
      </c>
      <c r="F23" s="13" t="s">
        <v>3</v>
      </c>
      <c r="G23" s="13" t="s">
        <v>13</v>
      </c>
      <c r="H23" s="14">
        <v>10650</v>
      </c>
      <c r="I23" s="13" t="s">
        <v>14</v>
      </c>
      <c r="J23" s="18">
        <f>E23*H23</f>
        <v>335475000</v>
      </c>
      <c r="K23" s="128" t="s">
        <v>20</v>
      </c>
      <c r="L23" s="129"/>
    </row>
    <row r="24" spans="1:12" ht="15" thickBot="1" x14ac:dyDescent="0.35">
      <c r="A24" s="25"/>
      <c r="B24" s="11"/>
      <c r="C24" s="11"/>
      <c r="D24" s="11"/>
      <c r="E24" s="13"/>
      <c r="F24" s="13"/>
      <c r="G24" s="13"/>
      <c r="H24" s="11"/>
      <c r="I24" s="13"/>
      <c r="J24" s="15"/>
      <c r="K24" s="11"/>
      <c r="L24" s="16"/>
    </row>
    <row r="25" spans="1:12" ht="16.2" thickBot="1" x14ac:dyDescent="0.35">
      <c r="A25" s="118" t="s">
        <v>22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0"/>
    </row>
    <row r="26" spans="1:12" ht="15" thickBot="1" x14ac:dyDescent="0.35">
      <c r="A26" s="141" t="s">
        <v>23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3"/>
    </row>
    <row r="27" spans="1:12" ht="21" x14ac:dyDescent="0.4">
      <c r="A27" s="22" t="s">
        <v>24</v>
      </c>
      <c r="B27" s="15">
        <f ca="1">J19</f>
        <v>899353683.97203112</v>
      </c>
      <c r="C27" s="15" t="s">
        <v>25</v>
      </c>
      <c r="D27" s="13" t="s">
        <v>26</v>
      </c>
      <c r="E27" s="15">
        <f ca="1">J19</f>
        <v>899353683.97203112</v>
      </c>
      <c r="F27" s="13" t="s">
        <v>25</v>
      </c>
      <c r="G27" s="13" t="s">
        <v>27</v>
      </c>
      <c r="H27" s="36">
        <f ca="1">J19/(J19-(J19-H39-J33-J23))</f>
        <v>0.79616363856300587</v>
      </c>
      <c r="I27" s="13" t="s">
        <v>14</v>
      </c>
      <c r="J27" s="34">
        <f ca="1">B27-E27/H27</f>
        <v>-230255406.93705988</v>
      </c>
      <c r="K27" s="128" t="s">
        <v>20</v>
      </c>
      <c r="L27" s="129"/>
    </row>
    <row r="28" spans="1:12" ht="15" thickBot="1" x14ac:dyDescent="0.35">
      <c r="A28" s="22"/>
      <c r="B28" s="15"/>
      <c r="C28" s="15"/>
      <c r="D28" s="13"/>
      <c r="E28" s="15"/>
      <c r="F28" s="13"/>
      <c r="G28" s="13"/>
      <c r="H28" s="24"/>
      <c r="I28" s="13"/>
      <c r="J28" s="15"/>
      <c r="K28" s="11"/>
      <c r="L28" s="16"/>
    </row>
    <row r="29" spans="1:12" ht="16.2" thickBot="1" x14ac:dyDescent="0.35">
      <c r="A29" s="118" t="s">
        <v>30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20"/>
    </row>
    <row r="30" spans="1:12" x14ac:dyDescent="0.3">
      <c r="A30" s="130" t="s">
        <v>31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2"/>
    </row>
    <row r="31" spans="1:12" x14ac:dyDescent="0.3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</row>
    <row r="32" spans="1:12" ht="15" thickBot="1" x14ac:dyDescent="0.35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8"/>
    </row>
    <row r="33" spans="1:12" x14ac:dyDescent="0.3">
      <c r="A33" s="22" t="s">
        <v>32</v>
      </c>
      <c r="B33" s="15">
        <f>H39+J23</f>
        <v>1035475000</v>
      </c>
      <c r="C33" s="15" t="s">
        <v>25</v>
      </c>
      <c r="D33" s="13" t="s">
        <v>26</v>
      </c>
      <c r="E33" s="15">
        <f>B33</f>
        <v>1035475000</v>
      </c>
      <c r="F33" s="13" t="s">
        <v>25</v>
      </c>
      <c r="G33" s="13" t="s">
        <v>27</v>
      </c>
      <c r="H33" s="23">
        <v>1.1000000000000001</v>
      </c>
      <c r="I33" s="13" t="s">
        <v>14</v>
      </c>
      <c r="J33" s="18">
        <f>B33-(E33/H33)</f>
        <v>94134090.909090996</v>
      </c>
      <c r="K33" s="128" t="s">
        <v>20</v>
      </c>
      <c r="L33" s="129"/>
    </row>
    <row r="34" spans="1:12" ht="15" thickBot="1" x14ac:dyDescent="0.35">
      <c r="A34" s="22"/>
      <c r="B34" s="15"/>
      <c r="C34" s="15"/>
      <c r="D34" s="13"/>
      <c r="E34" s="15"/>
      <c r="F34" s="13"/>
      <c r="G34" s="13"/>
      <c r="H34" s="24"/>
      <c r="I34" s="13"/>
      <c r="J34" s="15"/>
      <c r="K34" s="11"/>
      <c r="L34" s="16"/>
    </row>
    <row r="35" spans="1:12" ht="16.2" thickBot="1" x14ac:dyDescent="0.35">
      <c r="A35" s="118" t="s">
        <v>33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20"/>
    </row>
    <row r="36" spans="1:12" x14ac:dyDescent="0.3">
      <c r="A36" s="130" t="s">
        <v>34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2"/>
    </row>
    <row r="37" spans="1:12" ht="15" thickBot="1" x14ac:dyDescent="0.35">
      <c r="A37" s="13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8"/>
    </row>
    <row r="38" spans="1:12" ht="27" thickBot="1" x14ac:dyDescent="0.35">
      <c r="A38" s="26" t="s">
        <v>35</v>
      </c>
      <c r="B38" s="27">
        <f ca="1">J19</f>
        <v>899353683.97203112</v>
      </c>
      <c r="C38" s="28" t="s">
        <v>26</v>
      </c>
      <c r="D38" s="139">
        <f ca="1">J27</f>
        <v>-230255406.93705988</v>
      </c>
      <c r="E38" s="140"/>
      <c r="F38" s="28" t="s">
        <v>26</v>
      </c>
      <c r="G38" s="139">
        <f>J23</f>
        <v>335475000</v>
      </c>
      <c r="H38" s="140"/>
      <c r="I38" s="28" t="s">
        <v>26</v>
      </c>
      <c r="J38" s="27">
        <f>J33</f>
        <v>94134090.909090996</v>
      </c>
      <c r="K38" s="27" t="s">
        <v>14</v>
      </c>
      <c r="L38" s="29">
        <f ca="1">B38-D38-G38-J38</f>
        <v>700000000</v>
      </c>
    </row>
    <row r="39" spans="1:12" ht="23.4" thickBot="1" x14ac:dyDescent="0.35">
      <c r="A39" s="121" t="s">
        <v>36</v>
      </c>
      <c r="B39" s="122"/>
      <c r="C39" s="122"/>
      <c r="D39" s="122"/>
      <c r="E39" s="122"/>
      <c r="F39" s="123"/>
      <c r="G39" s="30" t="s">
        <v>14</v>
      </c>
      <c r="H39" s="31">
        <f>J39*L39</f>
        <v>700000000</v>
      </c>
      <c r="I39" s="30" t="s">
        <v>27</v>
      </c>
      <c r="J39" s="32">
        <v>20000</v>
      </c>
      <c r="K39" s="30" t="s">
        <v>14</v>
      </c>
      <c r="L39" s="33">
        <v>35000</v>
      </c>
    </row>
  </sheetData>
  <mergeCells count="36">
    <mergeCell ref="K6:L6"/>
    <mergeCell ref="A1:L1"/>
    <mergeCell ref="A2:L2"/>
    <mergeCell ref="A3:L3"/>
    <mergeCell ref="K4:L4"/>
    <mergeCell ref="K5:L5"/>
    <mergeCell ref="K7:L7"/>
    <mergeCell ref="K8:L8"/>
    <mergeCell ref="A9:H9"/>
    <mergeCell ref="K9:L9"/>
    <mergeCell ref="A11:L11"/>
    <mergeCell ref="A30:L32"/>
    <mergeCell ref="K33:L33"/>
    <mergeCell ref="A19:H19"/>
    <mergeCell ref="K19:L19"/>
    <mergeCell ref="A21:L21"/>
    <mergeCell ref="A22:L22"/>
    <mergeCell ref="A23:D23"/>
    <mergeCell ref="K23:L23"/>
    <mergeCell ref="Q10:R10"/>
    <mergeCell ref="A25:L25"/>
    <mergeCell ref="A26:L26"/>
    <mergeCell ref="K27:L27"/>
    <mergeCell ref="A29:L29"/>
    <mergeCell ref="K13:L13"/>
    <mergeCell ref="K14:L14"/>
    <mergeCell ref="K15:L15"/>
    <mergeCell ref="K16:L16"/>
    <mergeCell ref="K17:L17"/>
    <mergeCell ref="K18:L18"/>
    <mergeCell ref="A12:L12"/>
    <mergeCell ref="A35:L35"/>
    <mergeCell ref="A36:L37"/>
    <mergeCell ref="D38:E38"/>
    <mergeCell ref="G38:H38"/>
    <mergeCell ref="A39:F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0809-A71F-43BC-89F9-70282CD0094D}">
  <dimension ref="A2:M36"/>
  <sheetViews>
    <sheetView tabSelected="1" topLeftCell="A10" zoomScale="80" zoomScaleNormal="80" workbookViewId="0">
      <selection activeCell="D37" sqref="D37"/>
    </sheetView>
  </sheetViews>
  <sheetFormatPr defaultRowHeight="14.4" x14ac:dyDescent="0.3"/>
  <cols>
    <col min="1" max="1" width="10.44140625" bestFit="1" customWidth="1"/>
    <col min="3" max="3" width="22.44140625" customWidth="1"/>
    <col min="4" max="4" width="21.88671875" customWidth="1"/>
    <col min="5" max="5" width="20.109375" customWidth="1"/>
    <col min="6" max="6" width="19.33203125" customWidth="1"/>
    <col min="7" max="7" width="18.44140625" customWidth="1"/>
    <col min="8" max="8" width="16.6640625" customWidth="1"/>
    <col min="9" max="9" width="16.44140625" customWidth="1"/>
    <col min="10" max="10" width="16.6640625" customWidth="1"/>
    <col min="11" max="11" width="18" customWidth="1"/>
    <col min="12" max="12" width="21.33203125" customWidth="1"/>
    <col min="13" max="13" width="18.6640625" customWidth="1"/>
  </cols>
  <sheetData>
    <row r="2" spans="1:13" x14ac:dyDescent="0.3">
      <c r="C2" s="55"/>
      <c r="D2" s="56" t="s">
        <v>92</v>
      </c>
      <c r="E2" s="56" t="s">
        <v>93</v>
      </c>
      <c r="F2" s="56" t="s">
        <v>94</v>
      </c>
      <c r="G2" s="56" t="s">
        <v>95</v>
      </c>
      <c r="H2" s="56" t="s">
        <v>96</v>
      </c>
      <c r="I2" s="56" t="s">
        <v>97</v>
      </c>
      <c r="J2" s="56" t="s">
        <v>98</v>
      </c>
      <c r="K2" s="56" t="s">
        <v>99</v>
      </c>
      <c r="L2" s="56" t="s">
        <v>100</v>
      </c>
      <c r="M2" s="56" t="s">
        <v>101</v>
      </c>
    </row>
    <row r="3" spans="1:13" x14ac:dyDescent="0.3">
      <c r="C3" s="55" t="s">
        <v>102</v>
      </c>
      <c r="D3" s="2">
        <v>288</v>
      </c>
      <c r="E3" s="55">
        <f>D3</f>
        <v>288</v>
      </c>
      <c r="F3" s="55">
        <f t="shared" ref="F3:M5" si="0">E3</f>
        <v>288</v>
      </c>
      <c r="G3" s="55">
        <f t="shared" si="0"/>
        <v>288</v>
      </c>
      <c r="H3" s="55">
        <f t="shared" si="0"/>
        <v>288</v>
      </c>
      <c r="I3" s="55">
        <f t="shared" si="0"/>
        <v>288</v>
      </c>
      <c r="J3" s="55">
        <f t="shared" si="0"/>
        <v>288</v>
      </c>
      <c r="K3" s="55">
        <f t="shared" si="0"/>
        <v>288</v>
      </c>
      <c r="L3" s="55">
        <f t="shared" si="0"/>
        <v>288</v>
      </c>
      <c r="M3" s="55">
        <f t="shared" si="0"/>
        <v>288</v>
      </c>
    </row>
    <row r="4" spans="1:13" x14ac:dyDescent="0.3">
      <c r="A4" s="82">
        <f ca="1">RAND()</f>
        <v>0.81128892479217929</v>
      </c>
      <c r="C4" s="55" t="s">
        <v>103</v>
      </c>
      <c r="D4" s="2">
        <v>360</v>
      </c>
      <c r="E4" s="55">
        <f>D4</f>
        <v>360</v>
      </c>
      <c r="F4" s="55">
        <f t="shared" si="0"/>
        <v>360</v>
      </c>
      <c r="G4" s="55">
        <f t="shared" si="0"/>
        <v>360</v>
      </c>
      <c r="H4" s="55">
        <f t="shared" si="0"/>
        <v>360</v>
      </c>
      <c r="I4" s="55">
        <f t="shared" si="0"/>
        <v>360</v>
      </c>
      <c r="J4" s="55">
        <f t="shared" si="0"/>
        <v>360</v>
      </c>
      <c r="K4" s="55">
        <f t="shared" si="0"/>
        <v>360</v>
      </c>
      <c r="L4" s="55">
        <f t="shared" si="0"/>
        <v>360</v>
      </c>
      <c r="M4" s="55">
        <f t="shared" si="0"/>
        <v>360</v>
      </c>
    </row>
    <row r="5" spans="1:13" x14ac:dyDescent="0.3">
      <c r="A5" s="82">
        <f t="shared" ref="A5:A13" ca="1" si="1">RAND()</f>
        <v>1.8578865383412579E-2</v>
      </c>
      <c r="C5" s="55" t="s">
        <v>104</v>
      </c>
      <c r="D5" s="57">
        <v>0.7</v>
      </c>
      <c r="E5" s="58">
        <f>D5</f>
        <v>0.7</v>
      </c>
      <c r="F5" s="58">
        <f t="shared" si="0"/>
        <v>0.7</v>
      </c>
      <c r="G5" s="58">
        <f t="shared" si="0"/>
        <v>0.7</v>
      </c>
      <c r="H5" s="58">
        <f t="shared" si="0"/>
        <v>0.7</v>
      </c>
      <c r="I5" s="58">
        <f t="shared" si="0"/>
        <v>0.7</v>
      </c>
      <c r="J5" s="58">
        <f t="shared" si="0"/>
        <v>0.7</v>
      </c>
      <c r="K5" s="58">
        <f t="shared" si="0"/>
        <v>0.7</v>
      </c>
      <c r="L5" s="58">
        <f t="shared" si="0"/>
        <v>0.7</v>
      </c>
      <c r="M5" s="58">
        <f t="shared" si="0"/>
        <v>0.7</v>
      </c>
    </row>
    <row r="6" spans="1:13" x14ac:dyDescent="0.3">
      <c r="A6" s="82">
        <f t="shared" ca="1" si="1"/>
        <v>0.25524924278410677</v>
      </c>
      <c r="C6" s="55" t="s">
        <v>105</v>
      </c>
      <c r="D6" s="59">
        <f>D3*D4</f>
        <v>103680</v>
      </c>
      <c r="E6" s="59">
        <f t="shared" ref="E6:M6" si="2">E3*E4</f>
        <v>103680</v>
      </c>
      <c r="F6" s="59">
        <f t="shared" si="2"/>
        <v>103680</v>
      </c>
      <c r="G6" s="59">
        <f t="shared" si="2"/>
        <v>103680</v>
      </c>
      <c r="H6" s="59">
        <f t="shared" si="2"/>
        <v>103680</v>
      </c>
      <c r="I6" s="59">
        <f t="shared" si="2"/>
        <v>103680</v>
      </c>
      <c r="J6" s="59">
        <f t="shared" si="2"/>
        <v>103680</v>
      </c>
      <c r="K6" s="59">
        <f t="shared" si="2"/>
        <v>103680</v>
      </c>
      <c r="L6" s="59">
        <f t="shared" si="2"/>
        <v>103680</v>
      </c>
      <c r="M6" s="59">
        <f t="shared" si="2"/>
        <v>103680</v>
      </c>
    </row>
    <row r="7" spans="1:13" x14ac:dyDescent="0.3">
      <c r="A7" s="82">
        <f t="shared" ca="1" si="1"/>
        <v>0.22202208366369391</v>
      </c>
      <c r="C7" s="55" t="s">
        <v>106</v>
      </c>
      <c r="D7" s="59">
        <f>D5*D6</f>
        <v>72576</v>
      </c>
      <c r="E7" s="59">
        <f t="shared" ref="E7:M7" si="3">E5*E6</f>
        <v>72576</v>
      </c>
      <c r="F7" s="59">
        <f t="shared" si="3"/>
        <v>72576</v>
      </c>
      <c r="G7" s="59">
        <f t="shared" si="3"/>
        <v>72576</v>
      </c>
      <c r="H7" s="59">
        <f t="shared" si="3"/>
        <v>72576</v>
      </c>
      <c r="I7" s="59">
        <f t="shared" si="3"/>
        <v>72576</v>
      </c>
      <c r="J7" s="59">
        <f t="shared" si="3"/>
        <v>72576</v>
      </c>
      <c r="K7" s="59">
        <f t="shared" si="3"/>
        <v>72576</v>
      </c>
      <c r="L7" s="59">
        <f t="shared" si="3"/>
        <v>72576</v>
      </c>
      <c r="M7" s="59">
        <f t="shared" si="3"/>
        <v>72576</v>
      </c>
    </row>
    <row r="8" spans="1:13" x14ac:dyDescent="0.3">
      <c r="A8" s="82">
        <f t="shared" ca="1" si="1"/>
        <v>0.81463034387659194</v>
      </c>
      <c r="C8" s="55" t="s">
        <v>107</v>
      </c>
      <c r="D8" s="60">
        <f ca="1">VLOOKUP(A8,$G$25:$H$27,2)</f>
        <v>2000</v>
      </c>
      <c r="E8" s="61">
        <f t="shared" ref="E8:M8" ca="1" si="4">D8*(1+$D$25)</f>
        <v>2400</v>
      </c>
      <c r="F8" s="61">
        <f t="shared" ca="1" si="4"/>
        <v>2880</v>
      </c>
      <c r="G8" s="61">
        <f t="shared" ca="1" si="4"/>
        <v>3456</v>
      </c>
      <c r="H8" s="61">
        <f t="shared" ca="1" si="4"/>
        <v>4147.2</v>
      </c>
      <c r="I8" s="61">
        <f t="shared" ca="1" si="4"/>
        <v>4976.6399999999994</v>
      </c>
      <c r="J8" s="61">
        <f t="shared" ca="1" si="4"/>
        <v>5971.9679999999989</v>
      </c>
      <c r="K8" s="61">
        <f t="shared" ca="1" si="4"/>
        <v>7166.3615999999984</v>
      </c>
      <c r="L8" s="61">
        <f t="shared" ca="1" si="4"/>
        <v>8599.6339199999984</v>
      </c>
      <c r="M8" s="61">
        <f t="shared" ca="1" si="4"/>
        <v>10319.560703999998</v>
      </c>
    </row>
    <row r="9" spans="1:13" x14ac:dyDescent="0.3">
      <c r="A9" s="82">
        <f t="shared" ca="1" si="1"/>
        <v>0.20530686630916628</v>
      </c>
      <c r="C9" s="55" t="s">
        <v>108</v>
      </c>
      <c r="D9" s="61">
        <f ca="1">D7*D8</f>
        <v>145152000</v>
      </c>
      <c r="E9" s="61">
        <f t="shared" ref="E9:M9" ca="1" si="5">E7*E8</f>
        <v>174182400</v>
      </c>
      <c r="F9" s="61">
        <f t="shared" ca="1" si="5"/>
        <v>209018880</v>
      </c>
      <c r="G9" s="61">
        <f t="shared" ca="1" si="5"/>
        <v>250822656</v>
      </c>
      <c r="H9" s="61">
        <f t="shared" ca="1" si="5"/>
        <v>300987187.19999999</v>
      </c>
      <c r="I9" s="61">
        <f t="shared" ca="1" si="5"/>
        <v>361184624.63999999</v>
      </c>
      <c r="J9" s="61">
        <f t="shared" ca="1" si="5"/>
        <v>433421549.5679999</v>
      </c>
      <c r="K9" s="61">
        <f t="shared" ca="1" si="5"/>
        <v>520105859.48159987</v>
      </c>
      <c r="L9" s="61">
        <f t="shared" ca="1" si="5"/>
        <v>624127031.37791991</v>
      </c>
      <c r="M9" s="61">
        <f t="shared" ca="1" si="5"/>
        <v>748952437.65350378</v>
      </c>
    </row>
    <row r="10" spans="1:13" x14ac:dyDescent="0.3">
      <c r="A10" s="82">
        <f t="shared" ca="1" si="1"/>
        <v>0.86893393177781686</v>
      </c>
      <c r="C10" s="55" t="s">
        <v>109</v>
      </c>
      <c r="D10" s="61">
        <f t="shared" ref="D10:M10" ca="1" si="6">D9*$D$27</f>
        <v>14515200</v>
      </c>
      <c r="E10" s="61">
        <f t="shared" ca="1" si="6"/>
        <v>17418240</v>
      </c>
      <c r="F10" s="61">
        <f t="shared" ca="1" si="6"/>
        <v>20901888</v>
      </c>
      <c r="G10" s="61">
        <f t="shared" ca="1" si="6"/>
        <v>25082265.600000001</v>
      </c>
      <c r="H10" s="61">
        <f t="shared" ca="1" si="6"/>
        <v>30098718.719999999</v>
      </c>
      <c r="I10" s="61">
        <f t="shared" ca="1" si="6"/>
        <v>36118462.464000002</v>
      </c>
      <c r="J10" s="61">
        <f t="shared" ca="1" si="6"/>
        <v>43342154.956799991</v>
      </c>
      <c r="K10" s="61">
        <f t="shared" ca="1" si="6"/>
        <v>52010585.948159993</v>
      </c>
      <c r="L10" s="61">
        <f t="shared" ca="1" si="6"/>
        <v>62412703.137791991</v>
      </c>
      <c r="M10" s="61">
        <f t="shared" ca="1" si="6"/>
        <v>74895243.765350387</v>
      </c>
    </row>
    <row r="11" spans="1:13" x14ac:dyDescent="0.3">
      <c r="A11" s="82">
        <f t="shared" ca="1" si="1"/>
        <v>0.56820476838568135</v>
      </c>
      <c r="C11" s="62" t="s">
        <v>110</v>
      </c>
      <c r="D11" s="63">
        <f t="shared" ref="D11:M11" ca="1" si="7">SUM(D9:D10)</f>
        <v>159667200</v>
      </c>
      <c r="E11" s="63">
        <f t="shared" ca="1" si="7"/>
        <v>191600640</v>
      </c>
      <c r="F11" s="63">
        <f t="shared" ca="1" si="7"/>
        <v>229920768</v>
      </c>
      <c r="G11" s="63">
        <f t="shared" ca="1" si="7"/>
        <v>275904921.60000002</v>
      </c>
      <c r="H11" s="63">
        <f t="shared" ca="1" si="7"/>
        <v>331085905.91999996</v>
      </c>
      <c r="I11" s="63">
        <f t="shared" ca="1" si="7"/>
        <v>397303087.10399997</v>
      </c>
      <c r="J11" s="63">
        <f t="shared" ca="1" si="7"/>
        <v>476763704.52479988</v>
      </c>
      <c r="K11" s="63">
        <f t="shared" ca="1" si="7"/>
        <v>572116445.42975986</v>
      </c>
      <c r="L11" s="63">
        <f t="shared" ca="1" si="7"/>
        <v>686539734.5157119</v>
      </c>
      <c r="M11" s="63">
        <f t="shared" ca="1" si="7"/>
        <v>823847681.41885412</v>
      </c>
    </row>
    <row r="12" spans="1:13" x14ac:dyDescent="0.3">
      <c r="A12" s="82">
        <f t="shared" ca="1" si="1"/>
        <v>0.47002060727504202</v>
      </c>
    </row>
    <row r="13" spans="1:13" x14ac:dyDescent="0.3">
      <c r="A13" s="82">
        <f t="shared" ca="1" si="1"/>
        <v>0.71539748860066055</v>
      </c>
      <c r="C13" s="64" t="s">
        <v>111</v>
      </c>
    </row>
    <row r="14" spans="1:13" x14ac:dyDescent="0.3">
      <c r="A14" s="82"/>
      <c r="C14" s="65" t="s">
        <v>112</v>
      </c>
      <c r="D14" s="66">
        <f ca="1">D11*$D$26</f>
        <v>87816960</v>
      </c>
      <c r="E14" s="66">
        <f t="shared" ref="E14:M14" ca="1" si="8">E11*$D$26</f>
        <v>105380352.00000001</v>
      </c>
      <c r="F14" s="66">
        <f t="shared" ca="1" si="8"/>
        <v>126456422.40000001</v>
      </c>
      <c r="G14" s="66">
        <f t="shared" ca="1" si="8"/>
        <v>151747706.88000003</v>
      </c>
      <c r="H14" s="66">
        <f t="shared" ca="1" si="8"/>
        <v>182097248.25599998</v>
      </c>
      <c r="I14" s="66">
        <f t="shared" ca="1" si="8"/>
        <v>218516697.90720001</v>
      </c>
      <c r="J14" s="66">
        <f t="shared" ca="1" si="8"/>
        <v>262220037.48863995</v>
      </c>
      <c r="K14" s="66">
        <f t="shared" ca="1" si="8"/>
        <v>314664044.98636794</v>
      </c>
      <c r="L14" s="66">
        <f t="shared" ca="1" si="8"/>
        <v>377596853.98364156</v>
      </c>
      <c r="M14" s="66">
        <f t="shared" ca="1" si="8"/>
        <v>453116224.78036982</v>
      </c>
    </row>
    <row r="15" spans="1:13" x14ac:dyDescent="0.3">
      <c r="A15" s="82"/>
      <c r="C15" s="65" t="s">
        <v>132</v>
      </c>
      <c r="D15" s="66"/>
      <c r="E15" s="66"/>
      <c r="F15" s="66"/>
      <c r="G15" s="66"/>
      <c r="H15" s="66">
        <f>D33</f>
        <v>78300000</v>
      </c>
      <c r="I15" s="66"/>
      <c r="J15" s="66"/>
      <c r="K15" s="66"/>
      <c r="L15" s="66"/>
      <c r="M15" s="66"/>
    </row>
    <row r="17" spans="3:13" x14ac:dyDescent="0.3">
      <c r="C17" s="67" t="s">
        <v>113</v>
      </c>
      <c r="D17" s="68">
        <f ca="1">D11-D14-D15</f>
        <v>71850240</v>
      </c>
      <c r="E17" s="68">
        <f t="shared" ref="E17:M17" ca="1" si="9">E11-E14-E15</f>
        <v>86220287.999999985</v>
      </c>
      <c r="F17" s="68">
        <f t="shared" ca="1" si="9"/>
        <v>103464345.59999999</v>
      </c>
      <c r="G17" s="68">
        <f t="shared" ca="1" si="9"/>
        <v>124157214.72</v>
      </c>
      <c r="H17" s="68">
        <f t="shared" ca="1" si="9"/>
        <v>70688657.663999975</v>
      </c>
      <c r="I17" s="68">
        <f t="shared" ca="1" si="9"/>
        <v>178786389.19679996</v>
      </c>
      <c r="J17" s="68">
        <f t="shared" ca="1" si="9"/>
        <v>214543667.03615993</v>
      </c>
      <c r="K17" s="68">
        <f t="shared" ca="1" si="9"/>
        <v>257452400.44339192</v>
      </c>
      <c r="L17" s="68">
        <f t="shared" ca="1" si="9"/>
        <v>308942880.53207034</v>
      </c>
      <c r="M17" s="68">
        <f t="shared" ca="1" si="9"/>
        <v>370731456.6384843</v>
      </c>
    </row>
    <row r="18" spans="3:13" x14ac:dyDescent="0.3">
      <c r="C18" s="67" t="s">
        <v>130</v>
      </c>
      <c r="D18" s="68">
        <f ca="1">D17*(1-$D$30)</f>
        <v>57480192</v>
      </c>
      <c r="E18" s="68">
        <f t="shared" ref="E18:M18" ca="1" si="10">E17*(1-$D$30)</f>
        <v>68976230.399999991</v>
      </c>
      <c r="F18" s="68">
        <f t="shared" ca="1" si="10"/>
        <v>82771476.480000004</v>
      </c>
      <c r="G18" s="68">
        <f t="shared" ca="1" si="10"/>
        <v>99325771.776000008</v>
      </c>
      <c r="H18" s="68">
        <f t="shared" ca="1" si="10"/>
        <v>56550926.131199986</v>
      </c>
      <c r="I18" s="68">
        <f t="shared" ca="1" si="10"/>
        <v>143029111.35743997</v>
      </c>
      <c r="J18" s="68">
        <f t="shared" ca="1" si="10"/>
        <v>171634933.62892795</v>
      </c>
      <c r="K18" s="68">
        <f t="shared" ca="1" si="10"/>
        <v>205961920.35471356</v>
      </c>
      <c r="L18" s="68">
        <f t="shared" ca="1" si="10"/>
        <v>247154304.42565629</v>
      </c>
      <c r="M18" s="68">
        <f t="shared" ca="1" si="10"/>
        <v>296585165.31078744</v>
      </c>
    </row>
    <row r="19" spans="3:13" x14ac:dyDescent="0.3">
      <c r="C19" s="67" t="s">
        <v>114</v>
      </c>
      <c r="D19" s="69"/>
      <c r="E19" s="69"/>
      <c r="F19" s="69"/>
      <c r="G19" s="69"/>
      <c r="H19" s="69"/>
      <c r="I19" s="69"/>
      <c r="J19" s="69"/>
      <c r="K19" s="69"/>
      <c r="L19" s="69"/>
      <c r="M19" s="68">
        <f ca="1">M17/D29</f>
        <v>3707314566.3848429</v>
      </c>
    </row>
    <row r="20" spans="3:13" x14ac:dyDescent="0.3">
      <c r="C20" s="70" t="s">
        <v>115</v>
      </c>
      <c r="D20" s="71">
        <f ca="1">SUM(D18:D19)</f>
        <v>57480192</v>
      </c>
      <c r="E20" s="71">
        <f t="shared" ref="E20:M20" ca="1" si="11">SUM(E18:E19)</f>
        <v>68976230.399999991</v>
      </c>
      <c r="F20" s="71">
        <f t="shared" ca="1" si="11"/>
        <v>82771476.480000004</v>
      </c>
      <c r="G20" s="71">
        <f t="shared" ca="1" si="11"/>
        <v>99325771.776000008</v>
      </c>
      <c r="H20" s="71">
        <f t="shared" ca="1" si="11"/>
        <v>56550926.131199986</v>
      </c>
      <c r="I20" s="71">
        <f t="shared" ca="1" si="11"/>
        <v>143029111.35743997</v>
      </c>
      <c r="J20" s="71">
        <f t="shared" ca="1" si="11"/>
        <v>171634933.62892795</v>
      </c>
      <c r="K20" s="71">
        <f t="shared" ca="1" si="11"/>
        <v>205961920.35471356</v>
      </c>
      <c r="L20" s="71">
        <f t="shared" ca="1" si="11"/>
        <v>247154304.42565629</v>
      </c>
      <c r="M20" s="71">
        <f t="shared" ca="1" si="11"/>
        <v>4003899731.6956301</v>
      </c>
    </row>
    <row r="21" spans="3:13" ht="15" thickBot="1" x14ac:dyDescent="0.35">
      <c r="D21" s="72"/>
    </row>
    <row r="22" spans="3:13" ht="15" thickBot="1" x14ac:dyDescent="0.35">
      <c r="C22" s="73" t="s">
        <v>116</v>
      </c>
      <c r="D22" s="74">
        <f ca="1">NPV(D28,D20:M20)</f>
        <v>762853683.97203112</v>
      </c>
    </row>
    <row r="24" spans="3:13" x14ac:dyDescent="0.3">
      <c r="G24" s="83" t="s">
        <v>136</v>
      </c>
      <c r="H24" s="83" t="s">
        <v>135</v>
      </c>
    </row>
    <row r="25" spans="3:13" x14ac:dyDescent="0.3">
      <c r="C25" s="75" t="s">
        <v>117</v>
      </c>
      <c r="D25" s="76">
        <v>0.2</v>
      </c>
      <c r="E25" t="s">
        <v>137</v>
      </c>
      <c r="G25" s="144">
        <v>0</v>
      </c>
      <c r="H25" s="144">
        <v>1750</v>
      </c>
    </row>
    <row r="26" spans="3:13" x14ac:dyDescent="0.3">
      <c r="C26" s="75" t="s">
        <v>118</v>
      </c>
      <c r="D26" s="76">
        <v>0.55000000000000004</v>
      </c>
      <c r="E26" t="s">
        <v>138</v>
      </c>
      <c r="G26" s="144">
        <v>0.25</v>
      </c>
      <c r="H26" s="144">
        <v>2000</v>
      </c>
    </row>
    <row r="27" spans="3:13" x14ac:dyDescent="0.3">
      <c r="C27" s="77" t="s">
        <v>119</v>
      </c>
      <c r="D27" s="78">
        <v>0.1</v>
      </c>
      <c r="E27" s="79" t="s">
        <v>139</v>
      </c>
      <c r="G27" s="144">
        <v>0.85</v>
      </c>
      <c r="H27" s="144">
        <v>2500</v>
      </c>
    </row>
    <row r="28" spans="3:13" x14ac:dyDescent="0.3">
      <c r="C28" s="75" t="s">
        <v>120</v>
      </c>
      <c r="D28" s="80">
        <v>0.25</v>
      </c>
      <c r="E28" t="s">
        <v>140</v>
      </c>
    </row>
    <row r="29" spans="3:13" x14ac:dyDescent="0.3">
      <c r="C29" s="75" t="s">
        <v>129</v>
      </c>
      <c r="D29" s="80">
        <v>0.1</v>
      </c>
      <c r="E29" t="s">
        <v>141</v>
      </c>
    </row>
    <row r="30" spans="3:13" x14ac:dyDescent="0.3">
      <c r="C30" s="75" t="s">
        <v>131</v>
      </c>
      <c r="D30" s="84">
        <v>0.2</v>
      </c>
    </row>
    <row r="31" spans="3:13" x14ac:dyDescent="0.3">
      <c r="C31" s="75" t="s">
        <v>133</v>
      </c>
      <c r="D31" s="85">
        <v>26100</v>
      </c>
    </row>
    <row r="32" spans="3:13" x14ac:dyDescent="0.3">
      <c r="C32" s="75" t="s">
        <v>134</v>
      </c>
      <c r="D32" s="85">
        <v>3000</v>
      </c>
    </row>
    <row r="33" spans="3:4" x14ac:dyDescent="0.3">
      <c r="C33" s="75" t="s">
        <v>132</v>
      </c>
      <c r="D33" s="86">
        <f>D31*D32</f>
        <v>78300000</v>
      </c>
    </row>
    <row r="36" spans="3:4" x14ac:dyDescent="0.3">
      <c r="C36" s="145" t="s">
        <v>142</v>
      </c>
      <c r="D36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BİLGİLER</vt:lpstr>
      <vt:lpstr>OFİS</vt:lpstr>
      <vt:lpstr>MESKEN</vt:lpstr>
      <vt:lpstr>OTEL</vt:lpstr>
      <vt:lpstr>O.GELİR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2023-06-12T15:09:01Z</dcterms:modified>
</cp:coreProperties>
</file>