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ARCTourBasedModel\ARCYr2015\Parameters\MISC\"/>
    </mc:Choice>
  </mc:AlternateContent>
  <bookViews>
    <workbookView xWindow="0" yWindow="0" windowWidth="28800" windowHeight="12210" activeTab="2"/>
  </bookViews>
  <sheets>
    <sheet name="Station Equivalency" sheetId="1" r:id="rId1"/>
    <sheet name="Existing External Data" sheetId="2" r:id="rId2"/>
    <sheet name="Updated External Data" sheetId="3" r:id="rId3"/>
    <sheet name="Processed Period Data" sheetId="4" r:id="rId4"/>
    <sheet name="Dawson" sheetId="6" r:id="rId5"/>
    <sheet name="ExternalStations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3" l="1"/>
  <c r="Q9" i="3"/>
  <c r="AA9" i="3"/>
  <c r="Z9" i="3"/>
  <c r="Y9" i="3"/>
  <c r="X9" i="3"/>
  <c r="B3" i="7" l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B9" i="7"/>
  <c r="C9" i="7"/>
  <c r="D9" i="7"/>
  <c r="E9" i="7"/>
  <c r="F9" i="7"/>
  <c r="G9" i="7"/>
  <c r="H9" i="7"/>
  <c r="I9" i="7"/>
  <c r="J9" i="7"/>
  <c r="K9" i="7"/>
  <c r="L9" i="7"/>
  <c r="M9" i="7"/>
  <c r="N9" i="7"/>
  <c r="P9" i="7"/>
  <c r="Q9" i="7"/>
  <c r="R9" i="7"/>
  <c r="S9" i="7"/>
  <c r="T9" i="7"/>
  <c r="U9" i="7"/>
  <c r="V9" i="7"/>
  <c r="X9" i="7"/>
  <c r="Y9" i="7"/>
  <c r="Z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Q2" i="7"/>
  <c r="R2" i="7"/>
  <c r="S2" i="7"/>
  <c r="T2" i="7"/>
  <c r="U2" i="7"/>
  <c r="V2" i="7"/>
  <c r="W2" i="7"/>
  <c r="X2" i="7"/>
  <c r="Y2" i="7"/>
  <c r="Z2" i="7"/>
  <c r="P2" i="7"/>
  <c r="C2" i="7"/>
  <c r="D2" i="7"/>
  <c r="E2" i="7"/>
  <c r="F2" i="7"/>
  <c r="G2" i="7"/>
  <c r="H2" i="7"/>
  <c r="I2" i="7"/>
  <c r="J2" i="7"/>
  <c r="K2" i="7"/>
  <c r="L2" i="7"/>
  <c r="M2" i="7"/>
  <c r="N2" i="7"/>
  <c r="O2" i="7"/>
  <c r="B2" i="7"/>
  <c r="S16" i="3"/>
  <c r="T16" i="3"/>
  <c r="U16" i="3"/>
  <c r="V16" i="3"/>
  <c r="W16" i="3"/>
  <c r="X16" i="3"/>
  <c r="Y16" i="3"/>
  <c r="Z16" i="3"/>
  <c r="AA16" i="3"/>
  <c r="S17" i="3"/>
  <c r="T17" i="3"/>
  <c r="U17" i="3"/>
  <c r="V17" i="3"/>
  <c r="W17" i="3"/>
  <c r="X17" i="3"/>
  <c r="Y17" i="3"/>
  <c r="Z17" i="3"/>
  <c r="AA17" i="3"/>
  <c r="S18" i="3"/>
  <c r="T18" i="3"/>
  <c r="U18" i="3"/>
  <c r="V18" i="3"/>
  <c r="W18" i="3"/>
  <c r="X18" i="3"/>
  <c r="Y18" i="3"/>
  <c r="Z18" i="3"/>
  <c r="AA18" i="3"/>
  <c r="V15" i="3"/>
  <c r="W15" i="3"/>
  <c r="X15" i="3"/>
  <c r="Y15" i="3"/>
  <c r="Z15" i="3"/>
  <c r="AA15" i="3"/>
  <c r="U15" i="3"/>
  <c r="T15" i="3"/>
  <c r="S15" i="3"/>
  <c r="AA21" i="3"/>
  <c r="Z21" i="3"/>
  <c r="Y21" i="3"/>
  <c r="X21" i="3"/>
  <c r="W21" i="3"/>
  <c r="V21" i="3"/>
  <c r="U21" i="3"/>
  <c r="R21" i="3"/>
  <c r="Q21" i="3"/>
  <c r="H9" i="6"/>
  <c r="I9" i="6"/>
  <c r="J9" i="6"/>
  <c r="K9" i="6"/>
  <c r="L9" i="6"/>
  <c r="M9" i="6"/>
  <c r="N9" i="6"/>
  <c r="O9" i="6"/>
  <c r="H4" i="6"/>
  <c r="I4" i="6"/>
  <c r="J4" i="6"/>
  <c r="K4" i="6"/>
  <c r="L4" i="6"/>
  <c r="M4" i="6"/>
  <c r="N4" i="6"/>
  <c r="O4" i="6"/>
  <c r="H5" i="6"/>
  <c r="I5" i="6"/>
  <c r="J5" i="6"/>
  <c r="K5" i="6"/>
  <c r="L5" i="6"/>
  <c r="M5" i="6"/>
  <c r="N5" i="6"/>
  <c r="O5" i="6"/>
  <c r="H6" i="6"/>
  <c r="I6" i="6"/>
  <c r="J6" i="6"/>
  <c r="K6" i="6"/>
  <c r="L6" i="6"/>
  <c r="M6" i="6"/>
  <c r="N6" i="6"/>
  <c r="O6" i="6"/>
  <c r="O3" i="6"/>
  <c r="N3" i="6"/>
  <c r="M3" i="6"/>
  <c r="L3" i="6"/>
  <c r="K3" i="6"/>
  <c r="J3" i="6"/>
  <c r="I3" i="6"/>
  <c r="H3" i="6"/>
  <c r="G3" i="6"/>
  <c r="F3" i="6"/>
  <c r="E3" i="6"/>
  <c r="F9" i="6"/>
  <c r="F4" i="6"/>
  <c r="F5" i="6"/>
  <c r="F6" i="6"/>
  <c r="G9" i="6"/>
  <c r="G4" i="6"/>
  <c r="G5" i="6"/>
  <c r="G6" i="6"/>
  <c r="E9" i="6"/>
  <c r="E4" i="6"/>
  <c r="E5" i="6"/>
  <c r="E6" i="6"/>
  <c r="D9" i="6"/>
  <c r="C9" i="6"/>
  <c r="B9" i="6"/>
  <c r="D6" i="6"/>
  <c r="C6" i="6"/>
  <c r="B6" i="6"/>
  <c r="D5" i="6"/>
  <c r="C5" i="6"/>
  <c r="B5" i="6"/>
  <c r="D4" i="6"/>
  <c r="C4" i="6"/>
  <c r="B4" i="6"/>
  <c r="D3" i="6"/>
  <c r="C3" i="6"/>
  <c r="B3" i="6"/>
  <c r="B103" i="4" l="1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14" i="4"/>
  <c r="B13" i="4"/>
  <c r="B12" i="4"/>
  <c r="B11" i="4"/>
  <c r="B10" i="4"/>
  <c r="B9" i="4"/>
  <c r="B8" i="4"/>
  <c r="B7" i="4"/>
  <c r="B6" i="4"/>
  <c r="B5" i="4"/>
  <c r="B4" i="4"/>
  <c r="B3" i="4"/>
  <c r="Q3" i="3"/>
  <c r="R3" i="3"/>
  <c r="S3" i="3"/>
  <c r="T3" i="3"/>
  <c r="U3" i="3"/>
  <c r="V3" i="3"/>
  <c r="W3" i="3"/>
  <c r="X3" i="3"/>
  <c r="Y3" i="3"/>
  <c r="Z3" i="3"/>
  <c r="AA3" i="3"/>
  <c r="Q4" i="3"/>
  <c r="R4" i="3"/>
  <c r="S4" i="3"/>
  <c r="T4" i="3"/>
  <c r="U4" i="3"/>
  <c r="V4" i="3"/>
  <c r="W4" i="3"/>
  <c r="X4" i="3"/>
  <c r="Y4" i="3"/>
  <c r="Z4" i="3"/>
  <c r="AA4" i="3"/>
  <c r="Q5" i="3"/>
  <c r="R5" i="3"/>
  <c r="S5" i="3"/>
  <c r="T5" i="3"/>
  <c r="U5" i="3"/>
  <c r="V5" i="3"/>
  <c r="W5" i="3"/>
  <c r="X5" i="3"/>
  <c r="Y5" i="3"/>
  <c r="Z5" i="3"/>
  <c r="AA5" i="3"/>
  <c r="Q6" i="3"/>
  <c r="R6" i="3"/>
  <c r="S6" i="3"/>
  <c r="T6" i="3"/>
  <c r="U6" i="3"/>
  <c r="V6" i="3"/>
  <c r="W6" i="3"/>
  <c r="X6" i="3"/>
  <c r="Y6" i="3"/>
  <c r="Z6" i="3"/>
  <c r="AA6" i="3"/>
  <c r="Q7" i="3"/>
  <c r="R7" i="3"/>
  <c r="S7" i="3"/>
  <c r="T7" i="3"/>
  <c r="U7" i="3"/>
  <c r="V7" i="3"/>
  <c r="W7" i="3"/>
  <c r="X7" i="3"/>
  <c r="Y7" i="3"/>
  <c r="Z7" i="3"/>
  <c r="AA7" i="3"/>
  <c r="Q8" i="3"/>
  <c r="R8" i="3"/>
  <c r="S8" i="3"/>
  <c r="T8" i="3"/>
  <c r="U8" i="3"/>
  <c r="V8" i="3"/>
  <c r="W8" i="3"/>
  <c r="X8" i="3"/>
  <c r="Y8" i="3"/>
  <c r="Z8" i="3"/>
  <c r="AA8" i="3"/>
  <c r="S9" i="3"/>
  <c r="T9" i="3"/>
  <c r="U9" i="3"/>
  <c r="V9" i="3"/>
  <c r="W9" i="3"/>
  <c r="Q10" i="3"/>
  <c r="R10" i="3"/>
  <c r="S10" i="3"/>
  <c r="T10" i="3"/>
  <c r="U10" i="3"/>
  <c r="V10" i="3"/>
  <c r="W10" i="3"/>
  <c r="X10" i="3"/>
  <c r="Y10" i="3"/>
  <c r="Z10" i="3"/>
  <c r="AA10" i="3"/>
  <c r="Q11" i="3"/>
  <c r="R11" i="3"/>
  <c r="S11" i="3"/>
  <c r="T11" i="3"/>
  <c r="U11" i="3"/>
  <c r="V11" i="3"/>
  <c r="W11" i="3"/>
  <c r="X11" i="3"/>
  <c r="Y11" i="3"/>
  <c r="Z11" i="3"/>
  <c r="AA11" i="3"/>
  <c r="Q12" i="3"/>
  <c r="R12" i="3"/>
  <c r="S12" i="3"/>
  <c r="T12" i="3"/>
  <c r="U12" i="3"/>
  <c r="V12" i="3"/>
  <c r="W12" i="3"/>
  <c r="X12" i="3"/>
  <c r="Y12" i="3"/>
  <c r="Z12" i="3"/>
  <c r="AA12" i="3"/>
  <c r="Q13" i="3"/>
  <c r="R13" i="3"/>
  <c r="S13" i="3"/>
  <c r="T13" i="3"/>
  <c r="U13" i="3"/>
  <c r="V13" i="3"/>
  <c r="W13" i="3"/>
  <c r="X13" i="3"/>
  <c r="Y13" i="3"/>
  <c r="Z13" i="3"/>
  <c r="AA13" i="3"/>
  <c r="Q14" i="3"/>
  <c r="R14" i="3"/>
  <c r="S14" i="3"/>
  <c r="T14" i="3"/>
  <c r="U14" i="3"/>
  <c r="V14" i="3"/>
  <c r="W14" i="3"/>
  <c r="X14" i="3"/>
  <c r="Y14" i="3"/>
  <c r="Z14" i="3"/>
  <c r="AA14" i="3"/>
  <c r="Q22" i="3"/>
  <c r="R22" i="3"/>
  <c r="S22" i="3"/>
  <c r="T22" i="3"/>
  <c r="U22" i="3"/>
  <c r="V22" i="3"/>
  <c r="W22" i="3"/>
  <c r="X22" i="3"/>
  <c r="Y22" i="3"/>
  <c r="Z22" i="3"/>
  <c r="AA22" i="3"/>
  <c r="Q23" i="3"/>
  <c r="R23" i="3"/>
  <c r="S23" i="3"/>
  <c r="T23" i="3"/>
  <c r="U23" i="3"/>
  <c r="V23" i="3"/>
  <c r="W23" i="3"/>
  <c r="X23" i="3"/>
  <c r="Y23" i="3"/>
  <c r="Z23" i="3"/>
  <c r="AA23" i="3"/>
  <c r="Q24" i="3"/>
  <c r="R24" i="3"/>
  <c r="S24" i="3"/>
  <c r="T24" i="3"/>
  <c r="U24" i="3"/>
  <c r="V24" i="3"/>
  <c r="W24" i="3"/>
  <c r="X24" i="3"/>
  <c r="Y24" i="3"/>
  <c r="Z24" i="3"/>
  <c r="AA24" i="3"/>
  <c r="Q25" i="3"/>
  <c r="R25" i="3"/>
  <c r="S25" i="3"/>
  <c r="T25" i="3"/>
  <c r="U25" i="3"/>
  <c r="V25" i="3"/>
  <c r="W25" i="3"/>
  <c r="X25" i="3"/>
  <c r="Y25" i="3"/>
  <c r="Z25" i="3"/>
  <c r="AA25" i="3"/>
  <c r="Q26" i="3"/>
  <c r="R26" i="3"/>
  <c r="S26" i="3"/>
  <c r="T26" i="3"/>
  <c r="U26" i="3"/>
  <c r="V26" i="3"/>
  <c r="W26" i="3"/>
  <c r="X26" i="3"/>
  <c r="Y26" i="3"/>
  <c r="Z26" i="3"/>
  <c r="AA26" i="3"/>
  <c r="Q27" i="3"/>
  <c r="R27" i="3"/>
  <c r="S27" i="3"/>
  <c r="T27" i="3"/>
  <c r="U27" i="3"/>
  <c r="V27" i="3"/>
  <c r="W27" i="3"/>
  <c r="X27" i="3"/>
  <c r="Y27" i="3"/>
  <c r="Z27" i="3"/>
  <c r="AA27" i="3"/>
  <c r="Q28" i="3"/>
  <c r="R28" i="3"/>
  <c r="S28" i="3"/>
  <c r="T28" i="3"/>
  <c r="U28" i="3"/>
  <c r="V28" i="3"/>
  <c r="W28" i="3"/>
  <c r="X28" i="3"/>
  <c r="Y28" i="3"/>
  <c r="Z28" i="3"/>
  <c r="AA28" i="3"/>
  <c r="Q29" i="3"/>
  <c r="R29" i="3"/>
  <c r="S29" i="3"/>
  <c r="T29" i="3"/>
  <c r="U29" i="3"/>
  <c r="V29" i="3"/>
  <c r="W29" i="3"/>
  <c r="X29" i="3"/>
  <c r="Y29" i="3"/>
  <c r="Z29" i="3"/>
  <c r="AA29" i="3"/>
  <c r="Q30" i="3"/>
  <c r="R30" i="3"/>
  <c r="S30" i="3"/>
  <c r="T30" i="3"/>
  <c r="U30" i="3"/>
  <c r="V30" i="3"/>
  <c r="W30" i="3"/>
  <c r="X30" i="3"/>
  <c r="Y30" i="3"/>
  <c r="Z30" i="3"/>
  <c r="AA30" i="3"/>
  <c r="Q31" i="3"/>
  <c r="R31" i="3"/>
  <c r="S31" i="3"/>
  <c r="T31" i="3"/>
  <c r="U31" i="3"/>
  <c r="V31" i="3"/>
  <c r="W31" i="3"/>
  <c r="X31" i="3"/>
  <c r="Y31" i="3"/>
  <c r="Z31" i="3"/>
  <c r="AA31" i="3"/>
  <c r="Q32" i="3"/>
  <c r="R32" i="3"/>
  <c r="S32" i="3"/>
  <c r="T32" i="3"/>
  <c r="U32" i="3"/>
  <c r="V32" i="3"/>
  <c r="W32" i="3"/>
  <c r="X32" i="3"/>
  <c r="Y32" i="3"/>
  <c r="Z32" i="3"/>
  <c r="AA32" i="3"/>
  <c r="Q33" i="3"/>
  <c r="R33" i="3"/>
  <c r="S33" i="3"/>
  <c r="T33" i="3"/>
  <c r="U33" i="3"/>
  <c r="V33" i="3"/>
  <c r="W33" i="3"/>
  <c r="X33" i="3"/>
  <c r="Y33" i="3"/>
  <c r="Z33" i="3"/>
  <c r="AA33" i="3"/>
  <c r="Q34" i="3"/>
  <c r="R34" i="3"/>
  <c r="S34" i="3"/>
  <c r="T34" i="3"/>
  <c r="U34" i="3"/>
  <c r="V34" i="3"/>
  <c r="W34" i="3"/>
  <c r="X34" i="3"/>
  <c r="Y34" i="3"/>
  <c r="Z34" i="3"/>
  <c r="AA34" i="3"/>
  <c r="Q35" i="3"/>
  <c r="R35" i="3"/>
  <c r="S35" i="3"/>
  <c r="T35" i="3"/>
  <c r="U35" i="3"/>
  <c r="V35" i="3"/>
  <c r="W35" i="3"/>
  <c r="X35" i="3"/>
  <c r="Y35" i="3"/>
  <c r="Z35" i="3"/>
  <c r="AA35" i="3"/>
  <c r="Q36" i="3"/>
  <c r="R36" i="3"/>
  <c r="S36" i="3"/>
  <c r="T36" i="3"/>
  <c r="U36" i="3"/>
  <c r="V36" i="3"/>
  <c r="W36" i="3"/>
  <c r="X36" i="3"/>
  <c r="Y36" i="3"/>
  <c r="Z36" i="3"/>
  <c r="AA36" i="3"/>
  <c r="Q37" i="3"/>
  <c r="R37" i="3"/>
  <c r="S37" i="3"/>
  <c r="T37" i="3"/>
  <c r="U37" i="3"/>
  <c r="V37" i="3"/>
  <c r="W37" i="3"/>
  <c r="X37" i="3"/>
  <c r="Y37" i="3"/>
  <c r="Z37" i="3"/>
  <c r="AA37" i="3"/>
  <c r="Q38" i="3"/>
  <c r="R38" i="3"/>
  <c r="S38" i="3"/>
  <c r="T38" i="3"/>
  <c r="U38" i="3"/>
  <c r="V38" i="3"/>
  <c r="W38" i="3"/>
  <c r="X38" i="3"/>
  <c r="Y38" i="3"/>
  <c r="Z38" i="3"/>
  <c r="AA38" i="3"/>
  <c r="Q39" i="3"/>
  <c r="R39" i="3"/>
  <c r="S39" i="3"/>
  <c r="T39" i="3"/>
  <c r="U39" i="3"/>
  <c r="V39" i="3"/>
  <c r="W39" i="3"/>
  <c r="X39" i="3"/>
  <c r="Y39" i="3"/>
  <c r="Z39" i="3"/>
  <c r="AA39" i="3"/>
  <c r="Q40" i="3"/>
  <c r="R40" i="3"/>
  <c r="S40" i="3"/>
  <c r="T40" i="3"/>
  <c r="U40" i="3"/>
  <c r="V40" i="3"/>
  <c r="W40" i="3"/>
  <c r="X40" i="3"/>
  <c r="Y40" i="3"/>
  <c r="Z40" i="3"/>
  <c r="AA40" i="3"/>
  <c r="Q41" i="3"/>
  <c r="R41" i="3"/>
  <c r="S41" i="3"/>
  <c r="T41" i="3"/>
  <c r="U41" i="3"/>
  <c r="V41" i="3"/>
  <c r="W41" i="3"/>
  <c r="X41" i="3"/>
  <c r="Y41" i="3"/>
  <c r="Z41" i="3"/>
  <c r="AA41" i="3"/>
  <c r="Q42" i="3"/>
  <c r="R42" i="3"/>
  <c r="S42" i="3"/>
  <c r="T42" i="3"/>
  <c r="U42" i="3"/>
  <c r="V42" i="3"/>
  <c r="W42" i="3"/>
  <c r="X42" i="3"/>
  <c r="Y42" i="3"/>
  <c r="Z42" i="3"/>
  <c r="AA42" i="3"/>
  <c r="Q43" i="3"/>
  <c r="R43" i="3"/>
  <c r="S43" i="3"/>
  <c r="T43" i="3"/>
  <c r="U43" i="3"/>
  <c r="V43" i="3"/>
  <c r="W43" i="3"/>
  <c r="X43" i="3"/>
  <c r="Y43" i="3"/>
  <c r="Z43" i="3"/>
  <c r="AA43" i="3"/>
  <c r="Q44" i="3"/>
  <c r="R44" i="3"/>
  <c r="S44" i="3"/>
  <c r="T44" i="3"/>
  <c r="U44" i="3"/>
  <c r="V44" i="3"/>
  <c r="W44" i="3"/>
  <c r="X44" i="3"/>
  <c r="Y44" i="3"/>
  <c r="Z44" i="3"/>
  <c r="AA44" i="3"/>
  <c r="Q45" i="3"/>
  <c r="R45" i="3"/>
  <c r="S45" i="3"/>
  <c r="T45" i="3"/>
  <c r="U45" i="3"/>
  <c r="V45" i="3"/>
  <c r="W45" i="3"/>
  <c r="X45" i="3"/>
  <c r="Y45" i="3"/>
  <c r="Z45" i="3"/>
  <c r="AA45" i="3"/>
  <c r="Q46" i="3"/>
  <c r="R46" i="3"/>
  <c r="S46" i="3"/>
  <c r="T46" i="3"/>
  <c r="U46" i="3"/>
  <c r="V46" i="3"/>
  <c r="W46" i="3"/>
  <c r="X46" i="3"/>
  <c r="Y46" i="3"/>
  <c r="Z46" i="3"/>
  <c r="AA46" i="3"/>
  <c r="Q47" i="3"/>
  <c r="R47" i="3"/>
  <c r="S47" i="3"/>
  <c r="T47" i="3"/>
  <c r="U47" i="3"/>
  <c r="V47" i="3"/>
  <c r="W47" i="3"/>
  <c r="X47" i="3"/>
  <c r="Y47" i="3"/>
  <c r="Z47" i="3"/>
  <c r="AA47" i="3"/>
  <c r="Q48" i="3"/>
  <c r="R48" i="3"/>
  <c r="S48" i="3"/>
  <c r="T48" i="3"/>
  <c r="U48" i="3"/>
  <c r="V48" i="3"/>
  <c r="W48" i="3"/>
  <c r="X48" i="3"/>
  <c r="Y48" i="3"/>
  <c r="Z48" i="3"/>
  <c r="AA48" i="3"/>
  <c r="Q49" i="3"/>
  <c r="R49" i="3"/>
  <c r="S49" i="3"/>
  <c r="T49" i="3"/>
  <c r="U49" i="3"/>
  <c r="V49" i="3"/>
  <c r="W49" i="3"/>
  <c r="X49" i="3"/>
  <c r="Y49" i="3"/>
  <c r="Z49" i="3"/>
  <c r="AA49" i="3"/>
  <c r="Q50" i="3"/>
  <c r="R50" i="3"/>
  <c r="S50" i="3"/>
  <c r="T50" i="3"/>
  <c r="U50" i="3"/>
  <c r="V50" i="3"/>
  <c r="W50" i="3"/>
  <c r="X50" i="3"/>
  <c r="Y50" i="3"/>
  <c r="Z50" i="3"/>
  <c r="AA50" i="3"/>
  <c r="Q51" i="3"/>
  <c r="R51" i="3"/>
  <c r="S51" i="3"/>
  <c r="T51" i="3"/>
  <c r="U51" i="3"/>
  <c r="V51" i="3"/>
  <c r="W51" i="3"/>
  <c r="X51" i="3"/>
  <c r="Y51" i="3"/>
  <c r="Z51" i="3"/>
  <c r="AA51" i="3"/>
  <c r="Q52" i="3"/>
  <c r="R52" i="3"/>
  <c r="S52" i="3"/>
  <c r="T52" i="3"/>
  <c r="U52" i="3"/>
  <c r="V52" i="3"/>
  <c r="W52" i="3"/>
  <c r="X52" i="3"/>
  <c r="Y52" i="3"/>
  <c r="Z52" i="3"/>
  <c r="AA52" i="3"/>
  <c r="Q53" i="3"/>
  <c r="R53" i="3"/>
  <c r="S53" i="3"/>
  <c r="T53" i="3"/>
  <c r="U53" i="3"/>
  <c r="V53" i="3"/>
  <c r="W53" i="3"/>
  <c r="X53" i="3"/>
  <c r="Y53" i="3"/>
  <c r="Z53" i="3"/>
  <c r="AA53" i="3"/>
  <c r="Q54" i="3"/>
  <c r="R54" i="3"/>
  <c r="S54" i="3"/>
  <c r="T54" i="3"/>
  <c r="U54" i="3"/>
  <c r="V54" i="3"/>
  <c r="W54" i="3"/>
  <c r="X54" i="3"/>
  <c r="Y54" i="3"/>
  <c r="Z54" i="3"/>
  <c r="AA54" i="3"/>
  <c r="Q55" i="3"/>
  <c r="R55" i="3"/>
  <c r="S55" i="3"/>
  <c r="T55" i="3"/>
  <c r="U55" i="3"/>
  <c r="V55" i="3"/>
  <c r="W55" i="3"/>
  <c r="X55" i="3"/>
  <c r="Y55" i="3"/>
  <c r="Z55" i="3"/>
  <c r="AA55" i="3"/>
  <c r="Q56" i="3"/>
  <c r="R56" i="3"/>
  <c r="S56" i="3"/>
  <c r="T56" i="3"/>
  <c r="U56" i="3"/>
  <c r="V56" i="3"/>
  <c r="W56" i="3"/>
  <c r="X56" i="3"/>
  <c r="Y56" i="3"/>
  <c r="Z56" i="3"/>
  <c r="AA56" i="3"/>
  <c r="Q57" i="3"/>
  <c r="R57" i="3"/>
  <c r="S57" i="3"/>
  <c r="T57" i="3"/>
  <c r="U57" i="3"/>
  <c r="V57" i="3"/>
  <c r="W57" i="3"/>
  <c r="X57" i="3"/>
  <c r="Y57" i="3"/>
  <c r="Z57" i="3"/>
  <c r="AA57" i="3"/>
  <c r="Q58" i="3"/>
  <c r="R58" i="3"/>
  <c r="S58" i="3"/>
  <c r="T58" i="3"/>
  <c r="U58" i="3"/>
  <c r="V58" i="3"/>
  <c r="W58" i="3"/>
  <c r="X58" i="3"/>
  <c r="Y58" i="3"/>
  <c r="Z58" i="3"/>
  <c r="AA58" i="3"/>
  <c r="Q59" i="3"/>
  <c r="R59" i="3"/>
  <c r="S59" i="3"/>
  <c r="T59" i="3"/>
  <c r="U59" i="3"/>
  <c r="V59" i="3"/>
  <c r="W59" i="3"/>
  <c r="X59" i="3"/>
  <c r="Y59" i="3"/>
  <c r="Z59" i="3"/>
  <c r="AA59" i="3"/>
  <c r="Q60" i="3"/>
  <c r="R60" i="3"/>
  <c r="S60" i="3"/>
  <c r="T60" i="3"/>
  <c r="U60" i="3"/>
  <c r="V60" i="3"/>
  <c r="W60" i="3"/>
  <c r="X60" i="3"/>
  <c r="Y60" i="3"/>
  <c r="Z60" i="3"/>
  <c r="AA60" i="3"/>
  <c r="Q61" i="3"/>
  <c r="R61" i="3"/>
  <c r="S61" i="3"/>
  <c r="T61" i="3"/>
  <c r="U61" i="3"/>
  <c r="V61" i="3"/>
  <c r="W61" i="3"/>
  <c r="X61" i="3"/>
  <c r="Y61" i="3"/>
  <c r="Z61" i="3"/>
  <c r="AA61" i="3"/>
  <c r="Q62" i="3"/>
  <c r="R62" i="3"/>
  <c r="S62" i="3"/>
  <c r="T62" i="3"/>
  <c r="U62" i="3"/>
  <c r="V62" i="3"/>
  <c r="W62" i="3"/>
  <c r="X62" i="3"/>
  <c r="Y62" i="3"/>
  <c r="Z62" i="3"/>
  <c r="AA62" i="3"/>
  <c r="Q63" i="3"/>
  <c r="R63" i="3"/>
  <c r="S63" i="3"/>
  <c r="T63" i="3"/>
  <c r="U63" i="3"/>
  <c r="V63" i="3"/>
  <c r="W63" i="3"/>
  <c r="X63" i="3"/>
  <c r="Y63" i="3"/>
  <c r="Z63" i="3"/>
  <c r="AA63" i="3"/>
  <c r="Q64" i="3"/>
  <c r="R64" i="3"/>
  <c r="S64" i="3"/>
  <c r="T64" i="3"/>
  <c r="U64" i="3"/>
  <c r="V64" i="3"/>
  <c r="W64" i="3"/>
  <c r="X64" i="3"/>
  <c r="Y64" i="3"/>
  <c r="Z64" i="3"/>
  <c r="AA64" i="3"/>
  <c r="Q65" i="3"/>
  <c r="R65" i="3"/>
  <c r="S65" i="3"/>
  <c r="T65" i="3"/>
  <c r="U65" i="3"/>
  <c r="V65" i="3"/>
  <c r="W65" i="3"/>
  <c r="X65" i="3"/>
  <c r="Y65" i="3"/>
  <c r="Z65" i="3"/>
  <c r="AA65" i="3"/>
  <c r="Q66" i="3"/>
  <c r="R66" i="3"/>
  <c r="S66" i="3"/>
  <c r="T66" i="3"/>
  <c r="U66" i="3"/>
  <c r="V66" i="3"/>
  <c r="W66" i="3"/>
  <c r="X66" i="3"/>
  <c r="Y66" i="3"/>
  <c r="Z66" i="3"/>
  <c r="AA66" i="3"/>
  <c r="Q67" i="3"/>
  <c r="R67" i="3"/>
  <c r="S67" i="3"/>
  <c r="T67" i="3"/>
  <c r="U67" i="3"/>
  <c r="V67" i="3"/>
  <c r="W67" i="3"/>
  <c r="X67" i="3"/>
  <c r="Y67" i="3"/>
  <c r="Z67" i="3"/>
  <c r="AA67" i="3"/>
  <c r="Q68" i="3"/>
  <c r="R68" i="3"/>
  <c r="S68" i="3"/>
  <c r="T68" i="3"/>
  <c r="U68" i="3"/>
  <c r="V68" i="3"/>
  <c r="W68" i="3"/>
  <c r="X68" i="3"/>
  <c r="Y68" i="3"/>
  <c r="Z68" i="3"/>
  <c r="AA68" i="3"/>
  <c r="Q69" i="3"/>
  <c r="R69" i="3"/>
  <c r="S69" i="3"/>
  <c r="T69" i="3"/>
  <c r="U69" i="3"/>
  <c r="V69" i="3"/>
  <c r="W69" i="3"/>
  <c r="X69" i="3"/>
  <c r="Y69" i="3"/>
  <c r="Z69" i="3"/>
  <c r="AA69" i="3"/>
  <c r="Q70" i="3"/>
  <c r="R70" i="3"/>
  <c r="S70" i="3"/>
  <c r="T70" i="3"/>
  <c r="U70" i="3"/>
  <c r="V70" i="3"/>
  <c r="W70" i="3"/>
  <c r="X70" i="3"/>
  <c r="Y70" i="3"/>
  <c r="Z70" i="3"/>
  <c r="AA70" i="3"/>
  <c r="Q71" i="3"/>
  <c r="R71" i="3"/>
  <c r="S71" i="3"/>
  <c r="T71" i="3"/>
  <c r="U71" i="3"/>
  <c r="V71" i="3"/>
  <c r="W71" i="3"/>
  <c r="X71" i="3"/>
  <c r="Y71" i="3"/>
  <c r="Z71" i="3"/>
  <c r="AA71" i="3"/>
  <c r="Q72" i="3"/>
  <c r="R72" i="3"/>
  <c r="S72" i="3"/>
  <c r="T72" i="3"/>
  <c r="U72" i="3"/>
  <c r="V72" i="3"/>
  <c r="W72" i="3"/>
  <c r="X72" i="3"/>
  <c r="Y72" i="3"/>
  <c r="Z72" i="3"/>
  <c r="AA72" i="3"/>
  <c r="Q73" i="3"/>
  <c r="R73" i="3"/>
  <c r="S73" i="3"/>
  <c r="T73" i="3"/>
  <c r="U73" i="3"/>
  <c r="V73" i="3"/>
  <c r="W73" i="3"/>
  <c r="X73" i="3"/>
  <c r="Y73" i="3"/>
  <c r="Z73" i="3"/>
  <c r="AA73" i="3"/>
  <c r="Q74" i="3"/>
  <c r="R74" i="3"/>
  <c r="S74" i="3"/>
  <c r="T74" i="3"/>
  <c r="U74" i="3"/>
  <c r="V74" i="3"/>
  <c r="W74" i="3"/>
  <c r="X74" i="3"/>
  <c r="Y74" i="3"/>
  <c r="Z74" i="3"/>
  <c r="AA74" i="3"/>
  <c r="Q75" i="3"/>
  <c r="R75" i="3"/>
  <c r="S75" i="3"/>
  <c r="T75" i="3"/>
  <c r="U75" i="3"/>
  <c r="V75" i="3"/>
  <c r="W75" i="3"/>
  <c r="X75" i="3"/>
  <c r="Y75" i="3"/>
  <c r="Z75" i="3"/>
  <c r="AA75" i="3"/>
  <c r="Q76" i="3"/>
  <c r="R76" i="3"/>
  <c r="S76" i="3"/>
  <c r="T76" i="3"/>
  <c r="U76" i="3"/>
  <c r="V76" i="3"/>
  <c r="W76" i="3"/>
  <c r="X76" i="3"/>
  <c r="Y76" i="3"/>
  <c r="Z76" i="3"/>
  <c r="AA76" i="3"/>
  <c r="Q77" i="3"/>
  <c r="R77" i="3"/>
  <c r="S77" i="3"/>
  <c r="T77" i="3"/>
  <c r="U77" i="3"/>
  <c r="V77" i="3"/>
  <c r="W77" i="3"/>
  <c r="X77" i="3"/>
  <c r="Y77" i="3"/>
  <c r="Z77" i="3"/>
  <c r="AA77" i="3"/>
  <c r="Q78" i="3"/>
  <c r="R78" i="3"/>
  <c r="S78" i="3"/>
  <c r="T78" i="3"/>
  <c r="U78" i="3"/>
  <c r="V78" i="3"/>
  <c r="W78" i="3"/>
  <c r="X78" i="3"/>
  <c r="Y78" i="3"/>
  <c r="Z78" i="3"/>
  <c r="AA78" i="3"/>
  <c r="Q79" i="3"/>
  <c r="R79" i="3"/>
  <c r="S79" i="3"/>
  <c r="T79" i="3"/>
  <c r="U79" i="3"/>
  <c r="V79" i="3"/>
  <c r="W79" i="3"/>
  <c r="X79" i="3"/>
  <c r="Y79" i="3"/>
  <c r="Z79" i="3"/>
  <c r="AA79" i="3"/>
  <c r="Q80" i="3"/>
  <c r="R80" i="3"/>
  <c r="S80" i="3"/>
  <c r="T80" i="3"/>
  <c r="U80" i="3"/>
  <c r="V80" i="3"/>
  <c r="W80" i="3"/>
  <c r="X80" i="3"/>
  <c r="Y80" i="3"/>
  <c r="Z80" i="3"/>
  <c r="AA80" i="3"/>
  <c r="Q81" i="3"/>
  <c r="R81" i="3"/>
  <c r="S81" i="3"/>
  <c r="T81" i="3"/>
  <c r="U81" i="3"/>
  <c r="V81" i="3"/>
  <c r="W81" i="3"/>
  <c r="X81" i="3"/>
  <c r="Y81" i="3"/>
  <c r="Z81" i="3"/>
  <c r="AA81" i="3"/>
  <c r="Q82" i="3"/>
  <c r="R82" i="3"/>
  <c r="S82" i="3"/>
  <c r="T82" i="3"/>
  <c r="U82" i="3"/>
  <c r="V82" i="3"/>
  <c r="W82" i="3"/>
  <c r="X82" i="3"/>
  <c r="Y82" i="3"/>
  <c r="Z82" i="3"/>
  <c r="AA82" i="3"/>
  <c r="Q83" i="3"/>
  <c r="R83" i="3"/>
  <c r="S83" i="3"/>
  <c r="T83" i="3"/>
  <c r="U83" i="3"/>
  <c r="V83" i="3"/>
  <c r="W83" i="3"/>
  <c r="X83" i="3"/>
  <c r="Y83" i="3"/>
  <c r="Z83" i="3"/>
  <c r="AA83" i="3"/>
  <c r="Q84" i="3"/>
  <c r="R84" i="3"/>
  <c r="S84" i="3"/>
  <c r="T84" i="3"/>
  <c r="U84" i="3"/>
  <c r="V84" i="3"/>
  <c r="W84" i="3"/>
  <c r="X84" i="3"/>
  <c r="Y84" i="3"/>
  <c r="Z84" i="3"/>
  <c r="AA84" i="3"/>
  <c r="Q85" i="3"/>
  <c r="R85" i="3"/>
  <c r="S85" i="3"/>
  <c r="T85" i="3"/>
  <c r="U85" i="3"/>
  <c r="V85" i="3"/>
  <c r="W85" i="3"/>
  <c r="X85" i="3"/>
  <c r="Y85" i="3"/>
  <c r="Z85" i="3"/>
  <c r="AA85" i="3"/>
  <c r="Q86" i="3"/>
  <c r="R86" i="3"/>
  <c r="S86" i="3"/>
  <c r="T86" i="3"/>
  <c r="U86" i="3"/>
  <c r="V86" i="3"/>
  <c r="W86" i="3"/>
  <c r="X86" i="3"/>
  <c r="Y86" i="3"/>
  <c r="Z86" i="3"/>
  <c r="AA86" i="3"/>
  <c r="Q87" i="3"/>
  <c r="R87" i="3"/>
  <c r="S87" i="3"/>
  <c r="T87" i="3"/>
  <c r="U87" i="3"/>
  <c r="V87" i="3"/>
  <c r="W87" i="3"/>
  <c r="X87" i="3"/>
  <c r="Y87" i="3"/>
  <c r="Z87" i="3"/>
  <c r="AA87" i="3"/>
  <c r="Q88" i="3"/>
  <c r="R88" i="3"/>
  <c r="S88" i="3"/>
  <c r="T88" i="3"/>
  <c r="U88" i="3"/>
  <c r="V88" i="3"/>
  <c r="W88" i="3"/>
  <c r="X88" i="3"/>
  <c r="Y88" i="3"/>
  <c r="Z88" i="3"/>
  <c r="AA88" i="3"/>
  <c r="Q89" i="3"/>
  <c r="R89" i="3"/>
  <c r="S89" i="3"/>
  <c r="T89" i="3"/>
  <c r="U89" i="3"/>
  <c r="V89" i="3"/>
  <c r="W89" i="3"/>
  <c r="X89" i="3"/>
  <c r="Y89" i="3"/>
  <c r="Z89" i="3"/>
  <c r="AA89" i="3"/>
  <c r="Q90" i="3"/>
  <c r="R90" i="3"/>
  <c r="S90" i="3"/>
  <c r="T90" i="3"/>
  <c r="U90" i="3"/>
  <c r="V90" i="3"/>
  <c r="W90" i="3"/>
  <c r="X90" i="3"/>
  <c r="Y90" i="3"/>
  <c r="Z90" i="3"/>
  <c r="AA90" i="3"/>
  <c r="Q91" i="3"/>
  <c r="R91" i="3"/>
  <c r="S91" i="3"/>
  <c r="T91" i="3"/>
  <c r="U91" i="3"/>
  <c r="V91" i="3"/>
  <c r="W91" i="3"/>
  <c r="X91" i="3"/>
  <c r="Y91" i="3"/>
  <c r="Z91" i="3"/>
  <c r="AA91" i="3"/>
  <c r="Q92" i="3"/>
  <c r="R92" i="3"/>
  <c r="S92" i="3"/>
  <c r="T92" i="3"/>
  <c r="U92" i="3"/>
  <c r="V92" i="3"/>
  <c r="W92" i="3"/>
  <c r="X92" i="3"/>
  <c r="Y92" i="3"/>
  <c r="Z92" i="3"/>
  <c r="AA92" i="3"/>
  <c r="Q93" i="3"/>
  <c r="R93" i="3"/>
  <c r="S93" i="3"/>
  <c r="T93" i="3"/>
  <c r="U93" i="3"/>
  <c r="V93" i="3"/>
  <c r="W93" i="3"/>
  <c r="X93" i="3"/>
  <c r="Y93" i="3"/>
  <c r="Z93" i="3"/>
  <c r="AA93" i="3"/>
  <c r="Q94" i="3"/>
  <c r="R94" i="3"/>
  <c r="S94" i="3"/>
  <c r="T94" i="3"/>
  <c r="U94" i="3"/>
  <c r="V94" i="3"/>
  <c r="W94" i="3"/>
  <c r="X94" i="3"/>
  <c r="Y94" i="3"/>
  <c r="Z94" i="3"/>
  <c r="AA94" i="3"/>
  <c r="Q95" i="3"/>
  <c r="R95" i="3"/>
  <c r="S95" i="3"/>
  <c r="T95" i="3"/>
  <c r="U95" i="3"/>
  <c r="V95" i="3"/>
  <c r="W95" i="3"/>
  <c r="X95" i="3"/>
  <c r="Y95" i="3"/>
  <c r="Z95" i="3"/>
  <c r="AA95" i="3"/>
  <c r="Q96" i="3"/>
  <c r="R96" i="3"/>
  <c r="S96" i="3"/>
  <c r="T96" i="3"/>
  <c r="U96" i="3"/>
  <c r="V96" i="3"/>
  <c r="W96" i="3"/>
  <c r="X96" i="3"/>
  <c r="Y96" i="3"/>
  <c r="Z96" i="3"/>
  <c r="AA96" i="3"/>
  <c r="Q97" i="3"/>
  <c r="R97" i="3"/>
  <c r="S97" i="3"/>
  <c r="T97" i="3"/>
  <c r="U97" i="3"/>
  <c r="V97" i="3"/>
  <c r="W97" i="3"/>
  <c r="X97" i="3"/>
  <c r="Y97" i="3"/>
  <c r="Z97" i="3"/>
  <c r="AA97" i="3"/>
  <c r="Q98" i="3"/>
  <c r="R98" i="3"/>
  <c r="S98" i="3"/>
  <c r="T98" i="3"/>
  <c r="U98" i="3"/>
  <c r="V98" i="3"/>
  <c r="W98" i="3"/>
  <c r="X98" i="3"/>
  <c r="Y98" i="3"/>
  <c r="Z98" i="3"/>
  <c r="AA98" i="3"/>
  <c r="Q99" i="3"/>
  <c r="R99" i="3"/>
  <c r="S99" i="3"/>
  <c r="T99" i="3"/>
  <c r="U99" i="3"/>
  <c r="V99" i="3"/>
  <c r="W99" i="3"/>
  <c r="X99" i="3"/>
  <c r="Y99" i="3"/>
  <c r="Z99" i="3"/>
  <c r="AA99" i="3"/>
  <c r="Q100" i="3"/>
  <c r="R100" i="3"/>
  <c r="S100" i="3"/>
  <c r="T100" i="3"/>
  <c r="U100" i="3"/>
  <c r="V100" i="3"/>
  <c r="W100" i="3"/>
  <c r="X100" i="3"/>
  <c r="Y100" i="3"/>
  <c r="Z100" i="3"/>
  <c r="AA100" i="3"/>
  <c r="Q101" i="3"/>
  <c r="R101" i="3"/>
  <c r="S101" i="3"/>
  <c r="T101" i="3"/>
  <c r="U101" i="3"/>
  <c r="V101" i="3"/>
  <c r="W101" i="3"/>
  <c r="X101" i="3"/>
  <c r="Y101" i="3"/>
  <c r="Z101" i="3"/>
  <c r="AA101" i="3"/>
  <c r="Q102" i="3"/>
  <c r="R102" i="3"/>
  <c r="S102" i="3"/>
  <c r="T102" i="3"/>
  <c r="U102" i="3"/>
  <c r="V102" i="3"/>
  <c r="W102" i="3"/>
  <c r="X102" i="3"/>
  <c r="Y102" i="3"/>
  <c r="Z102" i="3"/>
  <c r="AA102" i="3"/>
  <c r="Q103" i="3"/>
  <c r="R103" i="3"/>
  <c r="S103" i="3"/>
  <c r="T103" i="3"/>
  <c r="U103" i="3"/>
  <c r="V103" i="3"/>
  <c r="W103" i="3"/>
  <c r="X103" i="3"/>
  <c r="Y103" i="3"/>
  <c r="Z103" i="3"/>
  <c r="AA103" i="3"/>
  <c r="Q104" i="3"/>
  <c r="R104" i="3"/>
  <c r="S104" i="3"/>
  <c r="T104" i="3"/>
  <c r="U104" i="3"/>
  <c r="V104" i="3"/>
  <c r="W104" i="3"/>
  <c r="X104" i="3"/>
  <c r="Y104" i="3"/>
  <c r="Z104" i="3"/>
  <c r="AA104" i="3"/>
  <c r="Q105" i="3"/>
  <c r="R105" i="3"/>
  <c r="S105" i="3"/>
  <c r="T105" i="3"/>
  <c r="U105" i="3"/>
  <c r="V105" i="3"/>
  <c r="W105" i="3"/>
  <c r="X105" i="3"/>
  <c r="Y105" i="3"/>
  <c r="Z105" i="3"/>
  <c r="AA105" i="3"/>
  <c r="Q106" i="3"/>
  <c r="R106" i="3"/>
  <c r="S106" i="3"/>
  <c r="T106" i="3"/>
  <c r="U106" i="3"/>
  <c r="V106" i="3"/>
  <c r="W106" i="3"/>
  <c r="X106" i="3"/>
  <c r="Y106" i="3"/>
  <c r="Z106" i="3"/>
  <c r="AA106" i="3"/>
  <c r="Q107" i="3"/>
  <c r="R107" i="3"/>
  <c r="S107" i="3"/>
  <c r="T107" i="3"/>
  <c r="U107" i="3"/>
  <c r="V107" i="3"/>
  <c r="W107" i="3"/>
  <c r="X107" i="3"/>
  <c r="Y107" i="3"/>
  <c r="Z107" i="3"/>
  <c r="AA107" i="3"/>
  <c r="Q108" i="3"/>
  <c r="R108" i="3"/>
  <c r="S108" i="3"/>
  <c r="T108" i="3"/>
  <c r="U108" i="3"/>
  <c r="V108" i="3"/>
  <c r="W108" i="3"/>
  <c r="X108" i="3"/>
  <c r="Y108" i="3"/>
  <c r="Z108" i="3"/>
  <c r="AA108" i="3"/>
  <c r="Q109" i="3"/>
  <c r="R109" i="3"/>
  <c r="S109" i="3"/>
  <c r="T109" i="3"/>
  <c r="U109" i="3"/>
  <c r="V109" i="3"/>
  <c r="W109" i="3"/>
  <c r="X109" i="3"/>
  <c r="Y109" i="3"/>
  <c r="Z109" i="3"/>
  <c r="AA109" i="3"/>
  <c r="Q110" i="3"/>
  <c r="R110" i="3"/>
  <c r="S110" i="3"/>
  <c r="T110" i="3"/>
  <c r="U110" i="3"/>
  <c r="V110" i="3"/>
  <c r="W110" i="3"/>
  <c r="X110" i="3"/>
  <c r="Y110" i="3"/>
  <c r="Z110" i="3"/>
  <c r="AA110" i="3"/>
  <c r="AA2" i="3"/>
  <c r="Z2" i="3"/>
  <c r="Y2" i="3"/>
  <c r="X2" i="3"/>
  <c r="W2" i="3"/>
  <c r="V2" i="3"/>
  <c r="U2" i="3"/>
  <c r="T2" i="3"/>
  <c r="S2" i="3"/>
  <c r="R2" i="3"/>
  <c r="Q2" i="3"/>
  <c r="P88" i="3" l="1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3" i="3"/>
  <c r="P4" i="3"/>
  <c r="P5" i="3"/>
  <c r="P6" i="3"/>
  <c r="P7" i="3"/>
  <c r="P8" i="3"/>
  <c r="P9" i="3"/>
  <c r="O9" i="7" s="1"/>
  <c r="P10" i="3"/>
  <c r="P11" i="3"/>
  <c r="P12" i="3"/>
  <c r="P13" i="3"/>
  <c r="P14" i="3"/>
  <c r="P2" i="3"/>
  <c r="AL104" i="4" l="1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I93" i="3" l="1"/>
  <c r="J93" i="3"/>
  <c r="K93" i="3"/>
  <c r="M93" i="3"/>
  <c r="N93" i="3"/>
  <c r="O93" i="3"/>
  <c r="I94" i="3"/>
  <c r="J94" i="3"/>
  <c r="K94" i="3"/>
  <c r="M94" i="3"/>
  <c r="N94" i="3"/>
  <c r="O94" i="3"/>
  <c r="I95" i="3"/>
  <c r="J95" i="3"/>
  <c r="K95" i="3"/>
  <c r="M95" i="3"/>
  <c r="N95" i="3"/>
  <c r="O95" i="3"/>
  <c r="I96" i="3"/>
  <c r="J96" i="3"/>
  <c r="K96" i="3"/>
  <c r="M96" i="3"/>
  <c r="N96" i="3"/>
  <c r="O96" i="3"/>
  <c r="I97" i="3"/>
  <c r="J97" i="3"/>
  <c r="K97" i="3"/>
  <c r="M97" i="3"/>
  <c r="N97" i="3"/>
  <c r="O97" i="3"/>
  <c r="I98" i="3"/>
  <c r="J98" i="3"/>
  <c r="K98" i="3"/>
  <c r="M98" i="3"/>
  <c r="N98" i="3"/>
  <c r="O98" i="3"/>
  <c r="I99" i="3"/>
  <c r="J99" i="3"/>
  <c r="K99" i="3"/>
  <c r="M99" i="3"/>
  <c r="N99" i="3"/>
  <c r="O99" i="3"/>
  <c r="I100" i="3"/>
  <c r="J100" i="3"/>
  <c r="K100" i="3"/>
  <c r="M100" i="3"/>
  <c r="N100" i="3"/>
  <c r="O100" i="3"/>
  <c r="I101" i="3"/>
  <c r="J101" i="3"/>
  <c r="K101" i="3"/>
  <c r="M101" i="3"/>
  <c r="N101" i="3"/>
  <c r="O101" i="3"/>
  <c r="I102" i="3"/>
  <c r="J102" i="3"/>
  <c r="K102" i="3"/>
  <c r="M102" i="3"/>
  <c r="N102" i="3"/>
  <c r="O102" i="3"/>
  <c r="I103" i="3"/>
  <c r="J103" i="3"/>
  <c r="K103" i="3"/>
  <c r="M103" i="3"/>
  <c r="N103" i="3"/>
  <c r="O103" i="3"/>
  <c r="I104" i="3"/>
  <c r="J104" i="3"/>
  <c r="K104" i="3"/>
  <c r="M104" i="3"/>
  <c r="N104" i="3"/>
  <c r="O104" i="3"/>
  <c r="I105" i="3"/>
  <c r="J105" i="3"/>
  <c r="K105" i="3"/>
  <c r="M105" i="3"/>
  <c r="N105" i="3"/>
  <c r="O105" i="3"/>
  <c r="I106" i="3"/>
  <c r="J106" i="3"/>
  <c r="K106" i="3"/>
  <c r="M106" i="3"/>
  <c r="N106" i="3"/>
  <c r="O106" i="3"/>
  <c r="I107" i="3"/>
  <c r="J107" i="3"/>
  <c r="K107" i="3"/>
  <c r="M107" i="3"/>
  <c r="N107" i="3"/>
  <c r="O107" i="3"/>
  <c r="I108" i="3"/>
  <c r="J108" i="3"/>
  <c r="K108" i="3"/>
  <c r="M108" i="3"/>
  <c r="N108" i="3"/>
  <c r="O108" i="3"/>
  <c r="I109" i="3"/>
  <c r="J109" i="3"/>
  <c r="K109" i="3"/>
  <c r="M109" i="3"/>
  <c r="N109" i="3"/>
  <c r="O109" i="3"/>
  <c r="I110" i="3"/>
  <c r="J110" i="3"/>
  <c r="K110" i="3"/>
  <c r="M110" i="3"/>
  <c r="N110" i="3"/>
  <c r="O110" i="3"/>
  <c r="I74" i="3"/>
  <c r="J74" i="3"/>
  <c r="K74" i="3"/>
  <c r="M74" i="3"/>
  <c r="N74" i="3"/>
  <c r="O74" i="3"/>
  <c r="I75" i="3"/>
  <c r="J75" i="3"/>
  <c r="K75" i="3"/>
  <c r="M75" i="3"/>
  <c r="N75" i="3"/>
  <c r="O75" i="3"/>
  <c r="I76" i="3"/>
  <c r="J76" i="3"/>
  <c r="K76" i="3"/>
  <c r="M76" i="3"/>
  <c r="N76" i="3"/>
  <c r="O76" i="3"/>
  <c r="I77" i="3"/>
  <c r="J77" i="3"/>
  <c r="K77" i="3"/>
  <c r="M77" i="3"/>
  <c r="N77" i="3"/>
  <c r="O77" i="3"/>
  <c r="I78" i="3"/>
  <c r="J78" i="3"/>
  <c r="K78" i="3"/>
  <c r="M78" i="3"/>
  <c r="N78" i="3"/>
  <c r="O78" i="3"/>
  <c r="I79" i="3"/>
  <c r="J79" i="3"/>
  <c r="K79" i="3"/>
  <c r="M79" i="3"/>
  <c r="N79" i="3"/>
  <c r="O79" i="3"/>
  <c r="I80" i="3"/>
  <c r="J80" i="3"/>
  <c r="K80" i="3"/>
  <c r="M80" i="3"/>
  <c r="N80" i="3"/>
  <c r="O80" i="3"/>
  <c r="I81" i="3"/>
  <c r="J81" i="3"/>
  <c r="K81" i="3"/>
  <c r="M81" i="3"/>
  <c r="N81" i="3"/>
  <c r="O81" i="3"/>
  <c r="I82" i="3"/>
  <c r="J82" i="3"/>
  <c r="K82" i="3"/>
  <c r="M82" i="3"/>
  <c r="N82" i="3"/>
  <c r="O82" i="3"/>
  <c r="I83" i="3"/>
  <c r="J83" i="3"/>
  <c r="K83" i="3"/>
  <c r="M83" i="3"/>
  <c r="N83" i="3"/>
  <c r="O83" i="3"/>
  <c r="I84" i="3"/>
  <c r="J84" i="3"/>
  <c r="K84" i="3"/>
  <c r="M84" i="3"/>
  <c r="N84" i="3"/>
  <c r="O84" i="3"/>
  <c r="I85" i="3"/>
  <c r="J85" i="3"/>
  <c r="K85" i="3"/>
  <c r="M85" i="3"/>
  <c r="N85" i="3"/>
  <c r="O85" i="3"/>
  <c r="I86" i="3"/>
  <c r="J86" i="3"/>
  <c r="K86" i="3"/>
  <c r="M86" i="3"/>
  <c r="N86" i="3"/>
  <c r="O86" i="3"/>
  <c r="I87" i="3"/>
  <c r="J87" i="3"/>
  <c r="K87" i="3"/>
  <c r="M87" i="3"/>
  <c r="N87" i="3"/>
  <c r="O87" i="3"/>
  <c r="I88" i="3"/>
  <c r="M88" i="3"/>
  <c r="N88" i="3"/>
  <c r="I89" i="3"/>
  <c r="J89" i="3"/>
  <c r="K89" i="3"/>
  <c r="M89" i="3"/>
  <c r="N89" i="3"/>
  <c r="O89" i="3"/>
  <c r="I90" i="3"/>
  <c r="J90" i="3"/>
  <c r="K90" i="3"/>
  <c r="M90" i="3"/>
  <c r="N90" i="3"/>
  <c r="O90" i="3"/>
  <c r="I91" i="3"/>
  <c r="J91" i="3"/>
  <c r="K91" i="3"/>
  <c r="M91" i="3"/>
  <c r="N91" i="3"/>
  <c r="O91" i="3"/>
  <c r="I92" i="3"/>
  <c r="J92" i="3"/>
  <c r="K92" i="3"/>
  <c r="M92" i="3"/>
  <c r="N92" i="3"/>
  <c r="O92" i="3"/>
  <c r="I53" i="3"/>
  <c r="J53" i="3"/>
  <c r="K53" i="3"/>
  <c r="M53" i="3"/>
  <c r="N53" i="3"/>
  <c r="O53" i="3"/>
  <c r="I54" i="3"/>
  <c r="J54" i="3"/>
  <c r="K54" i="3"/>
  <c r="M54" i="3"/>
  <c r="N54" i="3"/>
  <c r="O54" i="3"/>
  <c r="I55" i="3"/>
  <c r="J55" i="3"/>
  <c r="K55" i="3"/>
  <c r="M55" i="3"/>
  <c r="N55" i="3"/>
  <c r="O55" i="3"/>
  <c r="I56" i="3"/>
  <c r="J56" i="3"/>
  <c r="K56" i="3"/>
  <c r="M56" i="3"/>
  <c r="N56" i="3"/>
  <c r="O56" i="3"/>
  <c r="I57" i="3"/>
  <c r="J57" i="3"/>
  <c r="K57" i="3"/>
  <c r="M57" i="3"/>
  <c r="N57" i="3"/>
  <c r="O57" i="3"/>
  <c r="I58" i="3"/>
  <c r="J58" i="3"/>
  <c r="K58" i="3"/>
  <c r="M58" i="3"/>
  <c r="N58" i="3"/>
  <c r="O58" i="3"/>
  <c r="I59" i="3"/>
  <c r="J59" i="3"/>
  <c r="K59" i="3"/>
  <c r="M59" i="3"/>
  <c r="N59" i="3"/>
  <c r="O59" i="3"/>
  <c r="I60" i="3"/>
  <c r="J60" i="3"/>
  <c r="K60" i="3"/>
  <c r="M60" i="3"/>
  <c r="N60" i="3"/>
  <c r="O60" i="3"/>
  <c r="I61" i="3"/>
  <c r="J61" i="3"/>
  <c r="K61" i="3"/>
  <c r="M61" i="3"/>
  <c r="N61" i="3"/>
  <c r="O61" i="3"/>
  <c r="I62" i="3"/>
  <c r="J62" i="3"/>
  <c r="K62" i="3"/>
  <c r="M62" i="3"/>
  <c r="N62" i="3"/>
  <c r="O62" i="3"/>
  <c r="I63" i="3"/>
  <c r="J63" i="3"/>
  <c r="K63" i="3"/>
  <c r="M63" i="3"/>
  <c r="N63" i="3"/>
  <c r="O63" i="3"/>
  <c r="I64" i="3"/>
  <c r="J64" i="3"/>
  <c r="K64" i="3"/>
  <c r="M64" i="3"/>
  <c r="N64" i="3"/>
  <c r="O64" i="3"/>
  <c r="I65" i="3"/>
  <c r="J65" i="3"/>
  <c r="K65" i="3"/>
  <c r="M65" i="3"/>
  <c r="N65" i="3"/>
  <c r="O65" i="3"/>
  <c r="I66" i="3"/>
  <c r="J66" i="3"/>
  <c r="K66" i="3"/>
  <c r="M66" i="3"/>
  <c r="N66" i="3"/>
  <c r="O66" i="3"/>
  <c r="I67" i="3"/>
  <c r="J67" i="3"/>
  <c r="K67" i="3"/>
  <c r="M67" i="3"/>
  <c r="N67" i="3"/>
  <c r="O67" i="3"/>
  <c r="I68" i="3"/>
  <c r="J68" i="3"/>
  <c r="K68" i="3"/>
  <c r="M68" i="3"/>
  <c r="N68" i="3"/>
  <c r="O68" i="3"/>
  <c r="I69" i="3"/>
  <c r="J69" i="3"/>
  <c r="K69" i="3"/>
  <c r="M69" i="3"/>
  <c r="N69" i="3"/>
  <c r="O69" i="3"/>
  <c r="I70" i="3"/>
  <c r="J70" i="3"/>
  <c r="K70" i="3"/>
  <c r="M70" i="3"/>
  <c r="N70" i="3"/>
  <c r="O70" i="3"/>
  <c r="I71" i="3"/>
  <c r="J71" i="3"/>
  <c r="K71" i="3"/>
  <c r="M71" i="3"/>
  <c r="N71" i="3"/>
  <c r="O71" i="3"/>
  <c r="I72" i="3"/>
  <c r="J72" i="3"/>
  <c r="K72" i="3"/>
  <c r="M72" i="3"/>
  <c r="N72" i="3"/>
  <c r="O72" i="3"/>
  <c r="I73" i="3"/>
  <c r="J73" i="3"/>
  <c r="K73" i="3"/>
  <c r="M73" i="3"/>
  <c r="N73" i="3"/>
  <c r="O73" i="3"/>
  <c r="I35" i="3"/>
  <c r="J35" i="3"/>
  <c r="K35" i="3"/>
  <c r="M35" i="3"/>
  <c r="N35" i="3"/>
  <c r="O35" i="3"/>
  <c r="I36" i="3"/>
  <c r="J36" i="3"/>
  <c r="K36" i="3"/>
  <c r="M36" i="3"/>
  <c r="N36" i="3"/>
  <c r="O36" i="3"/>
  <c r="I37" i="3"/>
  <c r="J37" i="3"/>
  <c r="K37" i="3"/>
  <c r="M37" i="3"/>
  <c r="N37" i="3"/>
  <c r="O37" i="3"/>
  <c r="I38" i="3"/>
  <c r="J38" i="3"/>
  <c r="K38" i="3"/>
  <c r="M38" i="3"/>
  <c r="N38" i="3"/>
  <c r="O38" i="3"/>
  <c r="I39" i="3"/>
  <c r="J39" i="3"/>
  <c r="K39" i="3"/>
  <c r="M39" i="3"/>
  <c r="N39" i="3"/>
  <c r="O39" i="3"/>
  <c r="I40" i="3"/>
  <c r="J40" i="3"/>
  <c r="K40" i="3"/>
  <c r="M40" i="3"/>
  <c r="N40" i="3"/>
  <c r="O40" i="3"/>
  <c r="I41" i="3"/>
  <c r="J41" i="3"/>
  <c r="K41" i="3"/>
  <c r="M41" i="3"/>
  <c r="N41" i="3"/>
  <c r="O41" i="3"/>
  <c r="I42" i="3"/>
  <c r="J42" i="3"/>
  <c r="K42" i="3"/>
  <c r="M42" i="3"/>
  <c r="N42" i="3"/>
  <c r="O42" i="3"/>
  <c r="I43" i="3"/>
  <c r="J43" i="3"/>
  <c r="K43" i="3"/>
  <c r="M43" i="3"/>
  <c r="N43" i="3"/>
  <c r="O43" i="3"/>
  <c r="I44" i="3"/>
  <c r="J44" i="3"/>
  <c r="K44" i="3"/>
  <c r="M44" i="3"/>
  <c r="N44" i="3"/>
  <c r="O44" i="3"/>
  <c r="I45" i="3"/>
  <c r="J45" i="3"/>
  <c r="K45" i="3"/>
  <c r="M45" i="3"/>
  <c r="N45" i="3"/>
  <c r="O45" i="3"/>
  <c r="I46" i="3"/>
  <c r="J46" i="3"/>
  <c r="K46" i="3"/>
  <c r="M46" i="3"/>
  <c r="N46" i="3"/>
  <c r="O46" i="3"/>
  <c r="I47" i="3"/>
  <c r="J47" i="3"/>
  <c r="K47" i="3"/>
  <c r="M47" i="3"/>
  <c r="N47" i="3"/>
  <c r="O47" i="3"/>
  <c r="I48" i="3"/>
  <c r="J48" i="3"/>
  <c r="K48" i="3"/>
  <c r="M48" i="3"/>
  <c r="N48" i="3"/>
  <c r="O48" i="3"/>
  <c r="I49" i="3"/>
  <c r="J49" i="3"/>
  <c r="K49" i="3"/>
  <c r="M49" i="3"/>
  <c r="N49" i="3"/>
  <c r="O49" i="3"/>
  <c r="I50" i="3"/>
  <c r="J50" i="3"/>
  <c r="K50" i="3"/>
  <c r="M50" i="3"/>
  <c r="N50" i="3"/>
  <c r="O50" i="3"/>
  <c r="I51" i="3"/>
  <c r="J51" i="3"/>
  <c r="K51" i="3"/>
  <c r="M51" i="3"/>
  <c r="N51" i="3"/>
  <c r="O51" i="3"/>
  <c r="I52" i="3"/>
  <c r="J52" i="3"/>
  <c r="K52" i="3"/>
  <c r="M52" i="3"/>
  <c r="N52" i="3"/>
  <c r="O52" i="3"/>
  <c r="O34" i="3"/>
  <c r="N34" i="3"/>
  <c r="M34" i="3"/>
  <c r="K34" i="3"/>
  <c r="J34" i="3"/>
  <c r="I34" i="3"/>
  <c r="O33" i="3"/>
  <c r="N33" i="3"/>
  <c r="M33" i="3"/>
  <c r="K33" i="3"/>
  <c r="J33" i="3"/>
  <c r="I33" i="3"/>
  <c r="O32" i="3"/>
  <c r="N32" i="3"/>
  <c r="M32" i="3"/>
  <c r="K32" i="3"/>
  <c r="J32" i="3"/>
  <c r="I32" i="3"/>
  <c r="O31" i="3"/>
  <c r="N31" i="3"/>
  <c r="M31" i="3"/>
  <c r="K31" i="3"/>
  <c r="J31" i="3"/>
  <c r="I31" i="3"/>
  <c r="O30" i="3"/>
  <c r="N30" i="3"/>
  <c r="M30" i="3"/>
  <c r="K30" i="3"/>
  <c r="J30" i="3"/>
  <c r="I30" i="3"/>
  <c r="O29" i="3"/>
  <c r="N29" i="3"/>
  <c r="M29" i="3"/>
  <c r="K29" i="3"/>
  <c r="J29" i="3"/>
  <c r="I29" i="3"/>
  <c r="O28" i="3"/>
  <c r="N28" i="3"/>
  <c r="M28" i="3"/>
  <c r="K28" i="3"/>
  <c r="J28" i="3"/>
  <c r="I28" i="3"/>
  <c r="O27" i="3"/>
  <c r="N27" i="3"/>
  <c r="M27" i="3"/>
  <c r="K27" i="3"/>
  <c r="J27" i="3"/>
  <c r="I27" i="3"/>
  <c r="O26" i="3"/>
  <c r="N26" i="3"/>
  <c r="M26" i="3"/>
  <c r="K26" i="3"/>
  <c r="J26" i="3"/>
  <c r="I26" i="3"/>
  <c r="O25" i="3"/>
  <c r="N25" i="3"/>
  <c r="M25" i="3"/>
  <c r="K25" i="3"/>
  <c r="J25" i="3"/>
  <c r="I25" i="3"/>
  <c r="O24" i="3"/>
  <c r="N24" i="3"/>
  <c r="M24" i="3"/>
  <c r="K24" i="3"/>
  <c r="J24" i="3"/>
  <c r="I24" i="3"/>
  <c r="O23" i="3"/>
  <c r="N23" i="3"/>
  <c r="M23" i="3"/>
  <c r="K23" i="3"/>
  <c r="J23" i="3"/>
  <c r="I23" i="3"/>
  <c r="O22" i="3"/>
  <c r="N22" i="3"/>
  <c r="M22" i="3"/>
  <c r="K22" i="3"/>
  <c r="J22" i="3"/>
  <c r="I22" i="3"/>
  <c r="I3" i="3"/>
  <c r="J3" i="3"/>
  <c r="K3" i="3"/>
  <c r="M3" i="3"/>
  <c r="N3" i="3"/>
  <c r="O3" i="3"/>
  <c r="I4" i="3"/>
  <c r="J4" i="3"/>
  <c r="K4" i="3"/>
  <c r="M4" i="3"/>
  <c r="N4" i="3"/>
  <c r="O4" i="3"/>
  <c r="I5" i="3"/>
  <c r="J5" i="3"/>
  <c r="K5" i="3"/>
  <c r="M5" i="3"/>
  <c r="N5" i="3"/>
  <c r="O5" i="3"/>
  <c r="I6" i="3"/>
  <c r="J6" i="3"/>
  <c r="K6" i="3"/>
  <c r="M6" i="3"/>
  <c r="N6" i="3"/>
  <c r="O6" i="3"/>
  <c r="I7" i="3"/>
  <c r="J7" i="3"/>
  <c r="K7" i="3"/>
  <c r="M7" i="3"/>
  <c r="N7" i="3"/>
  <c r="O7" i="3"/>
  <c r="I8" i="3"/>
  <c r="J8" i="3"/>
  <c r="K8" i="3"/>
  <c r="M8" i="3"/>
  <c r="N8" i="3"/>
  <c r="O8" i="3"/>
  <c r="I9" i="3"/>
  <c r="J9" i="3"/>
  <c r="K9" i="3"/>
  <c r="M9" i="3"/>
  <c r="N9" i="3"/>
  <c r="O9" i="3"/>
  <c r="I10" i="3"/>
  <c r="J10" i="3"/>
  <c r="K10" i="3"/>
  <c r="M10" i="3"/>
  <c r="N10" i="3"/>
  <c r="O10" i="3"/>
  <c r="I11" i="3"/>
  <c r="J11" i="3"/>
  <c r="K11" i="3"/>
  <c r="M11" i="3"/>
  <c r="N11" i="3"/>
  <c r="O11" i="3"/>
  <c r="I12" i="3"/>
  <c r="J12" i="3"/>
  <c r="K12" i="3"/>
  <c r="M12" i="3"/>
  <c r="N12" i="3"/>
  <c r="O12" i="3"/>
  <c r="I13" i="3"/>
  <c r="J13" i="3"/>
  <c r="K13" i="3"/>
  <c r="M13" i="3"/>
  <c r="N13" i="3"/>
  <c r="O13" i="3"/>
  <c r="I14" i="3"/>
  <c r="J14" i="3"/>
  <c r="K14" i="3"/>
  <c r="M14" i="3"/>
  <c r="N14" i="3"/>
  <c r="O14" i="3"/>
  <c r="O2" i="3"/>
  <c r="N2" i="3"/>
  <c r="M2" i="3"/>
  <c r="K2" i="3"/>
  <c r="J2" i="3"/>
  <c r="I2" i="3"/>
  <c r="H110" i="3" l="1"/>
  <c r="G110" i="3"/>
  <c r="F110" i="3"/>
  <c r="E110" i="3"/>
  <c r="D110" i="3"/>
  <c r="H109" i="3"/>
  <c r="G109" i="3"/>
  <c r="F109" i="3"/>
  <c r="E109" i="3"/>
  <c r="D109" i="3"/>
  <c r="H108" i="3"/>
  <c r="G108" i="3"/>
  <c r="F108" i="3"/>
  <c r="E108" i="3"/>
  <c r="D108" i="3"/>
  <c r="H107" i="3"/>
  <c r="G107" i="3"/>
  <c r="F107" i="3"/>
  <c r="E107" i="3"/>
  <c r="D107" i="3"/>
  <c r="H106" i="3"/>
  <c r="G106" i="3"/>
  <c r="F106" i="3"/>
  <c r="E106" i="3"/>
  <c r="D106" i="3"/>
  <c r="H105" i="3"/>
  <c r="G105" i="3"/>
  <c r="F105" i="3"/>
  <c r="E105" i="3"/>
  <c r="D105" i="3"/>
  <c r="H104" i="3"/>
  <c r="G104" i="3"/>
  <c r="F104" i="3"/>
  <c r="E104" i="3"/>
  <c r="D104" i="3"/>
  <c r="H103" i="3"/>
  <c r="G103" i="3"/>
  <c r="F103" i="3"/>
  <c r="E103" i="3"/>
  <c r="D103" i="3"/>
  <c r="H102" i="3"/>
  <c r="G102" i="3"/>
  <c r="F102" i="3"/>
  <c r="E102" i="3"/>
  <c r="D102" i="3"/>
  <c r="H101" i="3"/>
  <c r="G101" i="3"/>
  <c r="F101" i="3"/>
  <c r="E101" i="3"/>
  <c r="D101" i="3"/>
  <c r="H100" i="3"/>
  <c r="G100" i="3"/>
  <c r="F100" i="3"/>
  <c r="E100" i="3"/>
  <c r="D100" i="3"/>
  <c r="H99" i="3"/>
  <c r="G99" i="3"/>
  <c r="F99" i="3"/>
  <c r="E99" i="3"/>
  <c r="D99" i="3"/>
  <c r="H98" i="3"/>
  <c r="G98" i="3"/>
  <c r="F98" i="3"/>
  <c r="E98" i="3"/>
  <c r="D98" i="3"/>
  <c r="H97" i="3"/>
  <c r="G97" i="3"/>
  <c r="F97" i="3"/>
  <c r="E97" i="3"/>
  <c r="D97" i="3"/>
  <c r="H96" i="3"/>
  <c r="G96" i="3"/>
  <c r="F96" i="3"/>
  <c r="E96" i="3"/>
  <c r="D96" i="3"/>
  <c r="H95" i="3"/>
  <c r="G95" i="3"/>
  <c r="F95" i="3"/>
  <c r="E95" i="3"/>
  <c r="D95" i="3"/>
  <c r="H94" i="3"/>
  <c r="G94" i="3"/>
  <c r="F94" i="3"/>
  <c r="E94" i="3"/>
  <c r="D94" i="3"/>
  <c r="H93" i="3"/>
  <c r="G93" i="3"/>
  <c r="F93" i="3"/>
  <c r="E93" i="3"/>
  <c r="D93" i="3"/>
  <c r="H92" i="3"/>
  <c r="G92" i="3"/>
  <c r="F92" i="3"/>
  <c r="E92" i="3"/>
  <c r="D92" i="3"/>
  <c r="H91" i="3"/>
  <c r="G91" i="3"/>
  <c r="F91" i="3"/>
  <c r="E91" i="3"/>
  <c r="D91" i="3"/>
  <c r="H90" i="3"/>
  <c r="G90" i="3"/>
  <c r="F90" i="3"/>
  <c r="E90" i="3"/>
  <c r="D90" i="3"/>
  <c r="H89" i="3"/>
  <c r="G89" i="3"/>
  <c r="F89" i="3"/>
  <c r="E89" i="3"/>
  <c r="D89" i="3"/>
  <c r="H88" i="3"/>
  <c r="G88" i="3"/>
  <c r="F88" i="3"/>
  <c r="E88" i="3"/>
  <c r="D88" i="3"/>
  <c r="H87" i="3"/>
  <c r="G87" i="3"/>
  <c r="F87" i="3"/>
  <c r="E87" i="3"/>
  <c r="D87" i="3"/>
  <c r="H86" i="3"/>
  <c r="G86" i="3"/>
  <c r="F86" i="3"/>
  <c r="E86" i="3"/>
  <c r="D86" i="3"/>
  <c r="H85" i="3"/>
  <c r="G85" i="3"/>
  <c r="F85" i="3"/>
  <c r="E85" i="3"/>
  <c r="D85" i="3"/>
  <c r="H84" i="3"/>
  <c r="G84" i="3"/>
  <c r="F84" i="3"/>
  <c r="E84" i="3"/>
  <c r="D84" i="3"/>
  <c r="H83" i="3"/>
  <c r="G83" i="3"/>
  <c r="F83" i="3"/>
  <c r="E83" i="3"/>
  <c r="D83" i="3"/>
  <c r="H82" i="3"/>
  <c r="G82" i="3"/>
  <c r="F82" i="3"/>
  <c r="E82" i="3"/>
  <c r="D82" i="3"/>
  <c r="H81" i="3"/>
  <c r="G81" i="3"/>
  <c r="F81" i="3"/>
  <c r="E81" i="3"/>
  <c r="D81" i="3"/>
  <c r="H80" i="3"/>
  <c r="G80" i="3"/>
  <c r="F80" i="3"/>
  <c r="E80" i="3"/>
  <c r="D80" i="3"/>
  <c r="H79" i="3"/>
  <c r="G79" i="3"/>
  <c r="F79" i="3"/>
  <c r="E79" i="3"/>
  <c r="D79" i="3"/>
  <c r="H78" i="3"/>
  <c r="G78" i="3"/>
  <c r="F78" i="3"/>
  <c r="E78" i="3"/>
  <c r="D78" i="3"/>
  <c r="H77" i="3"/>
  <c r="G77" i="3"/>
  <c r="F77" i="3"/>
  <c r="E77" i="3"/>
  <c r="D77" i="3"/>
  <c r="H76" i="3"/>
  <c r="G76" i="3"/>
  <c r="F76" i="3"/>
  <c r="E76" i="3"/>
  <c r="D76" i="3"/>
  <c r="H75" i="3"/>
  <c r="G75" i="3"/>
  <c r="F75" i="3"/>
  <c r="E75" i="3"/>
  <c r="D75" i="3"/>
  <c r="H74" i="3"/>
  <c r="G74" i="3"/>
  <c r="F74" i="3"/>
  <c r="E74" i="3"/>
  <c r="D74" i="3"/>
  <c r="H73" i="3"/>
  <c r="G73" i="3"/>
  <c r="F73" i="3"/>
  <c r="E73" i="3"/>
  <c r="D73" i="3"/>
  <c r="H72" i="3"/>
  <c r="G72" i="3"/>
  <c r="F72" i="3"/>
  <c r="E72" i="3"/>
  <c r="D72" i="3"/>
  <c r="H71" i="3"/>
  <c r="G71" i="3"/>
  <c r="F71" i="3"/>
  <c r="E71" i="3"/>
  <c r="D71" i="3"/>
  <c r="H70" i="3"/>
  <c r="G70" i="3"/>
  <c r="F70" i="3"/>
  <c r="E70" i="3"/>
  <c r="D70" i="3"/>
  <c r="H69" i="3"/>
  <c r="G69" i="3"/>
  <c r="F69" i="3"/>
  <c r="E69" i="3"/>
  <c r="D69" i="3"/>
  <c r="H68" i="3"/>
  <c r="G68" i="3"/>
  <c r="F68" i="3"/>
  <c r="E68" i="3"/>
  <c r="D68" i="3"/>
  <c r="H67" i="3"/>
  <c r="G67" i="3"/>
  <c r="F67" i="3"/>
  <c r="E67" i="3"/>
  <c r="D67" i="3"/>
  <c r="H66" i="3"/>
  <c r="G66" i="3"/>
  <c r="F66" i="3"/>
  <c r="E66" i="3"/>
  <c r="D66" i="3"/>
  <c r="H65" i="3"/>
  <c r="G65" i="3"/>
  <c r="F65" i="3"/>
  <c r="E65" i="3"/>
  <c r="D65" i="3"/>
  <c r="H64" i="3"/>
  <c r="G64" i="3"/>
  <c r="F64" i="3"/>
  <c r="E64" i="3"/>
  <c r="D64" i="3"/>
  <c r="H63" i="3"/>
  <c r="G63" i="3"/>
  <c r="F63" i="3"/>
  <c r="E63" i="3"/>
  <c r="D63" i="3"/>
  <c r="H62" i="3"/>
  <c r="G62" i="3"/>
  <c r="F62" i="3"/>
  <c r="E62" i="3"/>
  <c r="D62" i="3"/>
  <c r="H61" i="3"/>
  <c r="G61" i="3"/>
  <c r="F61" i="3"/>
  <c r="E61" i="3"/>
  <c r="D61" i="3"/>
  <c r="H60" i="3"/>
  <c r="G60" i="3"/>
  <c r="F60" i="3"/>
  <c r="E60" i="3"/>
  <c r="D60" i="3"/>
  <c r="H59" i="3"/>
  <c r="G59" i="3"/>
  <c r="F59" i="3"/>
  <c r="E59" i="3"/>
  <c r="D59" i="3"/>
  <c r="H58" i="3"/>
  <c r="G58" i="3"/>
  <c r="F58" i="3"/>
  <c r="E58" i="3"/>
  <c r="D58" i="3"/>
  <c r="H57" i="3"/>
  <c r="G57" i="3"/>
  <c r="F57" i="3"/>
  <c r="E57" i="3"/>
  <c r="D57" i="3"/>
  <c r="H56" i="3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H51" i="3"/>
  <c r="G51" i="3"/>
  <c r="F51" i="3"/>
  <c r="E51" i="3"/>
  <c r="D51" i="3"/>
  <c r="H50" i="3"/>
  <c r="G50" i="3"/>
  <c r="F50" i="3"/>
  <c r="E50" i="3"/>
  <c r="D50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H45" i="3"/>
  <c r="G45" i="3"/>
  <c r="F45" i="3"/>
  <c r="E45" i="3"/>
  <c r="D45" i="3"/>
  <c r="H44" i="3"/>
  <c r="G44" i="3"/>
  <c r="F44" i="3"/>
  <c r="E44" i="3"/>
  <c r="D44" i="3"/>
  <c r="H43" i="3"/>
  <c r="G43" i="3"/>
  <c r="F43" i="3"/>
  <c r="E43" i="3"/>
  <c r="D43" i="3"/>
  <c r="H42" i="3"/>
  <c r="G42" i="3"/>
  <c r="F42" i="3"/>
  <c r="E42" i="3"/>
  <c r="D42" i="3"/>
  <c r="H41" i="3"/>
  <c r="G41" i="3"/>
  <c r="F41" i="3"/>
  <c r="E41" i="3"/>
  <c r="D41" i="3"/>
  <c r="H40" i="3"/>
  <c r="G40" i="3"/>
  <c r="F40" i="3"/>
  <c r="E40" i="3"/>
  <c r="D40" i="3"/>
  <c r="H39" i="3"/>
  <c r="G39" i="3"/>
  <c r="F39" i="3"/>
  <c r="E39" i="3"/>
  <c r="D39" i="3"/>
  <c r="H38" i="3"/>
  <c r="G38" i="3"/>
  <c r="F38" i="3"/>
  <c r="E38" i="3"/>
  <c r="D38" i="3"/>
  <c r="H37" i="3"/>
  <c r="G37" i="3"/>
  <c r="F37" i="3"/>
  <c r="E37" i="3"/>
  <c r="D37" i="3"/>
  <c r="H36" i="3"/>
  <c r="G36" i="3"/>
  <c r="F36" i="3"/>
  <c r="E36" i="3"/>
  <c r="D36" i="3"/>
  <c r="H35" i="3"/>
  <c r="G35" i="3"/>
  <c r="F35" i="3"/>
  <c r="E35" i="3"/>
  <c r="D35" i="3"/>
  <c r="H34" i="3"/>
  <c r="G34" i="3"/>
  <c r="F34" i="3"/>
  <c r="E34" i="3"/>
  <c r="D34" i="3"/>
  <c r="H33" i="3"/>
  <c r="G33" i="3"/>
  <c r="F33" i="3"/>
  <c r="E33" i="3"/>
  <c r="D33" i="3"/>
  <c r="H32" i="3"/>
  <c r="G32" i="3"/>
  <c r="F32" i="3"/>
  <c r="E32" i="3"/>
  <c r="D32" i="3"/>
  <c r="H31" i="3"/>
  <c r="G31" i="3"/>
  <c r="F31" i="3"/>
  <c r="E31" i="3"/>
  <c r="D31" i="3"/>
  <c r="H30" i="3"/>
  <c r="G30" i="3"/>
  <c r="F30" i="3"/>
  <c r="E30" i="3"/>
  <c r="D30" i="3"/>
  <c r="H29" i="3"/>
  <c r="G29" i="3"/>
  <c r="F29" i="3"/>
  <c r="E29" i="3"/>
  <c r="D29" i="3"/>
  <c r="H28" i="3"/>
  <c r="G28" i="3"/>
  <c r="F28" i="3"/>
  <c r="E28" i="3"/>
  <c r="D28" i="3"/>
  <c r="H27" i="3"/>
  <c r="G27" i="3"/>
  <c r="F27" i="3"/>
  <c r="E27" i="3"/>
  <c r="D27" i="3"/>
  <c r="H26" i="3"/>
  <c r="G26" i="3"/>
  <c r="F26" i="3"/>
  <c r="E26" i="3"/>
  <c r="D26" i="3"/>
  <c r="H25" i="3"/>
  <c r="G25" i="3"/>
  <c r="F25" i="3"/>
  <c r="E25" i="3"/>
  <c r="D25" i="3"/>
  <c r="H24" i="3"/>
  <c r="G24" i="3"/>
  <c r="F24" i="3"/>
  <c r="E24" i="3"/>
  <c r="D24" i="3"/>
  <c r="H23" i="3"/>
  <c r="G23" i="3"/>
  <c r="F23" i="3"/>
  <c r="E23" i="3"/>
  <c r="D23" i="3"/>
  <c r="H22" i="3"/>
  <c r="G22" i="3"/>
  <c r="F22" i="3"/>
  <c r="E22" i="3"/>
  <c r="D22" i="3"/>
  <c r="D3" i="3"/>
  <c r="E3" i="3"/>
  <c r="F3" i="3"/>
  <c r="G3" i="3"/>
  <c r="H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H2" i="3"/>
  <c r="G2" i="3"/>
  <c r="F2" i="3"/>
  <c r="E2" i="3"/>
  <c r="D2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3" i="3"/>
  <c r="C4" i="3"/>
  <c r="C5" i="3"/>
  <c r="C6" i="3"/>
  <c r="C7" i="3"/>
  <c r="C8" i="3"/>
  <c r="C9" i="3"/>
  <c r="C10" i="3"/>
  <c r="C11" i="3"/>
  <c r="C12" i="3"/>
  <c r="C13" i="3"/>
  <c r="C14" i="3"/>
  <c r="C2" i="3"/>
  <c r="B103" i="3"/>
  <c r="B104" i="3"/>
  <c r="B105" i="3"/>
  <c r="B106" i="3"/>
  <c r="B107" i="3"/>
  <c r="B108" i="3"/>
  <c r="B109" i="3"/>
  <c r="B110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3" i="3"/>
  <c r="B4" i="3"/>
  <c r="B5" i="3"/>
  <c r="B6" i="3"/>
  <c r="B7" i="3"/>
  <c r="B8" i="3"/>
  <c r="B9" i="3"/>
  <c r="B10" i="3"/>
  <c r="B11" i="3"/>
  <c r="B12" i="3"/>
  <c r="B13" i="3"/>
  <c r="B14" i="3"/>
  <c r="B2" i="3"/>
  <c r="W9" i="7"/>
  <c r="AD9" i="3"/>
</calcChain>
</file>

<file path=xl/comments1.xml><?xml version="1.0" encoding="utf-8"?>
<comments xmlns="http://schemas.openxmlformats.org/spreadsheetml/2006/main">
  <authors>
    <author>16895</author>
  </authors>
  <commentList>
    <comment ref="L9" authorId="0" shapeId="0">
      <text>
        <r>
          <rPr>
            <b/>
            <sz val="9"/>
            <color indexed="81"/>
            <rFont val="Tahoma"/>
            <family val="2"/>
          </rPr>
          <t>JLN: year 2015 count obviously bad - replaced with year 2014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<sst xmlns="http://schemas.openxmlformats.org/spreadsheetml/2006/main" count="384" uniqueCount="187">
  <si>
    <t>N_20</t>
  </si>
  <si>
    <t>N_21</t>
  </si>
  <si>
    <t>COUNTY1</t>
  </si>
  <si>
    <t>COUNTYNAME</t>
  </si>
  <si>
    <t>POLK</t>
  </si>
  <si>
    <t>FLOYD</t>
  </si>
  <si>
    <t>GORDON</t>
  </si>
  <si>
    <t>PICKENS</t>
  </si>
  <si>
    <t>DAWSON</t>
  </si>
  <si>
    <t>LUMPKIN</t>
  </si>
  <si>
    <t>WHITE</t>
  </si>
  <si>
    <t>HABERSHAM</t>
  </si>
  <si>
    <t>BANKS</t>
  </si>
  <si>
    <t>JACKSON</t>
  </si>
  <si>
    <t>OCONEE</t>
  </si>
  <si>
    <t>MORGAN</t>
  </si>
  <si>
    <t>JASPER</t>
  </si>
  <si>
    <t>BUTTS</t>
  </si>
  <si>
    <t>LAMAR</t>
  </si>
  <si>
    <t>PIKE</t>
  </si>
  <si>
    <t>MERIWETHER</t>
  </si>
  <si>
    <t>TROUP</t>
  </si>
  <si>
    <t>HEARD</t>
  </si>
  <si>
    <t>RANDOLPH, AL</t>
  </si>
  <si>
    <t>CLEBURNE, AL</t>
  </si>
  <si>
    <t>HARALSON</t>
  </si>
  <si>
    <t>N</t>
  </si>
  <si>
    <t>NAME</t>
  </si>
  <si>
    <t>FIPS</t>
  </si>
  <si>
    <t>EXCNTSTA</t>
  </si>
  <si>
    <t>LANES</t>
  </si>
  <si>
    <t>EXTFLAG</t>
  </si>
  <si>
    <t>INTFLAG</t>
  </si>
  <si>
    <t>AADT2000</t>
  </si>
  <si>
    <t>AADT2005</t>
  </si>
  <si>
    <t>AADT2010</t>
  </si>
  <si>
    <t>AWDT2000</t>
  </si>
  <si>
    <t>AWDT2005</t>
  </si>
  <si>
    <t>AWDT2010</t>
  </si>
  <si>
    <t>PCINTWK</t>
  </si>
  <si>
    <t>PCINTNW</t>
  </si>
  <si>
    <t>PCNINTW</t>
  </si>
  <si>
    <t>PCNINTN</t>
  </si>
  <si>
    <t>CAREE</t>
  </si>
  <si>
    <t>COMIE</t>
  </si>
  <si>
    <t>COMEE</t>
  </si>
  <si>
    <t>MTKIE</t>
  </si>
  <si>
    <t>MTKEE</t>
  </si>
  <si>
    <t>HTKIE</t>
  </si>
  <si>
    <t>HTKEE</t>
  </si>
  <si>
    <t>SR 113</t>
  </si>
  <si>
    <t>Chulio Rd/Euhar</t>
  </si>
  <si>
    <t>SR 20/US 411</t>
  </si>
  <si>
    <t>SR 293</t>
  </si>
  <si>
    <t>SR 140</t>
  </si>
  <si>
    <t>Lancaster Rd</t>
  </si>
  <si>
    <t>US 41</t>
  </si>
  <si>
    <t>I-75</t>
  </si>
  <si>
    <t>US 411</t>
  </si>
  <si>
    <t>SR 108</t>
  </si>
  <si>
    <t>I-575 (SR 5)</t>
  </si>
  <si>
    <t>SR 372</t>
  </si>
  <si>
    <t>Yellow Creek Rd</t>
  </si>
  <si>
    <t>SR 9</t>
  </si>
  <si>
    <t>Hopewell Rd</t>
  </si>
  <si>
    <t>SR 400/US 19</t>
  </si>
  <si>
    <t>Blue Ridge Over</t>
  </si>
  <si>
    <t>SR 53</t>
  </si>
  <si>
    <t>SR 136</t>
  </si>
  <si>
    <t>SR 60</t>
  </si>
  <si>
    <t>SR 115</t>
  </si>
  <si>
    <t>SR 52</t>
  </si>
  <si>
    <t>Ransom Free Rd</t>
  </si>
  <si>
    <t>SR 284</t>
  </si>
  <si>
    <t>US 129</t>
  </si>
  <si>
    <t>SR 254</t>
  </si>
  <si>
    <t>Skitt Mtn Rd</t>
  </si>
  <si>
    <t>US 23/SR 365</t>
  </si>
  <si>
    <t>SR 51/Cornelia</t>
  </si>
  <si>
    <t>SR 51</t>
  </si>
  <si>
    <t>Highway 323</t>
  </si>
  <si>
    <t>SR 82</t>
  </si>
  <si>
    <t>SR 11/US 129</t>
  </si>
  <si>
    <t>Talmo Rd</t>
  </si>
  <si>
    <t>SR 60/SR 332</t>
  </si>
  <si>
    <t>I-85</t>
  </si>
  <si>
    <t>SR 124</t>
  </si>
  <si>
    <t>Jefferson Hwy</t>
  </si>
  <si>
    <t>Hancock Bridge</t>
  </si>
  <si>
    <t>Double Bridges</t>
  </si>
  <si>
    <t>SR 330 (Tallass</t>
  </si>
  <si>
    <t>Atlanta Hwy</t>
  </si>
  <si>
    <t>SR 316/US 29</t>
  </si>
  <si>
    <t>Barber Creek Rd</t>
  </si>
  <si>
    <t>Sams Bridge Rd</t>
  </si>
  <si>
    <t>US 78</t>
  </si>
  <si>
    <t>Snows Mill Rd</t>
  </si>
  <si>
    <t>SR 186</t>
  </si>
  <si>
    <t>SR 83</t>
  </si>
  <si>
    <t>Monroe Hwy</t>
  </si>
  <si>
    <t>Pannell/Prospec</t>
  </si>
  <si>
    <t>US 278</t>
  </si>
  <si>
    <t>I-20</t>
  </si>
  <si>
    <t>N Johnson St</t>
  </si>
  <si>
    <t>SR 142</t>
  </si>
  <si>
    <t>SR 11</t>
  </si>
  <si>
    <t>Henderson Mill</t>
  </si>
  <si>
    <t>SR 212</t>
  </si>
  <si>
    <t>SR 36</t>
  </si>
  <si>
    <t>Keys Ferry Rd</t>
  </si>
  <si>
    <t>Old Jackson Rd</t>
  </si>
  <si>
    <t>SR 42/US 23</t>
  </si>
  <si>
    <t>Jackson Rd</t>
  </si>
  <si>
    <t>SR 16</t>
  </si>
  <si>
    <t>Macon Rd</t>
  </si>
  <si>
    <t>Maple Dr</t>
  </si>
  <si>
    <t>Ethridge Mill R</t>
  </si>
  <si>
    <t>SR 155</t>
  </si>
  <si>
    <t>SR 362</t>
  </si>
  <si>
    <t>SR 18</t>
  </si>
  <si>
    <t>SR 85</t>
  </si>
  <si>
    <t>SR 54</t>
  </si>
  <si>
    <t>US 29</t>
  </si>
  <si>
    <t>Corinth Rd</t>
  </si>
  <si>
    <t>SR 34</t>
  </si>
  <si>
    <t>Milligan Creek</t>
  </si>
  <si>
    <t>SR 1</t>
  </si>
  <si>
    <t>Stoney Pt</t>
  </si>
  <si>
    <t>Old Columbus Rd</t>
  </si>
  <si>
    <t>SR 100</t>
  </si>
  <si>
    <t>SR 100/SR 5</t>
  </si>
  <si>
    <t>SR 166</t>
  </si>
  <si>
    <t>Five Points Rd</t>
  </si>
  <si>
    <t>US 27</t>
  </si>
  <si>
    <t>SR 1 BUS</t>
  </si>
  <si>
    <t>Pleasant Ridge</t>
  </si>
  <si>
    <t>Levans Rd</t>
  </si>
  <si>
    <t>SR 78</t>
  </si>
  <si>
    <t>SR 120</t>
  </si>
  <si>
    <t>Pleasant Grove</t>
  </si>
  <si>
    <t>Vinson Mtn Rd</t>
  </si>
  <si>
    <t>SR 101</t>
  </si>
  <si>
    <t>Braswell Mtn Rd</t>
  </si>
  <si>
    <t>Old N</t>
  </si>
  <si>
    <t>-</t>
  </si>
  <si>
    <t>Auraria Rd</t>
  </si>
  <si>
    <t>US 19</t>
  </si>
  <si>
    <t>SR 52 W</t>
  </si>
  <si>
    <t>SR 52 E</t>
  </si>
  <si>
    <t>AADT2015</t>
  </si>
  <si>
    <t>AWDT2015</t>
  </si>
  <si>
    <t>DAILY</t>
  </si>
  <si>
    <t>EA</t>
  </si>
  <si>
    <t>AM</t>
  </si>
  <si>
    <t>MD</t>
  </si>
  <si>
    <t>PM</t>
  </si>
  <si>
    <t>EV</t>
  </si>
  <si>
    <t>IN</t>
  </si>
  <si>
    <t>OUT</t>
  </si>
  <si>
    <t>TOT</t>
  </si>
  <si>
    <t>CAR</t>
  </si>
  <si>
    <t>TRK</t>
  </si>
  <si>
    <t>HVY</t>
  </si>
  <si>
    <t>OLD STATION</t>
  </si>
  <si>
    <t>NEW STATION</t>
  </si>
  <si>
    <t>Car</t>
  </si>
  <si>
    <t>Station</t>
  </si>
  <si>
    <t>Truck</t>
  </si>
  <si>
    <t>Heavy</t>
  </si>
  <si>
    <t>% Car + Com</t>
  </si>
  <si>
    <t>% MTK</t>
  </si>
  <si>
    <t>% HTK</t>
  </si>
  <si>
    <t>Assumptions</t>
  </si>
  <si>
    <t>EE</t>
  </si>
  <si>
    <t>IE</t>
  </si>
  <si>
    <t>COM</t>
  </si>
  <si>
    <t>Car IE</t>
  </si>
  <si>
    <t>Car EE</t>
  </si>
  <si>
    <t>COM IE</t>
  </si>
  <si>
    <t>COM EE</t>
  </si>
  <si>
    <t>MTK IE</t>
  </si>
  <si>
    <t>MTK EE</t>
  </si>
  <si>
    <t>HTK IE</t>
  </si>
  <si>
    <t>HTK EE</t>
  </si>
  <si>
    <t>Count</t>
  </si>
  <si>
    <t>PrevTrkSum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</si>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</sst>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" fontId="1" fillId="0" borderId="0" xfId="0" applyNumberFormat="1" applyFont="1"/>
    <xf numFmtId="0" fontId="1" fillId="0" borderId="0" xfId="0" applyFont="1"/>
    <xf numFmtId="1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1" fontId="2" fillId="2" borderId="0" xfId="0" applyNumberFormat="1" applyFont="1" applyFill="1"/>
    <xf numFmtId="164" fontId="2" fillId="2" borderId="0" xfId="0" applyNumberFormat="1" applyFont="1" applyFill="1"/>
    <xf numFmtId="1" fontId="4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3" borderId="0" xfId="0" applyFont="1" applyFill="1"/>
    <xf numFmtId="1" fontId="4" fillId="3" borderId="0" xfId="0" applyNumberFormat="1" applyFont="1" applyFill="1"/>
    <xf numFmtId="164" fontId="4" fillId="0" borderId="0" xfId="0" applyNumberFormat="1" applyFont="1"/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7" fillId="0" borderId="0" xfId="0" applyNumberFormat="1" applyFont="1" applyFill="1"/>
    <xf numFmtId="0" fontId="7" fillId="0" borderId="0" xfId="0" applyFont="1" applyFill="1"/>
    <xf numFmtId="0" fontId="7" fillId="3" borderId="0" xfId="0" applyFont="1" applyFill="1"/>
    <xf numFmtId="164" fontId="7" fillId="0" borderId="0" xfId="0" applyNumberFormat="1" applyFont="1"/>
    <xf numFmtId="1" fontId="3" fillId="0" borderId="0" xfId="0" applyNumberFormat="1" applyFont="1"/>
    <xf numFmtId="1" fontId="3" fillId="0" borderId="0" xfId="0" applyNumberFormat="1" applyFont="1" applyFill="1"/>
    <xf numFmtId="164" fontId="3" fillId="0" borderId="0" xfId="0" applyNumberFormat="1" applyFont="1"/>
    <xf numFmtId="164" fontId="1" fillId="0" borderId="0" xfId="0" applyNumberFormat="1" applyFont="1"/>
    <xf numFmtId="0" fontId="3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opLeftCell="A85" workbookViewId="0">
      <selection activeCell="B110" sqref="B110:B115"/>
    </sheetView>
  </sheetViews>
  <sheetFormatPr defaultRowHeight="12" x14ac:dyDescent="0.2"/>
  <cols>
    <col min="1" max="3" width="9.140625" style="2" customWidth="1"/>
    <col min="4" max="4" width="14.5703125" style="2" customWidth="1"/>
    <col min="5" max="16384" width="9.140625" style="2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5874</v>
      </c>
      <c r="B2" s="1">
        <v>5923</v>
      </c>
      <c r="C2" s="1">
        <v>233</v>
      </c>
      <c r="D2" s="1" t="s">
        <v>4</v>
      </c>
    </row>
    <row r="3" spans="1:4" x14ac:dyDescent="0.2">
      <c r="A3" s="1">
        <v>5875</v>
      </c>
      <c r="B3" s="1">
        <v>5924</v>
      </c>
      <c r="C3" s="1">
        <v>115</v>
      </c>
      <c r="D3" s="1" t="s">
        <v>5</v>
      </c>
    </row>
    <row r="4" spans="1:4" x14ac:dyDescent="0.2">
      <c r="A4" s="1">
        <v>5876</v>
      </c>
      <c r="B4" s="1">
        <v>5925</v>
      </c>
      <c r="C4" s="1">
        <v>115</v>
      </c>
      <c r="D4" s="1" t="s">
        <v>5</v>
      </c>
    </row>
    <row r="5" spans="1:4" x14ac:dyDescent="0.2">
      <c r="A5" s="1">
        <v>5877</v>
      </c>
      <c r="B5" s="1">
        <v>5926</v>
      </c>
      <c r="C5" s="1">
        <v>115</v>
      </c>
      <c r="D5" s="1" t="s">
        <v>5</v>
      </c>
    </row>
    <row r="6" spans="1:4" x14ac:dyDescent="0.2">
      <c r="A6" s="1">
        <v>5878</v>
      </c>
      <c r="B6" s="1">
        <v>5927</v>
      </c>
      <c r="C6" s="1">
        <v>115</v>
      </c>
      <c r="D6" s="1" t="s">
        <v>5</v>
      </c>
    </row>
    <row r="7" spans="1:4" x14ac:dyDescent="0.2">
      <c r="A7" s="1">
        <v>5879</v>
      </c>
      <c r="B7" s="1">
        <v>5928</v>
      </c>
      <c r="C7" s="1">
        <v>129</v>
      </c>
      <c r="D7" s="1" t="s">
        <v>6</v>
      </c>
    </row>
    <row r="8" spans="1:4" x14ac:dyDescent="0.2">
      <c r="A8" s="1">
        <v>5880</v>
      </c>
      <c r="B8" s="1">
        <v>5929</v>
      </c>
      <c r="C8" s="1">
        <v>129</v>
      </c>
      <c r="D8" s="1" t="s">
        <v>6</v>
      </c>
    </row>
    <row r="9" spans="1:4" x14ac:dyDescent="0.2">
      <c r="A9" s="1">
        <v>5881</v>
      </c>
      <c r="B9" s="1">
        <v>5930</v>
      </c>
      <c r="C9" s="1">
        <v>129</v>
      </c>
      <c r="D9" s="1" t="s">
        <v>6</v>
      </c>
    </row>
    <row r="10" spans="1:4" x14ac:dyDescent="0.2">
      <c r="A10" s="1">
        <v>5882</v>
      </c>
      <c r="B10" s="1">
        <v>5931</v>
      </c>
      <c r="C10" s="1">
        <v>129</v>
      </c>
      <c r="D10" s="1" t="s">
        <v>6</v>
      </c>
    </row>
    <row r="11" spans="1:4" x14ac:dyDescent="0.2">
      <c r="A11" s="1">
        <v>5883</v>
      </c>
      <c r="B11" s="1">
        <v>5932</v>
      </c>
      <c r="C11" s="1">
        <v>227</v>
      </c>
      <c r="D11" s="1" t="s">
        <v>7</v>
      </c>
    </row>
    <row r="12" spans="1:4" x14ac:dyDescent="0.2">
      <c r="A12" s="1">
        <v>5884</v>
      </c>
      <c r="B12" s="1">
        <v>5933</v>
      </c>
      <c r="C12" s="1">
        <v>227</v>
      </c>
      <c r="D12" s="1" t="s">
        <v>7</v>
      </c>
    </row>
    <row r="13" spans="1:4" x14ac:dyDescent="0.2">
      <c r="A13" s="1">
        <v>5885</v>
      </c>
      <c r="B13" s="1">
        <v>5934</v>
      </c>
      <c r="C13" s="1">
        <v>227</v>
      </c>
      <c r="D13" s="1" t="s">
        <v>7</v>
      </c>
    </row>
    <row r="14" spans="1:4" x14ac:dyDescent="0.2">
      <c r="A14" s="1">
        <v>5886</v>
      </c>
      <c r="B14" s="1">
        <v>5935</v>
      </c>
      <c r="C14" s="1">
        <v>227</v>
      </c>
      <c r="D14" s="1" t="s">
        <v>7</v>
      </c>
    </row>
    <row r="15" spans="1:4" x14ac:dyDescent="0.2">
      <c r="A15" s="1">
        <v>5887</v>
      </c>
      <c r="B15" s="1">
        <v>0</v>
      </c>
      <c r="C15" s="1">
        <v>85</v>
      </c>
      <c r="D15" s="1" t="s">
        <v>8</v>
      </c>
    </row>
    <row r="16" spans="1:4" x14ac:dyDescent="0.2">
      <c r="A16" s="1">
        <v>5888</v>
      </c>
      <c r="B16" s="1">
        <v>0</v>
      </c>
      <c r="C16" s="1">
        <v>85</v>
      </c>
      <c r="D16" s="1" t="s">
        <v>8</v>
      </c>
    </row>
    <row r="17" spans="1:4" x14ac:dyDescent="0.2">
      <c r="A17" s="1">
        <v>5889</v>
      </c>
      <c r="B17" s="1">
        <v>0</v>
      </c>
      <c r="C17" s="1">
        <v>85</v>
      </c>
      <c r="D17" s="1" t="s">
        <v>8</v>
      </c>
    </row>
    <row r="18" spans="1:4" x14ac:dyDescent="0.2">
      <c r="A18" s="1">
        <v>5890</v>
      </c>
      <c r="B18" s="1">
        <v>0</v>
      </c>
      <c r="C18" s="1">
        <v>85</v>
      </c>
      <c r="D18" s="1" t="s">
        <v>8</v>
      </c>
    </row>
    <row r="19" spans="1:4" x14ac:dyDescent="0.2">
      <c r="A19" s="1">
        <v>5891</v>
      </c>
      <c r="B19" s="1">
        <v>0</v>
      </c>
      <c r="C19" s="1">
        <v>85</v>
      </c>
      <c r="D19" s="1" t="s">
        <v>8</v>
      </c>
    </row>
    <row r="20" spans="1:4" x14ac:dyDescent="0.2">
      <c r="A20" s="1">
        <v>5892</v>
      </c>
      <c r="B20" s="1">
        <v>0</v>
      </c>
      <c r="C20" s="1">
        <v>85</v>
      </c>
      <c r="D20" s="1" t="s">
        <v>8</v>
      </c>
    </row>
    <row r="21" spans="1:4" x14ac:dyDescent="0.2">
      <c r="A21" s="1">
        <v>5893</v>
      </c>
      <c r="B21" s="1">
        <v>5943</v>
      </c>
      <c r="C21" s="1">
        <v>187</v>
      </c>
      <c r="D21" s="1" t="s">
        <v>9</v>
      </c>
    </row>
    <row r="22" spans="1:4" x14ac:dyDescent="0.2">
      <c r="A22" s="1">
        <v>5894</v>
      </c>
      <c r="B22" s="1">
        <v>5944</v>
      </c>
      <c r="C22" s="1">
        <v>187</v>
      </c>
      <c r="D22" s="1" t="s">
        <v>9</v>
      </c>
    </row>
    <row r="23" spans="1:4" x14ac:dyDescent="0.2">
      <c r="A23" s="1">
        <v>5895</v>
      </c>
      <c r="B23" s="1">
        <v>5945</v>
      </c>
      <c r="C23" s="1">
        <v>187</v>
      </c>
      <c r="D23" s="1" t="s">
        <v>9</v>
      </c>
    </row>
    <row r="24" spans="1:4" x14ac:dyDescent="0.2">
      <c r="A24" s="1">
        <v>5896</v>
      </c>
      <c r="B24" s="1">
        <v>5946</v>
      </c>
      <c r="C24" s="1">
        <v>187</v>
      </c>
      <c r="D24" s="1" t="s">
        <v>9</v>
      </c>
    </row>
    <row r="25" spans="1:4" x14ac:dyDescent="0.2">
      <c r="A25" s="1">
        <v>5897</v>
      </c>
      <c r="B25" s="1">
        <v>5947</v>
      </c>
      <c r="C25" s="1">
        <v>311</v>
      </c>
      <c r="D25" s="1" t="s">
        <v>10</v>
      </c>
    </row>
    <row r="26" spans="1:4" x14ac:dyDescent="0.2">
      <c r="A26" s="1">
        <v>5898</v>
      </c>
      <c r="B26" s="1">
        <v>5948</v>
      </c>
      <c r="C26" s="1">
        <v>311</v>
      </c>
      <c r="D26" s="1" t="s">
        <v>10</v>
      </c>
    </row>
    <row r="27" spans="1:4" x14ac:dyDescent="0.2">
      <c r="A27" s="1">
        <v>5899</v>
      </c>
      <c r="B27" s="1">
        <v>5949</v>
      </c>
      <c r="C27" s="1">
        <v>311</v>
      </c>
      <c r="D27" s="1" t="s">
        <v>10</v>
      </c>
    </row>
    <row r="28" spans="1:4" x14ac:dyDescent="0.2">
      <c r="A28" s="1">
        <v>5900</v>
      </c>
      <c r="B28" s="1">
        <v>5950</v>
      </c>
      <c r="C28" s="1">
        <v>311</v>
      </c>
      <c r="D28" s="1" t="s">
        <v>10</v>
      </c>
    </row>
    <row r="29" spans="1:4" x14ac:dyDescent="0.2">
      <c r="A29" s="1">
        <v>5901</v>
      </c>
      <c r="B29" s="1">
        <v>5951</v>
      </c>
      <c r="C29" s="1">
        <v>137</v>
      </c>
      <c r="D29" s="1" t="s">
        <v>11</v>
      </c>
    </row>
    <row r="30" spans="1:4" x14ac:dyDescent="0.2">
      <c r="A30" s="1">
        <v>5902</v>
      </c>
      <c r="B30" s="1">
        <v>5952</v>
      </c>
      <c r="C30" s="1">
        <v>137</v>
      </c>
      <c r="D30" s="1" t="s">
        <v>11</v>
      </c>
    </row>
    <row r="31" spans="1:4" x14ac:dyDescent="0.2">
      <c r="A31" s="1">
        <v>5903</v>
      </c>
      <c r="B31" s="1">
        <v>5953</v>
      </c>
      <c r="C31" s="1">
        <v>11</v>
      </c>
      <c r="D31" s="1" t="s">
        <v>12</v>
      </c>
    </row>
    <row r="32" spans="1:4" x14ac:dyDescent="0.2">
      <c r="A32" s="1">
        <v>5904</v>
      </c>
      <c r="B32" s="1">
        <v>5954</v>
      </c>
      <c r="C32" s="1">
        <v>11</v>
      </c>
      <c r="D32" s="1" t="s">
        <v>12</v>
      </c>
    </row>
    <row r="33" spans="1:4" x14ac:dyDescent="0.2">
      <c r="A33" s="1">
        <v>5905</v>
      </c>
      <c r="B33" s="1">
        <v>5955</v>
      </c>
      <c r="C33" s="1">
        <v>11</v>
      </c>
      <c r="D33" s="1" t="s">
        <v>12</v>
      </c>
    </row>
    <row r="34" spans="1:4" x14ac:dyDescent="0.2">
      <c r="A34" s="1">
        <v>5906</v>
      </c>
      <c r="B34" s="1">
        <v>5956</v>
      </c>
      <c r="C34" s="1">
        <v>157</v>
      </c>
      <c r="D34" s="1" t="s">
        <v>13</v>
      </c>
    </row>
    <row r="35" spans="1:4" x14ac:dyDescent="0.2">
      <c r="A35" s="1">
        <v>5907</v>
      </c>
      <c r="B35" s="1">
        <v>5957</v>
      </c>
      <c r="C35" s="1">
        <v>157</v>
      </c>
      <c r="D35" s="1" t="s">
        <v>13</v>
      </c>
    </row>
    <row r="36" spans="1:4" x14ac:dyDescent="0.2">
      <c r="A36" s="1">
        <v>5908</v>
      </c>
      <c r="B36" s="1">
        <v>5958</v>
      </c>
      <c r="C36" s="1">
        <v>157</v>
      </c>
      <c r="D36" s="1" t="s">
        <v>13</v>
      </c>
    </row>
    <row r="37" spans="1:4" x14ac:dyDescent="0.2">
      <c r="A37" s="1">
        <v>5909</v>
      </c>
      <c r="B37" s="1">
        <v>5959</v>
      </c>
      <c r="C37" s="1">
        <v>157</v>
      </c>
      <c r="D37" s="1" t="s">
        <v>13</v>
      </c>
    </row>
    <row r="38" spans="1:4" x14ac:dyDescent="0.2">
      <c r="A38" s="1">
        <v>5910</v>
      </c>
      <c r="B38" s="1">
        <v>5960</v>
      </c>
      <c r="C38" s="1">
        <v>157</v>
      </c>
      <c r="D38" s="1" t="s">
        <v>13</v>
      </c>
    </row>
    <row r="39" spans="1:4" x14ac:dyDescent="0.2">
      <c r="A39" s="1">
        <v>5911</v>
      </c>
      <c r="B39" s="1">
        <v>5961</v>
      </c>
      <c r="C39" s="1">
        <v>157</v>
      </c>
      <c r="D39" s="1" t="s">
        <v>13</v>
      </c>
    </row>
    <row r="40" spans="1:4" x14ac:dyDescent="0.2">
      <c r="A40" s="1">
        <v>5912</v>
      </c>
      <c r="B40" s="1">
        <v>5962</v>
      </c>
      <c r="C40" s="1">
        <v>157</v>
      </c>
      <c r="D40" s="1" t="s">
        <v>13</v>
      </c>
    </row>
    <row r="41" spans="1:4" x14ac:dyDescent="0.2">
      <c r="A41" s="1">
        <v>5913</v>
      </c>
      <c r="B41" s="1">
        <v>5963</v>
      </c>
      <c r="C41" s="1">
        <v>157</v>
      </c>
      <c r="D41" s="1" t="s">
        <v>13</v>
      </c>
    </row>
    <row r="42" spans="1:4" x14ac:dyDescent="0.2">
      <c r="A42" s="1">
        <v>5914</v>
      </c>
      <c r="B42" s="1">
        <v>5964</v>
      </c>
      <c r="C42" s="1">
        <v>157</v>
      </c>
      <c r="D42" s="1" t="s">
        <v>13</v>
      </c>
    </row>
    <row r="43" spans="1:4" x14ac:dyDescent="0.2">
      <c r="A43" s="1">
        <v>5915</v>
      </c>
      <c r="B43" s="1">
        <v>5965</v>
      </c>
      <c r="C43" s="1">
        <v>157</v>
      </c>
      <c r="D43" s="1" t="s">
        <v>13</v>
      </c>
    </row>
    <row r="44" spans="1:4" x14ac:dyDescent="0.2">
      <c r="A44" s="1">
        <v>5916</v>
      </c>
      <c r="B44" s="1">
        <v>5966</v>
      </c>
      <c r="C44" s="1">
        <v>157</v>
      </c>
      <c r="D44" s="1" t="s">
        <v>13</v>
      </c>
    </row>
    <row r="45" spans="1:4" x14ac:dyDescent="0.2">
      <c r="A45" s="1">
        <v>5917</v>
      </c>
      <c r="B45" s="1">
        <v>5967</v>
      </c>
      <c r="C45" s="1">
        <v>157</v>
      </c>
      <c r="D45" s="1" t="s">
        <v>13</v>
      </c>
    </row>
    <row r="46" spans="1:4" x14ac:dyDescent="0.2">
      <c r="A46" s="1">
        <v>5918</v>
      </c>
      <c r="B46" s="1">
        <v>5968</v>
      </c>
      <c r="C46" s="1">
        <v>157</v>
      </c>
      <c r="D46" s="1" t="s">
        <v>13</v>
      </c>
    </row>
    <row r="47" spans="1:4" x14ac:dyDescent="0.2">
      <c r="A47" s="1">
        <v>5919</v>
      </c>
      <c r="B47" s="1">
        <v>5969</v>
      </c>
      <c r="C47" s="1">
        <v>219</v>
      </c>
      <c r="D47" s="1" t="s">
        <v>14</v>
      </c>
    </row>
    <row r="48" spans="1:4" x14ac:dyDescent="0.2">
      <c r="A48" s="1">
        <v>5920</v>
      </c>
      <c r="B48" s="1">
        <v>5970</v>
      </c>
      <c r="C48" s="1">
        <v>219</v>
      </c>
      <c r="D48" s="1" t="s">
        <v>14</v>
      </c>
    </row>
    <row r="49" spans="1:4" x14ac:dyDescent="0.2">
      <c r="A49" s="1">
        <v>5921</v>
      </c>
      <c r="B49" s="1">
        <v>5971</v>
      </c>
      <c r="C49" s="1">
        <v>219</v>
      </c>
      <c r="D49" s="1" t="s">
        <v>14</v>
      </c>
    </row>
    <row r="50" spans="1:4" x14ac:dyDescent="0.2">
      <c r="A50" s="1">
        <v>5922</v>
      </c>
      <c r="B50" s="1">
        <v>5972</v>
      </c>
      <c r="C50" s="1">
        <v>219</v>
      </c>
      <c r="D50" s="1" t="s">
        <v>14</v>
      </c>
    </row>
    <row r="51" spans="1:4" x14ac:dyDescent="0.2">
      <c r="A51" s="1">
        <v>5923</v>
      </c>
      <c r="B51" s="1">
        <v>5973</v>
      </c>
      <c r="C51" s="1">
        <v>219</v>
      </c>
      <c r="D51" s="1" t="s">
        <v>14</v>
      </c>
    </row>
    <row r="52" spans="1:4" x14ac:dyDescent="0.2">
      <c r="A52" s="1">
        <v>5924</v>
      </c>
      <c r="B52" s="1">
        <v>5974</v>
      </c>
      <c r="C52" s="1">
        <v>219</v>
      </c>
      <c r="D52" s="1" t="s">
        <v>14</v>
      </c>
    </row>
    <row r="53" spans="1:4" x14ac:dyDescent="0.2">
      <c r="A53" s="1">
        <v>5925</v>
      </c>
      <c r="B53" s="1">
        <v>5975</v>
      </c>
      <c r="C53" s="1">
        <v>219</v>
      </c>
      <c r="D53" s="1" t="s">
        <v>14</v>
      </c>
    </row>
    <row r="54" spans="1:4" x14ac:dyDescent="0.2">
      <c r="A54" s="1">
        <v>5926</v>
      </c>
      <c r="B54" s="1">
        <v>5976</v>
      </c>
      <c r="C54" s="1">
        <v>219</v>
      </c>
      <c r="D54" s="1" t="s">
        <v>14</v>
      </c>
    </row>
    <row r="55" spans="1:4" x14ac:dyDescent="0.2">
      <c r="A55" s="1">
        <v>5927</v>
      </c>
      <c r="B55" s="1">
        <v>5977</v>
      </c>
      <c r="C55" s="1">
        <v>211</v>
      </c>
      <c r="D55" s="1" t="s">
        <v>15</v>
      </c>
    </row>
    <row r="56" spans="1:4" x14ac:dyDescent="0.2">
      <c r="A56" s="1">
        <v>5928</v>
      </c>
      <c r="B56" s="1">
        <v>5978</v>
      </c>
      <c r="C56" s="1">
        <v>211</v>
      </c>
      <c r="D56" s="1" t="s">
        <v>15</v>
      </c>
    </row>
    <row r="57" spans="1:4" x14ac:dyDescent="0.2">
      <c r="A57" s="1">
        <v>5929</v>
      </c>
      <c r="B57" s="1">
        <v>5979</v>
      </c>
      <c r="C57" s="1">
        <v>211</v>
      </c>
      <c r="D57" s="1" t="s">
        <v>15</v>
      </c>
    </row>
    <row r="58" spans="1:4" x14ac:dyDescent="0.2">
      <c r="A58" s="1">
        <v>5930</v>
      </c>
      <c r="B58" s="1">
        <v>5980</v>
      </c>
      <c r="C58" s="1">
        <v>211</v>
      </c>
      <c r="D58" s="1" t="s">
        <v>15</v>
      </c>
    </row>
    <row r="59" spans="1:4" x14ac:dyDescent="0.2">
      <c r="A59" s="1">
        <v>5931</v>
      </c>
      <c r="B59" s="1">
        <v>5981</v>
      </c>
      <c r="C59" s="1">
        <v>211</v>
      </c>
      <c r="D59" s="1" t="s">
        <v>15</v>
      </c>
    </row>
    <row r="60" spans="1:4" x14ac:dyDescent="0.2">
      <c r="A60" s="1">
        <v>5932</v>
      </c>
      <c r="B60" s="1">
        <v>5982</v>
      </c>
      <c r="C60" s="1">
        <v>211</v>
      </c>
      <c r="D60" s="1" t="s">
        <v>15</v>
      </c>
    </row>
    <row r="61" spans="1:4" x14ac:dyDescent="0.2">
      <c r="A61" s="1">
        <v>5933</v>
      </c>
      <c r="B61" s="1">
        <v>5983</v>
      </c>
      <c r="C61" s="1">
        <v>159</v>
      </c>
      <c r="D61" s="1" t="s">
        <v>16</v>
      </c>
    </row>
    <row r="62" spans="1:4" x14ac:dyDescent="0.2">
      <c r="A62" s="1">
        <v>5934</v>
      </c>
      <c r="B62" s="1">
        <v>5984</v>
      </c>
      <c r="C62" s="1">
        <v>159</v>
      </c>
      <c r="D62" s="1" t="s">
        <v>16</v>
      </c>
    </row>
    <row r="63" spans="1:4" x14ac:dyDescent="0.2">
      <c r="A63" s="1">
        <v>5935</v>
      </c>
      <c r="B63" s="1">
        <v>5985</v>
      </c>
      <c r="C63" s="1">
        <v>159</v>
      </c>
      <c r="D63" s="1" t="s">
        <v>16</v>
      </c>
    </row>
    <row r="64" spans="1:4" x14ac:dyDescent="0.2">
      <c r="A64" s="1">
        <v>5936</v>
      </c>
      <c r="B64" s="1">
        <v>5986</v>
      </c>
      <c r="C64" s="1">
        <v>159</v>
      </c>
      <c r="D64" s="1" t="s">
        <v>16</v>
      </c>
    </row>
    <row r="65" spans="1:4" x14ac:dyDescent="0.2">
      <c r="A65" s="1">
        <v>5937</v>
      </c>
      <c r="B65" s="1">
        <v>5987</v>
      </c>
      <c r="C65" s="1">
        <v>35</v>
      </c>
      <c r="D65" s="1" t="s">
        <v>17</v>
      </c>
    </row>
    <row r="66" spans="1:4" x14ac:dyDescent="0.2">
      <c r="A66" s="1">
        <v>5938</v>
      </c>
      <c r="B66" s="1">
        <v>5988</v>
      </c>
      <c r="C66" s="1">
        <v>35</v>
      </c>
      <c r="D66" s="1" t="s">
        <v>17</v>
      </c>
    </row>
    <row r="67" spans="1:4" x14ac:dyDescent="0.2">
      <c r="A67" s="1">
        <v>5939</v>
      </c>
      <c r="B67" s="1">
        <v>5989</v>
      </c>
      <c r="C67" s="1">
        <v>35</v>
      </c>
      <c r="D67" s="1" t="s">
        <v>17</v>
      </c>
    </row>
    <row r="68" spans="1:4" x14ac:dyDescent="0.2">
      <c r="A68" s="1">
        <v>5940</v>
      </c>
      <c r="B68" s="1">
        <v>5990</v>
      </c>
      <c r="C68" s="1">
        <v>35</v>
      </c>
      <c r="D68" s="1" t="s">
        <v>17</v>
      </c>
    </row>
    <row r="69" spans="1:4" x14ac:dyDescent="0.2">
      <c r="A69" s="1">
        <v>5941</v>
      </c>
      <c r="B69" s="1">
        <v>5991</v>
      </c>
      <c r="C69" s="1">
        <v>35</v>
      </c>
      <c r="D69" s="1" t="s">
        <v>17</v>
      </c>
    </row>
    <row r="70" spans="1:4" x14ac:dyDescent="0.2">
      <c r="A70" s="1">
        <v>5942</v>
      </c>
      <c r="B70" s="1">
        <v>5992</v>
      </c>
      <c r="C70" s="1">
        <v>35</v>
      </c>
      <c r="D70" s="1" t="s">
        <v>17</v>
      </c>
    </row>
    <row r="71" spans="1:4" x14ac:dyDescent="0.2">
      <c r="A71" s="1">
        <v>5943</v>
      </c>
      <c r="B71" s="1">
        <v>5993</v>
      </c>
      <c r="C71" s="1">
        <v>35</v>
      </c>
      <c r="D71" s="1" t="s">
        <v>17</v>
      </c>
    </row>
    <row r="72" spans="1:4" x14ac:dyDescent="0.2">
      <c r="A72" s="1">
        <v>5944</v>
      </c>
      <c r="B72" s="1">
        <v>5994</v>
      </c>
      <c r="C72" s="1">
        <v>35</v>
      </c>
      <c r="D72" s="1" t="s">
        <v>17</v>
      </c>
    </row>
    <row r="73" spans="1:4" x14ac:dyDescent="0.2">
      <c r="A73" s="1">
        <v>5945</v>
      </c>
      <c r="B73" s="1">
        <v>5995</v>
      </c>
      <c r="C73" s="1">
        <v>171</v>
      </c>
      <c r="D73" s="1" t="s">
        <v>18</v>
      </c>
    </row>
    <row r="74" spans="1:4" x14ac:dyDescent="0.2">
      <c r="A74" s="1">
        <v>5946</v>
      </c>
      <c r="B74" s="1">
        <v>5996</v>
      </c>
      <c r="C74" s="1">
        <v>171</v>
      </c>
      <c r="D74" s="1" t="s">
        <v>18</v>
      </c>
    </row>
    <row r="75" spans="1:4" x14ac:dyDescent="0.2">
      <c r="A75" s="1">
        <v>5947</v>
      </c>
      <c r="B75" s="1">
        <v>5997</v>
      </c>
      <c r="C75" s="1">
        <v>231</v>
      </c>
      <c r="D75" s="1" t="s">
        <v>19</v>
      </c>
    </row>
    <row r="76" spans="1:4" x14ac:dyDescent="0.2">
      <c r="A76" s="1">
        <v>5948</v>
      </c>
      <c r="B76" s="1">
        <v>5998</v>
      </c>
      <c r="C76" s="1">
        <v>231</v>
      </c>
      <c r="D76" s="1" t="s">
        <v>19</v>
      </c>
    </row>
    <row r="77" spans="1:4" x14ac:dyDescent="0.2">
      <c r="A77" s="1">
        <v>5949</v>
      </c>
      <c r="B77" s="1">
        <v>5999</v>
      </c>
      <c r="C77" s="1">
        <v>231</v>
      </c>
      <c r="D77" s="1" t="s">
        <v>19</v>
      </c>
    </row>
    <row r="78" spans="1:4" x14ac:dyDescent="0.2">
      <c r="A78" s="1">
        <v>5950</v>
      </c>
      <c r="B78" s="1">
        <v>6000</v>
      </c>
      <c r="C78" s="1">
        <v>231</v>
      </c>
      <c r="D78" s="1" t="s">
        <v>19</v>
      </c>
    </row>
    <row r="79" spans="1:4" x14ac:dyDescent="0.2">
      <c r="A79" s="1">
        <v>5951</v>
      </c>
      <c r="B79" s="1">
        <v>6001</v>
      </c>
      <c r="C79" s="1">
        <v>231</v>
      </c>
      <c r="D79" s="1" t="s">
        <v>19</v>
      </c>
    </row>
    <row r="80" spans="1:4" x14ac:dyDescent="0.2">
      <c r="A80" s="1">
        <v>5952</v>
      </c>
      <c r="B80" s="1">
        <v>6002</v>
      </c>
      <c r="C80" s="1">
        <v>199</v>
      </c>
      <c r="D80" s="1" t="s">
        <v>20</v>
      </c>
    </row>
    <row r="81" spans="1:4" x14ac:dyDescent="0.2">
      <c r="A81" s="1">
        <v>5953</v>
      </c>
      <c r="B81" s="1">
        <v>6003</v>
      </c>
      <c r="C81" s="1">
        <v>199</v>
      </c>
      <c r="D81" s="1" t="s">
        <v>20</v>
      </c>
    </row>
    <row r="82" spans="1:4" x14ac:dyDescent="0.2">
      <c r="A82" s="1">
        <v>5954</v>
      </c>
      <c r="B82" s="1">
        <v>6004</v>
      </c>
      <c r="C82" s="1">
        <v>199</v>
      </c>
      <c r="D82" s="1" t="s">
        <v>20</v>
      </c>
    </row>
    <row r="83" spans="1:4" x14ac:dyDescent="0.2">
      <c r="A83" s="1">
        <v>5955</v>
      </c>
      <c r="B83" s="1">
        <v>6005</v>
      </c>
      <c r="C83" s="1">
        <v>199</v>
      </c>
      <c r="D83" s="1" t="s">
        <v>20</v>
      </c>
    </row>
    <row r="84" spans="1:4" x14ac:dyDescent="0.2">
      <c r="A84" s="1">
        <v>5956</v>
      </c>
      <c r="B84" s="1">
        <v>6006</v>
      </c>
      <c r="C84" s="1">
        <v>285</v>
      </c>
      <c r="D84" s="1" t="s">
        <v>21</v>
      </c>
    </row>
    <row r="85" spans="1:4" x14ac:dyDescent="0.2">
      <c r="A85" s="1">
        <v>5957</v>
      </c>
      <c r="B85" s="1">
        <v>6007</v>
      </c>
      <c r="C85" s="1">
        <v>149</v>
      </c>
      <c r="D85" s="1" t="s">
        <v>22</v>
      </c>
    </row>
    <row r="86" spans="1:4" x14ac:dyDescent="0.2">
      <c r="A86" s="1">
        <v>5958</v>
      </c>
      <c r="B86" s="1">
        <v>6008</v>
      </c>
      <c r="C86" s="1">
        <v>149</v>
      </c>
      <c r="D86" s="1" t="s">
        <v>22</v>
      </c>
    </row>
    <row r="87" spans="1:4" x14ac:dyDescent="0.2">
      <c r="A87" s="1">
        <v>5959</v>
      </c>
      <c r="B87" s="1">
        <v>6009</v>
      </c>
      <c r="C87" s="1">
        <v>149</v>
      </c>
      <c r="D87" s="1" t="s">
        <v>22</v>
      </c>
    </row>
    <row r="88" spans="1:4" x14ac:dyDescent="0.2">
      <c r="A88" s="1">
        <v>5960</v>
      </c>
      <c r="B88" s="1">
        <v>6010</v>
      </c>
      <c r="C88" s="1">
        <v>149</v>
      </c>
      <c r="D88" s="1" t="s">
        <v>22</v>
      </c>
    </row>
    <row r="89" spans="1:4" x14ac:dyDescent="0.2">
      <c r="A89" s="1">
        <v>5961</v>
      </c>
      <c r="B89" s="1">
        <v>6011</v>
      </c>
      <c r="C89" s="1">
        <v>149</v>
      </c>
      <c r="D89" s="1" t="s">
        <v>22</v>
      </c>
    </row>
    <row r="90" spans="1:4" x14ac:dyDescent="0.2">
      <c r="A90" s="1">
        <v>5962</v>
      </c>
      <c r="B90" s="1">
        <v>6012</v>
      </c>
      <c r="C90" s="1">
        <v>149</v>
      </c>
      <c r="D90" s="1" t="s">
        <v>22</v>
      </c>
    </row>
    <row r="91" spans="1:4" x14ac:dyDescent="0.2">
      <c r="A91" s="1">
        <v>5963</v>
      </c>
      <c r="B91" s="1">
        <v>6013</v>
      </c>
      <c r="C91" s="1">
        <v>149</v>
      </c>
      <c r="D91" s="1" t="s">
        <v>22</v>
      </c>
    </row>
    <row r="92" spans="1:4" x14ac:dyDescent="0.2">
      <c r="A92" s="1">
        <v>5964</v>
      </c>
      <c r="B92" s="1">
        <v>6014</v>
      </c>
      <c r="C92" s="1">
        <v>1111</v>
      </c>
      <c r="D92" s="1" t="s">
        <v>23</v>
      </c>
    </row>
    <row r="93" spans="1:4" x14ac:dyDescent="0.2">
      <c r="A93" s="1">
        <v>5965</v>
      </c>
      <c r="B93" s="1">
        <v>6015</v>
      </c>
      <c r="C93" s="1">
        <v>1029</v>
      </c>
      <c r="D93" s="1" t="s">
        <v>24</v>
      </c>
    </row>
    <row r="94" spans="1:4" x14ac:dyDescent="0.2">
      <c r="A94" s="1">
        <v>5966</v>
      </c>
      <c r="B94" s="1">
        <v>6016</v>
      </c>
      <c r="C94" s="1">
        <v>143</v>
      </c>
      <c r="D94" s="1" t="s">
        <v>25</v>
      </c>
    </row>
    <row r="95" spans="1:4" x14ac:dyDescent="0.2">
      <c r="A95" s="1">
        <v>5967</v>
      </c>
      <c r="B95" s="1">
        <v>6017</v>
      </c>
      <c r="C95" s="1">
        <v>143</v>
      </c>
      <c r="D95" s="1" t="s">
        <v>25</v>
      </c>
    </row>
    <row r="96" spans="1:4" x14ac:dyDescent="0.2">
      <c r="A96" s="1">
        <v>5968</v>
      </c>
      <c r="B96" s="1">
        <v>6018</v>
      </c>
      <c r="C96" s="1">
        <v>143</v>
      </c>
      <c r="D96" s="1" t="s">
        <v>25</v>
      </c>
    </row>
    <row r="97" spans="1:4" x14ac:dyDescent="0.2">
      <c r="A97" s="1">
        <v>5969</v>
      </c>
      <c r="B97" s="1">
        <v>6019</v>
      </c>
      <c r="C97" s="1">
        <v>143</v>
      </c>
      <c r="D97" s="1" t="s">
        <v>25</v>
      </c>
    </row>
    <row r="98" spans="1:4" x14ac:dyDescent="0.2">
      <c r="A98" s="1">
        <v>5970</v>
      </c>
      <c r="B98" s="1">
        <v>6020</v>
      </c>
      <c r="C98" s="1">
        <v>143</v>
      </c>
      <c r="D98" s="1" t="s">
        <v>25</v>
      </c>
    </row>
    <row r="99" spans="1:4" x14ac:dyDescent="0.2">
      <c r="A99" s="1">
        <v>5971</v>
      </c>
      <c r="B99" s="1">
        <v>6021</v>
      </c>
      <c r="C99" s="1">
        <v>143</v>
      </c>
      <c r="D99" s="1" t="s">
        <v>25</v>
      </c>
    </row>
    <row r="100" spans="1:4" x14ac:dyDescent="0.2">
      <c r="A100" s="1">
        <v>5972</v>
      </c>
      <c r="B100" s="1">
        <v>6022</v>
      </c>
      <c r="C100" s="1">
        <v>143</v>
      </c>
      <c r="D100" s="1" t="s">
        <v>25</v>
      </c>
    </row>
    <row r="101" spans="1:4" x14ac:dyDescent="0.2">
      <c r="A101" s="1">
        <v>5973</v>
      </c>
      <c r="B101" s="1">
        <v>6023</v>
      </c>
      <c r="C101" s="1">
        <v>143</v>
      </c>
      <c r="D101" s="1" t="s">
        <v>25</v>
      </c>
    </row>
    <row r="102" spans="1:4" x14ac:dyDescent="0.2">
      <c r="A102" s="1">
        <v>5974</v>
      </c>
      <c r="B102" s="1">
        <v>6024</v>
      </c>
      <c r="C102" s="1">
        <v>143</v>
      </c>
      <c r="D102" s="1" t="s">
        <v>25</v>
      </c>
    </row>
    <row r="103" spans="1:4" x14ac:dyDescent="0.2">
      <c r="A103" s="1">
        <v>5975</v>
      </c>
      <c r="B103" s="1">
        <v>6025</v>
      </c>
      <c r="C103" s="1">
        <v>143</v>
      </c>
      <c r="D103" s="1" t="s">
        <v>25</v>
      </c>
    </row>
    <row r="104" spans="1:4" x14ac:dyDescent="0.2">
      <c r="A104" s="1">
        <v>5976</v>
      </c>
      <c r="B104" s="1">
        <v>6026</v>
      </c>
      <c r="C104" s="1">
        <v>143</v>
      </c>
      <c r="D104" s="1" t="s">
        <v>25</v>
      </c>
    </row>
    <row r="105" spans="1:4" x14ac:dyDescent="0.2">
      <c r="A105" s="1">
        <v>5977</v>
      </c>
      <c r="B105" s="1">
        <v>6027</v>
      </c>
      <c r="C105" s="1">
        <v>143</v>
      </c>
      <c r="D105" s="1" t="s">
        <v>25</v>
      </c>
    </row>
    <row r="106" spans="1:4" x14ac:dyDescent="0.2">
      <c r="A106" s="1">
        <v>5978</v>
      </c>
      <c r="B106" s="1">
        <v>6028</v>
      </c>
      <c r="C106" s="1">
        <v>233</v>
      </c>
      <c r="D106" s="1" t="s">
        <v>4</v>
      </c>
    </row>
    <row r="107" spans="1:4" x14ac:dyDescent="0.2">
      <c r="A107" s="1">
        <v>5979</v>
      </c>
      <c r="B107" s="1">
        <v>6029</v>
      </c>
      <c r="C107" s="1">
        <v>233</v>
      </c>
      <c r="D107" s="1" t="s">
        <v>4</v>
      </c>
    </row>
    <row r="108" spans="1:4" x14ac:dyDescent="0.2">
      <c r="A108" s="1">
        <v>5980</v>
      </c>
      <c r="B108" s="1">
        <v>6030</v>
      </c>
      <c r="C108" s="1">
        <v>233</v>
      </c>
      <c r="D108" s="1" t="s">
        <v>4</v>
      </c>
    </row>
    <row r="109" spans="1:4" x14ac:dyDescent="0.2">
      <c r="A109" s="1">
        <v>5981</v>
      </c>
      <c r="B109" s="1">
        <v>6031</v>
      </c>
      <c r="C109" s="1">
        <v>233</v>
      </c>
      <c r="D109" s="1" t="s">
        <v>4</v>
      </c>
    </row>
    <row r="110" spans="1:4" x14ac:dyDescent="0.2">
      <c r="A110" s="1">
        <v>0</v>
      </c>
      <c r="B110" s="1">
        <v>5936</v>
      </c>
      <c r="C110" s="1">
        <v>227</v>
      </c>
      <c r="D110" s="1" t="s">
        <v>7</v>
      </c>
    </row>
    <row r="111" spans="1:4" x14ac:dyDescent="0.2">
      <c r="A111" s="1">
        <v>0</v>
      </c>
      <c r="B111" s="1">
        <v>5937</v>
      </c>
      <c r="C111" s="1">
        <v>85</v>
      </c>
      <c r="D111" s="1" t="s">
        <v>8</v>
      </c>
    </row>
    <row r="112" spans="1:4" x14ac:dyDescent="0.2">
      <c r="A112" s="1">
        <v>0</v>
      </c>
      <c r="B112" s="1">
        <v>5938</v>
      </c>
      <c r="C112" s="1">
        <v>85</v>
      </c>
      <c r="D112" s="1" t="s">
        <v>8</v>
      </c>
    </row>
    <row r="113" spans="1:4" x14ac:dyDescent="0.2">
      <c r="A113" s="1">
        <v>0</v>
      </c>
      <c r="B113" s="1">
        <v>5939</v>
      </c>
      <c r="C113" s="1">
        <v>85</v>
      </c>
      <c r="D113" s="1" t="s">
        <v>8</v>
      </c>
    </row>
    <row r="114" spans="1:4" x14ac:dyDescent="0.2">
      <c r="A114" s="1">
        <v>0</v>
      </c>
      <c r="B114" s="1">
        <v>5940</v>
      </c>
      <c r="C114" s="1">
        <v>85</v>
      </c>
      <c r="D114" s="1" t="s">
        <v>8</v>
      </c>
    </row>
    <row r="115" spans="1:4" x14ac:dyDescent="0.2">
      <c r="A115" s="1">
        <v>0</v>
      </c>
      <c r="B115" s="1">
        <v>5941</v>
      </c>
      <c r="C115" s="1">
        <v>85</v>
      </c>
      <c r="D115" s="1" t="s">
        <v>8</v>
      </c>
    </row>
  </sheetData>
  <pageMargins left="0.7" right="0.7" top="0.75" bottom="0.75" header="0.3" footer="0.3"/>
  <pageSetup paperSize="27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"/>
  <sheetViews>
    <sheetView workbookViewId="0">
      <selection activeCell="G60" sqref="G60"/>
    </sheetView>
  </sheetViews>
  <sheetFormatPr defaultRowHeight="11.25" x14ac:dyDescent="0.2"/>
  <cols>
    <col min="1" max="1" width="11.5703125" style="5" customWidth="1"/>
    <col min="2" max="2" width="12.28515625" style="5" bestFit="1" customWidth="1"/>
    <col min="3" max="16384" width="9.140625" style="5"/>
  </cols>
  <sheetData>
    <row r="1" spans="1:24" x14ac:dyDescent="0.2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4" t="s">
        <v>39</v>
      </c>
      <c r="O1" s="4" t="s">
        <v>40</v>
      </c>
      <c r="P1" s="4" t="s">
        <v>41</v>
      </c>
      <c r="Q1" s="4" t="s">
        <v>42</v>
      </c>
      <c r="R1" s="4" t="s">
        <v>43</v>
      </c>
      <c r="S1" s="4" t="s">
        <v>44</v>
      </c>
      <c r="T1" s="4" t="s">
        <v>45</v>
      </c>
      <c r="U1" s="4" t="s">
        <v>46</v>
      </c>
      <c r="V1" s="4" t="s">
        <v>47</v>
      </c>
      <c r="W1" s="4" t="s">
        <v>48</v>
      </c>
      <c r="X1" s="4" t="s">
        <v>49</v>
      </c>
    </row>
    <row r="2" spans="1:24" x14ac:dyDescent="0.2">
      <c r="A2" s="3">
        <v>5874</v>
      </c>
      <c r="B2" s="3" t="s">
        <v>50</v>
      </c>
      <c r="C2" s="3">
        <v>15</v>
      </c>
      <c r="D2" s="3">
        <v>192</v>
      </c>
      <c r="E2" s="3">
        <v>2</v>
      </c>
      <c r="F2" s="3">
        <v>7</v>
      </c>
      <c r="G2" s="3">
        <v>0</v>
      </c>
      <c r="H2" s="3">
        <v>9229</v>
      </c>
      <c r="I2" s="3">
        <v>7890</v>
      </c>
      <c r="J2" s="3">
        <v>7100</v>
      </c>
      <c r="K2" s="3">
        <v>9840</v>
      </c>
      <c r="L2" s="3">
        <v>8412</v>
      </c>
      <c r="M2" s="3">
        <v>7570</v>
      </c>
      <c r="N2" s="4">
        <v>0</v>
      </c>
      <c r="O2" s="4">
        <v>0</v>
      </c>
      <c r="P2" s="4">
        <v>0.35199999999999998</v>
      </c>
      <c r="Q2" s="4">
        <v>0.35189999999999999</v>
      </c>
      <c r="R2" s="4">
        <v>8.6400000000000005E-2</v>
      </c>
      <c r="S2" s="4">
        <v>9.4100000000000003E-2</v>
      </c>
      <c r="T2" s="4">
        <v>5.4999999999999997E-3</v>
      </c>
      <c r="U2" s="4">
        <v>5.5100000000000003E-2</v>
      </c>
      <c r="V2" s="4">
        <v>0</v>
      </c>
      <c r="W2" s="4">
        <v>4.6199999999999998E-2</v>
      </c>
      <c r="X2" s="4">
        <v>8.8999999999999999E-3</v>
      </c>
    </row>
    <row r="3" spans="1:24" x14ac:dyDescent="0.2">
      <c r="A3" s="3">
        <v>5875</v>
      </c>
      <c r="B3" s="3" t="s">
        <v>51</v>
      </c>
      <c r="C3" s="3">
        <v>15</v>
      </c>
      <c r="D3" s="3">
        <v>294</v>
      </c>
      <c r="E3" s="3">
        <v>2</v>
      </c>
      <c r="F3" s="3">
        <v>1</v>
      </c>
      <c r="G3" s="3">
        <v>0</v>
      </c>
      <c r="H3" s="3">
        <v>1122</v>
      </c>
      <c r="I3" s="3">
        <v>1350</v>
      </c>
      <c r="J3" s="3">
        <v>1430</v>
      </c>
      <c r="K3" s="3">
        <v>1198</v>
      </c>
      <c r="L3" s="3">
        <v>1440</v>
      </c>
      <c r="M3" s="3">
        <v>1526</v>
      </c>
      <c r="N3" s="4">
        <v>0</v>
      </c>
      <c r="O3" s="4">
        <v>0</v>
      </c>
      <c r="P3" s="4">
        <v>0.42070000000000002</v>
      </c>
      <c r="Q3" s="4">
        <v>0.42070000000000002</v>
      </c>
      <c r="R3" s="4">
        <v>0</v>
      </c>
      <c r="S3" s="4">
        <v>0.1081</v>
      </c>
      <c r="T3" s="4">
        <v>0</v>
      </c>
      <c r="U3" s="4">
        <v>4.4600000000000001E-2</v>
      </c>
      <c r="V3" s="4">
        <v>0</v>
      </c>
      <c r="W3" s="4">
        <v>5.1999999999999998E-3</v>
      </c>
      <c r="X3" s="4">
        <v>0</v>
      </c>
    </row>
    <row r="4" spans="1:24" x14ac:dyDescent="0.2">
      <c r="A4" s="3">
        <v>5876</v>
      </c>
      <c r="B4" s="3" t="s">
        <v>52</v>
      </c>
      <c r="C4" s="3">
        <v>15</v>
      </c>
      <c r="D4" s="3">
        <v>134</v>
      </c>
      <c r="E4" s="3">
        <v>4</v>
      </c>
      <c r="F4" s="3">
        <v>1</v>
      </c>
      <c r="G4" s="3">
        <v>0</v>
      </c>
      <c r="H4" s="3">
        <v>18660</v>
      </c>
      <c r="I4" s="3">
        <v>17290</v>
      </c>
      <c r="J4" s="3">
        <v>16790</v>
      </c>
      <c r="K4" s="3">
        <v>19892</v>
      </c>
      <c r="L4" s="3">
        <v>18432</v>
      </c>
      <c r="M4" s="3">
        <v>17900</v>
      </c>
      <c r="N4" s="4">
        <v>0</v>
      </c>
      <c r="O4" s="4">
        <v>0</v>
      </c>
      <c r="P4" s="4">
        <v>0.36749999999999999</v>
      </c>
      <c r="Q4" s="4">
        <v>0.36749999999999999</v>
      </c>
      <c r="R4" s="4">
        <v>4.2200000000000001E-2</v>
      </c>
      <c r="S4" s="4">
        <v>0.1002</v>
      </c>
      <c r="T4" s="4">
        <v>2.5000000000000001E-3</v>
      </c>
      <c r="U4" s="4">
        <v>4.1099999999999998E-2</v>
      </c>
      <c r="V4" s="4">
        <v>4.4999999999999997E-3</v>
      </c>
      <c r="W4" s="4">
        <v>5.4600000000000003E-2</v>
      </c>
      <c r="X4" s="4">
        <v>1.9800000000000002E-2</v>
      </c>
    </row>
    <row r="5" spans="1:24" x14ac:dyDescent="0.2">
      <c r="A5" s="3">
        <v>5877</v>
      </c>
      <c r="B5" s="3" t="s">
        <v>53</v>
      </c>
      <c r="C5" s="3">
        <v>15</v>
      </c>
      <c r="D5" s="3">
        <v>261</v>
      </c>
      <c r="E5" s="3">
        <v>2</v>
      </c>
      <c r="F5" s="3">
        <v>1</v>
      </c>
      <c r="G5" s="3">
        <v>0</v>
      </c>
      <c r="H5" s="3">
        <v>1400</v>
      </c>
      <c r="I5" s="3">
        <v>1780</v>
      </c>
      <c r="J5" s="3">
        <v>1630</v>
      </c>
      <c r="K5" s="3">
        <v>1494</v>
      </c>
      <c r="L5" s="3">
        <v>1898</v>
      </c>
      <c r="M5" s="3">
        <v>1738</v>
      </c>
      <c r="N5" s="4">
        <v>0</v>
      </c>
      <c r="O5" s="4">
        <v>0</v>
      </c>
      <c r="P5" s="4">
        <v>0.37169999999999997</v>
      </c>
      <c r="Q5" s="4">
        <v>0.37109999999999999</v>
      </c>
      <c r="R5" s="4">
        <v>2.1299999999999999E-2</v>
      </c>
      <c r="S5" s="4">
        <v>0.1249</v>
      </c>
      <c r="T5" s="4">
        <v>2.3E-3</v>
      </c>
      <c r="U5" s="4">
        <v>7.7100000000000002E-2</v>
      </c>
      <c r="V5" s="4">
        <v>0</v>
      </c>
      <c r="W5" s="4">
        <v>3.1600000000000003E-2</v>
      </c>
      <c r="X5" s="4">
        <v>0</v>
      </c>
    </row>
    <row r="6" spans="1:24" x14ac:dyDescent="0.2">
      <c r="A6" s="3">
        <v>5878</v>
      </c>
      <c r="B6" s="3" t="s">
        <v>54</v>
      </c>
      <c r="C6" s="3">
        <v>15</v>
      </c>
      <c r="D6" s="3">
        <v>203</v>
      </c>
      <c r="E6" s="3">
        <v>2</v>
      </c>
      <c r="F6" s="3">
        <v>1</v>
      </c>
      <c r="G6" s="3">
        <v>0</v>
      </c>
      <c r="H6" s="3">
        <v>9420</v>
      </c>
      <c r="I6" s="3">
        <v>11450</v>
      </c>
      <c r="J6" s="3">
        <v>10670</v>
      </c>
      <c r="K6" s="3">
        <v>10042</v>
      </c>
      <c r="L6" s="3">
        <v>12206</v>
      </c>
      <c r="M6" s="3">
        <v>11376</v>
      </c>
      <c r="N6" s="4">
        <v>0</v>
      </c>
      <c r="O6" s="4">
        <v>0</v>
      </c>
      <c r="P6" s="4">
        <v>0.33090000000000003</v>
      </c>
      <c r="Q6" s="4">
        <v>0.33090000000000003</v>
      </c>
      <c r="R6" s="4">
        <v>5.8500000000000003E-2</v>
      </c>
      <c r="S6" s="4">
        <v>9.5299999999999996E-2</v>
      </c>
      <c r="T6" s="4">
        <v>4.4000000000000003E-3</v>
      </c>
      <c r="U6" s="4">
        <v>0.09</v>
      </c>
      <c r="V6" s="4">
        <v>0</v>
      </c>
      <c r="W6" s="4">
        <v>8.6099999999999996E-2</v>
      </c>
      <c r="X6" s="4">
        <v>4.0000000000000001E-3</v>
      </c>
    </row>
    <row r="7" spans="1:24" x14ac:dyDescent="0.2">
      <c r="A7" s="3">
        <v>5879</v>
      </c>
      <c r="B7" s="3" t="s">
        <v>55</v>
      </c>
      <c r="C7" s="3">
        <v>15</v>
      </c>
      <c r="D7" s="3">
        <v>8162</v>
      </c>
      <c r="E7" s="3">
        <v>2</v>
      </c>
      <c r="F7" s="3">
        <v>1</v>
      </c>
      <c r="G7" s="3">
        <v>0</v>
      </c>
      <c r="H7" s="3">
        <v>500</v>
      </c>
      <c r="I7" s="3">
        <v>550</v>
      </c>
      <c r="J7" s="3">
        <v>608</v>
      </c>
      <c r="K7" s="3">
        <v>534</v>
      </c>
      <c r="L7" s="3">
        <v>588</v>
      </c>
      <c r="M7" s="3">
        <v>650</v>
      </c>
      <c r="N7" s="4">
        <v>0</v>
      </c>
      <c r="O7" s="4">
        <v>0</v>
      </c>
      <c r="P7" s="4">
        <v>0.4138</v>
      </c>
      <c r="Q7" s="4">
        <v>0.4123</v>
      </c>
      <c r="R7" s="4">
        <v>0</v>
      </c>
      <c r="S7" s="4">
        <v>0.12</v>
      </c>
      <c r="T7" s="4">
        <v>0</v>
      </c>
      <c r="U7" s="4">
        <v>4.9200000000000001E-2</v>
      </c>
      <c r="V7" s="4">
        <v>0</v>
      </c>
      <c r="W7" s="4">
        <v>6.1999999999999998E-3</v>
      </c>
      <c r="X7" s="4">
        <v>0</v>
      </c>
    </row>
    <row r="8" spans="1:24" x14ac:dyDescent="0.2">
      <c r="A8" s="3">
        <v>5880</v>
      </c>
      <c r="B8" s="3" t="s">
        <v>56</v>
      </c>
      <c r="C8" s="3">
        <v>15</v>
      </c>
      <c r="D8" s="3">
        <v>132</v>
      </c>
      <c r="E8" s="3">
        <v>2</v>
      </c>
      <c r="F8" s="3">
        <v>1</v>
      </c>
      <c r="G8" s="3">
        <v>0</v>
      </c>
      <c r="H8" s="3">
        <v>8160</v>
      </c>
      <c r="I8" s="3">
        <v>8840</v>
      </c>
      <c r="J8" s="3">
        <v>8600</v>
      </c>
      <c r="K8" s="3">
        <v>8700</v>
      </c>
      <c r="L8" s="3">
        <v>9424</v>
      </c>
      <c r="M8" s="3">
        <v>9168</v>
      </c>
      <c r="N8" s="4">
        <v>0</v>
      </c>
      <c r="O8" s="4">
        <v>0</v>
      </c>
      <c r="P8" s="4">
        <v>0.37330000000000002</v>
      </c>
      <c r="Q8" s="4">
        <v>0.37309999999999999</v>
      </c>
      <c r="R8" s="4">
        <v>2.01E-2</v>
      </c>
      <c r="S8" s="4">
        <v>0.113</v>
      </c>
      <c r="T8" s="4">
        <v>2.8E-3</v>
      </c>
      <c r="U8" s="4">
        <v>5.7700000000000001E-2</v>
      </c>
      <c r="V8" s="4">
        <v>0</v>
      </c>
      <c r="W8" s="4">
        <v>5.8700000000000002E-2</v>
      </c>
      <c r="X8" s="4">
        <v>1.2999999999999999E-3</v>
      </c>
    </row>
    <row r="9" spans="1:24" x14ac:dyDescent="0.2">
      <c r="A9" s="3">
        <v>5881</v>
      </c>
      <c r="B9" s="3" t="s">
        <v>57</v>
      </c>
      <c r="C9" s="3">
        <v>15</v>
      </c>
      <c r="D9" s="3">
        <v>283</v>
      </c>
      <c r="E9" s="3">
        <v>6</v>
      </c>
      <c r="F9" s="3">
        <v>1</v>
      </c>
      <c r="G9" s="3">
        <v>1</v>
      </c>
      <c r="H9" s="3">
        <v>53129</v>
      </c>
      <c r="I9" s="3">
        <v>61780</v>
      </c>
      <c r="J9" s="3">
        <v>57990</v>
      </c>
      <c r="K9" s="3">
        <v>53290</v>
      </c>
      <c r="L9" s="3">
        <v>61966</v>
      </c>
      <c r="M9" s="3">
        <v>58164</v>
      </c>
      <c r="N9" s="4">
        <v>0.25509999999999999</v>
      </c>
      <c r="O9" s="4">
        <v>0.25509999999999999</v>
      </c>
      <c r="P9" s="4">
        <v>0</v>
      </c>
      <c r="Q9" s="4">
        <v>0</v>
      </c>
      <c r="R9" s="4">
        <v>0.20219999999999999</v>
      </c>
      <c r="S9" s="4">
        <v>7.4000000000000003E-3</v>
      </c>
      <c r="T9" s="4">
        <v>2.9999999999999997E-4</v>
      </c>
      <c r="U9" s="4">
        <v>4.24E-2</v>
      </c>
      <c r="V9" s="4">
        <v>1.0800000000000001E-2</v>
      </c>
      <c r="W9" s="4">
        <v>8.48E-2</v>
      </c>
      <c r="X9" s="4">
        <v>0.14199999999999999</v>
      </c>
    </row>
    <row r="10" spans="1:24" x14ac:dyDescent="0.2">
      <c r="A10" s="3">
        <v>5882</v>
      </c>
      <c r="B10" s="3" t="s">
        <v>58</v>
      </c>
      <c r="C10" s="3">
        <v>15</v>
      </c>
      <c r="D10" s="3">
        <v>189</v>
      </c>
      <c r="E10" s="3">
        <v>2</v>
      </c>
      <c r="F10" s="3">
        <v>1</v>
      </c>
      <c r="G10" s="3">
        <v>0</v>
      </c>
      <c r="H10" s="3">
        <v>5343</v>
      </c>
      <c r="I10" s="3">
        <v>6420</v>
      </c>
      <c r="J10" s="3">
        <v>4480</v>
      </c>
      <c r="K10" s="3">
        <v>5696</v>
      </c>
      <c r="L10" s="3">
        <v>6844</v>
      </c>
      <c r="M10" s="3">
        <v>4776</v>
      </c>
      <c r="N10" s="4">
        <v>0</v>
      </c>
      <c r="O10" s="4">
        <v>0</v>
      </c>
      <c r="P10" s="4">
        <v>0.33710000000000001</v>
      </c>
      <c r="Q10" s="4">
        <v>0.33689999999999998</v>
      </c>
      <c r="R10" s="4">
        <v>2.6599999999999999E-2</v>
      </c>
      <c r="S10" s="4">
        <v>9.5899999999999999E-2</v>
      </c>
      <c r="T10" s="4">
        <v>3.5999999999999999E-3</v>
      </c>
      <c r="U10" s="4">
        <v>7.3899999999999993E-2</v>
      </c>
      <c r="V10" s="4">
        <v>0</v>
      </c>
      <c r="W10" s="4">
        <v>0.1114</v>
      </c>
      <c r="X10" s="4">
        <v>1.47E-2</v>
      </c>
    </row>
    <row r="11" spans="1:24" x14ac:dyDescent="0.2">
      <c r="A11" s="3">
        <v>5883</v>
      </c>
      <c r="B11" s="3" t="s">
        <v>59</v>
      </c>
      <c r="C11" s="3">
        <v>57</v>
      </c>
      <c r="D11" s="3">
        <v>92</v>
      </c>
      <c r="E11" s="3">
        <v>2</v>
      </c>
      <c r="F11" s="3">
        <v>2</v>
      </c>
      <c r="G11" s="3">
        <v>0</v>
      </c>
      <c r="H11" s="3">
        <v>2844</v>
      </c>
      <c r="I11" s="3">
        <v>2950</v>
      </c>
      <c r="J11" s="3">
        <v>2770</v>
      </c>
      <c r="K11" s="3">
        <v>3032</v>
      </c>
      <c r="L11" s="3">
        <v>3146</v>
      </c>
      <c r="M11" s="3">
        <v>2954</v>
      </c>
      <c r="N11" s="4">
        <v>0</v>
      </c>
      <c r="O11" s="4">
        <v>0</v>
      </c>
      <c r="P11" s="4">
        <v>0.38080000000000003</v>
      </c>
      <c r="Q11" s="4">
        <v>0.3805</v>
      </c>
      <c r="R11" s="4">
        <v>3.3500000000000002E-2</v>
      </c>
      <c r="S11" s="4">
        <v>0.10489999999999999</v>
      </c>
      <c r="T11" s="4">
        <v>3.0000000000000001E-3</v>
      </c>
      <c r="U11" s="4">
        <v>7.4800000000000005E-2</v>
      </c>
      <c r="V11" s="4">
        <v>0</v>
      </c>
      <c r="W11" s="4">
        <v>2.1700000000000001E-2</v>
      </c>
      <c r="X11" s="4">
        <v>6.9999999999999999E-4</v>
      </c>
    </row>
    <row r="12" spans="1:24" x14ac:dyDescent="0.2">
      <c r="A12" s="3">
        <v>5884</v>
      </c>
      <c r="B12" s="3" t="s">
        <v>60</v>
      </c>
      <c r="C12" s="3">
        <v>227</v>
      </c>
      <c r="D12" s="3">
        <v>235</v>
      </c>
      <c r="E12" s="3">
        <v>4</v>
      </c>
      <c r="F12" s="3">
        <v>2</v>
      </c>
      <c r="G12" s="3">
        <v>1</v>
      </c>
      <c r="H12" s="3">
        <v>19529</v>
      </c>
      <c r="I12" s="3">
        <v>24010</v>
      </c>
      <c r="J12" s="3">
        <v>23450</v>
      </c>
      <c r="K12" s="3">
        <v>19588</v>
      </c>
      <c r="L12" s="3">
        <v>24084</v>
      </c>
      <c r="M12" s="3">
        <v>23522</v>
      </c>
      <c r="N12" s="4">
        <v>0.35149999999999998</v>
      </c>
      <c r="O12" s="4">
        <v>0.35149999999999998</v>
      </c>
      <c r="P12" s="4">
        <v>0</v>
      </c>
      <c r="Q12" s="4">
        <v>0</v>
      </c>
      <c r="R12" s="4">
        <v>0.104</v>
      </c>
      <c r="S12" s="4">
        <v>5.6000000000000001E-2</v>
      </c>
      <c r="T12" s="4">
        <v>6.8999999999999999E-3</v>
      </c>
      <c r="U12" s="4">
        <v>4.99E-2</v>
      </c>
      <c r="V12" s="4">
        <v>1.2500000000000001E-2</v>
      </c>
      <c r="W12" s="4">
        <v>3.95E-2</v>
      </c>
      <c r="X12" s="4">
        <v>2.81E-2</v>
      </c>
    </row>
    <row r="13" spans="1:24" x14ac:dyDescent="0.2">
      <c r="A13" s="3">
        <v>5885</v>
      </c>
      <c r="B13" s="3" t="s">
        <v>61</v>
      </c>
      <c r="C13" s="3">
        <v>57</v>
      </c>
      <c r="D13" s="3">
        <v>1</v>
      </c>
      <c r="E13" s="3">
        <v>2</v>
      </c>
      <c r="F13" s="3">
        <v>2</v>
      </c>
      <c r="G13" s="3">
        <v>0</v>
      </c>
      <c r="H13" s="3">
        <v>4438</v>
      </c>
      <c r="I13" s="3">
        <v>4670</v>
      </c>
      <c r="J13" s="3">
        <v>3520</v>
      </c>
      <c r="K13" s="3">
        <v>4732</v>
      </c>
      <c r="L13" s="3">
        <v>4980</v>
      </c>
      <c r="M13" s="3">
        <v>3754</v>
      </c>
      <c r="N13" s="4">
        <v>0</v>
      </c>
      <c r="O13" s="4">
        <v>0</v>
      </c>
      <c r="P13" s="4">
        <v>0.34260000000000002</v>
      </c>
      <c r="Q13" s="4">
        <v>0.34229999999999999</v>
      </c>
      <c r="R13" s="4">
        <v>0.1239</v>
      </c>
      <c r="S13" s="4">
        <v>0.10100000000000001</v>
      </c>
      <c r="T13" s="4">
        <v>1.9E-3</v>
      </c>
      <c r="U13" s="4">
        <v>8.2600000000000007E-2</v>
      </c>
      <c r="V13" s="4">
        <v>0</v>
      </c>
      <c r="W13" s="4">
        <v>5.8999999999999999E-3</v>
      </c>
      <c r="X13" s="4">
        <v>0</v>
      </c>
    </row>
    <row r="14" spans="1:24" x14ac:dyDescent="0.2">
      <c r="A14" s="3">
        <v>5886</v>
      </c>
      <c r="B14" s="3" t="s">
        <v>62</v>
      </c>
      <c r="C14" s="3">
        <v>57</v>
      </c>
      <c r="D14" s="3">
        <v>192</v>
      </c>
      <c r="E14" s="3">
        <v>2</v>
      </c>
      <c r="F14" s="3">
        <v>2</v>
      </c>
      <c r="G14" s="3">
        <v>0</v>
      </c>
      <c r="H14" s="3">
        <v>3000</v>
      </c>
      <c r="I14" s="3">
        <v>3440</v>
      </c>
      <c r="J14" s="3">
        <v>2830</v>
      </c>
      <c r="K14" s="3">
        <v>3198</v>
      </c>
      <c r="L14" s="3">
        <v>3668</v>
      </c>
      <c r="M14" s="3">
        <v>3018</v>
      </c>
      <c r="N14" s="4">
        <v>0</v>
      </c>
      <c r="O14" s="4">
        <v>0</v>
      </c>
      <c r="P14" s="4">
        <v>0.39429999999999998</v>
      </c>
      <c r="Q14" s="4">
        <v>0.39429999999999998</v>
      </c>
      <c r="R14" s="4">
        <v>1.2999999999999999E-3</v>
      </c>
      <c r="S14" s="4">
        <v>0.11990000000000001</v>
      </c>
      <c r="T14" s="4">
        <v>0</v>
      </c>
      <c r="U14" s="4">
        <v>8.1199999999999994E-2</v>
      </c>
      <c r="V14" s="4">
        <v>0</v>
      </c>
      <c r="W14" s="4">
        <v>8.8999999999999999E-3</v>
      </c>
      <c r="X14" s="4">
        <v>0</v>
      </c>
    </row>
    <row r="15" spans="1:24" x14ac:dyDescent="0.2">
      <c r="A15" s="6">
        <v>5887</v>
      </c>
      <c r="B15" s="6" t="s">
        <v>63</v>
      </c>
      <c r="C15" s="6">
        <v>85</v>
      </c>
      <c r="D15" s="6">
        <v>101</v>
      </c>
      <c r="E15" s="6">
        <v>2</v>
      </c>
      <c r="F15" s="6">
        <v>2</v>
      </c>
      <c r="G15" s="6">
        <v>0</v>
      </c>
      <c r="H15" s="6">
        <v>8543</v>
      </c>
      <c r="I15" s="6">
        <v>5930</v>
      </c>
      <c r="J15" s="6">
        <v>6170</v>
      </c>
      <c r="K15" s="6">
        <v>9108</v>
      </c>
      <c r="L15" s="6">
        <v>6322</v>
      </c>
      <c r="M15" s="6">
        <v>6578</v>
      </c>
      <c r="N15" s="7">
        <v>0</v>
      </c>
      <c r="O15" s="7">
        <v>0</v>
      </c>
      <c r="P15" s="7">
        <v>0.40410000000000001</v>
      </c>
      <c r="Q15" s="7">
        <v>0.40410000000000001</v>
      </c>
      <c r="R15" s="7">
        <v>1.0800000000000001E-2</v>
      </c>
      <c r="S15" s="7">
        <v>0.1084</v>
      </c>
      <c r="T15" s="7">
        <v>2.5999999999999999E-3</v>
      </c>
      <c r="U15" s="7">
        <v>4.7600000000000003E-2</v>
      </c>
      <c r="V15" s="7">
        <v>0</v>
      </c>
      <c r="W15" s="7">
        <v>2.1899999999999999E-2</v>
      </c>
      <c r="X15" s="7">
        <v>5.0000000000000001E-4</v>
      </c>
    </row>
    <row r="16" spans="1:24" x14ac:dyDescent="0.2">
      <c r="A16" s="6">
        <v>5888</v>
      </c>
      <c r="B16" s="6" t="s">
        <v>64</v>
      </c>
      <c r="C16" s="6">
        <v>85</v>
      </c>
      <c r="D16" s="6">
        <v>201</v>
      </c>
      <c r="E16" s="6">
        <v>2</v>
      </c>
      <c r="F16" s="6">
        <v>2</v>
      </c>
      <c r="G16" s="6">
        <v>0</v>
      </c>
      <c r="H16" s="6">
        <v>1643</v>
      </c>
      <c r="I16" s="6">
        <v>2790</v>
      </c>
      <c r="J16" s="6">
        <v>3180</v>
      </c>
      <c r="K16" s="6">
        <v>1752</v>
      </c>
      <c r="L16" s="6">
        <v>2976</v>
      </c>
      <c r="M16" s="6">
        <v>3390</v>
      </c>
      <c r="N16" s="7">
        <v>0</v>
      </c>
      <c r="O16" s="7">
        <v>0</v>
      </c>
      <c r="P16" s="7">
        <v>0.34899999999999998</v>
      </c>
      <c r="Q16" s="7">
        <v>0.34870000000000001</v>
      </c>
      <c r="R16" s="7">
        <v>2.9499999999999998E-2</v>
      </c>
      <c r="S16" s="7">
        <v>0.126</v>
      </c>
      <c r="T16" s="7">
        <v>1.1999999999999999E-3</v>
      </c>
      <c r="U16" s="7">
        <v>0.13300000000000001</v>
      </c>
      <c r="V16" s="7">
        <v>0</v>
      </c>
      <c r="W16" s="7">
        <v>1.18E-2</v>
      </c>
      <c r="X16" s="7">
        <v>5.9999999999999995E-4</v>
      </c>
    </row>
    <row r="17" spans="1:25" x14ac:dyDescent="0.2">
      <c r="A17" s="6">
        <v>5889</v>
      </c>
      <c r="B17" s="6" t="s">
        <v>65</v>
      </c>
      <c r="C17" s="6">
        <v>85</v>
      </c>
      <c r="D17" s="6">
        <v>234</v>
      </c>
      <c r="E17" s="6">
        <v>4</v>
      </c>
      <c r="F17" s="6">
        <v>2</v>
      </c>
      <c r="G17" s="6">
        <v>1</v>
      </c>
      <c r="H17" s="6">
        <v>24000</v>
      </c>
      <c r="I17" s="6">
        <v>29870</v>
      </c>
      <c r="J17" s="6">
        <v>27610</v>
      </c>
      <c r="K17" s="6">
        <v>24072</v>
      </c>
      <c r="L17" s="6">
        <v>29960</v>
      </c>
      <c r="M17" s="6">
        <v>27694</v>
      </c>
      <c r="N17" s="7">
        <v>0.4108</v>
      </c>
      <c r="O17" s="7">
        <v>0.4108</v>
      </c>
      <c r="P17" s="7">
        <v>0</v>
      </c>
      <c r="Q17" s="7">
        <v>0</v>
      </c>
      <c r="R17" s="7">
        <v>4.19E-2</v>
      </c>
      <c r="S17" s="7">
        <v>5.4699999999999999E-2</v>
      </c>
      <c r="T17" s="7">
        <v>1.8E-3</v>
      </c>
      <c r="U17" s="7">
        <v>5.0200000000000002E-2</v>
      </c>
      <c r="V17" s="7">
        <v>2.5999999999999999E-3</v>
      </c>
      <c r="W17" s="7">
        <v>2.1600000000000001E-2</v>
      </c>
      <c r="X17" s="7">
        <v>5.5999999999999999E-3</v>
      </c>
      <c r="Y17" s="4"/>
    </row>
    <row r="18" spans="1:25" x14ac:dyDescent="0.2">
      <c r="A18" s="6">
        <v>5890</v>
      </c>
      <c r="B18" s="6" t="s">
        <v>66</v>
      </c>
      <c r="C18" s="6">
        <v>117</v>
      </c>
      <c r="D18" s="6">
        <v>155</v>
      </c>
      <c r="E18" s="6">
        <v>2</v>
      </c>
      <c r="F18" s="6">
        <v>2</v>
      </c>
      <c r="G18" s="6">
        <v>0</v>
      </c>
      <c r="H18" s="6">
        <v>1660</v>
      </c>
      <c r="I18" s="6">
        <v>2480</v>
      </c>
      <c r="J18" s="6">
        <v>2400</v>
      </c>
      <c r="K18" s="6">
        <v>1770</v>
      </c>
      <c r="L18" s="6">
        <v>2644</v>
      </c>
      <c r="M18" s="6">
        <v>2560</v>
      </c>
      <c r="N18" s="7">
        <v>0</v>
      </c>
      <c r="O18" s="7">
        <v>0</v>
      </c>
      <c r="P18" s="7">
        <v>0.37659999999999999</v>
      </c>
      <c r="Q18" s="7">
        <v>0.37619999999999998</v>
      </c>
      <c r="R18" s="7">
        <v>0</v>
      </c>
      <c r="S18" s="7">
        <v>0.1273</v>
      </c>
      <c r="T18" s="7">
        <v>0</v>
      </c>
      <c r="U18" s="7">
        <v>0.10979999999999999</v>
      </c>
      <c r="V18" s="7">
        <v>0</v>
      </c>
      <c r="W18" s="7">
        <v>1.0200000000000001E-2</v>
      </c>
      <c r="X18" s="7">
        <v>0</v>
      </c>
    </row>
    <row r="19" spans="1:25" x14ac:dyDescent="0.2">
      <c r="A19" s="6">
        <v>5891</v>
      </c>
      <c r="B19" s="6" t="s">
        <v>67</v>
      </c>
      <c r="C19" s="6">
        <v>117</v>
      </c>
      <c r="D19" s="6">
        <v>37</v>
      </c>
      <c r="E19" s="6">
        <v>2</v>
      </c>
      <c r="F19" s="6">
        <v>2</v>
      </c>
      <c r="G19" s="6">
        <v>0</v>
      </c>
      <c r="H19" s="6">
        <v>7752</v>
      </c>
      <c r="I19" s="6">
        <v>9740</v>
      </c>
      <c r="J19" s="6">
        <v>10410</v>
      </c>
      <c r="K19" s="6">
        <v>8264</v>
      </c>
      <c r="L19" s="6">
        <v>10384</v>
      </c>
      <c r="M19" s="6">
        <v>11098</v>
      </c>
      <c r="N19" s="7">
        <v>0</v>
      </c>
      <c r="O19" s="7">
        <v>0</v>
      </c>
      <c r="P19" s="7">
        <v>0.41880000000000001</v>
      </c>
      <c r="Q19" s="7">
        <v>0.41870000000000002</v>
      </c>
      <c r="R19" s="7">
        <v>4.4900000000000002E-2</v>
      </c>
      <c r="S19" s="7">
        <v>3.7100000000000001E-2</v>
      </c>
      <c r="T19" s="7">
        <v>5.0000000000000001E-4</v>
      </c>
      <c r="U19" s="7">
        <v>4.8000000000000001E-2</v>
      </c>
      <c r="V19" s="7">
        <v>0</v>
      </c>
      <c r="W19" s="7">
        <v>0.03</v>
      </c>
      <c r="X19" s="7">
        <v>2E-3</v>
      </c>
    </row>
    <row r="20" spans="1:25" x14ac:dyDescent="0.2">
      <c r="A20" s="6">
        <v>5892</v>
      </c>
      <c r="B20" s="6" t="s">
        <v>68</v>
      </c>
      <c r="C20" s="6">
        <v>139</v>
      </c>
      <c r="D20" s="6">
        <v>334</v>
      </c>
      <c r="E20" s="6">
        <v>2</v>
      </c>
      <c r="F20" s="6">
        <v>2</v>
      </c>
      <c r="G20" s="6">
        <v>0</v>
      </c>
      <c r="H20" s="6">
        <v>2914</v>
      </c>
      <c r="I20" s="6">
        <v>3670</v>
      </c>
      <c r="J20" s="6">
        <v>2850</v>
      </c>
      <c r="K20" s="6">
        <v>3108</v>
      </c>
      <c r="L20" s="6">
        <v>3914</v>
      </c>
      <c r="M20" s="6">
        <v>3040</v>
      </c>
      <c r="N20" s="7">
        <v>0</v>
      </c>
      <c r="O20" s="7">
        <v>0</v>
      </c>
      <c r="P20" s="7">
        <v>0.41510000000000002</v>
      </c>
      <c r="Q20" s="7">
        <v>0.4148</v>
      </c>
      <c r="R20" s="7">
        <v>3.2199999999999999E-2</v>
      </c>
      <c r="S20" s="7">
        <v>0.1066</v>
      </c>
      <c r="T20" s="7">
        <v>1.2999999999999999E-3</v>
      </c>
      <c r="U20" s="7">
        <v>2.4299999999999999E-2</v>
      </c>
      <c r="V20" s="7">
        <v>0</v>
      </c>
      <c r="W20" s="7">
        <v>4.8999999999999998E-3</v>
      </c>
      <c r="X20" s="7">
        <v>2.9999999999999997E-4</v>
      </c>
    </row>
    <row r="21" spans="1:25" x14ac:dyDescent="0.2">
      <c r="A21" s="3">
        <v>5893</v>
      </c>
      <c r="B21" s="3" t="s">
        <v>69</v>
      </c>
      <c r="C21" s="3">
        <v>139</v>
      </c>
      <c r="D21" s="3">
        <v>325</v>
      </c>
      <c r="E21" s="3">
        <v>2</v>
      </c>
      <c r="F21" s="3">
        <v>2</v>
      </c>
      <c r="G21" s="3">
        <v>0</v>
      </c>
      <c r="H21" s="3">
        <v>10160</v>
      </c>
      <c r="I21" s="3">
        <v>7370</v>
      </c>
      <c r="J21" s="3">
        <v>6860</v>
      </c>
      <c r="K21" s="3">
        <v>10832</v>
      </c>
      <c r="L21" s="3">
        <v>7858</v>
      </c>
      <c r="M21" s="3">
        <v>7314</v>
      </c>
      <c r="N21" s="4">
        <v>0</v>
      </c>
      <c r="O21" s="4">
        <v>0</v>
      </c>
      <c r="P21" s="4">
        <v>0.39810000000000001</v>
      </c>
      <c r="Q21" s="4">
        <v>0.39810000000000001</v>
      </c>
      <c r="R21" s="4">
        <v>5.7599999999999998E-2</v>
      </c>
      <c r="S21" s="4">
        <v>8.5699999999999998E-2</v>
      </c>
      <c r="T21" s="4">
        <v>4.1000000000000003E-3</v>
      </c>
      <c r="U21" s="4">
        <v>3.2099999999999997E-2</v>
      </c>
      <c r="V21" s="4">
        <v>1.6000000000000001E-3</v>
      </c>
      <c r="W21" s="4">
        <v>1.8700000000000001E-2</v>
      </c>
      <c r="X21" s="4">
        <v>3.8E-3</v>
      </c>
    </row>
    <row r="22" spans="1:25" x14ac:dyDescent="0.2">
      <c r="A22" s="3">
        <v>5894</v>
      </c>
      <c r="B22" s="3" t="s">
        <v>70</v>
      </c>
      <c r="C22" s="3">
        <v>187</v>
      </c>
      <c r="D22" s="3">
        <v>61</v>
      </c>
      <c r="E22" s="3">
        <v>2</v>
      </c>
      <c r="F22" s="3">
        <v>2</v>
      </c>
      <c r="G22" s="3">
        <v>0</v>
      </c>
      <c r="H22" s="3">
        <v>1800</v>
      </c>
      <c r="I22" s="3">
        <v>1550</v>
      </c>
      <c r="J22" s="3">
        <v>1170</v>
      </c>
      <c r="K22" s="3">
        <v>1920</v>
      </c>
      <c r="L22" s="3">
        <v>1654</v>
      </c>
      <c r="M22" s="3">
        <v>1248</v>
      </c>
      <c r="N22" s="4">
        <v>0</v>
      </c>
      <c r="O22" s="4">
        <v>0</v>
      </c>
      <c r="P22" s="4">
        <v>0.37580000000000002</v>
      </c>
      <c r="Q22" s="4">
        <v>0.37580000000000002</v>
      </c>
      <c r="R22" s="4">
        <v>2.0799999999999999E-2</v>
      </c>
      <c r="S22" s="4">
        <v>0.121</v>
      </c>
      <c r="T22" s="4">
        <v>6.4000000000000003E-3</v>
      </c>
      <c r="U22" s="4">
        <v>9.2100000000000001E-2</v>
      </c>
      <c r="V22" s="4">
        <v>0</v>
      </c>
      <c r="W22" s="4">
        <v>7.1999999999999998E-3</v>
      </c>
      <c r="X22" s="4">
        <v>8.0000000000000004E-4</v>
      </c>
    </row>
    <row r="23" spans="1:25" x14ac:dyDescent="0.2">
      <c r="A23" s="3">
        <v>5895</v>
      </c>
      <c r="B23" s="3" t="s">
        <v>71</v>
      </c>
      <c r="C23" s="3">
        <v>187</v>
      </c>
      <c r="D23" s="3">
        <v>49</v>
      </c>
      <c r="E23" s="3">
        <v>2</v>
      </c>
      <c r="F23" s="3">
        <v>2</v>
      </c>
      <c r="G23" s="3">
        <v>0</v>
      </c>
      <c r="H23" s="3">
        <v>2158</v>
      </c>
      <c r="I23" s="3">
        <v>1720</v>
      </c>
      <c r="J23" s="3">
        <v>1490</v>
      </c>
      <c r="K23" s="3">
        <v>2302</v>
      </c>
      <c r="L23" s="3">
        <v>1834</v>
      </c>
      <c r="M23" s="3">
        <v>1590</v>
      </c>
      <c r="N23" s="4">
        <v>0</v>
      </c>
      <c r="O23" s="4">
        <v>0</v>
      </c>
      <c r="P23" s="4">
        <v>0.33960000000000001</v>
      </c>
      <c r="Q23" s="4">
        <v>0.33960000000000001</v>
      </c>
      <c r="R23" s="4">
        <v>8.3599999999999994E-2</v>
      </c>
      <c r="S23" s="4">
        <v>0.122</v>
      </c>
      <c r="T23" s="4">
        <v>5.0000000000000001E-3</v>
      </c>
      <c r="U23" s="4">
        <v>6.6000000000000003E-2</v>
      </c>
      <c r="V23" s="4">
        <v>0</v>
      </c>
      <c r="W23" s="4">
        <v>4.2799999999999998E-2</v>
      </c>
      <c r="X23" s="4">
        <v>1.2999999999999999E-3</v>
      </c>
    </row>
    <row r="24" spans="1:25" x14ac:dyDescent="0.2">
      <c r="A24" s="3">
        <v>5896</v>
      </c>
      <c r="B24" s="3" t="s">
        <v>72</v>
      </c>
      <c r="C24" s="3">
        <v>139</v>
      </c>
      <c r="D24" s="3">
        <v>8001</v>
      </c>
      <c r="E24" s="3">
        <v>2</v>
      </c>
      <c r="F24" s="3">
        <v>2</v>
      </c>
      <c r="G24" s="3">
        <v>0</v>
      </c>
      <c r="H24" s="3">
        <v>500</v>
      </c>
      <c r="I24" s="3">
        <v>550</v>
      </c>
      <c r="J24" s="3">
        <v>620</v>
      </c>
      <c r="K24" s="3">
        <v>534</v>
      </c>
      <c r="L24" s="3">
        <v>588</v>
      </c>
      <c r="M24" s="3">
        <v>662</v>
      </c>
      <c r="N24" s="4">
        <v>0</v>
      </c>
      <c r="O24" s="4">
        <v>0</v>
      </c>
      <c r="P24" s="4">
        <v>0.41239999999999999</v>
      </c>
      <c r="Q24" s="4">
        <v>0.41239999999999999</v>
      </c>
      <c r="R24" s="4">
        <v>0</v>
      </c>
      <c r="S24" s="4">
        <v>0.1193</v>
      </c>
      <c r="T24" s="4">
        <v>0</v>
      </c>
      <c r="U24" s="4">
        <v>4.9799999999999997E-2</v>
      </c>
      <c r="V24" s="4">
        <v>0</v>
      </c>
      <c r="W24" s="4">
        <v>6.0000000000000001E-3</v>
      </c>
      <c r="X24" s="4">
        <v>0</v>
      </c>
    </row>
    <row r="25" spans="1:25" x14ac:dyDescent="0.2">
      <c r="A25" s="3">
        <v>5897</v>
      </c>
      <c r="B25" s="3" t="s">
        <v>73</v>
      </c>
      <c r="C25" s="3">
        <v>139</v>
      </c>
      <c r="D25" s="3">
        <v>385</v>
      </c>
      <c r="E25" s="3">
        <v>2</v>
      </c>
      <c r="F25" s="3">
        <v>3</v>
      </c>
      <c r="G25" s="3">
        <v>0</v>
      </c>
      <c r="H25" s="3">
        <v>1340</v>
      </c>
      <c r="I25" s="3">
        <v>1250</v>
      </c>
      <c r="J25" s="3">
        <v>1270</v>
      </c>
      <c r="K25" s="3">
        <v>1430</v>
      </c>
      <c r="L25" s="3">
        <v>1334</v>
      </c>
      <c r="M25" s="3">
        <v>1354</v>
      </c>
      <c r="N25" s="4">
        <v>0</v>
      </c>
      <c r="O25" s="4">
        <v>0</v>
      </c>
      <c r="P25" s="4">
        <v>0.38329999999999997</v>
      </c>
      <c r="Q25" s="4">
        <v>0.38329999999999997</v>
      </c>
      <c r="R25" s="4">
        <v>2.58E-2</v>
      </c>
      <c r="S25" s="4">
        <v>0.12559999999999999</v>
      </c>
      <c r="T25" s="4">
        <v>1.5E-3</v>
      </c>
      <c r="U25" s="4">
        <v>7.0199999999999999E-2</v>
      </c>
      <c r="V25" s="4">
        <v>0</v>
      </c>
      <c r="W25" s="4">
        <v>8.8999999999999999E-3</v>
      </c>
      <c r="X25" s="4">
        <v>6.9999999999999999E-4</v>
      </c>
    </row>
    <row r="26" spans="1:25" x14ac:dyDescent="0.2">
      <c r="A26" s="3">
        <v>5898</v>
      </c>
      <c r="B26" s="3" t="s">
        <v>74</v>
      </c>
      <c r="C26" s="3">
        <v>139</v>
      </c>
      <c r="D26" s="3">
        <v>161</v>
      </c>
      <c r="E26" s="3">
        <v>2</v>
      </c>
      <c r="F26" s="3">
        <v>3</v>
      </c>
      <c r="G26" s="3">
        <v>0</v>
      </c>
      <c r="H26" s="3">
        <v>8740</v>
      </c>
      <c r="I26" s="3">
        <v>10430</v>
      </c>
      <c r="J26" s="3">
        <v>8430</v>
      </c>
      <c r="K26" s="3">
        <v>9318</v>
      </c>
      <c r="L26" s="3">
        <v>11120</v>
      </c>
      <c r="M26" s="3">
        <v>8988</v>
      </c>
      <c r="N26" s="4">
        <v>0</v>
      </c>
      <c r="O26" s="4">
        <v>0</v>
      </c>
      <c r="P26" s="4">
        <v>0.35899999999999999</v>
      </c>
      <c r="Q26" s="4">
        <v>0.3589</v>
      </c>
      <c r="R26" s="4">
        <v>0.1124</v>
      </c>
      <c r="S26" s="4">
        <v>8.5900000000000004E-2</v>
      </c>
      <c r="T26" s="4">
        <v>1.38E-2</v>
      </c>
      <c r="U26" s="4">
        <v>4.7600000000000003E-2</v>
      </c>
      <c r="V26" s="4">
        <v>0</v>
      </c>
      <c r="W26" s="4">
        <v>1.9E-2</v>
      </c>
      <c r="X26" s="4">
        <v>3.3E-3</v>
      </c>
    </row>
    <row r="27" spans="1:25" x14ac:dyDescent="0.2">
      <c r="A27" s="3">
        <v>5899</v>
      </c>
      <c r="B27" s="3" t="s">
        <v>75</v>
      </c>
      <c r="C27" s="3">
        <v>139</v>
      </c>
      <c r="D27" s="3">
        <v>342</v>
      </c>
      <c r="E27" s="3">
        <v>2</v>
      </c>
      <c r="F27" s="3">
        <v>3</v>
      </c>
      <c r="G27" s="3">
        <v>0</v>
      </c>
      <c r="H27" s="3">
        <v>864</v>
      </c>
      <c r="I27" s="3">
        <v>1030</v>
      </c>
      <c r="J27" s="3">
        <v>1760</v>
      </c>
      <c r="K27" s="3">
        <v>922</v>
      </c>
      <c r="L27" s="3">
        <v>1098</v>
      </c>
      <c r="M27" s="3">
        <v>1878</v>
      </c>
      <c r="N27" s="4">
        <v>0</v>
      </c>
      <c r="O27" s="4">
        <v>0</v>
      </c>
      <c r="P27" s="4">
        <v>0.3594</v>
      </c>
      <c r="Q27" s="4">
        <v>0.3589</v>
      </c>
      <c r="R27" s="4">
        <v>0.1081</v>
      </c>
      <c r="S27" s="4">
        <v>0.1124</v>
      </c>
      <c r="T27" s="4">
        <v>1.49E-2</v>
      </c>
      <c r="U27" s="4">
        <v>2.93E-2</v>
      </c>
      <c r="V27" s="4">
        <v>0</v>
      </c>
      <c r="W27" s="4">
        <v>1.44E-2</v>
      </c>
      <c r="X27" s="4">
        <v>2.7000000000000001E-3</v>
      </c>
    </row>
    <row r="28" spans="1:25" x14ac:dyDescent="0.2">
      <c r="A28" s="3">
        <v>5900</v>
      </c>
      <c r="B28" s="3" t="s">
        <v>76</v>
      </c>
      <c r="C28" s="3">
        <v>139</v>
      </c>
      <c r="D28" s="3">
        <v>561</v>
      </c>
      <c r="E28" s="3">
        <v>2</v>
      </c>
      <c r="F28" s="3">
        <v>3</v>
      </c>
      <c r="G28" s="3">
        <v>0</v>
      </c>
      <c r="H28" s="3">
        <v>1714</v>
      </c>
      <c r="I28" s="3">
        <v>1440</v>
      </c>
      <c r="J28" s="3">
        <v>1420</v>
      </c>
      <c r="K28" s="3">
        <v>1828</v>
      </c>
      <c r="L28" s="3">
        <v>1536</v>
      </c>
      <c r="M28" s="3">
        <v>1514</v>
      </c>
      <c r="N28" s="4">
        <v>0</v>
      </c>
      <c r="O28" s="4">
        <v>0</v>
      </c>
      <c r="P28" s="4">
        <v>0.38640000000000002</v>
      </c>
      <c r="Q28" s="4">
        <v>0.38640000000000002</v>
      </c>
      <c r="R28" s="4">
        <v>5.6099999999999997E-2</v>
      </c>
      <c r="S28" s="4">
        <v>0.1222</v>
      </c>
      <c r="T28" s="4">
        <v>5.3E-3</v>
      </c>
      <c r="U28" s="4">
        <v>3.9600000000000003E-2</v>
      </c>
      <c r="V28" s="4">
        <v>0</v>
      </c>
      <c r="W28" s="4">
        <v>4.0000000000000001E-3</v>
      </c>
      <c r="X28" s="4">
        <v>0</v>
      </c>
    </row>
    <row r="29" spans="1:25" x14ac:dyDescent="0.2">
      <c r="A29" s="3">
        <v>5901</v>
      </c>
      <c r="B29" s="3" t="s">
        <v>77</v>
      </c>
      <c r="C29" s="3">
        <v>139</v>
      </c>
      <c r="D29" s="3">
        <v>220</v>
      </c>
      <c r="E29" s="3">
        <v>4</v>
      </c>
      <c r="F29" s="3">
        <v>3</v>
      </c>
      <c r="G29" s="3">
        <v>1</v>
      </c>
      <c r="H29" s="3">
        <v>11120</v>
      </c>
      <c r="I29" s="3">
        <v>19790</v>
      </c>
      <c r="J29" s="3">
        <v>18150</v>
      </c>
      <c r="K29" s="3">
        <v>11154</v>
      </c>
      <c r="L29" s="3">
        <v>19850</v>
      </c>
      <c r="M29" s="3">
        <v>18206</v>
      </c>
      <c r="N29" s="4">
        <v>0.32690000000000002</v>
      </c>
      <c r="O29" s="4">
        <v>0.32690000000000002</v>
      </c>
      <c r="P29" s="4">
        <v>0</v>
      </c>
      <c r="Q29" s="4">
        <v>0</v>
      </c>
      <c r="R29" s="4">
        <v>0.18410000000000001</v>
      </c>
      <c r="S29" s="4">
        <v>5.91E-2</v>
      </c>
      <c r="T29" s="4">
        <v>3.0999999999999999E-3</v>
      </c>
      <c r="U29" s="4">
        <v>4.1399999999999999E-2</v>
      </c>
      <c r="V29" s="4">
        <v>4.7000000000000002E-3</v>
      </c>
      <c r="W29" s="4">
        <v>0.04</v>
      </c>
      <c r="X29" s="4">
        <v>1.4E-2</v>
      </c>
    </row>
    <row r="30" spans="1:25" x14ac:dyDescent="0.2">
      <c r="A30" s="3">
        <v>5902</v>
      </c>
      <c r="B30" s="3" t="s">
        <v>78</v>
      </c>
      <c r="C30" s="3">
        <v>137</v>
      </c>
      <c r="D30" s="3">
        <v>248</v>
      </c>
      <c r="E30" s="3">
        <v>2</v>
      </c>
      <c r="F30" s="3">
        <v>3</v>
      </c>
      <c r="G30" s="3">
        <v>0</v>
      </c>
      <c r="H30" s="3">
        <v>2176</v>
      </c>
      <c r="I30" s="3">
        <v>1320</v>
      </c>
      <c r="J30" s="3">
        <v>1880</v>
      </c>
      <c r="K30" s="3">
        <v>2320</v>
      </c>
      <c r="L30" s="3">
        <v>1408</v>
      </c>
      <c r="M30" s="3">
        <v>2006</v>
      </c>
      <c r="N30" s="4">
        <v>0</v>
      </c>
      <c r="O30" s="4">
        <v>0</v>
      </c>
      <c r="P30" s="4">
        <v>0.38290000000000002</v>
      </c>
      <c r="Q30" s="4">
        <v>0.38240000000000002</v>
      </c>
      <c r="R30" s="4">
        <v>1.7399999999999999E-2</v>
      </c>
      <c r="S30" s="4">
        <v>0.1246</v>
      </c>
      <c r="T30" s="4">
        <v>3.0000000000000001E-3</v>
      </c>
      <c r="U30" s="4">
        <v>8.2299999999999998E-2</v>
      </c>
      <c r="V30" s="4">
        <v>0</v>
      </c>
      <c r="W30" s="4">
        <v>8.0000000000000002E-3</v>
      </c>
      <c r="X30" s="4">
        <v>0</v>
      </c>
    </row>
    <row r="31" spans="1:25" x14ac:dyDescent="0.2">
      <c r="A31" s="3">
        <v>5903</v>
      </c>
      <c r="B31" s="3" t="s">
        <v>79</v>
      </c>
      <c r="C31" s="3">
        <v>139</v>
      </c>
      <c r="D31" s="3">
        <v>238</v>
      </c>
      <c r="E31" s="3">
        <v>2</v>
      </c>
      <c r="F31" s="3">
        <v>3</v>
      </c>
      <c r="G31" s="3">
        <v>0</v>
      </c>
      <c r="H31" s="3">
        <v>6600</v>
      </c>
      <c r="I31" s="3">
        <v>3020</v>
      </c>
      <c r="J31" s="3">
        <v>2650</v>
      </c>
      <c r="K31" s="3">
        <v>7036</v>
      </c>
      <c r="L31" s="3">
        <v>3220</v>
      </c>
      <c r="M31" s="3">
        <v>2826</v>
      </c>
      <c r="N31" s="4">
        <v>0</v>
      </c>
      <c r="O31" s="4">
        <v>0</v>
      </c>
      <c r="P31" s="4">
        <v>0.37009999999999998</v>
      </c>
      <c r="Q31" s="4">
        <v>0.36980000000000002</v>
      </c>
      <c r="R31" s="4">
        <v>8.0299999999999996E-2</v>
      </c>
      <c r="S31" s="4">
        <v>9.2399999999999996E-2</v>
      </c>
      <c r="T31" s="4">
        <v>7.1000000000000004E-3</v>
      </c>
      <c r="U31" s="4">
        <v>4.3200000000000002E-2</v>
      </c>
      <c r="V31" s="4">
        <v>0</v>
      </c>
      <c r="W31" s="4">
        <v>3.2599999999999997E-2</v>
      </c>
      <c r="X31" s="4">
        <v>4.1999999999999997E-3</v>
      </c>
    </row>
    <row r="32" spans="1:25" x14ac:dyDescent="0.2">
      <c r="A32" s="3">
        <v>5904</v>
      </c>
      <c r="B32" s="3" t="s">
        <v>80</v>
      </c>
      <c r="C32" s="3">
        <v>139</v>
      </c>
      <c r="D32" s="3">
        <v>397</v>
      </c>
      <c r="E32" s="3">
        <v>2</v>
      </c>
      <c r="F32" s="3">
        <v>3</v>
      </c>
      <c r="G32" s="3">
        <v>0</v>
      </c>
      <c r="H32" s="3">
        <v>1000</v>
      </c>
      <c r="I32" s="3">
        <v>1370</v>
      </c>
      <c r="J32" s="3">
        <v>1310</v>
      </c>
      <c r="K32" s="3">
        <v>1066</v>
      </c>
      <c r="L32" s="3">
        <v>1462</v>
      </c>
      <c r="M32" s="3">
        <v>1398</v>
      </c>
      <c r="N32" s="4">
        <v>0</v>
      </c>
      <c r="O32" s="4">
        <v>0</v>
      </c>
      <c r="P32" s="4">
        <v>0.37630000000000002</v>
      </c>
      <c r="Q32" s="4">
        <v>0.37630000000000002</v>
      </c>
      <c r="R32" s="4">
        <v>2.0999999999999999E-3</v>
      </c>
      <c r="S32" s="4">
        <v>0.1202</v>
      </c>
      <c r="T32" s="4">
        <v>0</v>
      </c>
      <c r="U32" s="4">
        <v>7.51E-2</v>
      </c>
      <c r="V32" s="4">
        <v>0</v>
      </c>
      <c r="W32" s="4">
        <v>5.0099999999999999E-2</v>
      </c>
      <c r="X32" s="4">
        <v>0</v>
      </c>
    </row>
    <row r="33" spans="1:24" x14ac:dyDescent="0.2">
      <c r="A33" s="3">
        <v>5905</v>
      </c>
      <c r="B33" s="3" t="s">
        <v>71</v>
      </c>
      <c r="C33" s="3">
        <v>139</v>
      </c>
      <c r="D33" s="3">
        <v>241</v>
      </c>
      <c r="E33" s="3">
        <v>2</v>
      </c>
      <c r="F33" s="3">
        <v>3</v>
      </c>
      <c r="G33" s="3">
        <v>0</v>
      </c>
      <c r="H33" s="3">
        <v>925</v>
      </c>
      <c r="I33" s="3">
        <v>1400</v>
      </c>
      <c r="J33" s="3">
        <v>2700</v>
      </c>
      <c r="K33" s="3">
        <v>988</v>
      </c>
      <c r="L33" s="3">
        <v>1494</v>
      </c>
      <c r="M33" s="3">
        <v>2880</v>
      </c>
      <c r="N33" s="4">
        <v>0</v>
      </c>
      <c r="O33" s="4">
        <v>0</v>
      </c>
      <c r="P33" s="4">
        <v>0.35759999999999997</v>
      </c>
      <c r="Q33" s="4">
        <v>0.35759999999999997</v>
      </c>
      <c r="R33" s="4">
        <v>3.6799999999999999E-2</v>
      </c>
      <c r="S33" s="4">
        <v>0.12429999999999999</v>
      </c>
      <c r="T33" s="4">
        <v>3.8E-3</v>
      </c>
      <c r="U33" s="4">
        <v>5.0299999999999997E-2</v>
      </c>
      <c r="V33" s="4">
        <v>0</v>
      </c>
      <c r="W33" s="4">
        <v>6.7000000000000004E-2</v>
      </c>
      <c r="X33" s="4">
        <v>2.8E-3</v>
      </c>
    </row>
    <row r="34" spans="1:24" x14ac:dyDescent="0.2">
      <c r="A34" s="3">
        <v>5906</v>
      </c>
      <c r="B34" s="3" t="s">
        <v>81</v>
      </c>
      <c r="C34" s="3">
        <v>139</v>
      </c>
      <c r="D34" s="3">
        <v>327</v>
      </c>
      <c r="E34" s="3">
        <v>2</v>
      </c>
      <c r="F34" s="3">
        <v>3</v>
      </c>
      <c r="G34" s="3">
        <v>0</v>
      </c>
      <c r="H34" s="3">
        <v>1120</v>
      </c>
      <c r="I34" s="3">
        <v>1070</v>
      </c>
      <c r="J34" s="3">
        <v>1190</v>
      </c>
      <c r="K34" s="3">
        <v>1194</v>
      </c>
      <c r="L34" s="3">
        <v>1142</v>
      </c>
      <c r="M34" s="3">
        <v>1270</v>
      </c>
      <c r="N34" s="4">
        <v>0</v>
      </c>
      <c r="O34" s="4">
        <v>0</v>
      </c>
      <c r="P34" s="4">
        <v>0.37480000000000002</v>
      </c>
      <c r="Q34" s="4">
        <v>0.374</v>
      </c>
      <c r="R34" s="4">
        <v>2.3599999999999999E-2</v>
      </c>
      <c r="S34" s="4">
        <v>0.1268</v>
      </c>
      <c r="T34" s="4">
        <v>8.0000000000000004E-4</v>
      </c>
      <c r="U34" s="4">
        <v>6.0600000000000001E-2</v>
      </c>
      <c r="V34" s="4">
        <v>0</v>
      </c>
      <c r="W34" s="4">
        <v>3.9399999999999998E-2</v>
      </c>
      <c r="X34" s="4">
        <v>0</v>
      </c>
    </row>
    <row r="35" spans="1:24" x14ac:dyDescent="0.2">
      <c r="A35" s="3">
        <v>5907</v>
      </c>
      <c r="B35" s="3" t="s">
        <v>82</v>
      </c>
      <c r="C35" s="3">
        <v>157</v>
      </c>
      <c r="D35" s="3">
        <v>292</v>
      </c>
      <c r="E35" s="3">
        <v>2</v>
      </c>
      <c r="F35" s="3">
        <v>3</v>
      </c>
      <c r="G35" s="3">
        <v>0</v>
      </c>
      <c r="H35" s="3">
        <v>9440</v>
      </c>
      <c r="I35" s="3">
        <v>11530</v>
      </c>
      <c r="J35" s="3">
        <v>8280</v>
      </c>
      <c r="K35" s="3">
        <v>10064</v>
      </c>
      <c r="L35" s="3">
        <v>12292</v>
      </c>
      <c r="M35" s="3">
        <v>8828</v>
      </c>
      <c r="N35" s="4">
        <v>0</v>
      </c>
      <c r="O35" s="4">
        <v>0</v>
      </c>
      <c r="P35" s="4">
        <v>0.35520000000000002</v>
      </c>
      <c r="Q35" s="4">
        <v>0.35510000000000003</v>
      </c>
      <c r="R35" s="4">
        <v>0.06</v>
      </c>
      <c r="S35" s="4">
        <v>9.7100000000000006E-2</v>
      </c>
      <c r="T35" s="4">
        <v>2.5000000000000001E-3</v>
      </c>
      <c r="U35" s="4">
        <v>4.5499999999999999E-2</v>
      </c>
      <c r="V35" s="4">
        <v>0</v>
      </c>
      <c r="W35" s="4">
        <v>7.6600000000000001E-2</v>
      </c>
      <c r="X35" s="4">
        <v>7.9000000000000008E-3</v>
      </c>
    </row>
    <row r="36" spans="1:24" x14ac:dyDescent="0.2">
      <c r="A36" s="3">
        <v>5908</v>
      </c>
      <c r="B36" s="3" t="s">
        <v>83</v>
      </c>
      <c r="C36" s="3">
        <v>157</v>
      </c>
      <c r="D36" s="3">
        <v>240</v>
      </c>
      <c r="E36" s="3">
        <v>2</v>
      </c>
      <c r="F36" s="3">
        <v>3</v>
      </c>
      <c r="G36" s="3">
        <v>0</v>
      </c>
      <c r="H36" s="3">
        <v>2800</v>
      </c>
      <c r="I36" s="3">
        <v>2820</v>
      </c>
      <c r="J36" s="3">
        <v>2400</v>
      </c>
      <c r="K36" s="3">
        <v>2986</v>
      </c>
      <c r="L36" s="3">
        <v>3008</v>
      </c>
      <c r="M36" s="3">
        <v>2560</v>
      </c>
      <c r="N36" s="4">
        <v>0</v>
      </c>
      <c r="O36" s="4">
        <v>0</v>
      </c>
      <c r="P36" s="4">
        <v>0.3805</v>
      </c>
      <c r="Q36" s="4">
        <v>0.38009999999999999</v>
      </c>
      <c r="R36" s="4">
        <v>0</v>
      </c>
      <c r="S36" s="4">
        <v>0.11990000000000001</v>
      </c>
      <c r="T36" s="4">
        <v>0</v>
      </c>
      <c r="U36" s="4">
        <v>5.2699999999999997E-2</v>
      </c>
      <c r="V36" s="4">
        <v>0</v>
      </c>
      <c r="W36" s="4">
        <v>6.6799999999999998E-2</v>
      </c>
      <c r="X36" s="4">
        <v>0</v>
      </c>
    </row>
    <row r="37" spans="1:24" x14ac:dyDescent="0.2">
      <c r="A37" s="3">
        <v>5909</v>
      </c>
      <c r="B37" s="3" t="s">
        <v>84</v>
      </c>
      <c r="C37" s="3">
        <v>139</v>
      </c>
      <c r="D37" s="3">
        <v>296</v>
      </c>
      <c r="E37" s="3">
        <v>2</v>
      </c>
      <c r="F37" s="3">
        <v>3</v>
      </c>
      <c r="G37" s="3">
        <v>0</v>
      </c>
      <c r="H37" s="3">
        <v>2200</v>
      </c>
      <c r="I37" s="3">
        <v>2520</v>
      </c>
      <c r="J37" s="3">
        <v>2670</v>
      </c>
      <c r="K37" s="3">
        <v>2346</v>
      </c>
      <c r="L37" s="3">
        <v>2688</v>
      </c>
      <c r="M37" s="3">
        <v>2848</v>
      </c>
      <c r="N37" s="4">
        <v>0</v>
      </c>
      <c r="O37" s="4">
        <v>0</v>
      </c>
      <c r="P37" s="4">
        <v>0.39429999999999998</v>
      </c>
      <c r="Q37" s="4">
        <v>0.39429999999999998</v>
      </c>
      <c r="R37" s="4">
        <v>4.7800000000000002E-2</v>
      </c>
      <c r="S37" s="4">
        <v>0.10390000000000001</v>
      </c>
      <c r="T37" s="4">
        <v>2.0999999999999999E-3</v>
      </c>
      <c r="U37" s="4">
        <v>3.4099999999999998E-2</v>
      </c>
      <c r="V37" s="4">
        <v>0</v>
      </c>
      <c r="W37" s="4">
        <v>2.2499999999999999E-2</v>
      </c>
      <c r="X37" s="4">
        <v>1.1000000000000001E-3</v>
      </c>
    </row>
    <row r="38" spans="1:24" x14ac:dyDescent="0.2">
      <c r="A38" s="3">
        <v>5910</v>
      </c>
      <c r="B38" s="3" t="s">
        <v>67</v>
      </c>
      <c r="C38" s="3">
        <v>139</v>
      </c>
      <c r="D38" s="3">
        <v>294</v>
      </c>
      <c r="E38" s="3">
        <v>2</v>
      </c>
      <c r="F38" s="3">
        <v>3</v>
      </c>
      <c r="G38" s="3">
        <v>0</v>
      </c>
      <c r="H38" s="3">
        <v>6940</v>
      </c>
      <c r="I38" s="3">
        <v>7510</v>
      </c>
      <c r="J38" s="3">
        <v>7130</v>
      </c>
      <c r="K38" s="3">
        <v>7400</v>
      </c>
      <c r="L38" s="3">
        <v>8006</v>
      </c>
      <c r="M38" s="3">
        <v>7602</v>
      </c>
      <c r="N38" s="4">
        <v>0</v>
      </c>
      <c r="O38" s="4">
        <v>0</v>
      </c>
      <c r="P38" s="4">
        <v>0.3508</v>
      </c>
      <c r="Q38" s="4">
        <v>0.3508</v>
      </c>
      <c r="R38" s="4">
        <v>8.2100000000000006E-2</v>
      </c>
      <c r="S38" s="4">
        <v>0.1002</v>
      </c>
      <c r="T38" s="4">
        <v>5.8999999999999999E-3</v>
      </c>
      <c r="U38" s="4">
        <v>5.9299999999999999E-2</v>
      </c>
      <c r="V38" s="4">
        <v>0</v>
      </c>
      <c r="W38" s="4">
        <v>4.53E-2</v>
      </c>
      <c r="X38" s="4">
        <v>5.4000000000000003E-3</v>
      </c>
    </row>
    <row r="39" spans="1:24" x14ac:dyDescent="0.2">
      <c r="A39" s="3">
        <v>5911</v>
      </c>
      <c r="B39" s="3" t="s">
        <v>85</v>
      </c>
      <c r="C39" s="3">
        <v>13</v>
      </c>
      <c r="D39" s="3">
        <v>175</v>
      </c>
      <c r="E39" s="3">
        <v>4</v>
      </c>
      <c r="F39" s="3">
        <v>3</v>
      </c>
      <c r="G39" s="3">
        <v>1</v>
      </c>
      <c r="H39" s="3">
        <v>39468</v>
      </c>
      <c r="I39" s="3">
        <v>56650</v>
      </c>
      <c r="J39" s="3">
        <v>57310</v>
      </c>
      <c r="K39" s="3">
        <v>39588</v>
      </c>
      <c r="L39" s="3">
        <v>56820</v>
      </c>
      <c r="M39" s="3">
        <v>57482</v>
      </c>
      <c r="N39" s="4">
        <v>0.28029999999999999</v>
      </c>
      <c r="O39" s="4">
        <v>0.28029999999999999</v>
      </c>
      <c r="P39" s="4">
        <v>0</v>
      </c>
      <c r="Q39" s="4">
        <v>0</v>
      </c>
      <c r="R39" s="4">
        <v>0.19259999999999999</v>
      </c>
      <c r="S39" s="4">
        <v>2.5100000000000001E-2</v>
      </c>
      <c r="T39" s="4">
        <v>1.6000000000000001E-3</v>
      </c>
      <c r="U39" s="4">
        <v>3.1800000000000002E-2</v>
      </c>
      <c r="V39" s="4">
        <v>5.5999999999999999E-3</v>
      </c>
      <c r="W39" s="4">
        <v>8.4199999999999997E-2</v>
      </c>
      <c r="X39" s="4">
        <v>9.8400000000000001E-2</v>
      </c>
    </row>
    <row r="40" spans="1:24" x14ac:dyDescent="0.2">
      <c r="A40" s="3">
        <v>5912</v>
      </c>
      <c r="B40" s="3" t="s">
        <v>86</v>
      </c>
      <c r="C40" s="3">
        <v>13</v>
      </c>
      <c r="D40" s="3">
        <v>120</v>
      </c>
      <c r="E40" s="3">
        <v>2</v>
      </c>
      <c r="F40" s="3">
        <v>3</v>
      </c>
      <c r="G40" s="3">
        <v>0</v>
      </c>
      <c r="H40" s="3">
        <v>2429</v>
      </c>
      <c r="I40" s="3">
        <v>5220</v>
      </c>
      <c r="J40" s="3">
        <v>5180</v>
      </c>
      <c r="K40" s="3">
        <v>2590</v>
      </c>
      <c r="L40" s="3">
        <v>5566</v>
      </c>
      <c r="M40" s="3">
        <v>5522</v>
      </c>
      <c r="N40" s="4">
        <v>0</v>
      </c>
      <c r="O40" s="4">
        <v>0</v>
      </c>
      <c r="P40" s="4">
        <v>0.34570000000000001</v>
      </c>
      <c r="Q40" s="4">
        <v>0.34549999999999997</v>
      </c>
      <c r="R40" s="4">
        <v>4.1700000000000001E-2</v>
      </c>
      <c r="S40" s="4">
        <v>0.12659999999999999</v>
      </c>
      <c r="T40" s="4">
        <v>5.0000000000000001E-4</v>
      </c>
      <c r="U40" s="4">
        <v>6.0100000000000001E-2</v>
      </c>
      <c r="V40" s="4">
        <v>0</v>
      </c>
      <c r="W40" s="4">
        <v>7.5899999999999995E-2</v>
      </c>
      <c r="X40" s="4">
        <v>4.0000000000000001E-3</v>
      </c>
    </row>
    <row r="41" spans="1:24" x14ac:dyDescent="0.2">
      <c r="A41" s="3">
        <v>5913</v>
      </c>
      <c r="B41" s="3" t="s">
        <v>67</v>
      </c>
      <c r="C41" s="3">
        <v>13</v>
      </c>
      <c r="D41" s="3">
        <v>85</v>
      </c>
      <c r="E41" s="3">
        <v>2</v>
      </c>
      <c r="F41" s="3">
        <v>3</v>
      </c>
      <c r="G41" s="3">
        <v>0</v>
      </c>
      <c r="H41" s="3">
        <v>6280</v>
      </c>
      <c r="I41" s="3">
        <v>10490</v>
      </c>
      <c r="J41" s="3">
        <v>6420</v>
      </c>
      <c r="K41" s="3">
        <v>6696</v>
      </c>
      <c r="L41" s="3">
        <v>11184</v>
      </c>
      <c r="M41" s="3">
        <v>6844</v>
      </c>
      <c r="N41" s="4">
        <v>0</v>
      </c>
      <c r="O41" s="4">
        <v>0</v>
      </c>
      <c r="P41" s="4">
        <v>0.38379999999999997</v>
      </c>
      <c r="Q41" s="4">
        <v>0.38379999999999997</v>
      </c>
      <c r="R41" s="4">
        <v>3.4000000000000002E-2</v>
      </c>
      <c r="S41" s="4">
        <v>0.107</v>
      </c>
      <c r="T41" s="4">
        <v>4.7000000000000002E-3</v>
      </c>
      <c r="U41" s="4">
        <v>2.9499999999999998E-2</v>
      </c>
      <c r="V41" s="4">
        <v>0</v>
      </c>
      <c r="W41" s="4">
        <v>5.4600000000000003E-2</v>
      </c>
      <c r="X41" s="4">
        <v>2.5999999999999999E-3</v>
      </c>
    </row>
    <row r="42" spans="1:24" x14ac:dyDescent="0.2">
      <c r="A42" s="3">
        <v>5914</v>
      </c>
      <c r="B42" s="3" t="s">
        <v>87</v>
      </c>
      <c r="C42" s="3">
        <v>13</v>
      </c>
      <c r="D42" s="3">
        <v>74</v>
      </c>
      <c r="E42" s="3">
        <v>2</v>
      </c>
      <c r="F42" s="3">
        <v>3</v>
      </c>
      <c r="G42" s="3">
        <v>0</v>
      </c>
      <c r="H42" s="3">
        <v>4200</v>
      </c>
      <c r="I42" s="3">
        <v>4590</v>
      </c>
      <c r="J42" s="3">
        <v>4360</v>
      </c>
      <c r="K42" s="3">
        <v>4478</v>
      </c>
      <c r="L42" s="3">
        <v>4894</v>
      </c>
      <c r="M42" s="3">
        <v>4648</v>
      </c>
      <c r="N42" s="4">
        <v>0</v>
      </c>
      <c r="O42" s="4">
        <v>0</v>
      </c>
      <c r="P42" s="4">
        <v>0.39800000000000002</v>
      </c>
      <c r="Q42" s="4">
        <v>0.39800000000000002</v>
      </c>
      <c r="R42" s="4">
        <v>2.8199999999999999E-2</v>
      </c>
      <c r="S42" s="4">
        <v>0.1071</v>
      </c>
      <c r="T42" s="4">
        <v>1.1000000000000001E-3</v>
      </c>
      <c r="U42" s="4">
        <v>4.7300000000000002E-2</v>
      </c>
      <c r="V42" s="4">
        <v>0</v>
      </c>
      <c r="W42" s="4">
        <v>1.9800000000000002E-2</v>
      </c>
      <c r="X42" s="4">
        <v>4.0000000000000002E-4</v>
      </c>
    </row>
    <row r="43" spans="1:24" x14ac:dyDescent="0.2">
      <c r="A43" s="3">
        <v>5915</v>
      </c>
      <c r="B43" s="3" t="s">
        <v>88</v>
      </c>
      <c r="C43" s="3">
        <v>13</v>
      </c>
      <c r="D43" s="3">
        <v>8071</v>
      </c>
      <c r="E43" s="3">
        <v>2</v>
      </c>
      <c r="F43" s="3">
        <v>3</v>
      </c>
      <c r="G43" s="3">
        <v>0</v>
      </c>
      <c r="H43" s="3">
        <v>1200</v>
      </c>
      <c r="I43" s="3">
        <v>1300</v>
      </c>
      <c r="J43" s="3">
        <v>1354</v>
      </c>
      <c r="K43" s="3">
        <v>1280</v>
      </c>
      <c r="L43" s="3">
        <v>1386</v>
      </c>
      <c r="M43" s="3">
        <v>1444</v>
      </c>
      <c r="N43" s="4">
        <v>0</v>
      </c>
      <c r="O43" s="4">
        <v>0</v>
      </c>
      <c r="P43" s="4">
        <v>0.42170000000000002</v>
      </c>
      <c r="Q43" s="4">
        <v>0.42109999999999997</v>
      </c>
      <c r="R43" s="4">
        <v>0</v>
      </c>
      <c r="S43" s="4">
        <v>0.1198</v>
      </c>
      <c r="T43" s="4">
        <v>0</v>
      </c>
      <c r="U43" s="4">
        <v>3.39E-2</v>
      </c>
      <c r="V43" s="4">
        <v>0</v>
      </c>
      <c r="W43" s="4">
        <v>3.5000000000000001E-3</v>
      </c>
      <c r="X43" s="4">
        <v>0</v>
      </c>
    </row>
    <row r="44" spans="1:24" x14ac:dyDescent="0.2">
      <c r="A44" s="3">
        <v>5916</v>
      </c>
      <c r="B44" s="3" t="s">
        <v>89</v>
      </c>
      <c r="C44" s="3">
        <v>13</v>
      </c>
      <c r="D44" s="3">
        <v>152</v>
      </c>
      <c r="E44" s="3">
        <v>2</v>
      </c>
      <c r="F44" s="3">
        <v>3</v>
      </c>
      <c r="G44" s="3">
        <v>0</v>
      </c>
      <c r="H44" s="3">
        <v>1020</v>
      </c>
      <c r="I44" s="3">
        <v>910</v>
      </c>
      <c r="J44" s="3">
        <v>1100</v>
      </c>
      <c r="K44" s="3">
        <v>1088</v>
      </c>
      <c r="L44" s="3">
        <v>972</v>
      </c>
      <c r="M44" s="3">
        <v>1174</v>
      </c>
      <c r="N44" s="4">
        <v>0</v>
      </c>
      <c r="O44" s="4">
        <v>0</v>
      </c>
      <c r="P44" s="4">
        <v>0.3876</v>
      </c>
      <c r="Q44" s="4">
        <v>0.38669999999999999</v>
      </c>
      <c r="R44" s="4">
        <v>5.8799999999999998E-2</v>
      </c>
      <c r="S44" s="4">
        <v>0.12180000000000001</v>
      </c>
      <c r="T44" s="4">
        <v>6.0000000000000001E-3</v>
      </c>
      <c r="U44" s="4">
        <v>3.2399999999999998E-2</v>
      </c>
      <c r="V44" s="4">
        <v>0</v>
      </c>
      <c r="W44" s="4">
        <v>6.0000000000000001E-3</v>
      </c>
      <c r="X44" s="4">
        <v>0</v>
      </c>
    </row>
    <row r="45" spans="1:24" x14ac:dyDescent="0.2">
      <c r="A45" s="3">
        <v>5917</v>
      </c>
      <c r="B45" s="3" t="s">
        <v>81</v>
      </c>
      <c r="C45" s="3">
        <v>13</v>
      </c>
      <c r="D45" s="3">
        <v>114</v>
      </c>
      <c r="E45" s="3">
        <v>2</v>
      </c>
      <c r="F45" s="3">
        <v>3</v>
      </c>
      <c r="G45" s="3">
        <v>0</v>
      </c>
      <c r="H45" s="3">
        <v>1371</v>
      </c>
      <c r="I45" s="3">
        <v>1790</v>
      </c>
      <c r="J45" s="3">
        <v>1790</v>
      </c>
      <c r="K45" s="3">
        <v>1462</v>
      </c>
      <c r="L45" s="3">
        <v>1910</v>
      </c>
      <c r="M45" s="3">
        <v>1910</v>
      </c>
      <c r="N45" s="4">
        <v>0</v>
      </c>
      <c r="O45" s="4">
        <v>0</v>
      </c>
      <c r="P45" s="4">
        <v>0.2974</v>
      </c>
      <c r="Q45" s="4">
        <v>0.2974</v>
      </c>
      <c r="R45" s="4">
        <v>0.21679999999999999</v>
      </c>
      <c r="S45" s="4">
        <v>8.2699999999999996E-2</v>
      </c>
      <c r="T45" s="4">
        <v>2.5700000000000001E-2</v>
      </c>
      <c r="U45" s="4">
        <v>4.9700000000000001E-2</v>
      </c>
      <c r="V45" s="4">
        <v>0</v>
      </c>
      <c r="W45" s="4">
        <v>2.0400000000000001E-2</v>
      </c>
      <c r="X45" s="4">
        <v>9.9000000000000008E-3</v>
      </c>
    </row>
    <row r="46" spans="1:24" x14ac:dyDescent="0.2">
      <c r="A46" s="3">
        <v>5918</v>
      </c>
      <c r="B46" s="3" t="s">
        <v>90</v>
      </c>
      <c r="C46" s="3">
        <v>13</v>
      </c>
      <c r="D46" s="3">
        <v>172</v>
      </c>
      <c r="E46" s="3">
        <v>2</v>
      </c>
      <c r="F46" s="3">
        <v>3</v>
      </c>
      <c r="G46" s="3">
        <v>0</v>
      </c>
      <c r="H46" s="3">
        <v>1800</v>
      </c>
      <c r="I46" s="3">
        <v>1870</v>
      </c>
      <c r="J46" s="3">
        <v>2170</v>
      </c>
      <c r="K46" s="3">
        <v>1920</v>
      </c>
      <c r="L46" s="3">
        <v>1994</v>
      </c>
      <c r="M46" s="3">
        <v>2314</v>
      </c>
      <c r="N46" s="4">
        <v>0</v>
      </c>
      <c r="O46" s="4">
        <v>0</v>
      </c>
      <c r="P46" s="4">
        <v>0.28439999999999999</v>
      </c>
      <c r="Q46" s="4">
        <v>0.28439999999999999</v>
      </c>
      <c r="R46" s="4">
        <v>0.2636</v>
      </c>
      <c r="S46" s="4">
        <v>9.9000000000000005E-2</v>
      </c>
      <c r="T46" s="4">
        <v>2.8500000000000001E-2</v>
      </c>
      <c r="U46" s="4">
        <v>3.0300000000000001E-2</v>
      </c>
      <c r="V46" s="4">
        <v>0</v>
      </c>
      <c r="W46" s="4">
        <v>6.1000000000000004E-3</v>
      </c>
      <c r="X46" s="4">
        <v>3.8999999999999998E-3</v>
      </c>
    </row>
    <row r="47" spans="1:24" x14ac:dyDescent="0.2">
      <c r="A47" s="3">
        <v>5919</v>
      </c>
      <c r="B47" s="3" t="s">
        <v>91</v>
      </c>
      <c r="C47" s="3">
        <v>13</v>
      </c>
      <c r="D47" s="3">
        <v>47</v>
      </c>
      <c r="E47" s="3">
        <v>2</v>
      </c>
      <c r="F47" s="3">
        <v>4</v>
      </c>
      <c r="G47" s="3">
        <v>0</v>
      </c>
      <c r="H47" s="3">
        <v>7488</v>
      </c>
      <c r="I47" s="3">
        <v>8100</v>
      </c>
      <c r="J47" s="3">
        <v>8270</v>
      </c>
      <c r="K47" s="3">
        <v>7984</v>
      </c>
      <c r="L47" s="3">
        <v>8636</v>
      </c>
      <c r="M47" s="3">
        <v>8816</v>
      </c>
      <c r="N47" s="4">
        <v>0</v>
      </c>
      <c r="O47" s="4">
        <v>0</v>
      </c>
      <c r="P47" s="4">
        <v>0.40429999999999999</v>
      </c>
      <c r="Q47" s="4">
        <v>0.40429999999999999</v>
      </c>
      <c r="R47" s="4">
        <v>3.1600000000000003E-2</v>
      </c>
      <c r="S47" s="4">
        <v>0.10979999999999999</v>
      </c>
      <c r="T47" s="4">
        <v>1.1000000000000001E-3</v>
      </c>
      <c r="U47" s="4">
        <v>3.1300000000000001E-2</v>
      </c>
      <c r="V47" s="4">
        <v>0</v>
      </c>
      <c r="W47" s="4">
        <v>1.6899999999999998E-2</v>
      </c>
      <c r="X47" s="4">
        <v>8.0000000000000004E-4</v>
      </c>
    </row>
    <row r="48" spans="1:24" x14ac:dyDescent="0.2">
      <c r="A48" s="3">
        <v>5920</v>
      </c>
      <c r="B48" s="3" t="s">
        <v>92</v>
      </c>
      <c r="C48" s="3">
        <v>13</v>
      </c>
      <c r="D48" s="3">
        <v>375</v>
      </c>
      <c r="E48" s="3">
        <v>4</v>
      </c>
      <c r="F48" s="3">
        <v>4</v>
      </c>
      <c r="G48" s="3">
        <v>1</v>
      </c>
      <c r="H48" s="3">
        <v>17356</v>
      </c>
      <c r="I48" s="3">
        <v>21480</v>
      </c>
      <c r="J48" s="3">
        <v>20660</v>
      </c>
      <c r="K48" s="3">
        <v>17410</v>
      </c>
      <c r="L48" s="3">
        <v>21546</v>
      </c>
      <c r="M48" s="3">
        <v>20722</v>
      </c>
      <c r="N48" s="4">
        <v>0.4073</v>
      </c>
      <c r="O48" s="4">
        <v>0.4073</v>
      </c>
      <c r="P48" s="4">
        <v>0</v>
      </c>
      <c r="Q48" s="4">
        <v>0</v>
      </c>
      <c r="R48" s="4">
        <v>5.2299999999999999E-2</v>
      </c>
      <c r="S48" s="4">
        <v>5.11E-2</v>
      </c>
      <c r="T48" s="4">
        <v>2E-3</v>
      </c>
      <c r="U48" s="4">
        <v>3.2399999999999998E-2</v>
      </c>
      <c r="V48" s="4">
        <v>3.5999999999999999E-3</v>
      </c>
      <c r="W48" s="4">
        <v>3.1899999999999998E-2</v>
      </c>
      <c r="X48" s="4">
        <v>1.2200000000000001E-2</v>
      </c>
    </row>
    <row r="49" spans="1:24" x14ac:dyDescent="0.2">
      <c r="A49" s="3">
        <v>5921</v>
      </c>
      <c r="B49" s="3" t="s">
        <v>93</v>
      </c>
      <c r="C49" s="3">
        <v>13</v>
      </c>
      <c r="D49" s="3">
        <v>198</v>
      </c>
      <c r="E49" s="3">
        <v>2</v>
      </c>
      <c r="F49" s="3">
        <v>4</v>
      </c>
      <c r="G49" s="3">
        <v>0</v>
      </c>
      <c r="H49" s="3">
        <v>757</v>
      </c>
      <c r="I49" s="3">
        <v>890</v>
      </c>
      <c r="J49" s="3">
        <v>500</v>
      </c>
      <c r="K49" s="3">
        <v>808</v>
      </c>
      <c r="L49" s="3">
        <v>950</v>
      </c>
      <c r="M49" s="3">
        <v>534</v>
      </c>
      <c r="N49" s="4">
        <v>0</v>
      </c>
      <c r="O49" s="4">
        <v>0</v>
      </c>
      <c r="P49" s="4">
        <v>0.41949999999999998</v>
      </c>
      <c r="Q49" s="4">
        <v>0.41760000000000003</v>
      </c>
      <c r="R49" s="4">
        <v>1.8700000000000001E-2</v>
      </c>
      <c r="S49" s="4">
        <v>0.1273</v>
      </c>
      <c r="T49" s="4">
        <v>0</v>
      </c>
      <c r="U49" s="4">
        <v>1.4999999999999999E-2</v>
      </c>
      <c r="V49" s="4">
        <v>0</v>
      </c>
      <c r="W49" s="4">
        <v>1.9E-3</v>
      </c>
      <c r="X49" s="4">
        <v>0</v>
      </c>
    </row>
    <row r="50" spans="1:24" x14ac:dyDescent="0.2">
      <c r="A50" s="3">
        <v>5922</v>
      </c>
      <c r="B50" s="3" t="s">
        <v>67</v>
      </c>
      <c r="C50" s="3">
        <v>13</v>
      </c>
      <c r="D50" s="3">
        <v>76</v>
      </c>
      <c r="E50" s="3">
        <v>2</v>
      </c>
      <c r="F50" s="3">
        <v>4</v>
      </c>
      <c r="G50" s="3">
        <v>0</v>
      </c>
      <c r="H50" s="3">
        <v>3700</v>
      </c>
      <c r="I50" s="3">
        <v>3750</v>
      </c>
      <c r="J50" s="3">
        <v>3580</v>
      </c>
      <c r="K50" s="3">
        <v>3946</v>
      </c>
      <c r="L50" s="3">
        <v>3998</v>
      </c>
      <c r="M50" s="3">
        <v>3818</v>
      </c>
      <c r="N50" s="4">
        <v>0</v>
      </c>
      <c r="O50" s="4">
        <v>0</v>
      </c>
      <c r="P50" s="4">
        <v>0.34360000000000002</v>
      </c>
      <c r="Q50" s="4">
        <v>0.34339999999999998</v>
      </c>
      <c r="R50" s="4">
        <v>7.46E-2</v>
      </c>
      <c r="S50" s="4">
        <v>0.1027</v>
      </c>
      <c r="T50" s="4">
        <v>5.7999999999999996E-3</v>
      </c>
      <c r="U50" s="4">
        <v>6.0999999999999999E-2</v>
      </c>
      <c r="V50" s="4">
        <v>0</v>
      </c>
      <c r="W50" s="4">
        <v>6.2300000000000001E-2</v>
      </c>
      <c r="X50" s="4">
        <v>6.4999999999999997E-3</v>
      </c>
    </row>
    <row r="51" spans="1:24" x14ac:dyDescent="0.2">
      <c r="A51" s="3">
        <v>5923</v>
      </c>
      <c r="B51" s="3" t="s">
        <v>94</v>
      </c>
      <c r="C51" s="3">
        <v>297</v>
      </c>
      <c r="D51" s="3">
        <v>245</v>
      </c>
      <c r="E51" s="3">
        <v>2</v>
      </c>
      <c r="F51" s="3">
        <v>4</v>
      </c>
      <c r="G51" s="3">
        <v>0</v>
      </c>
      <c r="H51" s="3">
        <v>500</v>
      </c>
      <c r="I51" s="3">
        <v>500</v>
      </c>
      <c r="J51" s="3">
        <v>500</v>
      </c>
      <c r="K51" s="3">
        <v>534</v>
      </c>
      <c r="L51" s="3">
        <v>534</v>
      </c>
      <c r="M51" s="3">
        <v>534</v>
      </c>
      <c r="N51" s="4">
        <v>0</v>
      </c>
      <c r="O51" s="4">
        <v>0</v>
      </c>
      <c r="P51" s="4">
        <v>0.43259999999999998</v>
      </c>
      <c r="Q51" s="4">
        <v>0.43259999999999998</v>
      </c>
      <c r="R51" s="4">
        <v>7.4999999999999997E-3</v>
      </c>
      <c r="S51" s="4">
        <v>0.11799999999999999</v>
      </c>
      <c r="T51" s="4">
        <v>1.9E-3</v>
      </c>
      <c r="U51" s="4">
        <v>7.4999999999999997E-3</v>
      </c>
      <c r="V51" s="4">
        <v>0</v>
      </c>
      <c r="W51" s="4">
        <v>0</v>
      </c>
      <c r="X51" s="4">
        <v>0</v>
      </c>
    </row>
    <row r="52" spans="1:24" x14ac:dyDescent="0.2">
      <c r="A52" s="3">
        <v>5924</v>
      </c>
      <c r="B52" s="3" t="s">
        <v>95</v>
      </c>
      <c r="C52" s="3">
        <v>297</v>
      </c>
      <c r="D52" s="3">
        <v>47</v>
      </c>
      <c r="E52" s="3">
        <v>4</v>
      </c>
      <c r="F52" s="3">
        <v>4</v>
      </c>
      <c r="G52" s="3">
        <v>0</v>
      </c>
      <c r="H52" s="3">
        <v>11380</v>
      </c>
      <c r="I52" s="3">
        <v>13980</v>
      </c>
      <c r="J52" s="3">
        <v>13870</v>
      </c>
      <c r="K52" s="3">
        <v>12132</v>
      </c>
      <c r="L52" s="3">
        <v>14904</v>
      </c>
      <c r="M52" s="3">
        <v>14786</v>
      </c>
      <c r="N52" s="4">
        <v>0</v>
      </c>
      <c r="O52" s="4">
        <v>0</v>
      </c>
      <c r="P52" s="4">
        <v>0.36520000000000002</v>
      </c>
      <c r="Q52" s="4">
        <v>0.36509999999999998</v>
      </c>
      <c r="R52" s="4">
        <v>5.5300000000000002E-2</v>
      </c>
      <c r="S52" s="4">
        <v>9.11E-2</v>
      </c>
      <c r="T52" s="4">
        <v>3.2000000000000002E-3</v>
      </c>
      <c r="U52" s="4">
        <v>8.2000000000000003E-2</v>
      </c>
      <c r="V52" s="4">
        <v>4.4000000000000003E-3</v>
      </c>
      <c r="W52" s="4">
        <v>2.7799999999999998E-2</v>
      </c>
      <c r="X52" s="4">
        <v>5.7999999999999996E-3</v>
      </c>
    </row>
    <row r="53" spans="1:24" x14ac:dyDescent="0.2">
      <c r="A53" s="3">
        <v>5925</v>
      </c>
      <c r="B53" s="3" t="s">
        <v>96</v>
      </c>
      <c r="C53" s="3">
        <v>297</v>
      </c>
      <c r="D53" s="3">
        <v>258</v>
      </c>
      <c r="E53" s="3">
        <v>2</v>
      </c>
      <c r="F53" s="3">
        <v>4</v>
      </c>
      <c r="G53" s="3">
        <v>0</v>
      </c>
      <c r="H53" s="3">
        <v>940</v>
      </c>
      <c r="I53" s="3">
        <v>1180</v>
      </c>
      <c r="J53" s="3">
        <v>1100</v>
      </c>
      <c r="K53" s="3">
        <v>1004</v>
      </c>
      <c r="L53" s="3">
        <v>1258</v>
      </c>
      <c r="M53" s="3">
        <v>1174</v>
      </c>
      <c r="N53" s="4">
        <v>0</v>
      </c>
      <c r="O53" s="4">
        <v>0</v>
      </c>
      <c r="P53" s="4">
        <v>0.39179999999999998</v>
      </c>
      <c r="Q53" s="4">
        <v>0.39100000000000001</v>
      </c>
      <c r="R53" s="4">
        <v>4.6800000000000001E-2</v>
      </c>
      <c r="S53" s="4">
        <v>0.109</v>
      </c>
      <c r="T53" s="4">
        <v>2.5999999999999999E-3</v>
      </c>
      <c r="U53" s="4">
        <v>5.45E-2</v>
      </c>
      <c r="V53" s="4">
        <v>0</v>
      </c>
      <c r="W53" s="4">
        <v>4.3E-3</v>
      </c>
      <c r="X53" s="4">
        <v>0</v>
      </c>
    </row>
    <row r="54" spans="1:24" x14ac:dyDescent="0.2">
      <c r="A54" s="3">
        <v>5926</v>
      </c>
      <c r="B54" s="3" t="s">
        <v>97</v>
      </c>
      <c r="C54" s="3">
        <v>297</v>
      </c>
      <c r="D54" s="3">
        <v>169</v>
      </c>
      <c r="E54" s="3">
        <v>2</v>
      </c>
      <c r="F54" s="3">
        <v>4</v>
      </c>
      <c r="G54" s="3">
        <v>0</v>
      </c>
      <c r="H54" s="3">
        <v>957</v>
      </c>
      <c r="I54" s="3">
        <v>1130</v>
      </c>
      <c r="J54" s="3">
        <v>1280</v>
      </c>
      <c r="K54" s="3">
        <v>1022</v>
      </c>
      <c r="L54" s="3">
        <v>1206</v>
      </c>
      <c r="M54" s="3">
        <v>1366</v>
      </c>
      <c r="N54" s="4">
        <v>0</v>
      </c>
      <c r="O54" s="4">
        <v>0</v>
      </c>
      <c r="P54" s="4">
        <v>0.30969999999999998</v>
      </c>
      <c r="Q54" s="4">
        <v>0.30890000000000001</v>
      </c>
      <c r="R54" s="4">
        <v>0.1237</v>
      </c>
      <c r="S54" s="4">
        <v>0.112</v>
      </c>
      <c r="T54" s="4">
        <v>1.54E-2</v>
      </c>
      <c r="U54" s="4">
        <v>0.1149</v>
      </c>
      <c r="V54" s="4">
        <v>0</v>
      </c>
      <c r="W54" s="4">
        <v>1.3899999999999999E-2</v>
      </c>
      <c r="X54" s="4">
        <v>1.5E-3</v>
      </c>
    </row>
    <row r="55" spans="1:24" x14ac:dyDescent="0.2">
      <c r="A55" s="3">
        <v>5927</v>
      </c>
      <c r="B55" s="3" t="s">
        <v>98</v>
      </c>
      <c r="C55" s="3">
        <v>297</v>
      </c>
      <c r="D55" s="3">
        <v>134</v>
      </c>
      <c r="E55" s="3">
        <v>2</v>
      </c>
      <c r="F55" s="3">
        <v>4</v>
      </c>
      <c r="G55" s="3">
        <v>0</v>
      </c>
      <c r="H55" s="3">
        <v>2420</v>
      </c>
      <c r="I55" s="3">
        <v>2460</v>
      </c>
      <c r="J55" s="3">
        <v>2230</v>
      </c>
      <c r="K55" s="3">
        <v>2580</v>
      </c>
      <c r="L55" s="3">
        <v>2624</v>
      </c>
      <c r="M55" s="3">
        <v>2378</v>
      </c>
      <c r="N55" s="4">
        <v>0</v>
      </c>
      <c r="O55" s="4">
        <v>0</v>
      </c>
      <c r="P55" s="4">
        <v>0.30359999999999998</v>
      </c>
      <c r="Q55" s="4">
        <v>0.30320000000000003</v>
      </c>
      <c r="R55" s="4">
        <v>8.6199999999999999E-2</v>
      </c>
      <c r="S55" s="4">
        <v>0.1173</v>
      </c>
      <c r="T55" s="4">
        <v>9.7000000000000003E-3</v>
      </c>
      <c r="U55" s="4">
        <v>0.1207</v>
      </c>
      <c r="V55" s="4">
        <v>0</v>
      </c>
      <c r="W55" s="4">
        <v>5.7599999999999998E-2</v>
      </c>
      <c r="X55" s="4">
        <v>1.6999999999999999E-3</v>
      </c>
    </row>
    <row r="56" spans="1:24" x14ac:dyDescent="0.2">
      <c r="A56" s="3">
        <v>5928</v>
      </c>
      <c r="B56" s="3" t="s">
        <v>99</v>
      </c>
      <c r="C56" s="3">
        <v>297</v>
      </c>
      <c r="D56" s="3">
        <v>267</v>
      </c>
      <c r="E56" s="3">
        <v>2</v>
      </c>
      <c r="F56" s="3">
        <v>4</v>
      </c>
      <c r="G56" s="3">
        <v>0</v>
      </c>
      <c r="H56" s="3">
        <v>500</v>
      </c>
      <c r="I56" s="3">
        <v>640</v>
      </c>
      <c r="J56" s="3">
        <v>520</v>
      </c>
      <c r="K56" s="3">
        <v>534</v>
      </c>
      <c r="L56" s="3">
        <v>684</v>
      </c>
      <c r="M56" s="3">
        <v>556</v>
      </c>
      <c r="N56" s="4">
        <v>0</v>
      </c>
      <c r="O56" s="4">
        <v>0</v>
      </c>
      <c r="P56" s="4">
        <v>0.41370000000000001</v>
      </c>
      <c r="Q56" s="4">
        <v>0.41189999999999999</v>
      </c>
      <c r="R56" s="4">
        <v>3.0599999999999999E-2</v>
      </c>
      <c r="S56" s="4">
        <v>0.1205</v>
      </c>
      <c r="T56" s="4">
        <v>5.4000000000000003E-3</v>
      </c>
      <c r="U56" s="4">
        <v>1.6199999999999999E-2</v>
      </c>
      <c r="V56" s="4">
        <v>0</v>
      </c>
      <c r="W56" s="4">
        <v>1.8E-3</v>
      </c>
      <c r="X56" s="4">
        <v>0</v>
      </c>
    </row>
    <row r="57" spans="1:24" x14ac:dyDescent="0.2">
      <c r="A57" s="3">
        <v>5929</v>
      </c>
      <c r="B57" s="3" t="s">
        <v>100</v>
      </c>
      <c r="C57" s="3">
        <v>211</v>
      </c>
      <c r="D57" s="3">
        <v>229</v>
      </c>
      <c r="E57" s="3">
        <v>2</v>
      </c>
      <c r="F57" s="3">
        <v>4</v>
      </c>
      <c r="G57" s="3">
        <v>0</v>
      </c>
      <c r="H57" s="3">
        <v>638</v>
      </c>
      <c r="I57" s="3">
        <v>630</v>
      </c>
      <c r="J57" s="3">
        <v>650</v>
      </c>
      <c r="K57" s="3">
        <v>682</v>
      </c>
      <c r="L57" s="3">
        <v>672</v>
      </c>
      <c r="M57" s="3">
        <v>694</v>
      </c>
      <c r="N57" s="4">
        <v>0</v>
      </c>
      <c r="O57" s="4">
        <v>0</v>
      </c>
      <c r="P57" s="4">
        <v>0.42070000000000002</v>
      </c>
      <c r="Q57" s="4">
        <v>0.42070000000000002</v>
      </c>
      <c r="R57" s="4">
        <v>2.3099999999999999E-2</v>
      </c>
      <c r="S57" s="4">
        <v>0.1225</v>
      </c>
      <c r="T57" s="4">
        <v>4.3E-3</v>
      </c>
      <c r="U57" s="4">
        <v>7.1999999999999998E-3</v>
      </c>
      <c r="V57" s="4">
        <v>0</v>
      </c>
      <c r="W57" s="4">
        <v>1.4E-3</v>
      </c>
      <c r="X57" s="4">
        <v>0</v>
      </c>
    </row>
    <row r="58" spans="1:24" x14ac:dyDescent="0.2">
      <c r="A58" s="3">
        <v>5930</v>
      </c>
      <c r="B58" s="3" t="s">
        <v>101</v>
      </c>
      <c r="C58" s="3">
        <v>297</v>
      </c>
      <c r="D58" s="3">
        <v>96</v>
      </c>
      <c r="E58" s="3">
        <v>2</v>
      </c>
      <c r="F58" s="3">
        <v>4</v>
      </c>
      <c r="G58" s="3">
        <v>0</v>
      </c>
      <c r="H58" s="3">
        <v>2371</v>
      </c>
      <c r="I58" s="3">
        <v>2320</v>
      </c>
      <c r="J58" s="3">
        <v>2410</v>
      </c>
      <c r="K58" s="3">
        <v>2528</v>
      </c>
      <c r="L58" s="3">
        <v>2474</v>
      </c>
      <c r="M58" s="3">
        <v>2570</v>
      </c>
      <c r="N58" s="4">
        <v>0</v>
      </c>
      <c r="O58" s="4">
        <v>0</v>
      </c>
      <c r="P58" s="4">
        <v>0.37669999999999998</v>
      </c>
      <c r="Q58" s="4">
        <v>0.37630000000000002</v>
      </c>
      <c r="R58" s="4">
        <v>2.1000000000000001E-2</v>
      </c>
      <c r="S58" s="4">
        <v>0.1241</v>
      </c>
      <c r="T58" s="4">
        <v>1.9E-3</v>
      </c>
      <c r="U58" s="4">
        <v>3.3500000000000002E-2</v>
      </c>
      <c r="V58" s="4">
        <v>1.6000000000000001E-3</v>
      </c>
      <c r="W58" s="4">
        <v>5.7599999999999998E-2</v>
      </c>
      <c r="X58" s="4">
        <v>7.4000000000000003E-3</v>
      </c>
    </row>
    <row r="59" spans="1:24" x14ac:dyDescent="0.2">
      <c r="A59" s="3">
        <v>5931</v>
      </c>
      <c r="B59" s="3" t="s">
        <v>102</v>
      </c>
      <c r="C59" s="3">
        <v>297</v>
      </c>
      <c r="D59" s="3">
        <v>176</v>
      </c>
      <c r="E59" s="3">
        <v>4</v>
      </c>
      <c r="F59" s="3">
        <v>4</v>
      </c>
      <c r="G59" s="3">
        <v>1</v>
      </c>
      <c r="H59" s="3">
        <v>23429</v>
      </c>
      <c r="I59" s="3">
        <v>31100</v>
      </c>
      <c r="J59" s="3">
        <v>32680</v>
      </c>
      <c r="K59" s="3">
        <v>23500</v>
      </c>
      <c r="L59" s="3">
        <v>31194</v>
      </c>
      <c r="M59" s="3">
        <v>32780</v>
      </c>
      <c r="N59" s="4">
        <v>0.25690000000000002</v>
      </c>
      <c r="O59" s="4">
        <v>0.25690000000000002</v>
      </c>
      <c r="P59" s="4">
        <v>0</v>
      </c>
      <c r="Q59" s="4">
        <v>0</v>
      </c>
      <c r="R59" s="4">
        <v>0.25950000000000001</v>
      </c>
      <c r="S59" s="4">
        <v>3.5299999999999998E-2</v>
      </c>
      <c r="T59" s="4">
        <v>1.4E-3</v>
      </c>
      <c r="U59" s="4">
        <v>4.0800000000000003E-2</v>
      </c>
      <c r="V59" s="4">
        <v>1.0500000000000001E-2</v>
      </c>
      <c r="W59" s="4">
        <v>7.7499999999999999E-2</v>
      </c>
      <c r="X59" s="4">
        <v>6.1199999999999997E-2</v>
      </c>
    </row>
    <row r="60" spans="1:24" x14ac:dyDescent="0.2">
      <c r="A60" s="3">
        <v>5932</v>
      </c>
      <c r="B60" s="3" t="s">
        <v>103</v>
      </c>
      <c r="C60" s="3">
        <v>217</v>
      </c>
      <c r="D60" s="3">
        <v>307</v>
      </c>
      <c r="E60" s="3">
        <v>2</v>
      </c>
      <c r="F60" s="3">
        <v>4</v>
      </c>
      <c r="G60" s="3">
        <v>0</v>
      </c>
      <c r="H60" s="3">
        <v>600</v>
      </c>
      <c r="I60" s="3">
        <v>630</v>
      </c>
      <c r="J60" s="3">
        <v>670</v>
      </c>
      <c r="K60" s="3">
        <v>640</v>
      </c>
      <c r="L60" s="3">
        <v>672</v>
      </c>
      <c r="M60" s="3">
        <v>716</v>
      </c>
      <c r="N60" s="4">
        <v>0</v>
      </c>
      <c r="O60" s="4">
        <v>0</v>
      </c>
      <c r="P60" s="4">
        <v>0.38969999999999999</v>
      </c>
      <c r="Q60" s="4">
        <v>0.38829999999999998</v>
      </c>
      <c r="R60" s="4">
        <v>9.5000000000000001E-2</v>
      </c>
      <c r="S60" s="4">
        <v>0.10199999999999999</v>
      </c>
      <c r="T60" s="4">
        <v>1.8200000000000001E-2</v>
      </c>
      <c r="U60" s="4">
        <v>7.0000000000000001E-3</v>
      </c>
      <c r="V60" s="4">
        <v>0</v>
      </c>
      <c r="W60" s="4">
        <v>1.4E-3</v>
      </c>
      <c r="X60" s="4">
        <v>0</v>
      </c>
    </row>
    <row r="61" spans="1:24" x14ac:dyDescent="0.2">
      <c r="A61" s="3">
        <v>5933</v>
      </c>
      <c r="B61" s="3" t="s">
        <v>104</v>
      </c>
      <c r="C61" s="3">
        <v>217</v>
      </c>
      <c r="D61" s="3">
        <v>256</v>
      </c>
      <c r="E61" s="3">
        <v>2</v>
      </c>
      <c r="F61" s="3">
        <v>4</v>
      </c>
      <c r="G61" s="3">
        <v>0</v>
      </c>
      <c r="H61" s="3">
        <v>3840</v>
      </c>
      <c r="I61" s="3">
        <v>3990</v>
      </c>
      <c r="J61" s="3">
        <v>3560</v>
      </c>
      <c r="K61" s="3">
        <v>4094</v>
      </c>
      <c r="L61" s="3">
        <v>4254</v>
      </c>
      <c r="M61" s="3">
        <v>3796</v>
      </c>
      <c r="N61" s="4">
        <v>0</v>
      </c>
      <c r="O61" s="4">
        <v>0</v>
      </c>
      <c r="P61" s="4">
        <v>0.377</v>
      </c>
      <c r="Q61" s="4">
        <v>0.377</v>
      </c>
      <c r="R61" s="4">
        <v>4.7899999999999998E-2</v>
      </c>
      <c r="S61" s="4">
        <v>0.10349999999999999</v>
      </c>
      <c r="T61" s="4">
        <v>4.4999999999999997E-3</v>
      </c>
      <c r="U61" s="4">
        <v>6.4000000000000001E-2</v>
      </c>
      <c r="V61" s="4">
        <v>0</v>
      </c>
      <c r="W61" s="4">
        <v>2.4799999999999999E-2</v>
      </c>
      <c r="X61" s="4">
        <v>1.2999999999999999E-3</v>
      </c>
    </row>
    <row r="62" spans="1:24" x14ac:dyDescent="0.2">
      <c r="A62" s="3">
        <v>5934</v>
      </c>
      <c r="B62" s="3" t="s">
        <v>105</v>
      </c>
      <c r="C62" s="3">
        <v>159</v>
      </c>
      <c r="D62" s="3">
        <v>312</v>
      </c>
      <c r="E62" s="3">
        <v>2</v>
      </c>
      <c r="F62" s="3">
        <v>4</v>
      </c>
      <c r="G62" s="3">
        <v>0</v>
      </c>
      <c r="H62" s="3">
        <v>2671</v>
      </c>
      <c r="I62" s="3">
        <v>3490</v>
      </c>
      <c r="J62" s="3">
        <v>2580</v>
      </c>
      <c r="K62" s="3">
        <v>2848</v>
      </c>
      <c r="L62" s="3">
        <v>3722</v>
      </c>
      <c r="M62" s="3">
        <v>2752</v>
      </c>
      <c r="N62" s="4">
        <v>0</v>
      </c>
      <c r="O62" s="4">
        <v>0</v>
      </c>
      <c r="P62" s="4">
        <v>0.33539999999999998</v>
      </c>
      <c r="Q62" s="4">
        <v>0.33539999999999998</v>
      </c>
      <c r="R62" s="4">
        <v>7.0900000000000005E-2</v>
      </c>
      <c r="S62" s="4">
        <v>0.1036</v>
      </c>
      <c r="T62" s="4">
        <v>4.7000000000000002E-3</v>
      </c>
      <c r="U62" s="4">
        <v>6.4699999999999994E-2</v>
      </c>
      <c r="V62" s="4">
        <v>0</v>
      </c>
      <c r="W62" s="4">
        <v>8.2100000000000006E-2</v>
      </c>
      <c r="X62" s="4">
        <v>3.3E-3</v>
      </c>
    </row>
    <row r="63" spans="1:24" x14ac:dyDescent="0.2">
      <c r="A63" s="3">
        <v>5935</v>
      </c>
      <c r="B63" s="3" t="s">
        <v>106</v>
      </c>
      <c r="C63" s="3">
        <v>217</v>
      </c>
      <c r="D63" s="3">
        <v>323</v>
      </c>
      <c r="E63" s="3">
        <v>2</v>
      </c>
      <c r="F63" s="3">
        <v>4</v>
      </c>
      <c r="G63" s="3">
        <v>0</v>
      </c>
      <c r="H63" s="3">
        <v>2218</v>
      </c>
      <c r="I63" s="3">
        <v>1930</v>
      </c>
      <c r="J63" s="3">
        <v>1830</v>
      </c>
      <c r="K63" s="3">
        <v>2366</v>
      </c>
      <c r="L63" s="3">
        <v>2058</v>
      </c>
      <c r="M63" s="3">
        <v>1952</v>
      </c>
      <c r="N63" s="4">
        <v>0</v>
      </c>
      <c r="O63" s="4">
        <v>0</v>
      </c>
      <c r="P63" s="4">
        <v>0.41909999999999997</v>
      </c>
      <c r="Q63" s="4">
        <v>0.41849999999999998</v>
      </c>
      <c r="R63" s="4">
        <v>2.5600000000000001E-2</v>
      </c>
      <c r="S63" s="4">
        <v>0.127</v>
      </c>
      <c r="T63" s="4">
        <v>5.0000000000000001E-4</v>
      </c>
      <c r="U63" s="4">
        <v>8.2000000000000007E-3</v>
      </c>
      <c r="V63" s="4">
        <v>0</v>
      </c>
      <c r="W63" s="4">
        <v>1E-3</v>
      </c>
      <c r="X63" s="4">
        <v>0</v>
      </c>
    </row>
    <row r="64" spans="1:24" x14ac:dyDescent="0.2">
      <c r="A64" s="3">
        <v>5936</v>
      </c>
      <c r="B64" s="3" t="s">
        <v>107</v>
      </c>
      <c r="C64" s="3">
        <v>217</v>
      </c>
      <c r="D64" s="3">
        <v>101</v>
      </c>
      <c r="E64" s="3">
        <v>2</v>
      </c>
      <c r="F64" s="3">
        <v>4</v>
      </c>
      <c r="G64" s="3">
        <v>0</v>
      </c>
      <c r="H64" s="3">
        <v>4300</v>
      </c>
      <c r="I64" s="3">
        <v>5690</v>
      </c>
      <c r="J64" s="3">
        <v>4880</v>
      </c>
      <c r="K64" s="3">
        <v>4584</v>
      </c>
      <c r="L64" s="3">
        <v>6066</v>
      </c>
      <c r="M64" s="3">
        <v>5204</v>
      </c>
      <c r="N64" s="4">
        <v>0</v>
      </c>
      <c r="O64" s="4">
        <v>0</v>
      </c>
      <c r="P64" s="4">
        <v>0.35780000000000001</v>
      </c>
      <c r="Q64" s="4">
        <v>0.35759999999999997</v>
      </c>
      <c r="R64" s="4">
        <v>8.6699999999999999E-2</v>
      </c>
      <c r="S64" s="4">
        <v>0.10009999999999999</v>
      </c>
      <c r="T64" s="4">
        <v>7.9000000000000008E-3</v>
      </c>
      <c r="U64" s="4">
        <v>5.1299999999999998E-2</v>
      </c>
      <c r="V64" s="4">
        <v>0</v>
      </c>
      <c r="W64" s="4">
        <v>3.6700000000000003E-2</v>
      </c>
      <c r="X64" s="4">
        <v>1.9E-3</v>
      </c>
    </row>
    <row r="65" spans="1:24" x14ac:dyDescent="0.2">
      <c r="A65" s="3">
        <v>5937</v>
      </c>
      <c r="B65" s="3" t="s">
        <v>108</v>
      </c>
      <c r="C65" s="3">
        <v>217</v>
      </c>
      <c r="D65" s="3">
        <v>114</v>
      </c>
      <c r="E65" s="3">
        <v>2</v>
      </c>
      <c r="F65" s="3">
        <v>5</v>
      </c>
      <c r="G65" s="3">
        <v>0</v>
      </c>
      <c r="H65" s="3">
        <v>2667</v>
      </c>
      <c r="I65" s="3">
        <v>3570</v>
      </c>
      <c r="J65" s="3">
        <v>3920</v>
      </c>
      <c r="K65" s="3">
        <v>2844</v>
      </c>
      <c r="L65" s="3">
        <v>3806</v>
      </c>
      <c r="M65" s="3">
        <v>4180</v>
      </c>
      <c r="N65" s="4">
        <v>0</v>
      </c>
      <c r="O65" s="4">
        <v>0</v>
      </c>
      <c r="P65" s="4">
        <v>0.33800000000000002</v>
      </c>
      <c r="Q65" s="4">
        <v>0.33800000000000002</v>
      </c>
      <c r="R65" s="4">
        <v>9.5899999999999999E-2</v>
      </c>
      <c r="S65" s="4">
        <v>0.1002</v>
      </c>
      <c r="T65" s="4">
        <v>7.9000000000000008E-3</v>
      </c>
      <c r="U65" s="4">
        <v>8.7599999999999997E-2</v>
      </c>
      <c r="V65" s="4">
        <v>0</v>
      </c>
      <c r="W65" s="4">
        <v>2.9899999999999999E-2</v>
      </c>
      <c r="X65" s="4">
        <v>2.5999999999999999E-3</v>
      </c>
    </row>
    <row r="66" spans="1:24" x14ac:dyDescent="0.2">
      <c r="A66" s="3">
        <v>5938</v>
      </c>
      <c r="B66" s="3" t="s">
        <v>109</v>
      </c>
      <c r="C66" s="3">
        <v>151</v>
      </c>
      <c r="D66" s="3">
        <v>318</v>
      </c>
      <c r="E66" s="3">
        <v>2</v>
      </c>
      <c r="F66" s="3">
        <v>5</v>
      </c>
      <c r="G66" s="3">
        <v>0</v>
      </c>
      <c r="H66" s="3">
        <v>1820</v>
      </c>
      <c r="I66" s="3">
        <v>5720</v>
      </c>
      <c r="J66" s="3">
        <v>4500</v>
      </c>
      <c r="K66" s="3">
        <v>1942</v>
      </c>
      <c r="L66" s="3">
        <v>6098</v>
      </c>
      <c r="M66" s="3">
        <v>4798</v>
      </c>
      <c r="N66" s="4">
        <v>0</v>
      </c>
      <c r="O66" s="4">
        <v>0</v>
      </c>
      <c r="P66" s="4">
        <v>0.43309999999999998</v>
      </c>
      <c r="Q66" s="4">
        <v>0.43309999999999998</v>
      </c>
      <c r="R66" s="4">
        <v>4.9399999999999999E-2</v>
      </c>
      <c r="S66" s="4">
        <v>3.56E-2</v>
      </c>
      <c r="T66" s="4">
        <v>1.5E-3</v>
      </c>
      <c r="U66" s="4">
        <v>3.3599999999999998E-2</v>
      </c>
      <c r="V66" s="4">
        <v>0</v>
      </c>
      <c r="W66" s="4">
        <v>1.29E-2</v>
      </c>
      <c r="X66" s="4">
        <v>8.0000000000000004E-4</v>
      </c>
    </row>
    <row r="67" spans="1:24" x14ac:dyDescent="0.2">
      <c r="A67" s="3">
        <v>5939</v>
      </c>
      <c r="B67" s="3" t="s">
        <v>110</v>
      </c>
      <c r="C67" s="3">
        <v>151</v>
      </c>
      <c r="D67" s="3">
        <v>323</v>
      </c>
      <c r="E67" s="3">
        <v>2</v>
      </c>
      <c r="F67" s="3">
        <v>5</v>
      </c>
      <c r="G67" s="3">
        <v>0</v>
      </c>
      <c r="H67" s="3">
        <v>760</v>
      </c>
      <c r="I67" s="3">
        <v>1860</v>
      </c>
      <c r="J67" s="3">
        <v>1460</v>
      </c>
      <c r="K67" s="3">
        <v>812</v>
      </c>
      <c r="L67" s="3">
        <v>1984</v>
      </c>
      <c r="M67" s="3">
        <v>1558</v>
      </c>
      <c r="N67" s="4">
        <v>0</v>
      </c>
      <c r="O67" s="4">
        <v>0</v>
      </c>
      <c r="P67" s="4">
        <v>0.39219999999999999</v>
      </c>
      <c r="Q67" s="4">
        <v>0.39219999999999999</v>
      </c>
      <c r="R67" s="4">
        <v>7.7700000000000005E-2</v>
      </c>
      <c r="S67" s="4">
        <v>0.122</v>
      </c>
      <c r="T67" s="4">
        <v>5.1000000000000004E-3</v>
      </c>
      <c r="U67" s="4">
        <v>9.5999999999999992E-3</v>
      </c>
      <c r="V67" s="4">
        <v>0</v>
      </c>
      <c r="W67" s="4">
        <v>5.9999999999999995E-4</v>
      </c>
      <c r="X67" s="4">
        <v>0</v>
      </c>
    </row>
    <row r="68" spans="1:24" x14ac:dyDescent="0.2">
      <c r="A68" s="3">
        <v>5940</v>
      </c>
      <c r="B68" s="3" t="s">
        <v>111</v>
      </c>
      <c r="C68" s="3">
        <v>151</v>
      </c>
      <c r="D68" s="3">
        <v>329</v>
      </c>
      <c r="E68" s="3">
        <v>2</v>
      </c>
      <c r="F68" s="3">
        <v>5</v>
      </c>
      <c r="G68" s="3">
        <v>0</v>
      </c>
      <c r="H68" s="3">
        <v>9353</v>
      </c>
      <c r="I68" s="3">
        <v>10150</v>
      </c>
      <c r="J68" s="3">
        <v>11350</v>
      </c>
      <c r="K68" s="3">
        <v>9972</v>
      </c>
      <c r="L68" s="3">
        <v>10820</v>
      </c>
      <c r="M68" s="3">
        <v>12100</v>
      </c>
      <c r="N68" s="4">
        <v>0</v>
      </c>
      <c r="O68" s="4">
        <v>0</v>
      </c>
      <c r="P68" s="4">
        <v>0.3886</v>
      </c>
      <c r="Q68" s="4">
        <v>0.38850000000000001</v>
      </c>
      <c r="R68" s="4">
        <v>5.8999999999999997E-2</v>
      </c>
      <c r="S68" s="4">
        <v>9.01E-2</v>
      </c>
      <c r="T68" s="4">
        <v>3.8E-3</v>
      </c>
      <c r="U68" s="4">
        <v>4.7100000000000003E-2</v>
      </c>
      <c r="V68" s="4">
        <v>2.5999999999999999E-3</v>
      </c>
      <c r="W68" s="4">
        <v>1.55E-2</v>
      </c>
      <c r="X68" s="4">
        <v>4.7999999999999996E-3</v>
      </c>
    </row>
    <row r="69" spans="1:24" x14ac:dyDescent="0.2">
      <c r="A69" s="3">
        <v>5941</v>
      </c>
      <c r="B69" s="3" t="s">
        <v>57</v>
      </c>
      <c r="C69" s="3">
        <v>255</v>
      </c>
      <c r="D69" s="3">
        <v>79</v>
      </c>
      <c r="E69" s="3">
        <v>6</v>
      </c>
      <c r="F69" s="3">
        <v>5</v>
      </c>
      <c r="G69" s="3">
        <v>1</v>
      </c>
      <c r="H69" s="3">
        <v>88300</v>
      </c>
      <c r="I69" s="3">
        <v>75560</v>
      </c>
      <c r="J69" s="3">
        <v>75930</v>
      </c>
      <c r="K69" s="3">
        <v>88566</v>
      </c>
      <c r="L69" s="3">
        <v>75788</v>
      </c>
      <c r="M69" s="3">
        <v>76158</v>
      </c>
      <c r="N69" s="4">
        <v>0.28239999999999998</v>
      </c>
      <c r="O69" s="4">
        <v>0.28239999999999998</v>
      </c>
      <c r="P69" s="4">
        <v>0</v>
      </c>
      <c r="Q69" s="4">
        <v>0</v>
      </c>
      <c r="R69" s="4">
        <v>0.21679999999999999</v>
      </c>
      <c r="S69" s="4">
        <v>7.1999999999999998E-3</v>
      </c>
      <c r="T69" s="4">
        <v>1.1999999999999999E-3</v>
      </c>
      <c r="U69" s="4">
        <v>2.5100000000000001E-2</v>
      </c>
      <c r="V69" s="4">
        <v>6.4000000000000003E-3</v>
      </c>
      <c r="W69" s="4">
        <v>7.4200000000000002E-2</v>
      </c>
      <c r="X69" s="4">
        <v>0.1043</v>
      </c>
    </row>
    <row r="70" spans="1:24" x14ac:dyDescent="0.2">
      <c r="A70" s="3">
        <v>5942</v>
      </c>
      <c r="B70" s="3" t="s">
        <v>112</v>
      </c>
      <c r="C70" s="3">
        <v>255</v>
      </c>
      <c r="D70" s="3">
        <v>55</v>
      </c>
      <c r="E70" s="3">
        <v>2</v>
      </c>
      <c r="F70" s="3">
        <v>5</v>
      </c>
      <c r="G70" s="3">
        <v>0</v>
      </c>
      <c r="H70" s="3">
        <v>1740</v>
      </c>
      <c r="I70" s="3">
        <v>1560</v>
      </c>
      <c r="J70" s="3">
        <v>1530</v>
      </c>
      <c r="K70" s="3">
        <v>1856</v>
      </c>
      <c r="L70" s="3">
        <v>1664</v>
      </c>
      <c r="M70" s="3">
        <v>1632</v>
      </c>
      <c r="N70" s="4">
        <v>0</v>
      </c>
      <c r="O70" s="4">
        <v>0</v>
      </c>
      <c r="P70" s="4">
        <v>0.41120000000000001</v>
      </c>
      <c r="Q70" s="4">
        <v>0.41120000000000001</v>
      </c>
      <c r="R70" s="4">
        <v>3.1300000000000001E-2</v>
      </c>
      <c r="S70" s="4">
        <v>0.12559999999999999</v>
      </c>
      <c r="T70" s="4">
        <v>1.8E-3</v>
      </c>
      <c r="U70" s="4">
        <v>1.72E-2</v>
      </c>
      <c r="V70" s="4">
        <v>0</v>
      </c>
      <c r="W70" s="4">
        <v>1.8E-3</v>
      </c>
      <c r="X70" s="4">
        <v>0</v>
      </c>
    </row>
    <row r="71" spans="1:24" x14ac:dyDescent="0.2">
      <c r="A71" s="3">
        <v>5943</v>
      </c>
      <c r="B71" s="3" t="s">
        <v>113</v>
      </c>
      <c r="C71" s="3">
        <v>35</v>
      </c>
      <c r="D71" s="3">
        <v>169</v>
      </c>
      <c r="E71" s="3">
        <v>2</v>
      </c>
      <c r="F71" s="3">
        <v>5</v>
      </c>
      <c r="G71" s="3">
        <v>0</v>
      </c>
      <c r="H71" s="3">
        <v>8772</v>
      </c>
      <c r="I71" s="3">
        <v>10160</v>
      </c>
      <c r="J71" s="3">
        <v>9300</v>
      </c>
      <c r="K71" s="3">
        <v>9352</v>
      </c>
      <c r="L71" s="3">
        <v>10832</v>
      </c>
      <c r="M71" s="3">
        <v>9914</v>
      </c>
      <c r="N71" s="4">
        <v>0</v>
      </c>
      <c r="O71" s="4">
        <v>0</v>
      </c>
      <c r="P71" s="4">
        <v>0.28060000000000002</v>
      </c>
      <c r="Q71" s="4">
        <v>0.28060000000000002</v>
      </c>
      <c r="R71" s="4">
        <v>0.17499999999999999</v>
      </c>
      <c r="S71" s="4">
        <v>9.1700000000000004E-2</v>
      </c>
      <c r="T71" s="4">
        <v>2.2100000000000002E-2</v>
      </c>
      <c r="U71" s="4">
        <v>4.2000000000000003E-2</v>
      </c>
      <c r="V71" s="4">
        <v>0</v>
      </c>
      <c r="W71" s="4">
        <v>9.3799999999999994E-2</v>
      </c>
      <c r="X71" s="4">
        <v>1.4200000000000001E-2</v>
      </c>
    </row>
    <row r="72" spans="1:24" x14ac:dyDescent="0.2">
      <c r="A72" s="3">
        <v>5944</v>
      </c>
      <c r="B72" s="3" t="s">
        <v>108</v>
      </c>
      <c r="C72" s="3">
        <v>255</v>
      </c>
      <c r="D72" s="3">
        <v>269</v>
      </c>
      <c r="E72" s="3">
        <v>2</v>
      </c>
      <c r="F72" s="3">
        <v>5</v>
      </c>
      <c r="G72" s="3">
        <v>0</v>
      </c>
      <c r="H72" s="3">
        <v>860</v>
      </c>
      <c r="I72" s="3">
        <v>1110</v>
      </c>
      <c r="J72" s="3">
        <v>1030</v>
      </c>
      <c r="K72" s="3">
        <v>918</v>
      </c>
      <c r="L72" s="3">
        <v>1184</v>
      </c>
      <c r="M72" s="3">
        <v>1098</v>
      </c>
      <c r="N72" s="4">
        <v>0</v>
      </c>
      <c r="O72" s="4">
        <v>0</v>
      </c>
      <c r="P72" s="4">
        <v>0.41260000000000002</v>
      </c>
      <c r="Q72" s="4">
        <v>0.41260000000000002</v>
      </c>
      <c r="R72" s="4">
        <v>3.1899999999999998E-2</v>
      </c>
      <c r="S72" s="4">
        <v>0.1239</v>
      </c>
      <c r="T72" s="4">
        <v>2.7000000000000001E-3</v>
      </c>
      <c r="U72" s="4">
        <v>1.46E-2</v>
      </c>
      <c r="V72" s="4">
        <v>0</v>
      </c>
      <c r="W72" s="4">
        <v>1.8E-3</v>
      </c>
      <c r="X72" s="4">
        <v>0</v>
      </c>
    </row>
    <row r="73" spans="1:24" x14ac:dyDescent="0.2">
      <c r="A73" s="3">
        <v>5945</v>
      </c>
      <c r="B73" s="3" t="s">
        <v>114</v>
      </c>
      <c r="C73" s="3">
        <v>255</v>
      </c>
      <c r="D73" s="3">
        <v>203</v>
      </c>
      <c r="E73" s="3">
        <v>2</v>
      </c>
      <c r="F73" s="3">
        <v>5</v>
      </c>
      <c r="G73" s="3">
        <v>0</v>
      </c>
      <c r="H73" s="3">
        <v>3600</v>
      </c>
      <c r="I73" s="3">
        <v>4000</v>
      </c>
      <c r="J73" s="3">
        <v>3540</v>
      </c>
      <c r="K73" s="3">
        <v>3838</v>
      </c>
      <c r="L73" s="3">
        <v>4264</v>
      </c>
      <c r="M73" s="3">
        <v>3774</v>
      </c>
      <c r="N73" s="4">
        <v>0</v>
      </c>
      <c r="O73" s="4">
        <v>0</v>
      </c>
      <c r="P73" s="4">
        <v>0.39960000000000001</v>
      </c>
      <c r="Q73" s="4">
        <v>0.39929999999999999</v>
      </c>
      <c r="R73" s="4">
        <v>3.44E-2</v>
      </c>
      <c r="S73" s="4">
        <v>0.10680000000000001</v>
      </c>
      <c r="T73" s="4">
        <v>1.2999999999999999E-3</v>
      </c>
      <c r="U73" s="4">
        <v>3.44E-2</v>
      </c>
      <c r="V73" s="4">
        <v>0</v>
      </c>
      <c r="W73" s="4">
        <v>2.3099999999999999E-2</v>
      </c>
      <c r="X73" s="4">
        <v>1.1000000000000001E-3</v>
      </c>
    </row>
    <row r="74" spans="1:24" x14ac:dyDescent="0.2">
      <c r="A74" s="3">
        <v>5946</v>
      </c>
      <c r="B74" s="3" t="s">
        <v>115</v>
      </c>
      <c r="C74" s="3">
        <v>255</v>
      </c>
      <c r="D74" s="3">
        <v>207</v>
      </c>
      <c r="E74" s="3">
        <v>2</v>
      </c>
      <c r="F74" s="3">
        <v>5</v>
      </c>
      <c r="G74" s="3">
        <v>0</v>
      </c>
      <c r="H74" s="3">
        <v>1400</v>
      </c>
      <c r="I74" s="3">
        <v>1430</v>
      </c>
      <c r="J74" s="3">
        <v>1790</v>
      </c>
      <c r="K74" s="3">
        <v>1494</v>
      </c>
      <c r="L74" s="3">
        <v>1526</v>
      </c>
      <c r="M74" s="3">
        <v>1910</v>
      </c>
      <c r="N74" s="4">
        <v>0</v>
      </c>
      <c r="O74" s="4">
        <v>0</v>
      </c>
      <c r="P74" s="4">
        <v>0.4304</v>
      </c>
      <c r="Q74" s="4">
        <v>0.42980000000000002</v>
      </c>
      <c r="R74" s="4">
        <v>0</v>
      </c>
      <c r="S74" s="4">
        <v>0.11990000000000001</v>
      </c>
      <c r="T74" s="4">
        <v>0</v>
      </c>
      <c r="U74" s="4">
        <v>1.78E-2</v>
      </c>
      <c r="V74" s="4">
        <v>0</v>
      </c>
      <c r="W74" s="4">
        <v>2.0999999999999999E-3</v>
      </c>
      <c r="X74" s="4">
        <v>0</v>
      </c>
    </row>
    <row r="75" spans="1:24" x14ac:dyDescent="0.2">
      <c r="A75" s="3">
        <v>5947</v>
      </c>
      <c r="B75" s="3" t="s">
        <v>116</v>
      </c>
      <c r="C75" s="3">
        <v>255</v>
      </c>
      <c r="D75" s="3">
        <v>8007</v>
      </c>
      <c r="E75" s="3">
        <v>2</v>
      </c>
      <c r="F75" s="3">
        <v>5</v>
      </c>
      <c r="G75" s="3">
        <v>0</v>
      </c>
      <c r="H75" s="3">
        <v>1000</v>
      </c>
      <c r="I75" s="3">
        <v>1100</v>
      </c>
      <c r="J75" s="3">
        <v>1210</v>
      </c>
      <c r="K75" s="3">
        <v>1066</v>
      </c>
      <c r="L75" s="3">
        <v>1174</v>
      </c>
      <c r="M75" s="3">
        <v>1290</v>
      </c>
      <c r="N75" s="4">
        <v>0</v>
      </c>
      <c r="O75" s="4">
        <v>0</v>
      </c>
      <c r="P75" s="4">
        <v>0.42949999999999999</v>
      </c>
      <c r="Q75" s="4">
        <v>0.42949999999999999</v>
      </c>
      <c r="R75" s="4">
        <v>0</v>
      </c>
      <c r="S75" s="4">
        <v>0.1202</v>
      </c>
      <c r="T75" s="4">
        <v>0</v>
      </c>
      <c r="U75" s="4">
        <v>1.8599999999999998E-2</v>
      </c>
      <c r="V75" s="4">
        <v>0</v>
      </c>
      <c r="W75" s="4">
        <v>2.3E-3</v>
      </c>
      <c r="X75" s="4">
        <v>0</v>
      </c>
    </row>
    <row r="76" spans="1:24" x14ac:dyDescent="0.2">
      <c r="A76" s="3">
        <v>5948</v>
      </c>
      <c r="B76" s="3" t="s">
        <v>56</v>
      </c>
      <c r="C76" s="3">
        <v>255</v>
      </c>
      <c r="D76" s="3">
        <v>29</v>
      </c>
      <c r="E76" s="3">
        <v>4</v>
      </c>
      <c r="F76" s="3">
        <v>5</v>
      </c>
      <c r="G76" s="3">
        <v>0</v>
      </c>
      <c r="H76" s="3">
        <v>14414</v>
      </c>
      <c r="I76" s="3">
        <v>12100</v>
      </c>
      <c r="J76" s="3">
        <v>12920</v>
      </c>
      <c r="K76" s="3">
        <v>15366</v>
      </c>
      <c r="L76" s="3">
        <v>12900</v>
      </c>
      <c r="M76" s="3">
        <v>13774</v>
      </c>
      <c r="N76" s="4">
        <v>0</v>
      </c>
      <c r="O76" s="4">
        <v>0</v>
      </c>
      <c r="P76" s="4">
        <v>0.39600000000000002</v>
      </c>
      <c r="Q76" s="4">
        <v>0.39600000000000002</v>
      </c>
      <c r="R76" s="4">
        <v>2.9700000000000001E-2</v>
      </c>
      <c r="S76" s="4">
        <v>8.4900000000000003E-2</v>
      </c>
      <c r="T76" s="4">
        <v>3.3E-3</v>
      </c>
      <c r="U76" s="4">
        <v>4.5400000000000003E-2</v>
      </c>
      <c r="V76" s="4">
        <v>4.8999999999999998E-3</v>
      </c>
      <c r="W76" s="4">
        <v>2.8799999999999999E-2</v>
      </c>
      <c r="X76" s="4">
        <v>1.0800000000000001E-2</v>
      </c>
    </row>
    <row r="77" spans="1:24" x14ac:dyDescent="0.2">
      <c r="A77" s="3">
        <v>5949</v>
      </c>
      <c r="B77" s="3" t="s">
        <v>117</v>
      </c>
      <c r="C77" s="3">
        <v>255</v>
      </c>
      <c r="D77" s="3">
        <v>1</v>
      </c>
      <c r="E77" s="3">
        <v>4</v>
      </c>
      <c r="F77" s="3">
        <v>5</v>
      </c>
      <c r="G77" s="3">
        <v>0</v>
      </c>
      <c r="H77" s="3">
        <v>13743</v>
      </c>
      <c r="I77" s="3">
        <v>13060</v>
      </c>
      <c r="J77" s="3">
        <v>13060</v>
      </c>
      <c r="K77" s="3">
        <v>14652</v>
      </c>
      <c r="L77" s="3">
        <v>13922</v>
      </c>
      <c r="M77" s="3">
        <v>13922</v>
      </c>
      <c r="N77" s="4">
        <v>0</v>
      </c>
      <c r="O77" s="4">
        <v>0</v>
      </c>
      <c r="P77" s="4">
        <v>0.41339999999999999</v>
      </c>
      <c r="Q77" s="4">
        <v>0.41339999999999999</v>
      </c>
      <c r="R77" s="4">
        <v>3.6499999999999998E-2</v>
      </c>
      <c r="S77" s="4">
        <v>8.6400000000000005E-2</v>
      </c>
      <c r="T77" s="4">
        <v>2.5000000000000001E-3</v>
      </c>
      <c r="U77" s="4">
        <v>2.9100000000000001E-2</v>
      </c>
      <c r="V77" s="4">
        <v>1.5E-3</v>
      </c>
      <c r="W77" s="4">
        <v>1.3899999999999999E-2</v>
      </c>
      <c r="X77" s="4">
        <v>3.2000000000000002E-3</v>
      </c>
    </row>
    <row r="78" spans="1:24" x14ac:dyDescent="0.2">
      <c r="A78" s="3">
        <v>5950</v>
      </c>
      <c r="B78" s="3" t="s">
        <v>118</v>
      </c>
      <c r="C78" s="3">
        <v>255</v>
      </c>
      <c r="D78" s="3">
        <v>67</v>
      </c>
      <c r="E78" s="3">
        <v>2</v>
      </c>
      <c r="F78" s="3">
        <v>5</v>
      </c>
      <c r="G78" s="3">
        <v>0</v>
      </c>
      <c r="H78" s="3">
        <v>7100</v>
      </c>
      <c r="I78" s="3">
        <v>7140</v>
      </c>
      <c r="J78" s="3">
        <v>7240</v>
      </c>
      <c r="K78" s="3">
        <v>7570</v>
      </c>
      <c r="L78" s="3">
        <v>7612</v>
      </c>
      <c r="M78" s="3">
        <v>7718</v>
      </c>
      <c r="N78" s="4">
        <v>0</v>
      </c>
      <c r="O78" s="4">
        <v>0</v>
      </c>
      <c r="P78" s="4">
        <v>0.34939999999999999</v>
      </c>
      <c r="Q78" s="4">
        <v>0.34939999999999999</v>
      </c>
      <c r="R78" s="4">
        <v>0.1116</v>
      </c>
      <c r="S78" s="4">
        <v>8.3599999999999994E-2</v>
      </c>
      <c r="T78" s="4">
        <v>1.5900000000000001E-2</v>
      </c>
      <c r="U78" s="4">
        <v>6.7500000000000004E-2</v>
      </c>
      <c r="V78" s="4">
        <v>0</v>
      </c>
      <c r="W78" s="4">
        <v>1.8800000000000001E-2</v>
      </c>
      <c r="X78" s="4">
        <v>3.8E-3</v>
      </c>
    </row>
    <row r="79" spans="1:24" x14ac:dyDescent="0.2">
      <c r="A79" s="3">
        <v>5951</v>
      </c>
      <c r="B79" s="3" t="s">
        <v>119</v>
      </c>
      <c r="C79" s="3">
        <v>255</v>
      </c>
      <c r="D79" s="3">
        <v>93</v>
      </c>
      <c r="E79" s="3">
        <v>2</v>
      </c>
      <c r="F79" s="3">
        <v>5</v>
      </c>
      <c r="G79" s="3">
        <v>0</v>
      </c>
      <c r="H79" s="3">
        <v>1880</v>
      </c>
      <c r="I79" s="3">
        <v>2010</v>
      </c>
      <c r="J79" s="3">
        <v>2220</v>
      </c>
      <c r="K79" s="3">
        <v>2006</v>
      </c>
      <c r="L79" s="3">
        <v>2144</v>
      </c>
      <c r="M79" s="3">
        <v>2368</v>
      </c>
      <c r="N79" s="4">
        <v>0</v>
      </c>
      <c r="O79" s="4">
        <v>0</v>
      </c>
      <c r="P79" s="4">
        <v>0.40239999999999998</v>
      </c>
      <c r="Q79" s="4">
        <v>0.40239999999999998</v>
      </c>
      <c r="R79" s="4">
        <v>0.1482</v>
      </c>
      <c r="S79" s="4">
        <v>3.0800000000000001E-2</v>
      </c>
      <c r="T79" s="4">
        <v>7.1999999999999998E-3</v>
      </c>
      <c r="U79" s="4">
        <v>7.1999999999999998E-3</v>
      </c>
      <c r="V79" s="4">
        <v>0</v>
      </c>
      <c r="W79" s="4">
        <v>1.6999999999999999E-3</v>
      </c>
      <c r="X79" s="4">
        <v>4.0000000000000002E-4</v>
      </c>
    </row>
    <row r="80" spans="1:24" x14ac:dyDescent="0.2">
      <c r="A80" s="3">
        <v>5952</v>
      </c>
      <c r="B80" s="3" t="s">
        <v>120</v>
      </c>
      <c r="C80" s="3">
        <v>77</v>
      </c>
      <c r="D80" s="3">
        <v>370</v>
      </c>
      <c r="E80" s="3">
        <v>2</v>
      </c>
      <c r="F80" s="3">
        <v>6</v>
      </c>
      <c r="G80" s="3">
        <v>0</v>
      </c>
      <c r="H80" s="3">
        <v>5280</v>
      </c>
      <c r="I80" s="3">
        <v>5400</v>
      </c>
      <c r="J80" s="3">
        <v>4280</v>
      </c>
      <c r="K80" s="3">
        <v>5630</v>
      </c>
      <c r="L80" s="3">
        <v>5758</v>
      </c>
      <c r="M80" s="3">
        <v>4564</v>
      </c>
      <c r="N80" s="4">
        <v>0</v>
      </c>
      <c r="O80" s="4">
        <v>0</v>
      </c>
      <c r="P80" s="4">
        <v>0.4078</v>
      </c>
      <c r="Q80" s="4">
        <v>0.40749999999999997</v>
      </c>
      <c r="R80" s="4">
        <v>8.8000000000000005E-3</v>
      </c>
      <c r="S80" s="4">
        <v>4.5999999999999999E-2</v>
      </c>
      <c r="T80" s="4">
        <v>0</v>
      </c>
      <c r="U80" s="4">
        <v>8.5699999999999998E-2</v>
      </c>
      <c r="V80" s="4">
        <v>0</v>
      </c>
      <c r="W80" s="4">
        <v>4.0500000000000001E-2</v>
      </c>
      <c r="X80" s="4">
        <v>3.7000000000000002E-3</v>
      </c>
    </row>
    <row r="81" spans="1:24" x14ac:dyDescent="0.2">
      <c r="A81" s="3">
        <v>5953</v>
      </c>
      <c r="B81" s="3" t="s">
        <v>121</v>
      </c>
      <c r="C81" s="3">
        <v>77</v>
      </c>
      <c r="D81" s="3">
        <v>380</v>
      </c>
      <c r="E81" s="3">
        <v>2</v>
      </c>
      <c r="F81" s="3">
        <v>6</v>
      </c>
      <c r="G81" s="3">
        <v>0</v>
      </c>
      <c r="H81" s="3">
        <v>1762</v>
      </c>
      <c r="I81" s="3">
        <v>1910</v>
      </c>
      <c r="J81" s="3">
        <v>2150</v>
      </c>
      <c r="K81" s="3">
        <v>1880</v>
      </c>
      <c r="L81" s="3">
        <v>2038</v>
      </c>
      <c r="M81" s="3">
        <v>2292</v>
      </c>
      <c r="N81" s="4">
        <v>0</v>
      </c>
      <c r="O81" s="4">
        <v>0</v>
      </c>
      <c r="P81" s="4">
        <v>0.43630000000000002</v>
      </c>
      <c r="Q81" s="4">
        <v>0.43590000000000001</v>
      </c>
      <c r="R81" s="4">
        <v>0.01</v>
      </c>
      <c r="S81" s="4">
        <v>3.7499999999999999E-2</v>
      </c>
      <c r="T81" s="4">
        <v>4.0000000000000002E-4</v>
      </c>
      <c r="U81" s="4">
        <v>5.4100000000000002E-2</v>
      </c>
      <c r="V81" s="4">
        <v>0</v>
      </c>
      <c r="W81" s="4">
        <v>2.5700000000000001E-2</v>
      </c>
      <c r="X81" s="4">
        <v>0</v>
      </c>
    </row>
    <row r="82" spans="1:24" x14ac:dyDescent="0.2">
      <c r="A82" s="3">
        <v>5954</v>
      </c>
      <c r="B82" s="3" t="s">
        <v>56</v>
      </c>
      <c r="C82" s="3">
        <v>77</v>
      </c>
      <c r="D82" s="3">
        <v>101</v>
      </c>
      <c r="E82" s="3">
        <v>2</v>
      </c>
      <c r="F82" s="3">
        <v>6</v>
      </c>
      <c r="G82" s="3">
        <v>0</v>
      </c>
      <c r="H82" s="3">
        <v>5914</v>
      </c>
      <c r="I82" s="3">
        <v>6390</v>
      </c>
      <c r="J82" s="3">
        <v>5310</v>
      </c>
      <c r="K82" s="3">
        <v>6306</v>
      </c>
      <c r="L82" s="3">
        <v>6812</v>
      </c>
      <c r="M82" s="3">
        <v>5662</v>
      </c>
      <c r="N82" s="4">
        <v>0</v>
      </c>
      <c r="O82" s="4">
        <v>0</v>
      </c>
      <c r="P82" s="4">
        <v>0.39190000000000003</v>
      </c>
      <c r="Q82" s="4">
        <v>0.39169999999999999</v>
      </c>
      <c r="R82" s="4">
        <v>2.9499999999999998E-2</v>
      </c>
      <c r="S82" s="4">
        <v>9.5399999999999999E-2</v>
      </c>
      <c r="T82" s="4">
        <v>1.4E-3</v>
      </c>
      <c r="U82" s="4">
        <v>4.87E-2</v>
      </c>
      <c r="V82" s="4">
        <v>2.5999999999999999E-3</v>
      </c>
      <c r="W82" s="4">
        <v>3.09E-2</v>
      </c>
      <c r="X82" s="4">
        <v>7.7999999999999996E-3</v>
      </c>
    </row>
    <row r="83" spans="1:24" x14ac:dyDescent="0.2">
      <c r="A83" s="3">
        <v>5955</v>
      </c>
      <c r="B83" s="3" t="s">
        <v>85</v>
      </c>
      <c r="C83" s="3">
        <v>77</v>
      </c>
      <c r="D83" s="3">
        <v>153</v>
      </c>
      <c r="E83" s="3">
        <v>4</v>
      </c>
      <c r="F83" s="3">
        <v>6</v>
      </c>
      <c r="G83" s="3">
        <v>1</v>
      </c>
      <c r="H83" s="3">
        <v>37604</v>
      </c>
      <c r="I83" s="3">
        <v>41020</v>
      </c>
      <c r="J83" s="3">
        <v>44280</v>
      </c>
      <c r="K83" s="3">
        <v>37718</v>
      </c>
      <c r="L83" s="3">
        <v>41144</v>
      </c>
      <c r="M83" s="3">
        <v>44414</v>
      </c>
      <c r="N83" s="4">
        <v>0.24560000000000001</v>
      </c>
      <c r="O83" s="4">
        <v>0.24560000000000001</v>
      </c>
      <c r="P83" s="4">
        <v>0</v>
      </c>
      <c r="Q83" s="4">
        <v>0</v>
      </c>
      <c r="R83" s="4">
        <v>0.26579999999999998</v>
      </c>
      <c r="S83" s="4">
        <v>6.08E-2</v>
      </c>
      <c r="T83" s="4">
        <v>2.2000000000000001E-3</v>
      </c>
      <c r="U83" s="4">
        <v>3.0599999999999999E-2</v>
      </c>
      <c r="V83" s="4">
        <v>5.4000000000000003E-3</v>
      </c>
      <c r="W83" s="4">
        <v>7.0199999999999999E-2</v>
      </c>
      <c r="X83" s="4">
        <v>7.3800000000000004E-2</v>
      </c>
    </row>
    <row r="84" spans="1:24" x14ac:dyDescent="0.2">
      <c r="A84" s="3">
        <v>5956</v>
      </c>
      <c r="B84" s="3" t="s">
        <v>122</v>
      </c>
      <c r="C84" s="3">
        <v>77</v>
      </c>
      <c r="D84" s="3">
        <v>183</v>
      </c>
      <c r="E84" s="3">
        <v>2</v>
      </c>
      <c r="F84" s="3">
        <v>6</v>
      </c>
      <c r="G84" s="3">
        <v>0</v>
      </c>
      <c r="H84" s="3">
        <v>2838</v>
      </c>
      <c r="I84" s="3">
        <v>3250</v>
      </c>
      <c r="J84" s="3">
        <v>2110</v>
      </c>
      <c r="K84" s="3">
        <v>3026</v>
      </c>
      <c r="L84" s="3">
        <v>3466</v>
      </c>
      <c r="M84" s="3">
        <v>2250</v>
      </c>
      <c r="N84" s="4">
        <v>0</v>
      </c>
      <c r="O84" s="4">
        <v>0</v>
      </c>
      <c r="P84" s="4">
        <v>0.42220000000000002</v>
      </c>
      <c r="Q84" s="4">
        <v>0.42220000000000002</v>
      </c>
      <c r="R84" s="4">
        <v>3.78E-2</v>
      </c>
      <c r="S84" s="4">
        <v>3.78E-2</v>
      </c>
      <c r="T84" s="4">
        <v>0</v>
      </c>
      <c r="U84" s="4">
        <v>4.8899999999999999E-2</v>
      </c>
      <c r="V84" s="4">
        <v>0</v>
      </c>
      <c r="W84" s="4">
        <v>2.8400000000000002E-2</v>
      </c>
      <c r="X84" s="4">
        <v>2.7000000000000001E-3</v>
      </c>
    </row>
    <row r="85" spans="1:24" x14ac:dyDescent="0.2">
      <c r="A85" s="3">
        <v>5957</v>
      </c>
      <c r="B85" s="3" t="s">
        <v>123</v>
      </c>
      <c r="C85" s="3">
        <v>77</v>
      </c>
      <c r="D85" s="3">
        <v>221</v>
      </c>
      <c r="E85" s="3">
        <v>2</v>
      </c>
      <c r="F85" s="3">
        <v>6</v>
      </c>
      <c r="G85" s="3">
        <v>0</v>
      </c>
      <c r="H85" s="3">
        <v>1200</v>
      </c>
      <c r="I85" s="3">
        <v>1050</v>
      </c>
      <c r="J85" s="3">
        <v>1080</v>
      </c>
      <c r="K85" s="3">
        <v>1280</v>
      </c>
      <c r="L85" s="3">
        <v>1120</v>
      </c>
      <c r="M85" s="3">
        <v>1152</v>
      </c>
      <c r="N85" s="4">
        <v>0</v>
      </c>
      <c r="O85" s="4">
        <v>0</v>
      </c>
      <c r="P85" s="4">
        <v>0.35160000000000002</v>
      </c>
      <c r="Q85" s="4">
        <v>0.35160000000000002</v>
      </c>
      <c r="R85" s="4">
        <v>0.02</v>
      </c>
      <c r="S85" s="4">
        <v>0.12759999999999999</v>
      </c>
      <c r="T85" s="4">
        <v>0</v>
      </c>
      <c r="U85" s="4">
        <v>0.1363</v>
      </c>
      <c r="V85" s="4">
        <v>0</v>
      </c>
      <c r="W85" s="4">
        <v>1.3899999999999999E-2</v>
      </c>
      <c r="X85" s="4">
        <v>0</v>
      </c>
    </row>
    <row r="86" spans="1:24" x14ac:dyDescent="0.2">
      <c r="A86" s="3">
        <v>5958</v>
      </c>
      <c r="B86" s="3" t="s">
        <v>124</v>
      </c>
      <c r="C86" s="3">
        <v>77</v>
      </c>
      <c r="D86" s="3">
        <v>232</v>
      </c>
      <c r="E86" s="3">
        <v>2</v>
      </c>
      <c r="F86" s="3">
        <v>6</v>
      </c>
      <c r="G86" s="3">
        <v>0</v>
      </c>
      <c r="H86" s="3">
        <v>5085</v>
      </c>
      <c r="I86" s="3">
        <v>3820</v>
      </c>
      <c r="J86" s="3">
        <v>3450</v>
      </c>
      <c r="K86" s="3">
        <v>5422</v>
      </c>
      <c r="L86" s="3">
        <v>4074</v>
      </c>
      <c r="M86" s="3">
        <v>3678</v>
      </c>
      <c r="N86" s="4">
        <v>0</v>
      </c>
      <c r="O86" s="4">
        <v>0</v>
      </c>
      <c r="P86" s="4">
        <v>0.37409999999999999</v>
      </c>
      <c r="Q86" s="4">
        <v>0.37409999999999999</v>
      </c>
      <c r="R86" s="4">
        <v>3.6200000000000003E-2</v>
      </c>
      <c r="S86" s="4">
        <v>0.1052</v>
      </c>
      <c r="T86" s="4">
        <v>2.9999999999999997E-4</v>
      </c>
      <c r="U86" s="4">
        <v>7.8299999999999995E-2</v>
      </c>
      <c r="V86" s="4">
        <v>0</v>
      </c>
      <c r="W86" s="4">
        <v>3.0499999999999999E-2</v>
      </c>
      <c r="X86" s="4">
        <v>1.4E-3</v>
      </c>
    </row>
    <row r="87" spans="1:24" x14ac:dyDescent="0.2">
      <c r="A87" s="3">
        <v>5959</v>
      </c>
      <c r="B87" s="3" t="s">
        <v>125</v>
      </c>
      <c r="C87" s="3">
        <v>199</v>
      </c>
      <c r="D87" s="3">
        <v>189</v>
      </c>
      <c r="E87" s="3">
        <v>2</v>
      </c>
      <c r="F87" s="3">
        <v>6</v>
      </c>
      <c r="G87" s="3">
        <v>0</v>
      </c>
      <c r="H87" s="3">
        <v>500</v>
      </c>
      <c r="I87" s="3">
        <v>600</v>
      </c>
      <c r="J87" s="3">
        <v>2160</v>
      </c>
      <c r="K87" s="3">
        <v>534</v>
      </c>
      <c r="L87" s="3">
        <v>640</v>
      </c>
      <c r="M87" s="3">
        <v>2304</v>
      </c>
      <c r="N87" s="4">
        <v>0</v>
      </c>
      <c r="O87" s="4">
        <v>0</v>
      </c>
      <c r="P87" s="4">
        <v>0.43490000000000001</v>
      </c>
      <c r="Q87" s="4">
        <v>0.43490000000000001</v>
      </c>
      <c r="R87" s="4">
        <v>0</v>
      </c>
      <c r="S87" s="4">
        <v>0.1198</v>
      </c>
      <c r="T87" s="4">
        <v>0</v>
      </c>
      <c r="U87" s="4">
        <v>9.4999999999999998E-3</v>
      </c>
      <c r="V87" s="4">
        <v>0</v>
      </c>
      <c r="W87" s="4">
        <v>8.9999999999999998E-4</v>
      </c>
      <c r="X87" s="4">
        <v>0</v>
      </c>
    </row>
    <row r="88" spans="1:24" x14ac:dyDescent="0.2">
      <c r="A88" s="3">
        <v>5960</v>
      </c>
      <c r="B88" s="3" t="s">
        <v>126</v>
      </c>
      <c r="C88" s="3">
        <v>45</v>
      </c>
      <c r="D88" s="3">
        <v>1</v>
      </c>
      <c r="E88" s="3">
        <v>2</v>
      </c>
      <c r="F88" s="3">
        <v>6</v>
      </c>
      <c r="G88" s="3">
        <v>0</v>
      </c>
      <c r="H88" s="3">
        <v>4400</v>
      </c>
      <c r="I88" s="3">
        <v>4870</v>
      </c>
      <c r="J88" s="3">
        <v>7700</v>
      </c>
      <c r="K88" s="3">
        <v>4692</v>
      </c>
      <c r="L88" s="3">
        <v>5192</v>
      </c>
      <c r="M88" s="3">
        <v>8210</v>
      </c>
      <c r="N88" s="4">
        <v>0</v>
      </c>
      <c r="O88" s="4">
        <v>0</v>
      </c>
      <c r="P88" s="4">
        <v>0.35899999999999999</v>
      </c>
      <c r="Q88" s="4">
        <v>0.35899999999999999</v>
      </c>
      <c r="R88" s="4">
        <v>3.4700000000000002E-2</v>
      </c>
      <c r="S88" s="4">
        <v>0.1037</v>
      </c>
      <c r="T88" s="4">
        <v>1.6999999999999999E-3</v>
      </c>
      <c r="U88" s="4">
        <v>6.6100000000000006E-2</v>
      </c>
      <c r="V88" s="4">
        <v>3.3999999999999998E-3</v>
      </c>
      <c r="W88" s="4">
        <v>6.2899999999999998E-2</v>
      </c>
      <c r="X88" s="4">
        <v>9.4999999999999998E-3</v>
      </c>
    </row>
    <row r="89" spans="1:24" x14ac:dyDescent="0.2">
      <c r="A89" s="3">
        <v>5961</v>
      </c>
      <c r="B89" s="3" t="s">
        <v>127</v>
      </c>
      <c r="C89" s="3">
        <v>45</v>
      </c>
      <c r="D89" s="3">
        <v>285</v>
      </c>
      <c r="E89" s="3">
        <v>2</v>
      </c>
      <c r="F89" s="3">
        <v>6</v>
      </c>
      <c r="G89" s="3">
        <v>0</v>
      </c>
      <c r="H89" s="3">
        <v>780</v>
      </c>
      <c r="I89" s="3">
        <v>680</v>
      </c>
      <c r="J89" s="3">
        <v>720</v>
      </c>
      <c r="K89" s="3">
        <v>832</v>
      </c>
      <c r="L89" s="3">
        <v>726</v>
      </c>
      <c r="M89" s="3">
        <v>768</v>
      </c>
      <c r="N89" s="4">
        <v>0</v>
      </c>
      <c r="O89" s="4">
        <v>0</v>
      </c>
      <c r="P89" s="4">
        <v>0.3906</v>
      </c>
      <c r="Q89" s="4">
        <v>0.38929999999999998</v>
      </c>
      <c r="R89" s="4">
        <v>2.5999999999999999E-2</v>
      </c>
      <c r="S89" s="4">
        <v>0.1211</v>
      </c>
      <c r="T89" s="4">
        <v>6.4999999999999997E-3</v>
      </c>
      <c r="U89" s="4">
        <v>6.1199999999999997E-2</v>
      </c>
      <c r="V89" s="4">
        <v>0</v>
      </c>
      <c r="W89" s="4">
        <v>5.1999999999999998E-3</v>
      </c>
      <c r="X89" s="4">
        <v>0</v>
      </c>
    </row>
    <row r="90" spans="1:24" x14ac:dyDescent="0.2">
      <c r="A90" s="3">
        <v>5962</v>
      </c>
      <c r="B90" s="3" t="s">
        <v>128</v>
      </c>
      <c r="C90" s="3">
        <v>45</v>
      </c>
      <c r="D90" s="3">
        <v>301</v>
      </c>
      <c r="E90" s="3">
        <v>2</v>
      </c>
      <c r="F90" s="3">
        <v>6</v>
      </c>
      <c r="G90" s="3">
        <v>0</v>
      </c>
      <c r="H90" s="3">
        <v>500</v>
      </c>
      <c r="I90" s="3">
        <v>600</v>
      </c>
      <c r="J90" s="3">
        <v>750</v>
      </c>
      <c r="K90" s="3">
        <v>534</v>
      </c>
      <c r="L90" s="3">
        <v>640</v>
      </c>
      <c r="M90" s="3">
        <v>800</v>
      </c>
      <c r="N90" s="4">
        <v>0</v>
      </c>
      <c r="O90" s="4">
        <v>0</v>
      </c>
      <c r="P90" s="4">
        <v>0.435</v>
      </c>
      <c r="Q90" s="4">
        <v>0.43380000000000002</v>
      </c>
      <c r="R90" s="4">
        <v>0</v>
      </c>
      <c r="S90" s="4">
        <v>0.12</v>
      </c>
      <c r="T90" s="4">
        <v>0</v>
      </c>
      <c r="U90" s="4">
        <v>0.01</v>
      </c>
      <c r="V90" s="4">
        <v>0</v>
      </c>
      <c r="W90" s="4">
        <v>1.2999999999999999E-3</v>
      </c>
      <c r="X90" s="4">
        <v>0</v>
      </c>
    </row>
    <row r="91" spans="1:24" x14ac:dyDescent="0.2">
      <c r="A91" s="3">
        <v>5963</v>
      </c>
      <c r="B91" s="3" t="s">
        <v>129</v>
      </c>
      <c r="C91" s="3">
        <v>45</v>
      </c>
      <c r="D91" s="3">
        <v>172</v>
      </c>
      <c r="E91" s="3">
        <v>2</v>
      </c>
      <c r="F91" s="3">
        <v>6</v>
      </c>
      <c r="G91" s="3">
        <v>0</v>
      </c>
      <c r="H91" s="3">
        <v>880</v>
      </c>
      <c r="I91" s="3">
        <v>800</v>
      </c>
      <c r="J91" s="3">
        <v>2450</v>
      </c>
      <c r="K91" s="3">
        <v>940</v>
      </c>
      <c r="L91" s="3">
        <v>854</v>
      </c>
      <c r="M91" s="3">
        <v>2612</v>
      </c>
      <c r="N91" s="4">
        <v>0</v>
      </c>
      <c r="O91" s="4">
        <v>0</v>
      </c>
      <c r="P91" s="4">
        <v>0.3629</v>
      </c>
      <c r="Q91" s="4">
        <v>0.3629</v>
      </c>
      <c r="R91" s="4">
        <v>3.7499999999999999E-2</v>
      </c>
      <c r="S91" s="4">
        <v>0.1229</v>
      </c>
      <c r="T91" s="4">
        <v>3.8E-3</v>
      </c>
      <c r="U91" s="4">
        <v>5.5899999999999998E-2</v>
      </c>
      <c r="V91" s="4">
        <v>0</v>
      </c>
      <c r="W91" s="4">
        <v>5.3999999999999999E-2</v>
      </c>
      <c r="X91" s="4">
        <v>0</v>
      </c>
    </row>
    <row r="92" spans="1:24" x14ac:dyDescent="0.2">
      <c r="A92" s="3">
        <v>5964</v>
      </c>
      <c r="B92" s="3" t="s">
        <v>130</v>
      </c>
      <c r="C92" s="3">
        <v>45</v>
      </c>
      <c r="D92" s="3">
        <v>47</v>
      </c>
      <c r="E92" s="3">
        <v>2</v>
      </c>
      <c r="F92" s="3">
        <v>6</v>
      </c>
      <c r="G92" s="3">
        <v>0</v>
      </c>
      <c r="H92" s="3">
        <v>3857</v>
      </c>
      <c r="I92" s="3">
        <v>3760</v>
      </c>
      <c r="J92" s="3">
        <v>2700</v>
      </c>
      <c r="K92" s="3">
        <v>4112</v>
      </c>
      <c r="L92" s="3">
        <v>4010</v>
      </c>
      <c r="M92" s="3">
        <v>2880</v>
      </c>
      <c r="N92" s="4">
        <v>0</v>
      </c>
      <c r="O92" s="4">
        <v>0</v>
      </c>
      <c r="P92" s="4">
        <v>0.3795</v>
      </c>
      <c r="Q92" s="4">
        <v>0.3795</v>
      </c>
      <c r="R92" s="4">
        <v>3.3000000000000002E-2</v>
      </c>
      <c r="S92" s="4">
        <v>0.1024</v>
      </c>
      <c r="T92" s="4">
        <v>5.5999999999999999E-3</v>
      </c>
      <c r="U92" s="4">
        <v>5.8000000000000003E-2</v>
      </c>
      <c r="V92" s="4">
        <v>0</v>
      </c>
      <c r="W92" s="4">
        <v>4.0599999999999997E-2</v>
      </c>
      <c r="X92" s="4">
        <v>1.4E-3</v>
      </c>
    </row>
    <row r="93" spans="1:24" x14ac:dyDescent="0.2">
      <c r="A93" s="3">
        <v>5965</v>
      </c>
      <c r="B93" s="3" t="s">
        <v>131</v>
      </c>
      <c r="C93" s="3">
        <v>45</v>
      </c>
      <c r="D93" s="3">
        <v>234</v>
      </c>
      <c r="E93" s="3">
        <v>2</v>
      </c>
      <c r="F93" s="3">
        <v>7</v>
      </c>
      <c r="G93" s="3">
        <v>0</v>
      </c>
      <c r="H93" s="3">
        <v>5243</v>
      </c>
      <c r="I93" s="3">
        <v>20140</v>
      </c>
      <c r="J93" s="3">
        <v>13840</v>
      </c>
      <c r="K93" s="3">
        <v>5590</v>
      </c>
      <c r="L93" s="3">
        <v>21470</v>
      </c>
      <c r="M93" s="3">
        <v>14754</v>
      </c>
      <c r="N93" s="4">
        <v>0</v>
      </c>
      <c r="O93" s="4">
        <v>0</v>
      </c>
      <c r="P93" s="4">
        <v>0.39279999999999998</v>
      </c>
      <c r="Q93" s="4">
        <v>0.39279999999999998</v>
      </c>
      <c r="R93" s="4">
        <v>3.44E-2</v>
      </c>
      <c r="S93" s="4">
        <v>9.1499999999999998E-2</v>
      </c>
      <c r="T93" s="4">
        <v>8.3999999999999995E-3</v>
      </c>
      <c r="U93" s="4">
        <v>5.28E-2</v>
      </c>
      <c r="V93" s="4">
        <v>0</v>
      </c>
      <c r="W93" s="4">
        <v>2.5700000000000001E-2</v>
      </c>
      <c r="X93" s="4">
        <v>1.5E-3</v>
      </c>
    </row>
    <row r="94" spans="1:24" x14ac:dyDescent="0.2">
      <c r="A94" s="3">
        <v>5966</v>
      </c>
      <c r="B94" s="3" t="s">
        <v>129</v>
      </c>
      <c r="C94" s="3">
        <v>45</v>
      </c>
      <c r="D94" s="3">
        <v>194</v>
      </c>
      <c r="E94" s="3">
        <v>2</v>
      </c>
      <c r="F94" s="3">
        <v>7</v>
      </c>
      <c r="G94" s="3">
        <v>0</v>
      </c>
      <c r="H94" s="3">
        <v>2400</v>
      </c>
      <c r="I94" s="3">
        <v>2880</v>
      </c>
      <c r="J94" s="3">
        <v>2620</v>
      </c>
      <c r="K94" s="3">
        <v>2560</v>
      </c>
      <c r="L94" s="3">
        <v>3072</v>
      </c>
      <c r="M94" s="3">
        <v>2794</v>
      </c>
      <c r="N94" s="4">
        <v>0</v>
      </c>
      <c r="O94" s="4">
        <v>0</v>
      </c>
      <c r="P94" s="4">
        <v>0.34749999999999998</v>
      </c>
      <c r="Q94" s="4">
        <v>0.34720000000000001</v>
      </c>
      <c r="R94" s="4">
        <v>2.8299999999999999E-2</v>
      </c>
      <c r="S94" s="4">
        <v>0.1145</v>
      </c>
      <c r="T94" s="4">
        <v>1.2500000000000001E-2</v>
      </c>
      <c r="U94" s="4">
        <v>9.3100000000000002E-2</v>
      </c>
      <c r="V94" s="4">
        <v>0</v>
      </c>
      <c r="W94" s="4">
        <v>5.5100000000000003E-2</v>
      </c>
      <c r="X94" s="4">
        <v>1.8E-3</v>
      </c>
    </row>
    <row r="95" spans="1:24" x14ac:dyDescent="0.2">
      <c r="A95" s="3">
        <v>5967</v>
      </c>
      <c r="B95" s="3" t="s">
        <v>131</v>
      </c>
      <c r="C95" s="3">
        <v>143</v>
      </c>
      <c r="D95" s="3">
        <v>255</v>
      </c>
      <c r="E95" s="3">
        <v>2</v>
      </c>
      <c r="F95" s="3">
        <v>7</v>
      </c>
      <c r="G95" s="3">
        <v>0</v>
      </c>
      <c r="H95" s="3">
        <v>1200</v>
      </c>
      <c r="I95" s="3">
        <v>1270</v>
      </c>
      <c r="J95" s="3">
        <v>820</v>
      </c>
      <c r="K95" s="3">
        <v>1280</v>
      </c>
      <c r="L95" s="3">
        <v>1354</v>
      </c>
      <c r="M95" s="3">
        <v>876</v>
      </c>
      <c r="N95" s="4">
        <v>0</v>
      </c>
      <c r="O95" s="4">
        <v>0</v>
      </c>
      <c r="P95" s="4">
        <v>0.34589999999999999</v>
      </c>
      <c r="Q95" s="4">
        <v>0.34470000000000001</v>
      </c>
      <c r="R95" s="4">
        <v>9.1300000000000006E-2</v>
      </c>
      <c r="S95" s="4">
        <v>0.1187</v>
      </c>
      <c r="T95" s="4">
        <v>9.1000000000000004E-3</v>
      </c>
      <c r="U95" s="4">
        <v>7.0800000000000002E-2</v>
      </c>
      <c r="V95" s="4">
        <v>0</v>
      </c>
      <c r="W95" s="4">
        <v>1.9400000000000001E-2</v>
      </c>
      <c r="X95" s="4">
        <v>0</v>
      </c>
    </row>
    <row r="96" spans="1:24" x14ac:dyDescent="0.2">
      <c r="A96" s="3">
        <v>5968</v>
      </c>
      <c r="B96" s="3" t="s">
        <v>132</v>
      </c>
      <c r="C96" s="3">
        <v>45</v>
      </c>
      <c r="D96" s="3">
        <v>352</v>
      </c>
      <c r="E96" s="3">
        <v>2</v>
      </c>
      <c r="F96" s="3">
        <v>7</v>
      </c>
      <c r="G96" s="3">
        <v>0</v>
      </c>
      <c r="H96" s="3">
        <v>1200</v>
      </c>
      <c r="I96" s="3">
        <v>1360</v>
      </c>
      <c r="J96" s="3">
        <v>1300</v>
      </c>
      <c r="K96" s="3">
        <v>1280</v>
      </c>
      <c r="L96" s="3">
        <v>1450</v>
      </c>
      <c r="M96" s="3">
        <v>1386</v>
      </c>
      <c r="N96" s="4">
        <v>0</v>
      </c>
      <c r="O96" s="4">
        <v>0</v>
      </c>
      <c r="P96" s="4">
        <v>0.43070000000000003</v>
      </c>
      <c r="Q96" s="4">
        <v>0.43070000000000003</v>
      </c>
      <c r="R96" s="4">
        <v>0</v>
      </c>
      <c r="S96" s="4">
        <v>0.1198</v>
      </c>
      <c r="T96" s="4">
        <v>0</v>
      </c>
      <c r="U96" s="4">
        <v>1.66E-2</v>
      </c>
      <c r="V96" s="4">
        <v>0</v>
      </c>
      <c r="W96" s="4">
        <v>2.2000000000000001E-3</v>
      </c>
      <c r="X96" s="4">
        <v>0</v>
      </c>
    </row>
    <row r="97" spans="1:24" x14ac:dyDescent="0.2">
      <c r="A97" s="3">
        <v>5969</v>
      </c>
      <c r="B97" s="3" t="s">
        <v>102</v>
      </c>
      <c r="C97" s="3">
        <v>45</v>
      </c>
      <c r="D97" s="3">
        <v>276</v>
      </c>
      <c r="E97" s="3">
        <v>4</v>
      </c>
      <c r="F97" s="3">
        <v>7</v>
      </c>
      <c r="G97" s="3">
        <v>1</v>
      </c>
      <c r="H97" s="3">
        <v>39577</v>
      </c>
      <c r="I97" s="3">
        <v>41450</v>
      </c>
      <c r="J97" s="3">
        <v>34710</v>
      </c>
      <c r="K97" s="3">
        <v>39696</v>
      </c>
      <c r="L97" s="3">
        <v>41576</v>
      </c>
      <c r="M97" s="3">
        <v>34816</v>
      </c>
      <c r="N97" s="4">
        <v>0.2203</v>
      </c>
      <c r="O97" s="4">
        <v>0.2203</v>
      </c>
      <c r="P97" s="4">
        <v>0</v>
      </c>
      <c r="Q97" s="4">
        <v>0</v>
      </c>
      <c r="R97" s="4">
        <v>0.2102</v>
      </c>
      <c r="S97" s="4">
        <v>1.7899999999999999E-2</v>
      </c>
      <c r="T97" s="4">
        <v>1.2999999999999999E-3</v>
      </c>
      <c r="U97" s="4">
        <v>3.44E-2</v>
      </c>
      <c r="V97" s="4">
        <v>8.5000000000000006E-3</v>
      </c>
      <c r="W97" s="4">
        <v>0.14280000000000001</v>
      </c>
      <c r="X97" s="4">
        <v>0.14430000000000001</v>
      </c>
    </row>
    <row r="98" spans="1:24" x14ac:dyDescent="0.2">
      <c r="A98" s="3">
        <v>5970</v>
      </c>
      <c r="B98" s="3" t="s">
        <v>133</v>
      </c>
      <c r="C98" s="3">
        <v>45</v>
      </c>
      <c r="D98" s="3">
        <v>42</v>
      </c>
      <c r="E98" s="3">
        <v>4</v>
      </c>
      <c r="F98" s="3">
        <v>7</v>
      </c>
      <c r="G98" s="3">
        <v>0</v>
      </c>
      <c r="H98" s="3">
        <v>10100</v>
      </c>
      <c r="I98" s="3">
        <v>12760</v>
      </c>
      <c r="J98" s="3">
        <v>13210</v>
      </c>
      <c r="K98" s="3">
        <v>10768</v>
      </c>
      <c r="L98" s="3">
        <v>13604</v>
      </c>
      <c r="M98" s="3">
        <v>14082</v>
      </c>
      <c r="N98" s="4">
        <v>0</v>
      </c>
      <c r="O98" s="4">
        <v>0</v>
      </c>
      <c r="P98" s="4">
        <v>0.3911</v>
      </c>
      <c r="Q98" s="4">
        <v>0.3911</v>
      </c>
      <c r="R98" s="4">
        <v>2.9399999999999999E-2</v>
      </c>
      <c r="S98" s="4">
        <v>8.5900000000000004E-2</v>
      </c>
      <c r="T98" s="4">
        <v>2.5000000000000001E-3</v>
      </c>
      <c r="U98" s="4">
        <v>3.61E-2</v>
      </c>
      <c r="V98" s="4">
        <v>3.8999999999999998E-3</v>
      </c>
      <c r="W98" s="4">
        <v>4.0599999999999997E-2</v>
      </c>
      <c r="X98" s="4">
        <v>1.9400000000000001E-2</v>
      </c>
    </row>
    <row r="99" spans="1:24" x14ac:dyDescent="0.2">
      <c r="A99" s="3">
        <v>5971</v>
      </c>
      <c r="B99" s="3" t="s">
        <v>134</v>
      </c>
      <c r="C99" s="3">
        <v>45</v>
      </c>
      <c r="D99" s="3">
        <v>43</v>
      </c>
      <c r="E99" s="3">
        <v>2</v>
      </c>
      <c r="F99" s="3">
        <v>7</v>
      </c>
      <c r="G99" s="3">
        <v>0</v>
      </c>
      <c r="H99" s="3">
        <v>9083</v>
      </c>
      <c r="I99" s="3">
        <v>8010</v>
      </c>
      <c r="J99" s="3">
        <v>8450</v>
      </c>
      <c r="K99" s="3">
        <v>9684</v>
      </c>
      <c r="L99" s="3">
        <v>8540</v>
      </c>
      <c r="M99" s="3">
        <v>9008</v>
      </c>
      <c r="N99" s="4">
        <v>0</v>
      </c>
      <c r="O99" s="4">
        <v>0</v>
      </c>
      <c r="P99" s="4">
        <v>0.39979999999999999</v>
      </c>
      <c r="Q99" s="4">
        <v>0.39960000000000001</v>
      </c>
      <c r="R99" s="4">
        <v>5.8400000000000001E-2</v>
      </c>
      <c r="S99" s="4">
        <v>8.8599999999999998E-2</v>
      </c>
      <c r="T99" s="4">
        <v>7.1000000000000004E-3</v>
      </c>
      <c r="U99" s="4">
        <v>2.6100000000000002E-2</v>
      </c>
      <c r="V99" s="4">
        <v>2.8E-3</v>
      </c>
      <c r="W99" s="4">
        <v>1.21E-2</v>
      </c>
      <c r="X99" s="4">
        <v>5.5999999999999999E-3</v>
      </c>
    </row>
    <row r="100" spans="1:24" x14ac:dyDescent="0.2">
      <c r="A100" s="3">
        <v>5972</v>
      </c>
      <c r="B100" s="3" t="s">
        <v>135</v>
      </c>
      <c r="C100" s="3">
        <v>45</v>
      </c>
      <c r="D100" s="3">
        <v>472</v>
      </c>
      <c r="E100" s="3">
        <v>2</v>
      </c>
      <c r="F100" s="3">
        <v>7</v>
      </c>
      <c r="G100" s="3">
        <v>0</v>
      </c>
      <c r="H100" s="3">
        <v>900</v>
      </c>
      <c r="I100" s="3">
        <v>950</v>
      </c>
      <c r="J100" s="3">
        <v>1130</v>
      </c>
      <c r="K100" s="3">
        <v>960</v>
      </c>
      <c r="L100" s="3">
        <v>1014</v>
      </c>
      <c r="M100" s="3">
        <v>1206</v>
      </c>
      <c r="N100" s="4">
        <v>0</v>
      </c>
      <c r="O100" s="4">
        <v>0</v>
      </c>
      <c r="P100" s="4">
        <v>0.43120000000000003</v>
      </c>
      <c r="Q100" s="4">
        <v>0.43120000000000003</v>
      </c>
      <c r="R100" s="4">
        <v>0</v>
      </c>
      <c r="S100" s="4">
        <v>0.1202</v>
      </c>
      <c r="T100" s="4">
        <v>0</v>
      </c>
      <c r="U100" s="4">
        <v>1.5800000000000002E-2</v>
      </c>
      <c r="V100" s="4">
        <v>0</v>
      </c>
      <c r="W100" s="4">
        <v>1.6999999999999999E-3</v>
      </c>
      <c r="X100" s="4">
        <v>0</v>
      </c>
    </row>
    <row r="101" spans="1:24" x14ac:dyDescent="0.2">
      <c r="A101" s="3">
        <v>5973</v>
      </c>
      <c r="B101" s="3" t="s">
        <v>136</v>
      </c>
      <c r="C101" s="3">
        <v>45</v>
      </c>
      <c r="D101" s="3">
        <v>358</v>
      </c>
      <c r="E101" s="3">
        <v>2</v>
      </c>
      <c r="F101" s="3">
        <v>7</v>
      </c>
      <c r="G101" s="3">
        <v>0</v>
      </c>
      <c r="H101" s="3">
        <v>400</v>
      </c>
      <c r="I101" s="3">
        <v>400</v>
      </c>
      <c r="J101" s="3">
        <v>940</v>
      </c>
      <c r="K101" s="3">
        <v>428</v>
      </c>
      <c r="L101" s="3">
        <v>428</v>
      </c>
      <c r="M101" s="3">
        <v>1004</v>
      </c>
      <c r="N101" s="4">
        <v>0</v>
      </c>
      <c r="O101" s="4">
        <v>0</v>
      </c>
      <c r="P101" s="4">
        <v>0.42930000000000001</v>
      </c>
      <c r="Q101" s="4">
        <v>0.42930000000000001</v>
      </c>
      <c r="R101" s="4">
        <v>0</v>
      </c>
      <c r="S101" s="4">
        <v>0.1195</v>
      </c>
      <c r="T101" s="4">
        <v>0</v>
      </c>
      <c r="U101" s="4">
        <v>1.9900000000000001E-2</v>
      </c>
      <c r="V101" s="4">
        <v>0</v>
      </c>
      <c r="W101" s="4">
        <v>2E-3</v>
      </c>
      <c r="X101" s="4">
        <v>0</v>
      </c>
    </row>
    <row r="102" spans="1:24" x14ac:dyDescent="0.2">
      <c r="A102" s="3">
        <v>5974</v>
      </c>
      <c r="B102" s="3" t="s">
        <v>137</v>
      </c>
      <c r="C102" s="3">
        <v>45</v>
      </c>
      <c r="D102" s="3">
        <v>85</v>
      </c>
      <c r="E102" s="3">
        <v>2</v>
      </c>
      <c r="F102" s="3">
        <v>7</v>
      </c>
      <c r="G102" s="3">
        <v>0</v>
      </c>
      <c r="H102" s="3">
        <v>5871</v>
      </c>
      <c r="I102" s="3">
        <v>6600</v>
      </c>
      <c r="J102" s="3">
        <v>6920</v>
      </c>
      <c r="K102" s="3">
        <v>6260</v>
      </c>
      <c r="L102" s="3">
        <v>7036</v>
      </c>
      <c r="M102" s="3">
        <v>7378</v>
      </c>
      <c r="N102" s="4">
        <v>0</v>
      </c>
      <c r="O102" s="4">
        <v>0</v>
      </c>
      <c r="P102" s="4">
        <v>0.39979999999999999</v>
      </c>
      <c r="Q102" s="4">
        <v>0.3997</v>
      </c>
      <c r="R102" s="4">
        <v>2.2599999999999999E-2</v>
      </c>
      <c r="S102" s="4">
        <v>0.1071</v>
      </c>
      <c r="T102" s="4">
        <v>2.3999999999999998E-3</v>
      </c>
      <c r="U102" s="4">
        <v>4.99E-2</v>
      </c>
      <c r="V102" s="4">
        <v>0</v>
      </c>
      <c r="W102" s="4">
        <v>1.6500000000000001E-2</v>
      </c>
      <c r="X102" s="4">
        <v>1.9E-3</v>
      </c>
    </row>
    <row r="103" spans="1:24" x14ac:dyDescent="0.2">
      <c r="A103" s="3">
        <v>5975</v>
      </c>
      <c r="B103" s="3" t="s">
        <v>50</v>
      </c>
      <c r="C103" s="3">
        <v>45</v>
      </c>
      <c r="D103" s="3">
        <v>229</v>
      </c>
      <c r="E103" s="3">
        <v>2</v>
      </c>
      <c r="F103" s="3">
        <v>7</v>
      </c>
      <c r="G103" s="3">
        <v>0</v>
      </c>
      <c r="H103" s="3">
        <v>3015</v>
      </c>
      <c r="I103" s="3">
        <v>2860</v>
      </c>
      <c r="J103" s="3">
        <v>3490</v>
      </c>
      <c r="K103" s="3">
        <v>3214</v>
      </c>
      <c r="L103" s="3">
        <v>3050</v>
      </c>
      <c r="M103" s="3">
        <v>3722</v>
      </c>
      <c r="N103" s="4">
        <v>0</v>
      </c>
      <c r="O103" s="4">
        <v>0</v>
      </c>
      <c r="P103" s="4">
        <v>0.36780000000000002</v>
      </c>
      <c r="Q103" s="4">
        <v>0.36780000000000002</v>
      </c>
      <c r="R103" s="4">
        <v>0.1182</v>
      </c>
      <c r="S103" s="4">
        <v>9.6199999999999994E-2</v>
      </c>
      <c r="T103" s="4">
        <v>1.21E-2</v>
      </c>
      <c r="U103" s="4">
        <v>2.93E-2</v>
      </c>
      <c r="V103" s="4">
        <v>0</v>
      </c>
      <c r="W103" s="4">
        <v>8.3000000000000001E-3</v>
      </c>
      <c r="X103" s="4">
        <v>2.9999999999999997E-4</v>
      </c>
    </row>
    <row r="104" spans="1:24" x14ac:dyDescent="0.2">
      <c r="A104" s="3">
        <v>5976</v>
      </c>
      <c r="B104" s="3" t="s">
        <v>138</v>
      </c>
      <c r="C104" s="3">
        <v>223</v>
      </c>
      <c r="D104" s="3">
        <v>214</v>
      </c>
      <c r="E104" s="3">
        <v>2</v>
      </c>
      <c r="F104" s="3">
        <v>7</v>
      </c>
      <c r="G104" s="3">
        <v>0</v>
      </c>
      <c r="H104" s="3">
        <v>3386</v>
      </c>
      <c r="I104" s="3">
        <v>5130</v>
      </c>
      <c r="J104" s="3">
        <v>4580</v>
      </c>
      <c r="K104" s="3">
        <v>3610</v>
      </c>
      <c r="L104" s="3">
        <v>5470</v>
      </c>
      <c r="M104" s="3">
        <v>4884</v>
      </c>
      <c r="N104" s="4">
        <v>0</v>
      </c>
      <c r="O104" s="4">
        <v>0</v>
      </c>
      <c r="P104" s="4">
        <v>0.30649999999999999</v>
      </c>
      <c r="Q104" s="4">
        <v>0.30630000000000002</v>
      </c>
      <c r="R104" s="4">
        <v>0.1409</v>
      </c>
      <c r="S104" s="4">
        <v>0.1241</v>
      </c>
      <c r="T104" s="4">
        <v>3.2099999999999997E-2</v>
      </c>
      <c r="U104" s="4">
        <v>6.3899999999999998E-2</v>
      </c>
      <c r="V104" s="4">
        <v>0</v>
      </c>
      <c r="W104" s="4">
        <v>2.58E-2</v>
      </c>
      <c r="X104" s="4">
        <v>4.0000000000000002E-4</v>
      </c>
    </row>
    <row r="105" spans="1:24" x14ac:dyDescent="0.2">
      <c r="A105" s="3">
        <v>5977</v>
      </c>
      <c r="B105" s="3" t="s">
        <v>139</v>
      </c>
      <c r="C105" s="3">
        <v>223</v>
      </c>
      <c r="D105" s="3">
        <v>245</v>
      </c>
      <c r="E105" s="3">
        <v>2</v>
      </c>
      <c r="F105" s="3">
        <v>7</v>
      </c>
      <c r="G105" s="3">
        <v>0</v>
      </c>
      <c r="H105" s="3">
        <v>900</v>
      </c>
      <c r="I105" s="3">
        <v>990</v>
      </c>
      <c r="J105" s="3">
        <v>850</v>
      </c>
      <c r="K105" s="3">
        <v>960</v>
      </c>
      <c r="L105" s="3">
        <v>1056</v>
      </c>
      <c r="M105" s="3">
        <v>908</v>
      </c>
      <c r="N105" s="4">
        <v>0</v>
      </c>
      <c r="O105" s="4">
        <v>0</v>
      </c>
      <c r="P105" s="4">
        <v>0.43169999999999997</v>
      </c>
      <c r="Q105" s="4">
        <v>0.43169999999999997</v>
      </c>
      <c r="R105" s="4">
        <v>0</v>
      </c>
      <c r="S105" s="4">
        <v>0.12</v>
      </c>
      <c r="T105" s="4">
        <v>0</v>
      </c>
      <c r="U105" s="4">
        <v>1.54E-2</v>
      </c>
      <c r="V105" s="4">
        <v>0</v>
      </c>
      <c r="W105" s="4">
        <v>2.2000000000000001E-3</v>
      </c>
      <c r="X105" s="4">
        <v>0</v>
      </c>
    </row>
    <row r="106" spans="1:24" x14ac:dyDescent="0.2">
      <c r="A106" s="3">
        <v>5978</v>
      </c>
      <c r="B106" s="3" t="s">
        <v>140</v>
      </c>
      <c r="C106" s="3">
        <v>223</v>
      </c>
      <c r="D106" s="3">
        <v>247</v>
      </c>
      <c r="E106" s="3">
        <v>2</v>
      </c>
      <c r="F106" s="3">
        <v>7</v>
      </c>
      <c r="G106" s="3">
        <v>0</v>
      </c>
      <c r="H106" s="3">
        <v>1560</v>
      </c>
      <c r="I106" s="3">
        <v>1900</v>
      </c>
      <c r="J106" s="3">
        <v>1830</v>
      </c>
      <c r="K106" s="3">
        <v>1664</v>
      </c>
      <c r="L106" s="3">
        <v>2026</v>
      </c>
      <c r="M106" s="3">
        <v>1952</v>
      </c>
      <c r="N106" s="4">
        <v>0</v>
      </c>
      <c r="O106" s="4">
        <v>0</v>
      </c>
      <c r="P106" s="4">
        <v>0.42730000000000001</v>
      </c>
      <c r="Q106" s="4">
        <v>0.42670000000000002</v>
      </c>
      <c r="R106" s="4">
        <v>0</v>
      </c>
      <c r="S106" s="4">
        <v>0.12759999999999999</v>
      </c>
      <c r="T106" s="4">
        <v>0</v>
      </c>
      <c r="U106" s="4">
        <v>1.7399999999999999E-2</v>
      </c>
      <c r="V106" s="4">
        <v>0</v>
      </c>
      <c r="W106" s="4">
        <v>1.5E-3</v>
      </c>
      <c r="X106" s="4">
        <v>0</v>
      </c>
    </row>
    <row r="107" spans="1:24" x14ac:dyDescent="0.2">
      <c r="A107" s="3">
        <v>5979</v>
      </c>
      <c r="B107" s="3" t="s">
        <v>141</v>
      </c>
      <c r="C107" s="3">
        <v>223</v>
      </c>
      <c r="D107" s="3">
        <v>101</v>
      </c>
      <c r="E107" s="3">
        <v>2</v>
      </c>
      <c r="F107" s="3">
        <v>7</v>
      </c>
      <c r="G107" s="3">
        <v>0</v>
      </c>
      <c r="H107" s="3">
        <v>2275</v>
      </c>
      <c r="I107" s="3">
        <v>3360</v>
      </c>
      <c r="J107" s="3">
        <v>4020</v>
      </c>
      <c r="K107" s="3">
        <v>2426</v>
      </c>
      <c r="L107" s="3">
        <v>3582</v>
      </c>
      <c r="M107" s="3">
        <v>4286</v>
      </c>
      <c r="N107" s="4">
        <v>0</v>
      </c>
      <c r="O107" s="4">
        <v>0</v>
      </c>
      <c r="P107" s="4">
        <v>0.33429999999999999</v>
      </c>
      <c r="Q107" s="4">
        <v>0.33429999999999999</v>
      </c>
      <c r="R107" s="4">
        <v>9.3799999999999994E-2</v>
      </c>
      <c r="S107" s="4">
        <v>0.11899999999999999</v>
      </c>
      <c r="T107" s="4">
        <v>8.3999999999999995E-3</v>
      </c>
      <c r="U107" s="4">
        <v>8.4699999999999998E-2</v>
      </c>
      <c r="V107" s="4">
        <v>0</v>
      </c>
      <c r="W107" s="4">
        <v>2.1899999999999999E-2</v>
      </c>
      <c r="X107" s="4">
        <v>3.3E-3</v>
      </c>
    </row>
    <row r="108" spans="1:24" x14ac:dyDescent="0.2">
      <c r="A108" s="3">
        <v>5980</v>
      </c>
      <c r="B108" s="3" t="s">
        <v>101</v>
      </c>
      <c r="C108" s="3">
        <v>233</v>
      </c>
      <c r="D108" s="3">
        <v>210</v>
      </c>
      <c r="E108" s="3">
        <v>4</v>
      </c>
      <c r="F108" s="3">
        <v>7</v>
      </c>
      <c r="G108" s="3">
        <v>0</v>
      </c>
      <c r="H108" s="3">
        <v>10060</v>
      </c>
      <c r="I108" s="3">
        <v>14610</v>
      </c>
      <c r="J108" s="3">
        <v>7360</v>
      </c>
      <c r="K108" s="3">
        <v>10724</v>
      </c>
      <c r="L108" s="3">
        <v>15576</v>
      </c>
      <c r="M108" s="3">
        <v>7846</v>
      </c>
      <c r="N108" s="4">
        <v>0</v>
      </c>
      <c r="O108" s="4">
        <v>0</v>
      </c>
      <c r="P108" s="4">
        <v>0.36759999999999998</v>
      </c>
      <c r="Q108" s="4">
        <v>0.3674</v>
      </c>
      <c r="R108" s="4">
        <v>8.3199999999999996E-2</v>
      </c>
      <c r="S108" s="4">
        <v>5.8000000000000003E-2</v>
      </c>
      <c r="T108" s="4">
        <v>3.7000000000000002E-3</v>
      </c>
      <c r="U108" s="4">
        <v>5.28E-2</v>
      </c>
      <c r="V108" s="4">
        <v>6.1000000000000004E-3</v>
      </c>
      <c r="W108" s="4">
        <v>4.2599999999999999E-2</v>
      </c>
      <c r="X108" s="4">
        <v>1.8599999999999998E-2</v>
      </c>
    </row>
    <row r="109" spans="1:24" x14ac:dyDescent="0.2">
      <c r="A109" s="3">
        <v>5981</v>
      </c>
      <c r="B109" s="3" t="s">
        <v>142</v>
      </c>
      <c r="C109" s="3">
        <v>233</v>
      </c>
      <c r="D109" s="3">
        <v>284</v>
      </c>
      <c r="E109" s="3">
        <v>2</v>
      </c>
      <c r="F109" s="3">
        <v>7</v>
      </c>
      <c r="G109" s="3">
        <v>0</v>
      </c>
      <c r="H109" s="3">
        <v>700</v>
      </c>
      <c r="I109" s="3">
        <v>780</v>
      </c>
      <c r="J109" s="3">
        <v>780</v>
      </c>
      <c r="K109" s="3">
        <v>748</v>
      </c>
      <c r="L109" s="3">
        <v>832</v>
      </c>
      <c r="M109" s="3">
        <v>832</v>
      </c>
      <c r="N109" s="4">
        <v>0</v>
      </c>
      <c r="O109" s="4">
        <v>0</v>
      </c>
      <c r="P109" s="4">
        <v>0.41349999999999998</v>
      </c>
      <c r="Q109" s="4">
        <v>0.41349999999999998</v>
      </c>
      <c r="R109" s="4">
        <v>0</v>
      </c>
      <c r="S109" s="4">
        <v>0.1202</v>
      </c>
      <c r="T109" s="4">
        <v>0</v>
      </c>
      <c r="U109" s="4">
        <v>4.8099999999999997E-2</v>
      </c>
      <c r="V109" s="4">
        <v>0</v>
      </c>
      <c r="W109" s="4">
        <v>4.7999999999999996E-3</v>
      </c>
      <c r="X109" s="4">
        <v>0</v>
      </c>
    </row>
  </sheetData>
  <pageMargins left="0.7" right="0.7" top="0.75" bottom="0.75" header="0.3" footer="0.3"/>
  <pageSetup paperSize="271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10"/>
  <sheetViews>
    <sheetView tabSelected="1" topLeftCell="L1" zoomScale="140" zoomScaleNormal="140" workbookViewId="0">
      <selection activeCell="AC9" sqref="AC9"/>
    </sheetView>
  </sheetViews>
  <sheetFormatPr defaultRowHeight="11.25" x14ac:dyDescent="0.2"/>
  <cols>
    <col min="1" max="1" width="9.140625" style="5"/>
    <col min="2" max="2" width="9.140625" style="5" customWidth="1"/>
    <col min="3" max="3" width="14.42578125" style="5" customWidth="1"/>
    <col min="4" max="11" width="9.140625" style="5" customWidth="1"/>
    <col min="12" max="16384" width="9.140625" style="5"/>
  </cols>
  <sheetData>
    <row r="1" spans="1:30" x14ac:dyDescent="0.2">
      <c r="A1" s="9" t="s">
        <v>143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33</v>
      </c>
      <c r="J1" s="8" t="s">
        <v>34</v>
      </c>
      <c r="K1" s="8" t="s">
        <v>35</v>
      </c>
      <c r="L1" s="32" t="s">
        <v>149</v>
      </c>
      <c r="M1" s="8" t="s">
        <v>36</v>
      </c>
      <c r="N1" s="8" t="s">
        <v>37</v>
      </c>
      <c r="O1" s="8" t="s">
        <v>38</v>
      </c>
      <c r="P1" s="32" t="s">
        <v>150</v>
      </c>
      <c r="Q1" s="33" t="s">
        <v>39</v>
      </c>
      <c r="R1" s="33" t="s">
        <v>40</v>
      </c>
      <c r="S1" s="33" t="s">
        <v>41</v>
      </c>
      <c r="T1" s="33" t="s">
        <v>42</v>
      </c>
      <c r="U1" s="33" t="s">
        <v>43</v>
      </c>
      <c r="V1" s="33" t="s">
        <v>44</v>
      </c>
      <c r="W1" s="33" t="s">
        <v>45</v>
      </c>
      <c r="X1" s="33" t="s">
        <v>46</v>
      </c>
      <c r="Y1" s="33" t="s">
        <v>47</v>
      </c>
      <c r="Z1" s="33" t="s">
        <v>48</v>
      </c>
      <c r="AA1" s="33" t="s">
        <v>49</v>
      </c>
      <c r="AB1" s="5" t="s">
        <v>185</v>
      </c>
      <c r="AC1" s="5" t="s">
        <v>184</v>
      </c>
      <c r="AD1" s="5" t="s">
        <v>186</v>
      </c>
    </row>
    <row r="2" spans="1:30" x14ac:dyDescent="0.2">
      <c r="A2" s="3">
        <v>5874</v>
      </c>
      <c r="B2" s="5">
        <f>VLOOKUP(A2,'Station Equivalency'!$A$2:$B$115,2,0)</f>
        <v>5923</v>
      </c>
      <c r="C2" s="5" t="str">
        <f>VLOOKUP($A2,'Existing External Data'!$A$2:$X$109,2,0)</f>
        <v>SR 113</v>
      </c>
      <c r="D2" s="5">
        <f>VLOOKUP($A2,'Existing External Data'!$A$2:$X$109,3,0)</f>
        <v>15</v>
      </c>
      <c r="E2" s="5">
        <f>VLOOKUP($A2,'Existing External Data'!$A$2:$X$109,4,0)</f>
        <v>192</v>
      </c>
      <c r="F2" s="5">
        <f>VLOOKUP($A2,'Existing External Data'!$A$2:$X$109,5,0)</f>
        <v>2</v>
      </c>
      <c r="G2" s="5">
        <f>VLOOKUP($A2,'Existing External Data'!$A$2:$X$109,6,0)</f>
        <v>7</v>
      </c>
      <c r="H2" s="5">
        <f>VLOOKUP($A2,'Existing External Data'!$A$2:$X$109,7,0)</f>
        <v>0</v>
      </c>
      <c r="I2" s="5">
        <f>VLOOKUP($A2,'Existing External Data'!$A$2:$M$109,8,0)</f>
        <v>9229</v>
      </c>
      <c r="J2" s="5">
        <f>VLOOKUP($A2,'Existing External Data'!$A$2:$M$109,9,0)</f>
        <v>7890</v>
      </c>
      <c r="K2" s="5">
        <f>VLOOKUP($A2,'Existing External Data'!$A$2:$M$109,10,0)</f>
        <v>7100</v>
      </c>
      <c r="L2" s="11">
        <v>7260</v>
      </c>
      <c r="M2" s="5">
        <f>VLOOKUP($A2,'Existing External Data'!$A$2:$M$109,11,0)</f>
        <v>9840</v>
      </c>
      <c r="N2" s="5">
        <f>VLOOKUP($A2,'Existing External Data'!$A$2:$M$109,12,0)</f>
        <v>8412</v>
      </c>
      <c r="O2" s="5">
        <f>VLOOKUP($A2,'Existing External Data'!$A$2:$M$109,13,0)</f>
        <v>7570</v>
      </c>
      <c r="P2" s="11">
        <f>ROUND(O2/K2*L2,-1)</f>
        <v>7740</v>
      </c>
      <c r="Q2" s="4">
        <f>VLOOKUP($A2,'Existing External Data'!$A$2:$X$109,14,0)</f>
        <v>0</v>
      </c>
      <c r="R2" s="4">
        <f>VLOOKUP($A2,'Existing External Data'!$A$2:$X$109,15,0)</f>
        <v>0</v>
      </c>
      <c r="S2" s="4">
        <f>VLOOKUP($A2,'Existing External Data'!$A$2:$X$109,16,0)</f>
        <v>0.35199999999999998</v>
      </c>
      <c r="T2" s="4">
        <f>VLOOKUP($A2,'Existing External Data'!$A$2:$X$109,17,0)</f>
        <v>0.35189999999999999</v>
      </c>
      <c r="U2" s="4">
        <f>VLOOKUP($A2,'Existing External Data'!$A$2:$X$109,18,0)</f>
        <v>8.6400000000000005E-2</v>
      </c>
      <c r="V2" s="4">
        <f>VLOOKUP($A2,'Existing External Data'!$A$2:$X$109,19,0)</f>
        <v>9.4100000000000003E-2</v>
      </c>
      <c r="W2" s="4">
        <f>VLOOKUP($A2,'Existing External Data'!$A$2:$X$109,20,0)</f>
        <v>5.4999999999999997E-3</v>
      </c>
      <c r="X2" s="4">
        <f>VLOOKUP($A2,'Existing External Data'!$A$2:$X$109,21,0)</f>
        <v>5.5100000000000003E-2</v>
      </c>
      <c r="Y2" s="4">
        <f>VLOOKUP($A2,'Existing External Data'!$A$2:$X$109,22,0)</f>
        <v>0</v>
      </c>
      <c r="Z2" s="4">
        <f>VLOOKUP($A2,'Existing External Data'!$A$2:$X$109,23,0)</f>
        <v>4.6199999999999998E-2</v>
      </c>
      <c r="AA2" s="4">
        <f>VLOOKUP($A2,'Existing External Data'!$A$2:$X$109,24,0)</f>
        <v>8.8999999999999999E-3</v>
      </c>
      <c r="AB2" s="4">
        <v>0.11020000000000001</v>
      </c>
    </row>
    <row r="3" spans="1:30" x14ac:dyDescent="0.2">
      <c r="A3" s="3">
        <v>5875</v>
      </c>
      <c r="B3" s="5">
        <f>VLOOKUP(A3,'Station Equivalency'!$A$2:$B$115,2,0)</f>
        <v>5924</v>
      </c>
      <c r="C3" s="5" t="str">
        <f>VLOOKUP($A3,'Existing External Data'!$A$2:$X$109,2,0)</f>
        <v>Chulio Rd/Euhar</v>
      </c>
      <c r="D3" s="5">
        <f>VLOOKUP($A3,'Existing External Data'!$A$2:$X$109,3,0)</f>
        <v>15</v>
      </c>
      <c r="E3" s="5">
        <f>VLOOKUP($A3,'Existing External Data'!$A$2:$X$109,4,0)</f>
        <v>294</v>
      </c>
      <c r="F3" s="5">
        <f>VLOOKUP($A3,'Existing External Data'!$A$2:$X$109,5,0)</f>
        <v>2</v>
      </c>
      <c r="G3" s="5">
        <f>VLOOKUP($A3,'Existing External Data'!$A$2:$X$109,6,0)</f>
        <v>1</v>
      </c>
      <c r="H3" s="5">
        <f>VLOOKUP($A3,'Existing External Data'!$A$2:$X$109,7,0)</f>
        <v>0</v>
      </c>
      <c r="I3" s="5">
        <f>VLOOKUP($A3,'Existing External Data'!$A$2:$M$109,8,0)</f>
        <v>1122</v>
      </c>
      <c r="J3" s="5">
        <f>VLOOKUP($A3,'Existing External Data'!$A$2:$M$109,9,0)</f>
        <v>1350</v>
      </c>
      <c r="K3" s="5">
        <f>VLOOKUP($A3,'Existing External Data'!$A$2:$M$109,10,0)</f>
        <v>1430</v>
      </c>
      <c r="L3" s="11">
        <v>1260</v>
      </c>
      <c r="M3" s="5">
        <f>VLOOKUP($A3,'Existing External Data'!$A$2:$M$109,11,0)</f>
        <v>1198</v>
      </c>
      <c r="N3" s="5">
        <f>VLOOKUP($A3,'Existing External Data'!$A$2:$M$109,12,0)</f>
        <v>1440</v>
      </c>
      <c r="O3" s="5">
        <f>VLOOKUP($A3,'Existing External Data'!$A$2:$M$109,13,0)</f>
        <v>1526</v>
      </c>
      <c r="P3" s="11">
        <f t="shared" ref="P3:P66" si="0">ROUND(O3/K3*L3,-1)</f>
        <v>1340</v>
      </c>
      <c r="Q3" s="4">
        <f>VLOOKUP($A3,'Existing External Data'!$A$2:$X$109,14,0)</f>
        <v>0</v>
      </c>
      <c r="R3" s="4">
        <f>VLOOKUP($A3,'Existing External Data'!$A$2:$X$109,15,0)</f>
        <v>0</v>
      </c>
      <c r="S3" s="4">
        <f>VLOOKUP($A3,'Existing External Data'!$A$2:$X$109,16,0)</f>
        <v>0.42070000000000002</v>
      </c>
      <c r="T3" s="4">
        <f>VLOOKUP($A3,'Existing External Data'!$A$2:$X$109,17,0)</f>
        <v>0.42070000000000002</v>
      </c>
      <c r="U3" s="4">
        <f>VLOOKUP($A3,'Existing External Data'!$A$2:$X$109,18,0)</f>
        <v>0</v>
      </c>
      <c r="V3" s="4">
        <f>VLOOKUP($A3,'Existing External Data'!$A$2:$X$109,19,0)</f>
        <v>0.1081</v>
      </c>
      <c r="W3" s="4">
        <f>VLOOKUP($A3,'Existing External Data'!$A$2:$X$109,20,0)</f>
        <v>0</v>
      </c>
      <c r="X3" s="4">
        <f>VLOOKUP($A3,'Existing External Data'!$A$2:$X$109,21,0)</f>
        <v>4.4600000000000001E-2</v>
      </c>
      <c r="Y3" s="4">
        <f>VLOOKUP($A3,'Existing External Data'!$A$2:$X$109,22,0)</f>
        <v>0</v>
      </c>
      <c r="Z3" s="4">
        <f>VLOOKUP($A3,'Existing External Data'!$A$2:$X$109,23,0)</f>
        <v>5.1999999999999998E-3</v>
      </c>
      <c r="AA3" s="4">
        <f>VLOOKUP($A3,'Existing External Data'!$A$2:$X$109,24,0)</f>
        <v>0</v>
      </c>
      <c r="AB3" s="4">
        <v>4.9799999999999997E-2</v>
      </c>
    </row>
    <row r="4" spans="1:30" x14ac:dyDescent="0.2">
      <c r="A4" s="3">
        <v>5876</v>
      </c>
      <c r="B4" s="5">
        <f>VLOOKUP(A4,'Station Equivalency'!$A$2:$B$115,2,0)</f>
        <v>5925</v>
      </c>
      <c r="C4" s="5" t="str">
        <f>VLOOKUP($A4,'Existing External Data'!$A$2:$X$109,2,0)</f>
        <v>SR 20/US 411</v>
      </c>
      <c r="D4" s="5">
        <f>VLOOKUP($A4,'Existing External Data'!$A$2:$X$109,3,0)</f>
        <v>15</v>
      </c>
      <c r="E4" s="5">
        <f>VLOOKUP($A4,'Existing External Data'!$A$2:$X$109,4,0)</f>
        <v>134</v>
      </c>
      <c r="F4" s="5">
        <f>VLOOKUP($A4,'Existing External Data'!$A$2:$X$109,5,0)</f>
        <v>4</v>
      </c>
      <c r="G4" s="5">
        <f>VLOOKUP($A4,'Existing External Data'!$A$2:$X$109,6,0)</f>
        <v>1</v>
      </c>
      <c r="H4" s="5">
        <f>VLOOKUP($A4,'Existing External Data'!$A$2:$X$109,7,0)</f>
        <v>0</v>
      </c>
      <c r="I4" s="5">
        <f>VLOOKUP($A4,'Existing External Data'!$A$2:$M$109,8,0)</f>
        <v>18660</v>
      </c>
      <c r="J4" s="5">
        <f>VLOOKUP($A4,'Existing External Data'!$A$2:$M$109,9,0)</f>
        <v>17290</v>
      </c>
      <c r="K4" s="5">
        <f>VLOOKUP($A4,'Existing External Data'!$A$2:$M$109,10,0)</f>
        <v>16790</v>
      </c>
      <c r="L4" s="11">
        <v>16100</v>
      </c>
      <c r="M4" s="5">
        <f>VLOOKUP($A4,'Existing External Data'!$A$2:$M$109,11,0)</f>
        <v>19892</v>
      </c>
      <c r="N4" s="5">
        <f>VLOOKUP($A4,'Existing External Data'!$A$2:$M$109,12,0)</f>
        <v>18432</v>
      </c>
      <c r="O4" s="5">
        <f>VLOOKUP($A4,'Existing External Data'!$A$2:$M$109,13,0)</f>
        <v>17900</v>
      </c>
      <c r="P4" s="11">
        <f t="shared" si="0"/>
        <v>17160</v>
      </c>
      <c r="Q4" s="4">
        <f>VLOOKUP($A4,'Existing External Data'!$A$2:$X$109,14,0)</f>
        <v>0</v>
      </c>
      <c r="R4" s="4">
        <f>VLOOKUP($A4,'Existing External Data'!$A$2:$X$109,15,0)</f>
        <v>0</v>
      </c>
      <c r="S4" s="4">
        <f>VLOOKUP($A4,'Existing External Data'!$A$2:$X$109,16,0)</f>
        <v>0.36749999999999999</v>
      </c>
      <c r="T4" s="4">
        <f>VLOOKUP($A4,'Existing External Data'!$A$2:$X$109,17,0)</f>
        <v>0.36749999999999999</v>
      </c>
      <c r="U4" s="4">
        <f>VLOOKUP($A4,'Existing External Data'!$A$2:$X$109,18,0)</f>
        <v>4.2200000000000001E-2</v>
      </c>
      <c r="V4" s="4">
        <f>VLOOKUP($A4,'Existing External Data'!$A$2:$X$109,19,0)</f>
        <v>0.1002</v>
      </c>
      <c r="W4" s="4">
        <f>VLOOKUP($A4,'Existing External Data'!$A$2:$X$109,20,0)</f>
        <v>2.5000000000000001E-3</v>
      </c>
      <c r="X4" s="4">
        <f>VLOOKUP($A4,'Existing External Data'!$A$2:$X$109,21,0)</f>
        <v>4.1099999999999998E-2</v>
      </c>
      <c r="Y4" s="4">
        <f>VLOOKUP($A4,'Existing External Data'!$A$2:$X$109,22,0)</f>
        <v>4.4999999999999997E-3</v>
      </c>
      <c r="Z4" s="4">
        <f>VLOOKUP($A4,'Existing External Data'!$A$2:$X$109,23,0)</f>
        <v>5.4600000000000003E-2</v>
      </c>
      <c r="AA4" s="4">
        <f>VLOOKUP($A4,'Existing External Data'!$A$2:$X$109,24,0)</f>
        <v>1.9800000000000002E-2</v>
      </c>
      <c r="AB4" s="4">
        <v>0.12</v>
      </c>
    </row>
    <row r="5" spans="1:30" x14ac:dyDescent="0.2">
      <c r="A5" s="3">
        <v>5877</v>
      </c>
      <c r="B5" s="5">
        <f>VLOOKUP(A5,'Station Equivalency'!$A$2:$B$115,2,0)</f>
        <v>5926</v>
      </c>
      <c r="C5" s="5" t="str">
        <f>VLOOKUP($A5,'Existing External Data'!$A$2:$X$109,2,0)</f>
        <v>SR 293</v>
      </c>
      <c r="D5" s="5">
        <f>VLOOKUP($A5,'Existing External Data'!$A$2:$X$109,3,0)</f>
        <v>15</v>
      </c>
      <c r="E5" s="5">
        <f>VLOOKUP($A5,'Existing External Data'!$A$2:$X$109,4,0)</f>
        <v>261</v>
      </c>
      <c r="F5" s="5">
        <f>VLOOKUP($A5,'Existing External Data'!$A$2:$X$109,5,0)</f>
        <v>2</v>
      </c>
      <c r="G5" s="5">
        <f>VLOOKUP($A5,'Existing External Data'!$A$2:$X$109,6,0)</f>
        <v>1</v>
      </c>
      <c r="H5" s="5">
        <f>VLOOKUP($A5,'Existing External Data'!$A$2:$X$109,7,0)</f>
        <v>0</v>
      </c>
      <c r="I5" s="5">
        <f>VLOOKUP($A5,'Existing External Data'!$A$2:$M$109,8,0)</f>
        <v>1400</v>
      </c>
      <c r="J5" s="5">
        <f>VLOOKUP($A5,'Existing External Data'!$A$2:$M$109,9,0)</f>
        <v>1780</v>
      </c>
      <c r="K5" s="5">
        <f>VLOOKUP($A5,'Existing External Data'!$A$2:$M$109,10,0)</f>
        <v>1630</v>
      </c>
      <c r="L5" s="11">
        <v>1490</v>
      </c>
      <c r="M5" s="5">
        <f>VLOOKUP($A5,'Existing External Data'!$A$2:$M$109,11,0)</f>
        <v>1494</v>
      </c>
      <c r="N5" s="5">
        <f>VLOOKUP($A5,'Existing External Data'!$A$2:$M$109,12,0)</f>
        <v>1898</v>
      </c>
      <c r="O5" s="5">
        <f>VLOOKUP($A5,'Existing External Data'!$A$2:$M$109,13,0)</f>
        <v>1738</v>
      </c>
      <c r="P5" s="11">
        <f t="shared" si="0"/>
        <v>1590</v>
      </c>
      <c r="Q5" s="4">
        <f>VLOOKUP($A5,'Existing External Data'!$A$2:$X$109,14,0)</f>
        <v>0</v>
      </c>
      <c r="R5" s="4">
        <f>VLOOKUP($A5,'Existing External Data'!$A$2:$X$109,15,0)</f>
        <v>0</v>
      </c>
      <c r="S5" s="4">
        <f>VLOOKUP($A5,'Existing External Data'!$A$2:$X$109,16,0)</f>
        <v>0.37169999999999997</v>
      </c>
      <c r="T5" s="4">
        <f>VLOOKUP($A5,'Existing External Data'!$A$2:$X$109,17,0)</f>
        <v>0.37109999999999999</v>
      </c>
      <c r="U5" s="4">
        <f>VLOOKUP($A5,'Existing External Data'!$A$2:$X$109,18,0)</f>
        <v>2.1299999999999999E-2</v>
      </c>
      <c r="V5" s="4">
        <f>VLOOKUP($A5,'Existing External Data'!$A$2:$X$109,19,0)</f>
        <v>0.1249</v>
      </c>
      <c r="W5" s="4">
        <f>VLOOKUP($A5,'Existing External Data'!$A$2:$X$109,20,0)</f>
        <v>2.3E-3</v>
      </c>
      <c r="X5" s="4">
        <f>VLOOKUP($A5,'Existing External Data'!$A$2:$X$109,21,0)</f>
        <v>7.7100000000000002E-2</v>
      </c>
      <c r="Y5" s="4">
        <f>VLOOKUP($A5,'Existing External Data'!$A$2:$X$109,22,0)</f>
        <v>0</v>
      </c>
      <c r="Z5" s="4">
        <f>VLOOKUP($A5,'Existing External Data'!$A$2:$X$109,23,0)</f>
        <v>3.1600000000000003E-2</v>
      </c>
      <c r="AA5" s="4">
        <f>VLOOKUP($A5,'Existing External Data'!$A$2:$X$109,24,0)</f>
        <v>0</v>
      </c>
      <c r="AB5" s="4">
        <v>0.1087</v>
      </c>
    </row>
    <row r="6" spans="1:30" x14ac:dyDescent="0.2">
      <c r="A6" s="3">
        <v>5878</v>
      </c>
      <c r="B6" s="5">
        <f>VLOOKUP(A6,'Station Equivalency'!$A$2:$B$115,2,0)</f>
        <v>5927</v>
      </c>
      <c r="C6" s="5" t="str">
        <f>VLOOKUP($A6,'Existing External Data'!$A$2:$X$109,2,0)</f>
        <v>SR 140</v>
      </c>
      <c r="D6" s="5">
        <f>VLOOKUP($A6,'Existing External Data'!$A$2:$X$109,3,0)</f>
        <v>15</v>
      </c>
      <c r="E6" s="5">
        <f>VLOOKUP($A6,'Existing External Data'!$A$2:$X$109,4,0)</f>
        <v>203</v>
      </c>
      <c r="F6" s="5">
        <f>VLOOKUP($A6,'Existing External Data'!$A$2:$X$109,5,0)</f>
        <v>2</v>
      </c>
      <c r="G6" s="5">
        <f>VLOOKUP($A6,'Existing External Data'!$A$2:$X$109,6,0)</f>
        <v>1</v>
      </c>
      <c r="H6" s="5">
        <f>VLOOKUP($A6,'Existing External Data'!$A$2:$X$109,7,0)</f>
        <v>0</v>
      </c>
      <c r="I6" s="5">
        <f>VLOOKUP($A6,'Existing External Data'!$A$2:$M$109,8,0)</f>
        <v>9420</v>
      </c>
      <c r="J6" s="5">
        <f>VLOOKUP($A6,'Existing External Data'!$A$2:$M$109,9,0)</f>
        <v>11450</v>
      </c>
      <c r="K6" s="5">
        <f>VLOOKUP($A6,'Existing External Data'!$A$2:$M$109,10,0)</f>
        <v>10670</v>
      </c>
      <c r="L6" s="11">
        <v>11400</v>
      </c>
      <c r="M6" s="5">
        <f>VLOOKUP($A6,'Existing External Data'!$A$2:$M$109,11,0)</f>
        <v>10042</v>
      </c>
      <c r="N6" s="5">
        <f>VLOOKUP($A6,'Existing External Data'!$A$2:$M$109,12,0)</f>
        <v>12206</v>
      </c>
      <c r="O6" s="5">
        <f>VLOOKUP($A6,'Existing External Data'!$A$2:$M$109,13,0)</f>
        <v>11376</v>
      </c>
      <c r="P6" s="11">
        <f t="shared" si="0"/>
        <v>12150</v>
      </c>
      <c r="Q6" s="4">
        <f>VLOOKUP($A6,'Existing External Data'!$A$2:$X$109,14,0)</f>
        <v>0</v>
      </c>
      <c r="R6" s="4">
        <f>VLOOKUP($A6,'Existing External Data'!$A$2:$X$109,15,0)</f>
        <v>0</v>
      </c>
      <c r="S6" s="4">
        <f>VLOOKUP($A6,'Existing External Data'!$A$2:$X$109,16,0)</f>
        <v>0.33090000000000003</v>
      </c>
      <c r="T6" s="4">
        <f>VLOOKUP($A6,'Existing External Data'!$A$2:$X$109,17,0)</f>
        <v>0.33090000000000003</v>
      </c>
      <c r="U6" s="4">
        <f>VLOOKUP($A6,'Existing External Data'!$A$2:$X$109,18,0)</f>
        <v>5.8500000000000003E-2</v>
      </c>
      <c r="V6" s="4">
        <f>VLOOKUP($A6,'Existing External Data'!$A$2:$X$109,19,0)</f>
        <v>9.5299999999999996E-2</v>
      </c>
      <c r="W6" s="4">
        <f>VLOOKUP($A6,'Existing External Data'!$A$2:$X$109,20,0)</f>
        <v>4.4000000000000003E-3</v>
      </c>
      <c r="X6" s="4">
        <f>VLOOKUP($A6,'Existing External Data'!$A$2:$X$109,21,0)</f>
        <v>0.09</v>
      </c>
      <c r="Y6" s="4">
        <f>VLOOKUP($A6,'Existing External Data'!$A$2:$X$109,22,0)</f>
        <v>0</v>
      </c>
      <c r="Z6" s="4">
        <f>VLOOKUP($A6,'Existing External Data'!$A$2:$X$109,23,0)</f>
        <v>8.6099999999999996E-2</v>
      </c>
      <c r="AA6" s="4">
        <f>VLOOKUP($A6,'Existing External Data'!$A$2:$X$109,24,0)</f>
        <v>4.0000000000000001E-3</v>
      </c>
      <c r="AB6" s="4">
        <v>0.18009999999999998</v>
      </c>
    </row>
    <row r="7" spans="1:30" x14ac:dyDescent="0.2">
      <c r="A7" s="3">
        <v>5879</v>
      </c>
      <c r="B7" s="5">
        <f>VLOOKUP(A7,'Station Equivalency'!$A$2:$B$115,2,0)</f>
        <v>5928</v>
      </c>
      <c r="C7" s="5" t="str">
        <f>VLOOKUP($A7,'Existing External Data'!$A$2:$X$109,2,0)</f>
        <v>Lancaster Rd</v>
      </c>
      <c r="D7" s="5">
        <f>VLOOKUP($A7,'Existing External Data'!$A$2:$X$109,3,0)</f>
        <v>15</v>
      </c>
      <c r="E7" s="5">
        <f>VLOOKUP($A7,'Existing External Data'!$A$2:$X$109,4,0)</f>
        <v>8162</v>
      </c>
      <c r="F7" s="5">
        <f>VLOOKUP($A7,'Existing External Data'!$A$2:$X$109,5,0)</f>
        <v>2</v>
      </c>
      <c r="G7" s="5">
        <f>VLOOKUP($A7,'Existing External Data'!$A$2:$X$109,6,0)</f>
        <v>1</v>
      </c>
      <c r="H7" s="5">
        <f>VLOOKUP($A7,'Existing External Data'!$A$2:$X$109,7,0)</f>
        <v>0</v>
      </c>
      <c r="I7" s="5">
        <f>VLOOKUP($A7,'Existing External Data'!$A$2:$M$109,8,0)</f>
        <v>500</v>
      </c>
      <c r="J7" s="5">
        <f>VLOOKUP($A7,'Existing External Data'!$A$2:$M$109,9,0)</f>
        <v>550</v>
      </c>
      <c r="K7" s="5">
        <f>VLOOKUP($A7,'Existing External Data'!$A$2:$M$109,10,0)</f>
        <v>608</v>
      </c>
      <c r="L7" s="11">
        <v>530</v>
      </c>
      <c r="M7" s="5">
        <f>VLOOKUP($A7,'Existing External Data'!$A$2:$M$109,11,0)</f>
        <v>534</v>
      </c>
      <c r="N7" s="5">
        <f>VLOOKUP($A7,'Existing External Data'!$A$2:$M$109,12,0)</f>
        <v>588</v>
      </c>
      <c r="O7" s="5">
        <f>VLOOKUP($A7,'Existing External Data'!$A$2:$M$109,13,0)</f>
        <v>650</v>
      </c>
      <c r="P7" s="11">
        <f t="shared" si="0"/>
        <v>570</v>
      </c>
      <c r="Q7" s="4">
        <f>VLOOKUP($A7,'Existing External Data'!$A$2:$X$109,14,0)</f>
        <v>0</v>
      </c>
      <c r="R7" s="4">
        <f>VLOOKUP($A7,'Existing External Data'!$A$2:$X$109,15,0)</f>
        <v>0</v>
      </c>
      <c r="S7" s="4">
        <f>VLOOKUP($A7,'Existing External Data'!$A$2:$X$109,16,0)</f>
        <v>0.4138</v>
      </c>
      <c r="T7" s="4">
        <f>VLOOKUP($A7,'Existing External Data'!$A$2:$X$109,17,0)</f>
        <v>0.4123</v>
      </c>
      <c r="U7" s="4">
        <f>VLOOKUP($A7,'Existing External Data'!$A$2:$X$109,18,0)</f>
        <v>0</v>
      </c>
      <c r="V7" s="4">
        <f>VLOOKUP($A7,'Existing External Data'!$A$2:$X$109,19,0)</f>
        <v>0.12</v>
      </c>
      <c r="W7" s="4">
        <f>VLOOKUP($A7,'Existing External Data'!$A$2:$X$109,20,0)</f>
        <v>0</v>
      </c>
      <c r="X7" s="4">
        <f>VLOOKUP($A7,'Existing External Data'!$A$2:$X$109,21,0)</f>
        <v>4.9200000000000001E-2</v>
      </c>
      <c r="Y7" s="4">
        <f>VLOOKUP($A7,'Existing External Data'!$A$2:$X$109,22,0)</f>
        <v>0</v>
      </c>
      <c r="Z7" s="4">
        <f>VLOOKUP($A7,'Existing External Data'!$A$2:$X$109,23,0)</f>
        <v>6.1999999999999998E-3</v>
      </c>
      <c r="AA7" s="4">
        <f>VLOOKUP($A7,'Existing External Data'!$A$2:$X$109,24,0)</f>
        <v>0</v>
      </c>
      <c r="AB7" s="4">
        <v>5.5399999999999998E-2</v>
      </c>
    </row>
    <row r="8" spans="1:30" x14ac:dyDescent="0.2">
      <c r="A8" s="3">
        <v>5880</v>
      </c>
      <c r="B8" s="5">
        <f>VLOOKUP(A8,'Station Equivalency'!$A$2:$B$115,2,0)</f>
        <v>5929</v>
      </c>
      <c r="C8" s="5" t="str">
        <f>VLOOKUP($A8,'Existing External Data'!$A$2:$X$109,2,0)</f>
        <v>US 41</v>
      </c>
      <c r="D8" s="5">
        <f>VLOOKUP($A8,'Existing External Data'!$A$2:$X$109,3,0)</f>
        <v>15</v>
      </c>
      <c r="E8" s="5">
        <f>VLOOKUP($A8,'Existing External Data'!$A$2:$X$109,4,0)</f>
        <v>132</v>
      </c>
      <c r="F8" s="5">
        <f>VLOOKUP($A8,'Existing External Data'!$A$2:$X$109,5,0)</f>
        <v>2</v>
      </c>
      <c r="G8" s="5">
        <f>VLOOKUP($A8,'Existing External Data'!$A$2:$X$109,6,0)</f>
        <v>1</v>
      </c>
      <c r="H8" s="5">
        <f>VLOOKUP($A8,'Existing External Data'!$A$2:$X$109,7,0)</f>
        <v>0</v>
      </c>
      <c r="I8" s="5">
        <f>VLOOKUP($A8,'Existing External Data'!$A$2:$M$109,8,0)</f>
        <v>8160</v>
      </c>
      <c r="J8" s="5">
        <f>VLOOKUP($A8,'Existing External Data'!$A$2:$M$109,9,0)</f>
        <v>8840</v>
      </c>
      <c r="K8" s="5">
        <f>VLOOKUP($A8,'Existing External Data'!$A$2:$M$109,10,0)</f>
        <v>8600</v>
      </c>
      <c r="L8" s="11">
        <v>9860</v>
      </c>
      <c r="M8" s="5">
        <f>VLOOKUP($A8,'Existing External Data'!$A$2:$M$109,11,0)</f>
        <v>8700</v>
      </c>
      <c r="N8" s="5">
        <f>VLOOKUP($A8,'Existing External Data'!$A$2:$M$109,12,0)</f>
        <v>9424</v>
      </c>
      <c r="O8" s="5">
        <f>VLOOKUP($A8,'Existing External Data'!$A$2:$M$109,13,0)</f>
        <v>9168</v>
      </c>
      <c r="P8" s="11">
        <f t="shared" si="0"/>
        <v>10510</v>
      </c>
      <c r="Q8" s="4">
        <f>VLOOKUP($A8,'Existing External Data'!$A$2:$X$109,14,0)</f>
        <v>0</v>
      </c>
      <c r="R8" s="4">
        <f>VLOOKUP($A8,'Existing External Data'!$A$2:$X$109,15,0)</f>
        <v>0</v>
      </c>
      <c r="S8" s="4">
        <f>VLOOKUP($A8,'Existing External Data'!$A$2:$X$109,16,0)</f>
        <v>0.37330000000000002</v>
      </c>
      <c r="T8" s="4">
        <f>VLOOKUP($A8,'Existing External Data'!$A$2:$X$109,17,0)</f>
        <v>0.37309999999999999</v>
      </c>
      <c r="U8" s="4">
        <f>VLOOKUP($A8,'Existing External Data'!$A$2:$X$109,18,0)</f>
        <v>2.01E-2</v>
      </c>
      <c r="V8" s="4">
        <f>VLOOKUP($A8,'Existing External Data'!$A$2:$X$109,19,0)</f>
        <v>0.113</v>
      </c>
      <c r="W8" s="4">
        <f>VLOOKUP($A8,'Existing External Data'!$A$2:$X$109,20,0)</f>
        <v>2.8E-3</v>
      </c>
      <c r="X8" s="4">
        <f>VLOOKUP($A8,'Existing External Data'!$A$2:$X$109,21,0)</f>
        <v>5.7700000000000001E-2</v>
      </c>
      <c r="Y8" s="4">
        <f>VLOOKUP($A8,'Existing External Data'!$A$2:$X$109,22,0)</f>
        <v>0</v>
      </c>
      <c r="Z8" s="4">
        <f>VLOOKUP($A8,'Existing External Data'!$A$2:$X$109,23,0)</f>
        <v>5.8700000000000002E-2</v>
      </c>
      <c r="AA8" s="4">
        <f>VLOOKUP($A8,'Existing External Data'!$A$2:$X$109,24,0)</f>
        <v>1.2999999999999999E-3</v>
      </c>
      <c r="AB8" s="4">
        <v>0.1177</v>
      </c>
    </row>
    <row r="9" spans="1:30" x14ac:dyDescent="0.2">
      <c r="A9" s="3">
        <v>5881</v>
      </c>
      <c r="B9" s="5">
        <f>VLOOKUP(A9,'Station Equivalency'!$A$2:$B$115,2,0)</f>
        <v>5930</v>
      </c>
      <c r="C9" s="5" t="str">
        <f>VLOOKUP($A9,'Existing External Data'!$A$2:$X$109,2,0)</f>
        <v>I-75</v>
      </c>
      <c r="D9" s="5">
        <f>VLOOKUP($A9,'Existing External Data'!$A$2:$X$109,3,0)</f>
        <v>15</v>
      </c>
      <c r="E9" s="5">
        <f>VLOOKUP($A9,'Existing External Data'!$A$2:$X$109,4,0)</f>
        <v>283</v>
      </c>
      <c r="F9" s="5">
        <f>VLOOKUP($A9,'Existing External Data'!$A$2:$X$109,5,0)</f>
        <v>6</v>
      </c>
      <c r="G9" s="5">
        <f>VLOOKUP($A9,'Existing External Data'!$A$2:$X$109,6,0)</f>
        <v>1</v>
      </c>
      <c r="H9" s="5">
        <f>VLOOKUP($A9,'Existing External Data'!$A$2:$X$109,7,0)</f>
        <v>1</v>
      </c>
      <c r="I9" s="5">
        <f>VLOOKUP($A9,'Existing External Data'!$A$2:$M$109,8,0)</f>
        <v>53129</v>
      </c>
      <c r="J9" s="5">
        <f>VLOOKUP($A9,'Existing External Data'!$A$2:$M$109,9,0)</f>
        <v>61780</v>
      </c>
      <c r="K9" s="5">
        <f>VLOOKUP($A9,'Existing External Data'!$A$2:$M$109,10,0)</f>
        <v>57990</v>
      </c>
      <c r="L9" s="62">
        <v>60800</v>
      </c>
      <c r="M9" s="5">
        <f>VLOOKUP($A9,'Existing External Data'!$A$2:$M$109,11,0)</f>
        <v>53290</v>
      </c>
      <c r="N9" s="5">
        <f>VLOOKUP($A9,'Existing External Data'!$A$2:$M$109,12,0)</f>
        <v>61966</v>
      </c>
      <c r="O9" s="5">
        <f>VLOOKUP($A9,'Existing External Data'!$A$2:$M$109,13,0)</f>
        <v>58164</v>
      </c>
      <c r="P9" s="62">
        <f t="shared" si="0"/>
        <v>60980</v>
      </c>
      <c r="Q9" s="4">
        <f>VLOOKUP($A9,'Existing External Data'!$A$2:$X$109,14,0)+(AB9-AC9)/2</f>
        <v>0.27510000000000001</v>
      </c>
      <c r="R9" s="4">
        <f>VLOOKUP($A9,'Existing External Data'!$A$2:$X$109,15,0)+(AB9-AC9)/2</f>
        <v>0.27510000000000001</v>
      </c>
      <c r="S9" s="4">
        <f>VLOOKUP($A9,'Existing External Data'!$A$2:$X$109,16,0)</f>
        <v>0</v>
      </c>
      <c r="T9" s="4">
        <f>VLOOKUP($A9,'Existing External Data'!$A$2:$X$109,17,0)</f>
        <v>0</v>
      </c>
      <c r="U9" s="4">
        <f>VLOOKUP($A9,'Existing External Data'!$A$2:$X$109,18,0)</f>
        <v>0.20219999999999999</v>
      </c>
      <c r="V9" s="4">
        <f>VLOOKUP($A9,'Existing External Data'!$A$2:$X$109,19,0)</f>
        <v>7.4000000000000003E-3</v>
      </c>
      <c r="W9" s="4">
        <f>VLOOKUP($A9,'Existing External Data'!$A$2:$X$109,20,0)</f>
        <v>2.9999999999999997E-4</v>
      </c>
      <c r="X9" s="4">
        <f>VLOOKUP($A9,'Existing External Data'!$A$2:$X$109,21,0)*$AD9</f>
        <v>3.6342857142857135E-2</v>
      </c>
      <c r="Y9" s="4">
        <f>VLOOKUP($A9,'Existing External Data'!$A$2:$X$109,22,0)*AD9</f>
        <v>9.2571428571428561E-3</v>
      </c>
      <c r="Z9" s="4">
        <f>VLOOKUP($A9,'Existing External Data'!$A$2:$X$109,23,0)*AD9</f>
        <v>7.268571428571427E-2</v>
      </c>
      <c r="AA9" s="4">
        <f>VLOOKUP($A9,'Existing External Data'!$A$2:$X$109,24,0)*AD9</f>
        <v>0.12171428571428568</v>
      </c>
      <c r="AB9" s="4">
        <v>0.28000000000000003</v>
      </c>
      <c r="AC9" s="5">
        <v>0.24</v>
      </c>
      <c r="AD9" s="5">
        <f>AC9/AB9</f>
        <v>0.85714285714285698</v>
      </c>
    </row>
    <row r="10" spans="1:30" x14ac:dyDescent="0.2">
      <c r="A10" s="3">
        <v>5882</v>
      </c>
      <c r="B10" s="5">
        <f>VLOOKUP(A10,'Station Equivalency'!$A$2:$B$115,2,0)</f>
        <v>5931</v>
      </c>
      <c r="C10" s="5" t="str">
        <f>VLOOKUP($A10,'Existing External Data'!$A$2:$X$109,2,0)</f>
        <v>US 411</v>
      </c>
      <c r="D10" s="5">
        <f>VLOOKUP($A10,'Existing External Data'!$A$2:$X$109,3,0)</f>
        <v>15</v>
      </c>
      <c r="E10" s="5">
        <f>VLOOKUP($A10,'Existing External Data'!$A$2:$X$109,4,0)</f>
        <v>189</v>
      </c>
      <c r="F10" s="5">
        <f>VLOOKUP($A10,'Existing External Data'!$A$2:$X$109,5,0)</f>
        <v>2</v>
      </c>
      <c r="G10" s="5">
        <f>VLOOKUP($A10,'Existing External Data'!$A$2:$X$109,6,0)</f>
        <v>1</v>
      </c>
      <c r="H10" s="5">
        <f>VLOOKUP($A10,'Existing External Data'!$A$2:$X$109,7,0)</f>
        <v>0</v>
      </c>
      <c r="I10" s="5">
        <f>VLOOKUP($A10,'Existing External Data'!$A$2:$M$109,8,0)</f>
        <v>5343</v>
      </c>
      <c r="J10" s="5">
        <f>VLOOKUP($A10,'Existing External Data'!$A$2:$M$109,9,0)</f>
        <v>6420</v>
      </c>
      <c r="K10" s="5">
        <f>VLOOKUP($A10,'Existing External Data'!$A$2:$M$109,10,0)</f>
        <v>4480</v>
      </c>
      <c r="L10" s="11">
        <v>5340</v>
      </c>
      <c r="M10" s="5">
        <f>VLOOKUP($A10,'Existing External Data'!$A$2:$M$109,11,0)</f>
        <v>5696</v>
      </c>
      <c r="N10" s="5">
        <f>VLOOKUP($A10,'Existing External Data'!$A$2:$M$109,12,0)</f>
        <v>6844</v>
      </c>
      <c r="O10" s="5">
        <f>VLOOKUP($A10,'Existing External Data'!$A$2:$M$109,13,0)</f>
        <v>4776</v>
      </c>
      <c r="P10" s="11">
        <f t="shared" si="0"/>
        <v>5690</v>
      </c>
      <c r="Q10" s="4">
        <f>VLOOKUP($A10,'Existing External Data'!$A$2:$X$109,14,0)</f>
        <v>0</v>
      </c>
      <c r="R10" s="4">
        <f>VLOOKUP($A10,'Existing External Data'!$A$2:$X$109,15,0)</f>
        <v>0</v>
      </c>
      <c r="S10" s="4">
        <f>VLOOKUP($A10,'Existing External Data'!$A$2:$X$109,16,0)</f>
        <v>0.33710000000000001</v>
      </c>
      <c r="T10" s="4">
        <f>VLOOKUP($A10,'Existing External Data'!$A$2:$X$109,17,0)</f>
        <v>0.33689999999999998</v>
      </c>
      <c r="U10" s="4">
        <f>VLOOKUP($A10,'Existing External Data'!$A$2:$X$109,18,0)</f>
        <v>2.6599999999999999E-2</v>
      </c>
      <c r="V10" s="4">
        <f>VLOOKUP($A10,'Existing External Data'!$A$2:$X$109,19,0)</f>
        <v>9.5899999999999999E-2</v>
      </c>
      <c r="W10" s="4">
        <f>VLOOKUP($A10,'Existing External Data'!$A$2:$X$109,20,0)</f>
        <v>3.5999999999999999E-3</v>
      </c>
      <c r="X10" s="4">
        <f>VLOOKUP($A10,'Existing External Data'!$A$2:$X$109,21,0)</f>
        <v>7.3899999999999993E-2</v>
      </c>
      <c r="Y10" s="4">
        <f>VLOOKUP($A10,'Existing External Data'!$A$2:$X$109,22,0)</f>
        <v>0</v>
      </c>
      <c r="Z10" s="4">
        <f>VLOOKUP($A10,'Existing External Data'!$A$2:$X$109,23,0)</f>
        <v>0.1114</v>
      </c>
      <c r="AA10" s="4">
        <f>VLOOKUP($A10,'Existing External Data'!$A$2:$X$109,24,0)</f>
        <v>1.47E-2</v>
      </c>
      <c r="AB10" s="4">
        <v>0.19999999999999998</v>
      </c>
    </row>
    <row r="11" spans="1:30" x14ac:dyDescent="0.2">
      <c r="A11" s="3">
        <v>5883</v>
      </c>
      <c r="B11" s="5">
        <f>VLOOKUP(A11,'Station Equivalency'!$A$2:$B$115,2,0)</f>
        <v>5932</v>
      </c>
      <c r="C11" s="5" t="str">
        <f>VLOOKUP($A11,'Existing External Data'!$A$2:$X$109,2,0)</f>
        <v>SR 108</v>
      </c>
      <c r="D11" s="5">
        <f>VLOOKUP($A11,'Existing External Data'!$A$2:$X$109,3,0)</f>
        <v>57</v>
      </c>
      <c r="E11" s="5">
        <f>VLOOKUP($A11,'Existing External Data'!$A$2:$X$109,4,0)</f>
        <v>92</v>
      </c>
      <c r="F11" s="5">
        <f>VLOOKUP($A11,'Existing External Data'!$A$2:$X$109,5,0)</f>
        <v>2</v>
      </c>
      <c r="G11" s="5">
        <f>VLOOKUP($A11,'Existing External Data'!$A$2:$X$109,6,0)</f>
        <v>2</v>
      </c>
      <c r="H11" s="5">
        <f>VLOOKUP($A11,'Existing External Data'!$A$2:$X$109,7,0)</f>
        <v>0</v>
      </c>
      <c r="I11" s="5">
        <f>VLOOKUP($A11,'Existing External Data'!$A$2:$M$109,8,0)</f>
        <v>2844</v>
      </c>
      <c r="J11" s="5">
        <f>VLOOKUP($A11,'Existing External Data'!$A$2:$M$109,9,0)</f>
        <v>2950</v>
      </c>
      <c r="K11" s="5">
        <f>VLOOKUP($A11,'Existing External Data'!$A$2:$M$109,10,0)</f>
        <v>2770</v>
      </c>
      <c r="L11" s="11">
        <v>3190</v>
      </c>
      <c r="M11" s="5">
        <f>VLOOKUP($A11,'Existing External Data'!$A$2:$M$109,11,0)</f>
        <v>3032</v>
      </c>
      <c r="N11" s="5">
        <f>VLOOKUP($A11,'Existing External Data'!$A$2:$M$109,12,0)</f>
        <v>3146</v>
      </c>
      <c r="O11" s="5">
        <f>VLOOKUP($A11,'Existing External Data'!$A$2:$M$109,13,0)</f>
        <v>2954</v>
      </c>
      <c r="P11" s="11">
        <f t="shared" si="0"/>
        <v>3400</v>
      </c>
      <c r="Q11" s="4">
        <f>VLOOKUP($A11,'Existing External Data'!$A$2:$X$109,14,0)</f>
        <v>0</v>
      </c>
      <c r="R11" s="4">
        <f>VLOOKUP($A11,'Existing External Data'!$A$2:$X$109,15,0)</f>
        <v>0</v>
      </c>
      <c r="S11" s="4">
        <f>VLOOKUP($A11,'Existing External Data'!$A$2:$X$109,16,0)</f>
        <v>0.38080000000000003</v>
      </c>
      <c r="T11" s="4">
        <f>VLOOKUP($A11,'Existing External Data'!$A$2:$X$109,17,0)</f>
        <v>0.3805</v>
      </c>
      <c r="U11" s="4">
        <f>VLOOKUP($A11,'Existing External Data'!$A$2:$X$109,18,0)</f>
        <v>3.3500000000000002E-2</v>
      </c>
      <c r="V11" s="4">
        <f>VLOOKUP($A11,'Existing External Data'!$A$2:$X$109,19,0)</f>
        <v>0.10489999999999999</v>
      </c>
      <c r="W11" s="4">
        <f>VLOOKUP($A11,'Existing External Data'!$A$2:$X$109,20,0)</f>
        <v>3.0000000000000001E-3</v>
      </c>
      <c r="X11" s="4">
        <f>VLOOKUP($A11,'Existing External Data'!$A$2:$X$109,21,0)</f>
        <v>7.4800000000000005E-2</v>
      </c>
      <c r="Y11" s="4">
        <f>VLOOKUP($A11,'Existing External Data'!$A$2:$X$109,22,0)</f>
        <v>0</v>
      </c>
      <c r="Z11" s="4">
        <f>VLOOKUP($A11,'Existing External Data'!$A$2:$X$109,23,0)</f>
        <v>2.1700000000000001E-2</v>
      </c>
      <c r="AA11" s="4">
        <f>VLOOKUP($A11,'Existing External Data'!$A$2:$X$109,24,0)</f>
        <v>6.9999999999999999E-4</v>
      </c>
      <c r="AB11" s="4">
        <v>9.7200000000000009E-2</v>
      </c>
    </row>
    <row r="12" spans="1:30" x14ac:dyDescent="0.2">
      <c r="A12" s="3">
        <v>5884</v>
      </c>
      <c r="B12" s="5">
        <f>VLOOKUP(A12,'Station Equivalency'!$A$2:$B$115,2,0)</f>
        <v>5933</v>
      </c>
      <c r="C12" s="5" t="str">
        <f>VLOOKUP($A12,'Existing External Data'!$A$2:$X$109,2,0)</f>
        <v>I-575 (SR 5)</v>
      </c>
      <c r="D12" s="5">
        <f>VLOOKUP($A12,'Existing External Data'!$A$2:$X$109,3,0)</f>
        <v>227</v>
      </c>
      <c r="E12" s="5">
        <f>VLOOKUP($A12,'Existing External Data'!$A$2:$X$109,4,0)</f>
        <v>235</v>
      </c>
      <c r="F12" s="5">
        <f>VLOOKUP($A12,'Existing External Data'!$A$2:$X$109,5,0)</f>
        <v>4</v>
      </c>
      <c r="G12" s="5">
        <f>VLOOKUP($A12,'Existing External Data'!$A$2:$X$109,6,0)</f>
        <v>2</v>
      </c>
      <c r="H12" s="5">
        <f>VLOOKUP($A12,'Existing External Data'!$A$2:$X$109,7,0)</f>
        <v>1</v>
      </c>
      <c r="I12" s="5">
        <f>VLOOKUP($A12,'Existing External Data'!$A$2:$M$109,8,0)</f>
        <v>19529</v>
      </c>
      <c r="J12" s="5">
        <f>VLOOKUP($A12,'Existing External Data'!$A$2:$M$109,9,0)</f>
        <v>24010</v>
      </c>
      <c r="K12" s="5">
        <f>VLOOKUP($A12,'Existing External Data'!$A$2:$M$109,10,0)</f>
        <v>23450</v>
      </c>
      <c r="L12" s="11">
        <v>26800</v>
      </c>
      <c r="M12" s="5">
        <f>VLOOKUP($A12,'Existing External Data'!$A$2:$M$109,11,0)</f>
        <v>19588</v>
      </c>
      <c r="N12" s="5">
        <f>VLOOKUP($A12,'Existing External Data'!$A$2:$M$109,12,0)</f>
        <v>24084</v>
      </c>
      <c r="O12" s="5">
        <f>VLOOKUP($A12,'Existing External Data'!$A$2:$M$109,13,0)</f>
        <v>23522</v>
      </c>
      <c r="P12" s="11">
        <f t="shared" si="0"/>
        <v>26880</v>
      </c>
      <c r="Q12" s="4">
        <f>VLOOKUP($A12,'Existing External Data'!$A$2:$X$109,14,0)</f>
        <v>0.35149999999999998</v>
      </c>
      <c r="R12" s="4">
        <f>VLOOKUP($A12,'Existing External Data'!$A$2:$X$109,15,0)</f>
        <v>0.35149999999999998</v>
      </c>
      <c r="S12" s="4">
        <f>VLOOKUP($A12,'Existing External Data'!$A$2:$X$109,16,0)</f>
        <v>0</v>
      </c>
      <c r="T12" s="4">
        <f>VLOOKUP($A12,'Existing External Data'!$A$2:$X$109,17,0)</f>
        <v>0</v>
      </c>
      <c r="U12" s="4">
        <f>VLOOKUP($A12,'Existing External Data'!$A$2:$X$109,18,0)</f>
        <v>0.104</v>
      </c>
      <c r="V12" s="4">
        <f>VLOOKUP($A12,'Existing External Data'!$A$2:$X$109,19,0)</f>
        <v>5.6000000000000001E-2</v>
      </c>
      <c r="W12" s="4">
        <f>VLOOKUP($A12,'Existing External Data'!$A$2:$X$109,20,0)</f>
        <v>6.8999999999999999E-3</v>
      </c>
      <c r="X12" s="4">
        <f>VLOOKUP($A12,'Existing External Data'!$A$2:$X$109,21,0)</f>
        <v>4.99E-2</v>
      </c>
      <c r="Y12" s="4">
        <f>VLOOKUP($A12,'Existing External Data'!$A$2:$X$109,22,0)</f>
        <v>1.2500000000000001E-2</v>
      </c>
      <c r="Z12" s="4">
        <f>VLOOKUP($A12,'Existing External Data'!$A$2:$X$109,23,0)</f>
        <v>3.95E-2</v>
      </c>
      <c r="AA12" s="4">
        <f>VLOOKUP($A12,'Existing External Data'!$A$2:$X$109,24,0)</f>
        <v>2.81E-2</v>
      </c>
      <c r="AB12" s="4">
        <v>0.13</v>
      </c>
    </row>
    <row r="13" spans="1:30" x14ac:dyDescent="0.2">
      <c r="A13" s="3">
        <v>5885</v>
      </c>
      <c r="B13" s="5">
        <f>VLOOKUP(A13,'Station Equivalency'!$A$2:$B$115,2,0)</f>
        <v>5934</v>
      </c>
      <c r="C13" s="5" t="str">
        <f>VLOOKUP($A13,'Existing External Data'!$A$2:$X$109,2,0)</f>
        <v>SR 372</v>
      </c>
      <c r="D13" s="5">
        <f>VLOOKUP($A13,'Existing External Data'!$A$2:$X$109,3,0)</f>
        <v>57</v>
      </c>
      <c r="E13" s="5">
        <f>VLOOKUP($A13,'Existing External Data'!$A$2:$X$109,4,0)</f>
        <v>1</v>
      </c>
      <c r="F13" s="5">
        <f>VLOOKUP($A13,'Existing External Data'!$A$2:$X$109,5,0)</f>
        <v>2</v>
      </c>
      <c r="G13" s="5">
        <f>VLOOKUP($A13,'Existing External Data'!$A$2:$X$109,6,0)</f>
        <v>2</v>
      </c>
      <c r="H13" s="5">
        <f>VLOOKUP($A13,'Existing External Data'!$A$2:$X$109,7,0)</f>
        <v>0</v>
      </c>
      <c r="I13" s="5">
        <f>VLOOKUP($A13,'Existing External Data'!$A$2:$M$109,8,0)</f>
        <v>4438</v>
      </c>
      <c r="J13" s="5">
        <f>VLOOKUP($A13,'Existing External Data'!$A$2:$M$109,9,0)</f>
        <v>4670</v>
      </c>
      <c r="K13" s="5">
        <f>VLOOKUP($A13,'Existing External Data'!$A$2:$M$109,10,0)</f>
        <v>3520</v>
      </c>
      <c r="L13" s="11">
        <v>3720</v>
      </c>
      <c r="M13" s="5">
        <f>VLOOKUP($A13,'Existing External Data'!$A$2:$M$109,11,0)</f>
        <v>4732</v>
      </c>
      <c r="N13" s="5">
        <f>VLOOKUP($A13,'Existing External Data'!$A$2:$M$109,12,0)</f>
        <v>4980</v>
      </c>
      <c r="O13" s="5">
        <f>VLOOKUP($A13,'Existing External Data'!$A$2:$M$109,13,0)</f>
        <v>3754</v>
      </c>
      <c r="P13" s="11">
        <f t="shared" si="0"/>
        <v>3970</v>
      </c>
      <c r="Q13" s="4">
        <f>VLOOKUP($A13,'Existing External Data'!$A$2:$X$109,14,0)</f>
        <v>0</v>
      </c>
      <c r="R13" s="4">
        <f>VLOOKUP($A13,'Existing External Data'!$A$2:$X$109,15,0)</f>
        <v>0</v>
      </c>
      <c r="S13" s="4">
        <f>VLOOKUP($A13,'Existing External Data'!$A$2:$X$109,16,0)</f>
        <v>0.34260000000000002</v>
      </c>
      <c r="T13" s="4">
        <f>VLOOKUP($A13,'Existing External Data'!$A$2:$X$109,17,0)</f>
        <v>0.34229999999999999</v>
      </c>
      <c r="U13" s="4">
        <f>VLOOKUP($A13,'Existing External Data'!$A$2:$X$109,18,0)</f>
        <v>0.1239</v>
      </c>
      <c r="V13" s="4">
        <f>VLOOKUP($A13,'Existing External Data'!$A$2:$X$109,19,0)</f>
        <v>0.10100000000000001</v>
      </c>
      <c r="W13" s="4">
        <f>VLOOKUP($A13,'Existing External Data'!$A$2:$X$109,20,0)</f>
        <v>1.9E-3</v>
      </c>
      <c r="X13" s="4">
        <f>VLOOKUP($A13,'Existing External Data'!$A$2:$X$109,21,0)</f>
        <v>8.2600000000000007E-2</v>
      </c>
      <c r="Y13" s="4">
        <f>VLOOKUP($A13,'Existing External Data'!$A$2:$X$109,22,0)</f>
        <v>0</v>
      </c>
      <c r="Z13" s="4">
        <f>VLOOKUP($A13,'Existing External Data'!$A$2:$X$109,23,0)</f>
        <v>5.8999999999999999E-3</v>
      </c>
      <c r="AA13" s="4">
        <f>VLOOKUP($A13,'Existing External Data'!$A$2:$X$109,24,0)</f>
        <v>0</v>
      </c>
      <c r="AB13" s="4">
        <v>8.8500000000000009E-2</v>
      </c>
    </row>
    <row r="14" spans="1:30" x14ac:dyDescent="0.2">
      <c r="A14" s="3">
        <v>5886</v>
      </c>
      <c r="B14" s="5">
        <f>VLOOKUP(A14,'Station Equivalency'!$A$2:$B$115,2,0)</f>
        <v>5935</v>
      </c>
      <c r="C14" s="5" t="str">
        <f>VLOOKUP($A14,'Existing External Data'!$A$2:$X$109,2,0)</f>
        <v>Yellow Creek Rd</v>
      </c>
      <c r="D14" s="5">
        <f>VLOOKUP($A14,'Existing External Data'!$A$2:$X$109,3,0)</f>
        <v>57</v>
      </c>
      <c r="E14" s="5">
        <f>VLOOKUP($A14,'Existing External Data'!$A$2:$X$109,4,0)</f>
        <v>192</v>
      </c>
      <c r="F14" s="5">
        <f>VLOOKUP($A14,'Existing External Data'!$A$2:$X$109,5,0)</f>
        <v>2</v>
      </c>
      <c r="G14" s="5">
        <f>VLOOKUP($A14,'Existing External Data'!$A$2:$X$109,6,0)</f>
        <v>2</v>
      </c>
      <c r="H14" s="5">
        <f>VLOOKUP($A14,'Existing External Data'!$A$2:$X$109,7,0)</f>
        <v>0</v>
      </c>
      <c r="I14" s="5">
        <f>VLOOKUP($A14,'Existing External Data'!$A$2:$M$109,8,0)</f>
        <v>3000</v>
      </c>
      <c r="J14" s="5">
        <f>VLOOKUP($A14,'Existing External Data'!$A$2:$M$109,9,0)</f>
        <v>3440</v>
      </c>
      <c r="K14" s="5">
        <f>VLOOKUP($A14,'Existing External Data'!$A$2:$M$109,10,0)</f>
        <v>2830</v>
      </c>
      <c r="L14" s="11">
        <v>2790</v>
      </c>
      <c r="M14" s="5">
        <f>VLOOKUP($A14,'Existing External Data'!$A$2:$M$109,11,0)</f>
        <v>3198</v>
      </c>
      <c r="N14" s="5">
        <f>VLOOKUP($A14,'Existing External Data'!$A$2:$M$109,12,0)</f>
        <v>3668</v>
      </c>
      <c r="O14" s="5">
        <f>VLOOKUP($A14,'Existing External Data'!$A$2:$M$109,13,0)</f>
        <v>3018</v>
      </c>
      <c r="P14" s="11">
        <f t="shared" si="0"/>
        <v>2980</v>
      </c>
      <c r="Q14" s="4">
        <f>VLOOKUP($A14,'Existing External Data'!$A$2:$X$109,14,0)</f>
        <v>0</v>
      </c>
      <c r="R14" s="4">
        <f>VLOOKUP($A14,'Existing External Data'!$A$2:$X$109,15,0)</f>
        <v>0</v>
      </c>
      <c r="S14" s="4">
        <f>VLOOKUP($A14,'Existing External Data'!$A$2:$X$109,16,0)</f>
        <v>0.39429999999999998</v>
      </c>
      <c r="T14" s="4">
        <f>VLOOKUP($A14,'Existing External Data'!$A$2:$X$109,17,0)</f>
        <v>0.39429999999999998</v>
      </c>
      <c r="U14" s="4">
        <f>VLOOKUP($A14,'Existing External Data'!$A$2:$X$109,18,0)</f>
        <v>1.2999999999999999E-3</v>
      </c>
      <c r="V14" s="4">
        <f>VLOOKUP($A14,'Existing External Data'!$A$2:$X$109,19,0)</f>
        <v>0.11990000000000001</v>
      </c>
      <c r="W14" s="4">
        <f>VLOOKUP($A14,'Existing External Data'!$A$2:$X$109,20,0)</f>
        <v>0</v>
      </c>
      <c r="X14" s="4">
        <f>VLOOKUP($A14,'Existing External Data'!$A$2:$X$109,21,0)</f>
        <v>8.1199999999999994E-2</v>
      </c>
      <c r="Y14" s="4">
        <f>VLOOKUP($A14,'Existing External Data'!$A$2:$X$109,22,0)</f>
        <v>0</v>
      </c>
      <c r="Z14" s="4">
        <f>VLOOKUP($A14,'Existing External Data'!$A$2:$X$109,23,0)</f>
        <v>8.8999999999999999E-3</v>
      </c>
      <c r="AA14" s="4">
        <f>VLOOKUP($A14,'Existing External Data'!$A$2:$X$109,24,0)</f>
        <v>0</v>
      </c>
      <c r="AB14" s="4">
        <v>9.01E-2</v>
      </c>
    </row>
    <row r="15" spans="1:30" x14ac:dyDescent="0.2">
      <c r="A15" s="10" t="s">
        <v>144</v>
      </c>
      <c r="B15" s="46">
        <v>5936</v>
      </c>
      <c r="C15" s="47" t="s">
        <v>67</v>
      </c>
      <c r="D15" s="47">
        <v>85</v>
      </c>
      <c r="E15" s="47">
        <v>127</v>
      </c>
      <c r="F15" s="47">
        <v>2</v>
      </c>
      <c r="G15" s="47">
        <v>2</v>
      </c>
      <c r="H15" s="47">
        <v>0</v>
      </c>
      <c r="I15" s="47">
        <v>2300</v>
      </c>
      <c r="J15" s="47">
        <v>2300</v>
      </c>
      <c r="K15" s="47">
        <v>2440</v>
      </c>
      <c r="L15" s="48">
        <v>2640</v>
      </c>
      <c r="M15" s="47">
        <v>2450</v>
      </c>
      <c r="N15" s="47">
        <v>2450</v>
      </c>
      <c r="O15" s="47">
        <v>2600</v>
      </c>
      <c r="P15" s="48">
        <f t="shared" si="0"/>
        <v>2810</v>
      </c>
      <c r="Q15" s="49">
        <v>0</v>
      </c>
      <c r="R15" s="49">
        <v>0</v>
      </c>
      <c r="S15" s="49">
        <f>Dawson!H3/2</f>
        <v>0.35798856548856545</v>
      </c>
      <c r="T15" s="49">
        <f>S15</f>
        <v>0.35798856548856545</v>
      </c>
      <c r="U15" s="49">
        <f>Dawson!I3</f>
        <v>7.9553014553014556E-2</v>
      </c>
      <c r="V15" s="49">
        <f>Dawson!J3</f>
        <v>7.9553014553014556E-2</v>
      </c>
      <c r="W15" s="49">
        <f>Dawson!K3</f>
        <v>8.8392238392238399E-3</v>
      </c>
      <c r="X15" s="49">
        <f>Dawson!L3</f>
        <v>5.2079002079002124E-2</v>
      </c>
      <c r="Y15" s="49">
        <f>Dawson!M3</f>
        <v>5.7865557865557915E-3</v>
      </c>
      <c r="Z15" s="49">
        <f>Dawson!N3</f>
        <v>5.2390852390852394E-2</v>
      </c>
      <c r="AA15" s="49">
        <f>Dawson!O3</f>
        <v>5.8212058212058215E-3</v>
      </c>
      <c r="AB15" s="4">
        <v>0.11607761607761613</v>
      </c>
    </row>
    <row r="16" spans="1:30" x14ac:dyDescent="0.2">
      <c r="A16" s="10" t="s">
        <v>144</v>
      </c>
      <c r="B16" s="46">
        <v>5937</v>
      </c>
      <c r="C16" s="47" t="s">
        <v>68</v>
      </c>
      <c r="D16" s="47">
        <v>227</v>
      </c>
      <c r="E16" s="47">
        <v>174</v>
      </c>
      <c r="F16" s="47">
        <v>2</v>
      </c>
      <c r="G16" s="47">
        <v>2</v>
      </c>
      <c r="H16" s="47">
        <v>0</v>
      </c>
      <c r="I16" s="47">
        <v>570</v>
      </c>
      <c r="J16" s="47">
        <v>570</v>
      </c>
      <c r="K16" s="47">
        <v>570</v>
      </c>
      <c r="L16" s="48">
        <v>600</v>
      </c>
      <c r="M16" s="47">
        <v>610</v>
      </c>
      <c r="N16" s="47">
        <v>610</v>
      </c>
      <c r="O16" s="47">
        <v>610</v>
      </c>
      <c r="P16" s="48">
        <f t="shared" si="0"/>
        <v>640</v>
      </c>
      <c r="Q16" s="49">
        <v>0</v>
      </c>
      <c r="R16" s="49">
        <v>0</v>
      </c>
      <c r="S16" s="49">
        <f>Dawson!H4/2</f>
        <v>0.38091549295774652</v>
      </c>
      <c r="T16" s="49">
        <f t="shared" ref="T16:T18" si="1">S16</f>
        <v>0.38091549295774652</v>
      </c>
      <c r="U16" s="49">
        <f>Dawson!I4</f>
        <v>8.4647887323943682E-2</v>
      </c>
      <c r="V16" s="49">
        <f>Dawson!J4</f>
        <v>8.4647887323943669E-2</v>
      </c>
      <c r="W16" s="49">
        <f>Dawson!K4</f>
        <v>9.4053208137715189E-3</v>
      </c>
      <c r="X16" s="49">
        <f>Dawson!L4</f>
        <v>3.8028169014084484E-2</v>
      </c>
      <c r="Y16" s="49">
        <f>Dawson!M4</f>
        <v>4.2253521126760533E-3</v>
      </c>
      <c r="Z16" s="49">
        <f>Dawson!N4</f>
        <v>1.5492957746478872E-2</v>
      </c>
      <c r="AA16" s="49">
        <f>Dawson!O4</f>
        <v>1.7214397496087637E-3</v>
      </c>
      <c r="AB16" s="4">
        <v>5.946791862284817E-2</v>
      </c>
    </row>
    <row r="17" spans="1:28" x14ac:dyDescent="0.2">
      <c r="A17" s="10" t="s">
        <v>144</v>
      </c>
      <c r="B17" s="46">
        <v>5938</v>
      </c>
      <c r="C17" s="47" t="s">
        <v>147</v>
      </c>
      <c r="D17" s="47">
        <v>85</v>
      </c>
      <c r="E17" s="47">
        <v>118</v>
      </c>
      <c r="F17" s="47">
        <v>2</v>
      </c>
      <c r="G17" s="47">
        <v>2</v>
      </c>
      <c r="H17" s="47">
        <v>0</v>
      </c>
      <c r="I17" s="47">
        <v>2610</v>
      </c>
      <c r="J17" s="47">
        <v>2610</v>
      </c>
      <c r="K17" s="47">
        <v>2610</v>
      </c>
      <c r="L17" s="48">
        <v>2830</v>
      </c>
      <c r="M17" s="47">
        <v>2780</v>
      </c>
      <c r="N17" s="47">
        <v>2780</v>
      </c>
      <c r="O17" s="47">
        <v>2780</v>
      </c>
      <c r="P17" s="48">
        <f t="shared" si="0"/>
        <v>3010</v>
      </c>
      <c r="Q17" s="49">
        <v>0</v>
      </c>
      <c r="R17" s="49">
        <v>0</v>
      </c>
      <c r="S17" s="49">
        <f>Dawson!H5/2</f>
        <v>0.36730310262529831</v>
      </c>
      <c r="T17" s="49">
        <f t="shared" si="1"/>
        <v>0.36730310262529831</v>
      </c>
      <c r="U17" s="49">
        <f>Dawson!I5</f>
        <v>8.1622911694510747E-2</v>
      </c>
      <c r="V17" s="49">
        <f>Dawson!J5</f>
        <v>8.1622911694510733E-2</v>
      </c>
      <c r="W17" s="49">
        <f>Dawson!K5</f>
        <v>9.0692124105011939E-3</v>
      </c>
      <c r="X17" s="49">
        <f>Dawson!L5</f>
        <v>2.9151039890896732E-2</v>
      </c>
      <c r="Y17" s="49">
        <f>Dawson!M5</f>
        <v>3.2390044323218591E-3</v>
      </c>
      <c r="Z17" s="49">
        <f>Dawson!N5</f>
        <v>5.4619843163995908E-2</v>
      </c>
      <c r="AA17" s="49">
        <f>Dawson!O5</f>
        <v>6.0688714626662126E-3</v>
      </c>
      <c r="AB17" s="4">
        <v>9.3078758949880713E-2</v>
      </c>
    </row>
    <row r="18" spans="1:28" x14ac:dyDescent="0.2">
      <c r="A18" s="10" t="s">
        <v>144</v>
      </c>
      <c r="B18" s="46">
        <v>5939</v>
      </c>
      <c r="C18" s="47" t="s">
        <v>148</v>
      </c>
      <c r="D18" s="47">
        <v>187</v>
      </c>
      <c r="E18" s="47">
        <v>34</v>
      </c>
      <c r="F18" s="47">
        <v>2</v>
      </c>
      <c r="G18" s="47">
        <v>2</v>
      </c>
      <c r="H18" s="47">
        <v>0</v>
      </c>
      <c r="I18" s="47">
        <v>1345</v>
      </c>
      <c r="J18" s="47">
        <v>1345</v>
      </c>
      <c r="K18" s="47">
        <v>1345</v>
      </c>
      <c r="L18" s="48">
        <v>1440</v>
      </c>
      <c r="M18" s="47">
        <v>1430</v>
      </c>
      <c r="N18" s="47">
        <v>1430</v>
      </c>
      <c r="O18" s="47">
        <v>1430</v>
      </c>
      <c r="P18" s="48">
        <f t="shared" si="0"/>
        <v>1530</v>
      </c>
      <c r="Q18" s="49">
        <v>0</v>
      </c>
      <c r="R18" s="49">
        <v>0</v>
      </c>
      <c r="S18" s="49">
        <f>Dawson!H6/2</f>
        <v>0.3774141048824593</v>
      </c>
      <c r="T18" s="49">
        <f t="shared" si="1"/>
        <v>0.3774141048824593</v>
      </c>
      <c r="U18" s="49">
        <f>Dawson!I6</f>
        <v>8.3869801084990966E-2</v>
      </c>
      <c r="V18" s="49">
        <f>Dawson!J6</f>
        <v>8.3869801084990966E-2</v>
      </c>
      <c r="W18" s="49">
        <f>Dawson!K6</f>
        <v>9.3188667872212191E-3</v>
      </c>
      <c r="X18" s="49">
        <f>Dawson!L6</f>
        <v>3.5804701627486474E-2</v>
      </c>
      <c r="Y18" s="49">
        <f>Dawson!M6</f>
        <v>3.9783001808318301E-3</v>
      </c>
      <c r="Z18" s="49">
        <f>Dawson!N6</f>
        <v>2.5497287522603981E-2</v>
      </c>
      <c r="AA18" s="49">
        <f>Dawson!O6</f>
        <v>2.8330319469559977E-3</v>
      </c>
      <c r="AB18" s="4">
        <v>6.811332127787828E-2</v>
      </c>
    </row>
    <row r="19" spans="1:28" x14ac:dyDescent="0.2">
      <c r="A19" s="10" t="s">
        <v>144</v>
      </c>
      <c r="B19" s="46">
        <v>5940</v>
      </c>
      <c r="C19" s="47" t="s">
        <v>63</v>
      </c>
      <c r="D19" s="47">
        <v>85</v>
      </c>
      <c r="E19" s="47">
        <v>116</v>
      </c>
      <c r="F19" s="47">
        <v>2</v>
      </c>
      <c r="G19" s="47">
        <v>2</v>
      </c>
      <c r="H19" s="47">
        <v>0</v>
      </c>
      <c r="I19" s="47">
        <v>3330</v>
      </c>
      <c r="J19" s="47">
        <v>3330</v>
      </c>
      <c r="K19" s="47">
        <v>3330</v>
      </c>
      <c r="L19" s="48">
        <v>3590</v>
      </c>
      <c r="M19" s="47">
        <v>3550</v>
      </c>
      <c r="N19" s="47">
        <v>3550</v>
      </c>
      <c r="O19" s="47">
        <v>3550</v>
      </c>
      <c r="P19" s="48">
        <f t="shared" si="0"/>
        <v>3830</v>
      </c>
      <c r="Q19" s="49">
        <v>0</v>
      </c>
      <c r="R19" s="49">
        <v>0</v>
      </c>
      <c r="S19" s="49">
        <v>0.40410000000000001</v>
      </c>
      <c r="T19" s="49">
        <v>0.40410000000000001</v>
      </c>
      <c r="U19" s="49">
        <v>1.0800000000000001E-2</v>
      </c>
      <c r="V19" s="49">
        <v>0.1084</v>
      </c>
      <c r="W19" s="49">
        <v>2.5999999999999999E-3</v>
      </c>
      <c r="X19" s="49">
        <v>4.7600000000000003E-2</v>
      </c>
      <c r="Y19" s="49">
        <v>0</v>
      </c>
      <c r="Z19" s="49">
        <v>2.1899999999999999E-2</v>
      </c>
      <c r="AA19" s="49">
        <v>5.0000000000000001E-4</v>
      </c>
      <c r="AB19" s="4">
        <v>7.0000000000000007E-2</v>
      </c>
    </row>
    <row r="20" spans="1:28" x14ac:dyDescent="0.2">
      <c r="A20" s="10" t="s">
        <v>144</v>
      </c>
      <c r="B20" s="46">
        <v>5941</v>
      </c>
      <c r="C20" s="47" t="s">
        <v>145</v>
      </c>
      <c r="D20" s="47">
        <v>85</v>
      </c>
      <c r="E20" s="47">
        <v>214</v>
      </c>
      <c r="F20" s="47">
        <v>2</v>
      </c>
      <c r="G20" s="47">
        <v>2</v>
      </c>
      <c r="H20" s="47">
        <v>0</v>
      </c>
      <c r="I20" s="47">
        <v>1000</v>
      </c>
      <c r="J20" s="47">
        <v>1510</v>
      </c>
      <c r="K20" s="47">
        <v>1440</v>
      </c>
      <c r="L20" s="48">
        <v>1320</v>
      </c>
      <c r="M20" s="47">
        <v>1070</v>
      </c>
      <c r="N20" s="47">
        <v>1610</v>
      </c>
      <c r="O20" s="47">
        <v>1540</v>
      </c>
      <c r="P20" s="48">
        <f t="shared" si="0"/>
        <v>1410</v>
      </c>
      <c r="Q20" s="49">
        <v>0</v>
      </c>
      <c r="R20" s="49">
        <v>0</v>
      </c>
      <c r="S20" s="49">
        <v>0.40410000000000001</v>
      </c>
      <c r="T20" s="49">
        <v>0.40410000000000001</v>
      </c>
      <c r="U20" s="49">
        <v>1.0800000000000001E-2</v>
      </c>
      <c r="V20" s="49">
        <v>0.1084</v>
      </c>
      <c r="W20" s="49">
        <v>2.5999999999999999E-3</v>
      </c>
      <c r="X20" s="49">
        <v>4.7600000000000003E-2</v>
      </c>
      <c r="Y20" s="49">
        <v>0</v>
      </c>
      <c r="Z20" s="49">
        <v>2.1899999999999999E-2</v>
      </c>
      <c r="AA20" s="49">
        <v>5.0000000000000001E-4</v>
      </c>
      <c r="AB20" s="4">
        <v>7.0000000000000007E-2</v>
      </c>
    </row>
    <row r="21" spans="1:28" x14ac:dyDescent="0.2">
      <c r="A21" s="10" t="s">
        <v>144</v>
      </c>
      <c r="B21" s="46">
        <v>5942</v>
      </c>
      <c r="C21" s="47" t="s">
        <v>146</v>
      </c>
      <c r="D21" s="47">
        <v>85</v>
      </c>
      <c r="E21" s="47">
        <v>243</v>
      </c>
      <c r="F21" s="47">
        <v>4</v>
      </c>
      <c r="G21" s="47">
        <v>2</v>
      </c>
      <c r="H21" s="47">
        <v>1</v>
      </c>
      <c r="I21" s="47">
        <v>17680</v>
      </c>
      <c r="J21" s="47">
        <v>17680</v>
      </c>
      <c r="K21" s="47">
        <v>17680</v>
      </c>
      <c r="L21" s="48">
        <v>17300</v>
      </c>
      <c r="M21" s="47">
        <v>17730</v>
      </c>
      <c r="N21" s="47">
        <v>17730</v>
      </c>
      <c r="O21" s="47">
        <v>17730</v>
      </c>
      <c r="P21" s="48">
        <f t="shared" si="0"/>
        <v>17350</v>
      </c>
      <c r="Q21" s="49">
        <f>Dawson!H9/2</f>
        <v>0.38581957623813856</v>
      </c>
      <c r="R21" s="49">
        <f>Q21</f>
        <v>0.38581957623813856</v>
      </c>
      <c r="S21" s="49">
        <v>0</v>
      </c>
      <c r="T21" s="49">
        <v>0</v>
      </c>
      <c r="U21" s="49">
        <f>Dawson!I9</f>
        <v>8.5737683608475238E-2</v>
      </c>
      <c r="V21" s="49">
        <f>Dawson!J9</f>
        <v>8.5737683608475251E-2</v>
      </c>
      <c r="W21" s="49">
        <f>Dawson!K9</f>
        <v>9.5264092898305827E-3</v>
      </c>
      <c r="X21" s="49">
        <f>Dawson!L9</f>
        <v>3.0183283504484602E-2</v>
      </c>
      <c r="Y21" s="49">
        <f>Dawson!M9</f>
        <v>3.3536981671649559E-3</v>
      </c>
      <c r="Z21" s="49">
        <f>Dawson!N9</f>
        <v>1.2439880410763032E-2</v>
      </c>
      <c r="AA21" s="49">
        <f>Dawson!O9</f>
        <v>1.3822089345292259E-3</v>
      </c>
      <c r="AB21" s="4">
        <v>4.7359071016941812E-2</v>
      </c>
    </row>
    <row r="22" spans="1:28" x14ac:dyDescent="0.2">
      <c r="A22" s="3">
        <v>5893</v>
      </c>
      <c r="B22" s="5">
        <f>VLOOKUP(A22,'Station Equivalency'!$A$2:$B$115,2,0)</f>
        <v>5943</v>
      </c>
      <c r="C22" s="5" t="str">
        <f>VLOOKUP($A22,'Existing External Data'!$A$2:$X$109,2,0)</f>
        <v>SR 60</v>
      </c>
      <c r="D22" s="5">
        <f>VLOOKUP($A22,'Existing External Data'!$A$2:$X$109,3,0)</f>
        <v>139</v>
      </c>
      <c r="E22" s="5">
        <f>VLOOKUP($A22,'Existing External Data'!$A$2:$X$109,4,0)</f>
        <v>325</v>
      </c>
      <c r="F22" s="5">
        <f>VLOOKUP($A22,'Existing External Data'!$A$2:$X$109,5,0)</f>
        <v>2</v>
      </c>
      <c r="G22" s="5">
        <f>VLOOKUP($A22,'Existing External Data'!$A$2:$X$109,6,0)</f>
        <v>2</v>
      </c>
      <c r="H22" s="5">
        <f>VLOOKUP($A22,'Existing External Data'!$A$2:$X$109,7,0)</f>
        <v>0</v>
      </c>
      <c r="I22" s="5">
        <f>VLOOKUP($A22,'Existing External Data'!$A$2:$M$109,8,0)</f>
        <v>10160</v>
      </c>
      <c r="J22" s="5">
        <f>VLOOKUP($A22,'Existing External Data'!$A$2:$M$109,9,0)</f>
        <v>7370</v>
      </c>
      <c r="K22" s="5">
        <f>VLOOKUP($A22,'Existing External Data'!$A$2:$M$109,10,0)</f>
        <v>6860</v>
      </c>
      <c r="L22" s="11">
        <v>7890</v>
      </c>
      <c r="M22" s="5">
        <f>VLOOKUP($A22,'Existing External Data'!$A$2:$M$109,11,0)</f>
        <v>10832</v>
      </c>
      <c r="N22" s="5">
        <f>VLOOKUP($A22,'Existing External Data'!$A$2:$M$109,12,0)</f>
        <v>7858</v>
      </c>
      <c r="O22" s="5">
        <f>VLOOKUP($A22,'Existing External Data'!$A$2:$M$109,13,0)</f>
        <v>7314</v>
      </c>
      <c r="P22" s="11">
        <f t="shared" si="0"/>
        <v>8410</v>
      </c>
      <c r="Q22" s="4">
        <f>VLOOKUP($A22,'Existing External Data'!$A$2:$X$109,14,0)</f>
        <v>0</v>
      </c>
      <c r="R22" s="4">
        <f>VLOOKUP($A22,'Existing External Data'!$A$2:$X$109,15,0)</f>
        <v>0</v>
      </c>
      <c r="S22" s="4">
        <f>VLOOKUP($A22,'Existing External Data'!$A$2:$X$109,16,0)</f>
        <v>0.39810000000000001</v>
      </c>
      <c r="T22" s="4">
        <f>VLOOKUP($A22,'Existing External Data'!$A$2:$X$109,17,0)</f>
        <v>0.39810000000000001</v>
      </c>
      <c r="U22" s="4">
        <f>VLOOKUP($A22,'Existing External Data'!$A$2:$X$109,18,0)</f>
        <v>5.7599999999999998E-2</v>
      </c>
      <c r="V22" s="4">
        <f>VLOOKUP($A22,'Existing External Data'!$A$2:$X$109,19,0)</f>
        <v>8.5699999999999998E-2</v>
      </c>
      <c r="W22" s="4">
        <f>VLOOKUP($A22,'Existing External Data'!$A$2:$X$109,20,0)</f>
        <v>4.1000000000000003E-3</v>
      </c>
      <c r="X22" s="4">
        <f>VLOOKUP($A22,'Existing External Data'!$A$2:$X$109,21,0)</f>
        <v>3.2099999999999997E-2</v>
      </c>
      <c r="Y22" s="4">
        <f>VLOOKUP($A22,'Existing External Data'!$A$2:$X$109,22,0)</f>
        <v>1.6000000000000001E-3</v>
      </c>
      <c r="Z22" s="4">
        <f>VLOOKUP($A22,'Existing External Data'!$A$2:$X$109,23,0)</f>
        <v>1.8700000000000001E-2</v>
      </c>
      <c r="AA22" s="4">
        <f>VLOOKUP($A22,'Existing External Data'!$A$2:$X$109,24,0)</f>
        <v>3.8E-3</v>
      </c>
      <c r="AB22" s="4">
        <v>5.6199999999999993E-2</v>
      </c>
    </row>
    <row r="23" spans="1:28" x14ac:dyDescent="0.2">
      <c r="A23" s="3">
        <v>5894</v>
      </c>
      <c r="B23" s="5">
        <f>VLOOKUP(A23,'Station Equivalency'!$A$2:$B$115,2,0)</f>
        <v>5944</v>
      </c>
      <c r="C23" s="5" t="str">
        <f>VLOOKUP($A23,'Existing External Data'!$A$2:$X$109,2,0)</f>
        <v>SR 115</v>
      </c>
      <c r="D23" s="5">
        <f>VLOOKUP($A23,'Existing External Data'!$A$2:$X$109,3,0)</f>
        <v>187</v>
      </c>
      <c r="E23" s="5">
        <f>VLOOKUP($A23,'Existing External Data'!$A$2:$X$109,4,0)</f>
        <v>61</v>
      </c>
      <c r="F23" s="5">
        <f>VLOOKUP($A23,'Existing External Data'!$A$2:$X$109,5,0)</f>
        <v>2</v>
      </c>
      <c r="G23" s="5">
        <f>VLOOKUP($A23,'Existing External Data'!$A$2:$X$109,6,0)</f>
        <v>2</v>
      </c>
      <c r="H23" s="5">
        <f>VLOOKUP($A23,'Existing External Data'!$A$2:$X$109,7,0)</f>
        <v>0</v>
      </c>
      <c r="I23" s="5">
        <f>VLOOKUP($A23,'Existing External Data'!$A$2:$M$109,8,0)</f>
        <v>1800</v>
      </c>
      <c r="J23" s="5">
        <f>VLOOKUP($A23,'Existing External Data'!$A$2:$M$109,9,0)</f>
        <v>1550</v>
      </c>
      <c r="K23" s="5">
        <f>VLOOKUP($A23,'Existing External Data'!$A$2:$M$109,10,0)</f>
        <v>1170</v>
      </c>
      <c r="L23" s="11">
        <v>1030</v>
      </c>
      <c r="M23" s="5">
        <f>VLOOKUP($A23,'Existing External Data'!$A$2:$M$109,11,0)</f>
        <v>1920</v>
      </c>
      <c r="N23" s="5">
        <f>VLOOKUP($A23,'Existing External Data'!$A$2:$M$109,12,0)</f>
        <v>1654</v>
      </c>
      <c r="O23" s="5">
        <f>VLOOKUP($A23,'Existing External Data'!$A$2:$M$109,13,0)</f>
        <v>1248</v>
      </c>
      <c r="P23" s="11">
        <f t="shared" si="0"/>
        <v>1100</v>
      </c>
      <c r="Q23" s="4">
        <f>VLOOKUP($A23,'Existing External Data'!$A$2:$X$109,14,0)</f>
        <v>0</v>
      </c>
      <c r="R23" s="4">
        <f>VLOOKUP($A23,'Existing External Data'!$A$2:$X$109,15,0)</f>
        <v>0</v>
      </c>
      <c r="S23" s="4">
        <f>VLOOKUP($A23,'Existing External Data'!$A$2:$X$109,16,0)</f>
        <v>0.37580000000000002</v>
      </c>
      <c r="T23" s="4">
        <f>VLOOKUP($A23,'Existing External Data'!$A$2:$X$109,17,0)</f>
        <v>0.37580000000000002</v>
      </c>
      <c r="U23" s="4">
        <f>VLOOKUP($A23,'Existing External Data'!$A$2:$X$109,18,0)</f>
        <v>2.0799999999999999E-2</v>
      </c>
      <c r="V23" s="4">
        <f>VLOOKUP($A23,'Existing External Data'!$A$2:$X$109,19,0)</f>
        <v>0.121</v>
      </c>
      <c r="W23" s="4">
        <f>VLOOKUP($A23,'Existing External Data'!$A$2:$X$109,20,0)</f>
        <v>6.4000000000000003E-3</v>
      </c>
      <c r="X23" s="4">
        <f>VLOOKUP($A23,'Existing External Data'!$A$2:$X$109,21,0)</f>
        <v>9.2100000000000001E-2</v>
      </c>
      <c r="Y23" s="4">
        <f>VLOOKUP($A23,'Existing External Data'!$A$2:$X$109,22,0)</f>
        <v>0</v>
      </c>
      <c r="Z23" s="4">
        <f>VLOOKUP($A23,'Existing External Data'!$A$2:$X$109,23,0)</f>
        <v>7.1999999999999998E-3</v>
      </c>
      <c r="AA23" s="4">
        <f>VLOOKUP($A23,'Existing External Data'!$A$2:$X$109,24,0)</f>
        <v>8.0000000000000004E-4</v>
      </c>
      <c r="AB23" s="4">
        <v>0.10009999999999999</v>
      </c>
    </row>
    <row r="24" spans="1:28" x14ac:dyDescent="0.2">
      <c r="A24" s="3">
        <v>5895</v>
      </c>
      <c r="B24" s="5">
        <f>VLOOKUP(A24,'Station Equivalency'!$A$2:$B$115,2,0)</f>
        <v>5945</v>
      </c>
      <c r="C24" s="5" t="str">
        <f>VLOOKUP($A24,'Existing External Data'!$A$2:$X$109,2,0)</f>
        <v>SR 52</v>
      </c>
      <c r="D24" s="5">
        <f>VLOOKUP($A24,'Existing External Data'!$A$2:$X$109,3,0)</f>
        <v>187</v>
      </c>
      <c r="E24" s="5">
        <f>VLOOKUP($A24,'Existing External Data'!$A$2:$X$109,4,0)</f>
        <v>49</v>
      </c>
      <c r="F24" s="5">
        <f>VLOOKUP($A24,'Existing External Data'!$A$2:$X$109,5,0)</f>
        <v>2</v>
      </c>
      <c r="G24" s="5">
        <f>VLOOKUP($A24,'Existing External Data'!$A$2:$X$109,6,0)</f>
        <v>2</v>
      </c>
      <c r="H24" s="5">
        <f>VLOOKUP($A24,'Existing External Data'!$A$2:$X$109,7,0)</f>
        <v>0</v>
      </c>
      <c r="I24" s="5">
        <f>VLOOKUP($A24,'Existing External Data'!$A$2:$M$109,8,0)</f>
        <v>2158</v>
      </c>
      <c r="J24" s="5">
        <f>VLOOKUP($A24,'Existing External Data'!$A$2:$M$109,9,0)</f>
        <v>1720</v>
      </c>
      <c r="K24" s="5">
        <f>VLOOKUP($A24,'Existing External Data'!$A$2:$M$109,10,0)</f>
        <v>1490</v>
      </c>
      <c r="L24" s="11">
        <v>1680</v>
      </c>
      <c r="M24" s="5">
        <f>VLOOKUP($A24,'Existing External Data'!$A$2:$M$109,11,0)</f>
        <v>2302</v>
      </c>
      <c r="N24" s="5">
        <f>VLOOKUP($A24,'Existing External Data'!$A$2:$M$109,12,0)</f>
        <v>1834</v>
      </c>
      <c r="O24" s="5">
        <f>VLOOKUP($A24,'Existing External Data'!$A$2:$M$109,13,0)</f>
        <v>1590</v>
      </c>
      <c r="P24" s="11">
        <f t="shared" si="0"/>
        <v>1790</v>
      </c>
      <c r="Q24" s="4">
        <f>VLOOKUP($A24,'Existing External Data'!$A$2:$X$109,14,0)</f>
        <v>0</v>
      </c>
      <c r="R24" s="4">
        <f>VLOOKUP($A24,'Existing External Data'!$A$2:$X$109,15,0)</f>
        <v>0</v>
      </c>
      <c r="S24" s="4">
        <f>VLOOKUP($A24,'Existing External Data'!$A$2:$X$109,16,0)</f>
        <v>0.33960000000000001</v>
      </c>
      <c r="T24" s="4">
        <f>VLOOKUP($A24,'Existing External Data'!$A$2:$X$109,17,0)</f>
        <v>0.33960000000000001</v>
      </c>
      <c r="U24" s="4">
        <f>VLOOKUP($A24,'Existing External Data'!$A$2:$X$109,18,0)</f>
        <v>8.3599999999999994E-2</v>
      </c>
      <c r="V24" s="4">
        <f>VLOOKUP($A24,'Existing External Data'!$A$2:$X$109,19,0)</f>
        <v>0.122</v>
      </c>
      <c r="W24" s="4">
        <f>VLOOKUP($A24,'Existing External Data'!$A$2:$X$109,20,0)</f>
        <v>5.0000000000000001E-3</v>
      </c>
      <c r="X24" s="4">
        <f>VLOOKUP($A24,'Existing External Data'!$A$2:$X$109,21,0)</f>
        <v>6.6000000000000003E-2</v>
      </c>
      <c r="Y24" s="4">
        <f>VLOOKUP($A24,'Existing External Data'!$A$2:$X$109,22,0)</f>
        <v>0</v>
      </c>
      <c r="Z24" s="4">
        <f>VLOOKUP($A24,'Existing External Data'!$A$2:$X$109,23,0)</f>
        <v>4.2799999999999998E-2</v>
      </c>
      <c r="AA24" s="4">
        <f>VLOOKUP($A24,'Existing External Data'!$A$2:$X$109,24,0)</f>
        <v>1.2999999999999999E-3</v>
      </c>
      <c r="AB24" s="4">
        <v>0.1101</v>
      </c>
    </row>
    <row r="25" spans="1:28" x14ac:dyDescent="0.2">
      <c r="A25" s="3">
        <v>5896</v>
      </c>
      <c r="B25" s="5">
        <f>VLOOKUP(A25,'Station Equivalency'!$A$2:$B$115,2,0)</f>
        <v>5946</v>
      </c>
      <c r="C25" s="5" t="str">
        <f>VLOOKUP($A25,'Existing External Data'!$A$2:$X$109,2,0)</f>
        <v>Ransom Free Rd</v>
      </c>
      <c r="D25" s="5">
        <f>VLOOKUP($A25,'Existing External Data'!$A$2:$X$109,3,0)</f>
        <v>139</v>
      </c>
      <c r="E25" s="5">
        <f>VLOOKUP($A25,'Existing External Data'!$A$2:$X$109,4,0)</f>
        <v>8001</v>
      </c>
      <c r="F25" s="5">
        <f>VLOOKUP($A25,'Existing External Data'!$A$2:$X$109,5,0)</f>
        <v>2</v>
      </c>
      <c r="G25" s="5">
        <f>VLOOKUP($A25,'Existing External Data'!$A$2:$X$109,6,0)</f>
        <v>2</v>
      </c>
      <c r="H25" s="5">
        <f>VLOOKUP($A25,'Existing External Data'!$A$2:$X$109,7,0)</f>
        <v>0</v>
      </c>
      <c r="I25" s="5">
        <f>VLOOKUP($A25,'Existing External Data'!$A$2:$M$109,8,0)</f>
        <v>500</v>
      </c>
      <c r="J25" s="5">
        <f>VLOOKUP($A25,'Existing External Data'!$A$2:$M$109,9,0)</f>
        <v>550</v>
      </c>
      <c r="K25" s="5">
        <f>VLOOKUP($A25,'Existing External Data'!$A$2:$M$109,10,0)</f>
        <v>620</v>
      </c>
      <c r="L25" s="11">
        <v>510</v>
      </c>
      <c r="M25" s="5">
        <f>VLOOKUP($A25,'Existing External Data'!$A$2:$M$109,11,0)</f>
        <v>534</v>
      </c>
      <c r="N25" s="5">
        <f>VLOOKUP($A25,'Existing External Data'!$A$2:$M$109,12,0)</f>
        <v>588</v>
      </c>
      <c r="O25" s="5">
        <f>VLOOKUP($A25,'Existing External Data'!$A$2:$M$109,13,0)</f>
        <v>662</v>
      </c>
      <c r="P25" s="11">
        <f t="shared" si="0"/>
        <v>540</v>
      </c>
      <c r="Q25" s="4">
        <f>VLOOKUP($A25,'Existing External Data'!$A$2:$X$109,14,0)</f>
        <v>0</v>
      </c>
      <c r="R25" s="4">
        <f>VLOOKUP($A25,'Existing External Data'!$A$2:$X$109,15,0)</f>
        <v>0</v>
      </c>
      <c r="S25" s="4">
        <f>VLOOKUP($A25,'Existing External Data'!$A$2:$X$109,16,0)</f>
        <v>0.41239999999999999</v>
      </c>
      <c r="T25" s="4">
        <f>VLOOKUP($A25,'Existing External Data'!$A$2:$X$109,17,0)</f>
        <v>0.41239999999999999</v>
      </c>
      <c r="U25" s="4">
        <f>VLOOKUP($A25,'Existing External Data'!$A$2:$X$109,18,0)</f>
        <v>0</v>
      </c>
      <c r="V25" s="4">
        <f>VLOOKUP($A25,'Existing External Data'!$A$2:$X$109,19,0)</f>
        <v>0.1193</v>
      </c>
      <c r="W25" s="4">
        <f>VLOOKUP($A25,'Existing External Data'!$A$2:$X$109,20,0)</f>
        <v>0</v>
      </c>
      <c r="X25" s="4">
        <f>VLOOKUP($A25,'Existing External Data'!$A$2:$X$109,21,0)</f>
        <v>4.9799999999999997E-2</v>
      </c>
      <c r="Y25" s="4">
        <f>VLOOKUP($A25,'Existing External Data'!$A$2:$X$109,22,0)</f>
        <v>0</v>
      </c>
      <c r="Z25" s="4">
        <f>VLOOKUP($A25,'Existing External Data'!$A$2:$X$109,23,0)</f>
        <v>6.0000000000000001E-3</v>
      </c>
      <c r="AA25" s="4">
        <f>VLOOKUP($A25,'Existing External Data'!$A$2:$X$109,24,0)</f>
        <v>0</v>
      </c>
      <c r="AB25" s="4">
        <v>5.5799999999999995E-2</v>
      </c>
    </row>
    <row r="26" spans="1:28" x14ac:dyDescent="0.2">
      <c r="A26" s="3">
        <v>5897</v>
      </c>
      <c r="B26" s="5">
        <f>VLOOKUP(A26,'Station Equivalency'!$A$2:$B$115,2,0)</f>
        <v>5947</v>
      </c>
      <c r="C26" s="5" t="str">
        <f>VLOOKUP($A26,'Existing External Data'!$A$2:$X$109,2,0)</f>
        <v>SR 284</v>
      </c>
      <c r="D26" s="5">
        <f>VLOOKUP($A26,'Existing External Data'!$A$2:$X$109,3,0)</f>
        <v>139</v>
      </c>
      <c r="E26" s="5">
        <f>VLOOKUP($A26,'Existing External Data'!$A$2:$X$109,4,0)</f>
        <v>385</v>
      </c>
      <c r="F26" s="5">
        <f>VLOOKUP($A26,'Existing External Data'!$A$2:$X$109,5,0)</f>
        <v>2</v>
      </c>
      <c r="G26" s="5">
        <f>VLOOKUP($A26,'Existing External Data'!$A$2:$X$109,6,0)</f>
        <v>3</v>
      </c>
      <c r="H26" s="5">
        <f>VLOOKUP($A26,'Existing External Data'!$A$2:$X$109,7,0)</f>
        <v>0</v>
      </c>
      <c r="I26" s="5">
        <f>VLOOKUP($A26,'Existing External Data'!$A$2:$M$109,8,0)</f>
        <v>1340</v>
      </c>
      <c r="J26" s="5">
        <f>VLOOKUP($A26,'Existing External Data'!$A$2:$M$109,9,0)</f>
        <v>1250</v>
      </c>
      <c r="K26" s="5">
        <f>VLOOKUP($A26,'Existing External Data'!$A$2:$M$109,10,0)</f>
        <v>1270</v>
      </c>
      <c r="L26" s="11">
        <v>1340</v>
      </c>
      <c r="M26" s="5">
        <f>VLOOKUP($A26,'Existing External Data'!$A$2:$M$109,11,0)</f>
        <v>1430</v>
      </c>
      <c r="N26" s="5">
        <f>VLOOKUP($A26,'Existing External Data'!$A$2:$M$109,12,0)</f>
        <v>1334</v>
      </c>
      <c r="O26" s="5">
        <f>VLOOKUP($A26,'Existing External Data'!$A$2:$M$109,13,0)</f>
        <v>1354</v>
      </c>
      <c r="P26" s="11">
        <f t="shared" si="0"/>
        <v>1430</v>
      </c>
      <c r="Q26" s="4">
        <f>VLOOKUP($A26,'Existing External Data'!$A$2:$X$109,14,0)</f>
        <v>0</v>
      </c>
      <c r="R26" s="4">
        <f>VLOOKUP($A26,'Existing External Data'!$A$2:$X$109,15,0)</f>
        <v>0</v>
      </c>
      <c r="S26" s="4">
        <f>VLOOKUP($A26,'Existing External Data'!$A$2:$X$109,16,0)</f>
        <v>0.38329999999999997</v>
      </c>
      <c r="T26" s="4">
        <f>VLOOKUP($A26,'Existing External Data'!$A$2:$X$109,17,0)</f>
        <v>0.38329999999999997</v>
      </c>
      <c r="U26" s="4">
        <f>VLOOKUP($A26,'Existing External Data'!$A$2:$X$109,18,0)</f>
        <v>2.58E-2</v>
      </c>
      <c r="V26" s="4">
        <f>VLOOKUP($A26,'Existing External Data'!$A$2:$X$109,19,0)</f>
        <v>0.12559999999999999</v>
      </c>
      <c r="W26" s="4">
        <f>VLOOKUP($A26,'Existing External Data'!$A$2:$X$109,20,0)</f>
        <v>1.5E-3</v>
      </c>
      <c r="X26" s="4">
        <f>VLOOKUP($A26,'Existing External Data'!$A$2:$X$109,21,0)</f>
        <v>7.0199999999999999E-2</v>
      </c>
      <c r="Y26" s="4">
        <f>VLOOKUP($A26,'Existing External Data'!$A$2:$X$109,22,0)</f>
        <v>0</v>
      </c>
      <c r="Z26" s="4">
        <f>VLOOKUP($A26,'Existing External Data'!$A$2:$X$109,23,0)</f>
        <v>8.8999999999999999E-3</v>
      </c>
      <c r="AA26" s="4">
        <f>VLOOKUP($A26,'Existing External Data'!$A$2:$X$109,24,0)</f>
        <v>6.9999999999999999E-4</v>
      </c>
      <c r="AB26" s="4">
        <v>7.980000000000001E-2</v>
      </c>
    </row>
    <row r="27" spans="1:28" x14ac:dyDescent="0.2">
      <c r="A27" s="3">
        <v>5898</v>
      </c>
      <c r="B27" s="5">
        <f>VLOOKUP(A27,'Station Equivalency'!$A$2:$B$115,2,0)</f>
        <v>5948</v>
      </c>
      <c r="C27" s="5" t="str">
        <f>VLOOKUP($A27,'Existing External Data'!$A$2:$X$109,2,0)</f>
        <v>US 129</v>
      </c>
      <c r="D27" s="5">
        <f>VLOOKUP($A27,'Existing External Data'!$A$2:$X$109,3,0)</f>
        <v>139</v>
      </c>
      <c r="E27" s="5">
        <f>VLOOKUP($A27,'Existing External Data'!$A$2:$X$109,4,0)</f>
        <v>161</v>
      </c>
      <c r="F27" s="5">
        <f>VLOOKUP($A27,'Existing External Data'!$A$2:$X$109,5,0)</f>
        <v>2</v>
      </c>
      <c r="G27" s="5">
        <f>VLOOKUP($A27,'Existing External Data'!$A$2:$X$109,6,0)</f>
        <v>3</v>
      </c>
      <c r="H27" s="5">
        <f>VLOOKUP($A27,'Existing External Data'!$A$2:$X$109,7,0)</f>
        <v>0</v>
      </c>
      <c r="I27" s="5">
        <f>VLOOKUP($A27,'Existing External Data'!$A$2:$M$109,8,0)</f>
        <v>8740</v>
      </c>
      <c r="J27" s="5">
        <f>VLOOKUP($A27,'Existing External Data'!$A$2:$M$109,9,0)</f>
        <v>10430</v>
      </c>
      <c r="K27" s="5">
        <f>VLOOKUP($A27,'Existing External Data'!$A$2:$M$109,10,0)</f>
        <v>8430</v>
      </c>
      <c r="L27" s="11">
        <v>10600</v>
      </c>
      <c r="M27" s="5">
        <f>VLOOKUP($A27,'Existing External Data'!$A$2:$M$109,11,0)</f>
        <v>9318</v>
      </c>
      <c r="N27" s="5">
        <f>VLOOKUP($A27,'Existing External Data'!$A$2:$M$109,12,0)</f>
        <v>11120</v>
      </c>
      <c r="O27" s="5">
        <f>VLOOKUP($A27,'Existing External Data'!$A$2:$M$109,13,0)</f>
        <v>8988</v>
      </c>
      <c r="P27" s="11">
        <f t="shared" si="0"/>
        <v>11300</v>
      </c>
      <c r="Q27" s="4">
        <f>VLOOKUP($A27,'Existing External Data'!$A$2:$X$109,14,0)</f>
        <v>0</v>
      </c>
      <c r="R27" s="4">
        <f>VLOOKUP($A27,'Existing External Data'!$A$2:$X$109,15,0)</f>
        <v>0</v>
      </c>
      <c r="S27" s="4">
        <f>VLOOKUP($A27,'Existing External Data'!$A$2:$X$109,16,0)</f>
        <v>0.35899999999999999</v>
      </c>
      <c r="T27" s="4">
        <f>VLOOKUP($A27,'Existing External Data'!$A$2:$X$109,17,0)</f>
        <v>0.3589</v>
      </c>
      <c r="U27" s="4">
        <f>VLOOKUP($A27,'Existing External Data'!$A$2:$X$109,18,0)</f>
        <v>0.1124</v>
      </c>
      <c r="V27" s="4">
        <f>VLOOKUP($A27,'Existing External Data'!$A$2:$X$109,19,0)</f>
        <v>8.5900000000000004E-2</v>
      </c>
      <c r="W27" s="4">
        <f>VLOOKUP($A27,'Existing External Data'!$A$2:$X$109,20,0)</f>
        <v>1.38E-2</v>
      </c>
      <c r="X27" s="4">
        <f>VLOOKUP($A27,'Existing External Data'!$A$2:$X$109,21,0)</f>
        <v>4.7600000000000003E-2</v>
      </c>
      <c r="Y27" s="4">
        <f>VLOOKUP($A27,'Existing External Data'!$A$2:$X$109,22,0)</f>
        <v>0</v>
      </c>
      <c r="Z27" s="4">
        <f>VLOOKUP($A27,'Existing External Data'!$A$2:$X$109,23,0)</f>
        <v>1.9E-2</v>
      </c>
      <c r="AA27" s="4">
        <f>VLOOKUP($A27,'Existing External Data'!$A$2:$X$109,24,0)</f>
        <v>3.3E-3</v>
      </c>
      <c r="AB27" s="4">
        <v>6.9900000000000004E-2</v>
      </c>
    </row>
    <row r="28" spans="1:28" x14ac:dyDescent="0.2">
      <c r="A28" s="3">
        <v>5899</v>
      </c>
      <c r="B28" s="5">
        <f>VLOOKUP(A28,'Station Equivalency'!$A$2:$B$115,2,0)</f>
        <v>5949</v>
      </c>
      <c r="C28" s="5" t="str">
        <f>VLOOKUP($A28,'Existing External Data'!$A$2:$X$109,2,0)</f>
        <v>SR 254</v>
      </c>
      <c r="D28" s="5">
        <f>VLOOKUP($A28,'Existing External Data'!$A$2:$X$109,3,0)</f>
        <v>139</v>
      </c>
      <c r="E28" s="5">
        <f>VLOOKUP($A28,'Existing External Data'!$A$2:$X$109,4,0)</f>
        <v>342</v>
      </c>
      <c r="F28" s="5">
        <f>VLOOKUP($A28,'Existing External Data'!$A$2:$X$109,5,0)</f>
        <v>2</v>
      </c>
      <c r="G28" s="5">
        <f>VLOOKUP($A28,'Existing External Data'!$A$2:$X$109,6,0)</f>
        <v>3</v>
      </c>
      <c r="H28" s="5">
        <f>VLOOKUP($A28,'Existing External Data'!$A$2:$X$109,7,0)</f>
        <v>0</v>
      </c>
      <c r="I28" s="5">
        <f>VLOOKUP($A28,'Existing External Data'!$A$2:$M$109,8,0)</f>
        <v>864</v>
      </c>
      <c r="J28" s="5">
        <f>VLOOKUP($A28,'Existing External Data'!$A$2:$M$109,9,0)</f>
        <v>1030</v>
      </c>
      <c r="K28" s="5">
        <f>VLOOKUP($A28,'Existing External Data'!$A$2:$M$109,10,0)</f>
        <v>1760</v>
      </c>
      <c r="L28" s="11">
        <v>1890</v>
      </c>
      <c r="M28" s="5">
        <f>VLOOKUP($A28,'Existing External Data'!$A$2:$M$109,11,0)</f>
        <v>922</v>
      </c>
      <c r="N28" s="5">
        <f>VLOOKUP($A28,'Existing External Data'!$A$2:$M$109,12,0)</f>
        <v>1098</v>
      </c>
      <c r="O28" s="5">
        <f>VLOOKUP($A28,'Existing External Data'!$A$2:$M$109,13,0)</f>
        <v>1878</v>
      </c>
      <c r="P28" s="11">
        <f t="shared" si="0"/>
        <v>2020</v>
      </c>
      <c r="Q28" s="4">
        <f>VLOOKUP($A28,'Existing External Data'!$A$2:$X$109,14,0)</f>
        <v>0</v>
      </c>
      <c r="R28" s="4">
        <f>VLOOKUP($A28,'Existing External Data'!$A$2:$X$109,15,0)</f>
        <v>0</v>
      </c>
      <c r="S28" s="4">
        <f>VLOOKUP($A28,'Existing External Data'!$A$2:$X$109,16,0)</f>
        <v>0.3594</v>
      </c>
      <c r="T28" s="4">
        <f>VLOOKUP($A28,'Existing External Data'!$A$2:$X$109,17,0)</f>
        <v>0.3589</v>
      </c>
      <c r="U28" s="4">
        <f>VLOOKUP($A28,'Existing External Data'!$A$2:$X$109,18,0)</f>
        <v>0.1081</v>
      </c>
      <c r="V28" s="4">
        <f>VLOOKUP($A28,'Existing External Data'!$A$2:$X$109,19,0)</f>
        <v>0.1124</v>
      </c>
      <c r="W28" s="4">
        <f>VLOOKUP($A28,'Existing External Data'!$A$2:$X$109,20,0)</f>
        <v>1.49E-2</v>
      </c>
      <c r="X28" s="4">
        <f>VLOOKUP($A28,'Existing External Data'!$A$2:$X$109,21,0)</f>
        <v>2.93E-2</v>
      </c>
      <c r="Y28" s="4">
        <f>VLOOKUP($A28,'Existing External Data'!$A$2:$X$109,22,0)</f>
        <v>0</v>
      </c>
      <c r="Z28" s="4">
        <f>VLOOKUP($A28,'Existing External Data'!$A$2:$X$109,23,0)</f>
        <v>1.44E-2</v>
      </c>
      <c r="AA28" s="4">
        <f>VLOOKUP($A28,'Existing External Data'!$A$2:$X$109,24,0)</f>
        <v>2.7000000000000001E-3</v>
      </c>
      <c r="AB28" s="4">
        <v>4.6400000000000004E-2</v>
      </c>
    </row>
    <row r="29" spans="1:28" x14ac:dyDescent="0.2">
      <c r="A29" s="3">
        <v>5900</v>
      </c>
      <c r="B29" s="5">
        <f>VLOOKUP(A29,'Station Equivalency'!$A$2:$B$115,2,0)</f>
        <v>5950</v>
      </c>
      <c r="C29" s="5" t="str">
        <f>VLOOKUP($A29,'Existing External Data'!$A$2:$X$109,2,0)</f>
        <v>Skitt Mtn Rd</v>
      </c>
      <c r="D29" s="5">
        <f>VLOOKUP($A29,'Existing External Data'!$A$2:$X$109,3,0)</f>
        <v>139</v>
      </c>
      <c r="E29" s="5">
        <f>VLOOKUP($A29,'Existing External Data'!$A$2:$X$109,4,0)</f>
        <v>561</v>
      </c>
      <c r="F29" s="5">
        <f>VLOOKUP($A29,'Existing External Data'!$A$2:$X$109,5,0)</f>
        <v>2</v>
      </c>
      <c r="G29" s="5">
        <f>VLOOKUP($A29,'Existing External Data'!$A$2:$X$109,6,0)</f>
        <v>3</v>
      </c>
      <c r="H29" s="5">
        <f>VLOOKUP($A29,'Existing External Data'!$A$2:$X$109,7,0)</f>
        <v>0</v>
      </c>
      <c r="I29" s="5">
        <f>VLOOKUP($A29,'Existing External Data'!$A$2:$M$109,8,0)</f>
        <v>1714</v>
      </c>
      <c r="J29" s="5">
        <f>VLOOKUP($A29,'Existing External Data'!$A$2:$M$109,9,0)</f>
        <v>1440</v>
      </c>
      <c r="K29" s="5">
        <f>VLOOKUP($A29,'Existing External Data'!$A$2:$M$109,10,0)</f>
        <v>1420</v>
      </c>
      <c r="L29" s="11">
        <v>1140</v>
      </c>
      <c r="M29" s="5">
        <f>VLOOKUP($A29,'Existing External Data'!$A$2:$M$109,11,0)</f>
        <v>1828</v>
      </c>
      <c r="N29" s="5">
        <f>VLOOKUP($A29,'Existing External Data'!$A$2:$M$109,12,0)</f>
        <v>1536</v>
      </c>
      <c r="O29" s="5">
        <f>VLOOKUP($A29,'Existing External Data'!$A$2:$M$109,13,0)</f>
        <v>1514</v>
      </c>
      <c r="P29" s="11">
        <f t="shared" si="0"/>
        <v>1220</v>
      </c>
      <c r="Q29" s="4">
        <f>VLOOKUP($A29,'Existing External Data'!$A$2:$X$109,14,0)</f>
        <v>0</v>
      </c>
      <c r="R29" s="4">
        <f>VLOOKUP($A29,'Existing External Data'!$A$2:$X$109,15,0)</f>
        <v>0</v>
      </c>
      <c r="S29" s="4">
        <f>VLOOKUP($A29,'Existing External Data'!$A$2:$X$109,16,0)</f>
        <v>0.38640000000000002</v>
      </c>
      <c r="T29" s="4">
        <f>VLOOKUP($A29,'Existing External Data'!$A$2:$X$109,17,0)</f>
        <v>0.38640000000000002</v>
      </c>
      <c r="U29" s="4">
        <f>VLOOKUP($A29,'Existing External Data'!$A$2:$X$109,18,0)</f>
        <v>5.6099999999999997E-2</v>
      </c>
      <c r="V29" s="4">
        <f>VLOOKUP($A29,'Existing External Data'!$A$2:$X$109,19,0)</f>
        <v>0.1222</v>
      </c>
      <c r="W29" s="4">
        <f>VLOOKUP($A29,'Existing External Data'!$A$2:$X$109,20,0)</f>
        <v>5.3E-3</v>
      </c>
      <c r="X29" s="4">
        <f>VLOOKUP($A29,'Existing External Data'!$A$2:$X$109,21,0)</f>
        <v>3.9600000000000003E-2</v>
      </c>
      <c r="Y29" s="4">
        <f>VLOOKUP($A29,'Existing External Data'!$A$2:$X$109,22,0)</f>
        <v>0</v>
      </c>
      <c r="Z29" s="4">
        <f>VLOOKUP($A29,'Existing External Data'!$A$2:$X$109,23,0)</f>
        <v>4.0000000000000001E-3</v>
      </c>
      <c r="AA29" s="4">
        <f>VLOOKUP($A29,'Existing External Data'!$A$2:$X$109,24,0)</f>
        <v>0</v>
      </c>
      <c r="AB29" s="4">
        <v>4.36E-2</v>
      </c>
    </row>
    <row r="30" spans="1:28" x14ac:dyDescent="0.2">
      <c r="A30" s="3">
        <v>5901</v>
      </c>
      <c r="B30" s="5">
        <f>VLOOKUP(A30,'Station Equivalency'!$A$2:$B$115,2,0)</f>
        <v>5951</v>
      </c>
      <c r="C30" s="5" t="str">
        <f>VLOOKUP($A30,'Existing External Data'!$A$2:$X$109,2,0)</f>
        <v>US 23/SR 365</v>
      </c>
      <c r="D30" s="5">
        <f>VLOOKUP($A30,'Existing External Data'!$A$2:$X$109,3,0)</f>
        <v>139</v>
      </c>
      <c r="E30" s="5">
        <f>VLOOKUP($A30,'Existing External Data'!$A$2:$X$109,4,0)</f>
        <v>220</v>
      </c>
      <c r="F30" s="5">
        <f>VLOOKUP($A30,'Existing External Data'!$A$2:$X$109,5,0)</f>
        <v>4</v>
      </c>
      <c r="G30" s="5">
        <f>VLOOKUP($A30,'Existing External Data'!$A$2:$X$109,6,0)</f>
        <v>3</v>
      </c>
      <c r="H30" s="5">
        <f>VLOOKUP($A30,'Existing External Data'!$A$2:$X$109,7,0)</f>
        <v>1</v>
      </c>
      <c r="I30" s="5">
        <f>VLOOKUP($A30,'Existing External Data'!$A$2:$M$109,8,0)</f>
        <v>11120</v>
      </c>
      <c r="J30" s="5">
        <f>VLOOKUP($A30,'Existing External Data'!$A$2:$M$109,9,0)</f>
        <v>19790</v>
      </c>
      <c r="K30" s="5">
        <f>VLOOKUP($A30,'Existing External Data'!$A$2:$M$109,10,0)</f>
        <v>18150</v>
      </c>
      <c r="L30" s="11">
        <v>20500</v>
      </c>
      <c r="M30" s="5">
        <f>VLOOKUP($A30,'Existing External Data'!$A$2:$M$109,11,0)</f>
        <v>11154</v>
      </c>
      <c r="N30" s="5">
        <f>VLOOKUP($A30,'Existing External Data'!$A$2:$M$109,12,0)</f>
        <v>19850</v>
      </c>
      <c r="O30" s="5">
        <f>VLOOKUP($A30,'Existing External Data'!$A$2:$M$109,13,0)</f>
        <v>18206</v>
      </c>
      <c r="P30" s="11">
        <f t="shared" si="0"/>
        <v>20560</v>
      </c>
      <c r="Q30" s="4">
        <f>VLOOKUP($A30,'Existing External Data'!$A$2:$X$109,14,0)</f>
        <v>0.32690000000000002</v>
      </c>
      <c r="R30" s="4">
        <f>VLOOKUP($A30,'Existing External Data'!$A$2:$X$109,15,0)</f>
        <v>0.32690000000000002</v>
      </c>
      <c r="S30" s="4">
        <f>VLOOKUP($A30,'Existing External Data'!$A$2:$X$109,16,0)</f>
        <v>0</v>
      </c>
      <c r="T30" s="4">
        <f>VLOOKUP($A30,'Existing External Data'!$A$2:$X$109,17,0)</f>
        <v>0</v>
      </c>
      <c r="U30" s="4">
        <f>VLOOKUP($A30,'Existing External Data'!$A$2:$X$109,18,0)</f>
        <v>0.18410000000000001</v>
      </c>
      <c r="V30" s="4">
        <f>VLOOKUP($A30,'Existing External Data'!$A$2:$X$109,19,0)</f>
        <v>5.91E-2</v>
      </c>
      <c r="W30" s="4">
        <f>VLOOKUP($A30,'Existing External Data'!$A$2:$X$109,20,0)</f>
        <v>3.0999999999999999E-3</v>
      </c>
      <c r="X30" s="4">
        <f>VLOOKUP($A30,'Existing External Data'!$A$2:$X$109,21,0)</f>
        <v>4.1399999999999999E-2</v>
      </c>
      <c r="Y30" s="4">
        <f>VLOOKUP($A30,'Existing External Data'!$A$2:$X$109,22,0)</f>
        <v>4.7000000000000002E-3</v>
      </c>
      <c r="Z30" s="4">
        <f>VLOOKUP($A30,'Existing External Data'!$A$2:$X$109,23,0)</f>
        <v>0.04</v>
      </c>
      <c r="AA30" s="4">
        <f>VLOOKUP($A30,'Existing External Data'!$A$2:$X$109,24,0)</f>
        <v>1.4E-2</v>
      </c>
      <c r="AB30" s="4">
        <v>0.10010000000000001</v>
      </c>
    </row>
    <row r="31" spans="1:28" x14ac:dyDescent="0.2">
      <c r="A31" s="3">
        <v>5902</v>
      </c>
      <c r="B31" s="5">
        <f>VLOOKUP(A31,'Station Equivalency'!$A$2:$B$115,2,0)</f>
        <v>5952</v>
      </c>
      <c r="C31" s="5" t="str">
        <f>VLOOKUP($A31,'Existing External Data'!$A$2:$X$109,2,0)</f>
        <v>SR 51/Cornelia</v>
      </c>
      <c r="D31" s="5">
        <f>VLOOKUP($A31,'Existing External Data'!$A$2:$X$109,3,0)</f>
        <v>137</v>
      </c>
      <c r="E31" s="5">
        <f>VLOOKUP($A31,'Existing External Data'!$A$2:$X$109,4,0)</f>
        <v>248</v>
      </c>
      <c r="F31" s="5">
        <f>VLOOKUP($A31,'Existing External Data'!$A$2:$X$109,5,0)</f>
        <v>2</v>
      </c>
      <c r="G31" s="5">
        <f>VLOOKUP($A31,'Existing External Data'!$A$2:$X$109,6,0)</f>
        <v>3</v>
      </c>
      <c r="H31" s="5">
        <f>VLOOKUP($A31,'Existing External Data'!$A$2:$X$109,7,0)</f>
        <v>0</v>
      </c>
      <c r="I31" s="5">
        <f>VLOOKUP($A31,'Existing External Data'!$A$2:$M$109,8,0)</f>
        <v>2176</v>
      </c>
      <c r="J31" s="5">
        <f>VLOOKUP($A31,'Existing External Data'!$A$2:$M$109,9,0)</f>
        <v>1320</v>
      </c>
      <c r="K31" s="5">
        <f>VLOOKUP($A31,'Existing External Data'!$A$2:$M$109,10,0)</f>
        <v>1880</v>
      </c>
      <c r="L31" s="11">
        <v>1690</v>
      </c>
      <c r="M31" s="5">
        <f>VLOOKUP($A31,'Existing External Data'!$A$2:$M$109,11,0)</f>
        <v>2320</v>
      </c>
      <c r="N31" s="5">
        <f>VLOOKUP($A31,'Existing External Data'!$A$2:$M$109,12,0)</f>
        <v>1408</v>
      </c>
      <c r="O31" s="5">
        <f>VLOOKUP($A31,'Existing External Data'!$A$2:$M$109,13,0)</f>
        <v>2006</v>
      </c>
      <c r="P31" s="11">
        <f t="shared" si="0"/>
        <v>1800</v>
      </c>
      <c r="Q31" s="4">
        <f>VLOOKUP($A31,'Existing External Data'!$A$2:$X$109,14,0)</f>
        <v>0</v>
      </c>
      <c r="R31" s="4">
        <f>VLOOKUP($A31,'Existing External Data'!$A$2:$X$109,15,0)</f>
        <v>0</v>
      </c>
      <c r="S31" s="4">
        <f>VLOOKUP($A31,'Existing External Data'!$A$2:$X$109,16,0)</f>
        <v>0.38290000000000002</v>
      </c>
      <c r="T31" s="4">
        <f>VLOOKUP($A31,'Existing External Data'!$A$2:$X$109,17,0)</f>
        <v>0.38240000000000002</v>
      </c>
      <c r="U31" s="4">
        <f>VLOOKUP($A31,'Existing External Data'!$A$2:$X$109,18,0)</f>
        <v>1.7399999999999999E-2</v>
      </c>
      <c r="V31" s="4">
        <f>VLOOKUP($A31,'Existing External Data'!$A$2:$X$109,19,0)</f>
        <v>0.1246</v>
      </c>
      <c r="W31" s="4">
        <f>VLOOKUP($A31,'Existing External Data'!$A$2:$X$109,20,0)</f>
        <v>3.0000000000000001E-3</v>
      </c>
      <c r="X31" s="4">
        <f>VLOOKUP($A31,'Existing External Data'!$A$2:$X$109,21,0)</f>
        <v>8.2299999999999998E-2</v>
      </c>
      <c r="Y31" s="4">
        <f>VLOOKUP($A31,'Existing External Data'!$A$2:$X$109,22,0)</f>
        <v>0</v>
      </c>
      <c r="Z31" s="4">
        <f>VLOOKUP($A31,'Existing External Data'!$A$2:$X$109,23,0)</f>
        <v>8.0000000000000002E-3</v>
      </c>
      <c r="AA31" s="4">
        <f>VLOOKUP($A31,'Existing External Data'!$A$2:$X$109,24,0)</f>
        <v>0</v>
      </c>
      <c r="AB31" s="4">
        <v>9.0299999999999991E-2</v>
      </c>
    </row>
    <row r="32" spans="1:28" x14ac:dyDescent="0.2">
      <c r="A32" s="3">
        <v>5903</v>
      </c>
      <c r="B32" s="5">
        <f>VLOOKUP(A32,'Station Equivalency'!$A$2:$B$115,2,0)</f>
        <v>5953</v>
      </c>
      <c r="C32" s="5" t="str">
        <f>VLOOKUP($A32,'Existing External Data'!$A$2:$X$109,2,0)</f>
        <v>SR 51</v>
      </c>
      <c r="D32" s="5">
        <f>VLOOKUP($A32,'Existing External Data'!$A$2:$X$109,3,0)</f>
        <v>139</v>
      </c>
      <c r="E32" s="5">
        <f>VLOOKUP($A32,'Existing External Data'!$A$2:$X$109,4,0)</f>
        <v>238</v>
      </c>
      <c r="F32" s="5">
        <f>VLOOKUP($A32,'Existing External Data'!$A$2:$X$109,5,0)</f>
        <v>2</v>
      </c>
      <c r="G32" s="5">
        <f>VLOOKUP($A32,'Existing External Data'!$A$2:$X$109,6,0)</f>
        <v>3</v>
      </c>
      <c r="H32" s="5">
        <f>VLOOKUP($A32,'Existing External Data'!$A$2:$X$109,7,0)</f>
        <v>0</v>
      </c>
      <c r="I32" s="5">
        <f>VLOOKUP($A32,'Existing External Data'!$A$2:$M$109,8,0)</f>
        <v>6600</v>
      </c>
      <c r="J32" s="5">
        <f>VLOOKUP($A32,'Existing External Data'!$A$2:$M$109,9,0)</f>
        <v>3020</v>
      </c>
      <c r="K32" s="5">
        <f>VLOOKUP($A32,'Existing External Data'!$A$2:$M$109,10,0)</f>
        <v>2650</v>
      </c>
      <c r="L32" s="11">
        <v>2670</v>
      </c>
      <c r="M32" s="5">
        <f>VLOOKUP($A32,'Existing External Data'!$A$2:$M$109,11,0)</f>
        <v>7036</v>
      </c>
      <c r="N32" s="5">
        <f>VLOOKUP($A32,'Existing External Data'!$A$2:$M$109,12,0)</f>
        <v>3220</v>
      </c>
      <c r="O32" s="5">
        <f>VLOOKUP($A32,'Existing External Data'!$A$2:$M$109,13,0)</f>
        <v>2826</v>
      </c>
      <c r="P32" s="11">
        <f t="shared" si="0"/>
        <v>2850</v>
      </c>
      <c r="Q32" s="4">
        <f>VLOOKUP($A32,'Existing External Data'!$A$2:$X$109,14,0)</f>
        <v>0</v>
      </c>
      <c r="R32" s="4">
        <f>VLOOKUP($A32,'Existing External Data'!$A$2:$X$109,15,0)</f>
        <v>0</v>
      </c>
      <c r="S32" s="4">
        <f>VLOOKUP($A32,'Existing External Data'!$A$2:$X$109,16,0)</f>
        <v>0.37009999999999998</v>
      </c>
      <c r="T32" s="4">
        <f>VLOOKUP($A32,'Existing External Data'!$A$2:$X$109,17,0)</f>
        <v>0.36980000000000002</v>
      </c>
      <c r="U32" s="4">
        <f>VLOOKUP($A32,'Existing External Data'!$A$2:$X$109,18,0)</f>
        <v>8.0299999999999996E-2</v>
      </c>
      <c r="V32" s="4">
        <f>VLOOKUP($A32,'Existing External Data'!$A$2:$X$109,19,0)</f>
        <v>9.2399999999999996E-2</v>
      </c>
      <c r="W32" s="4">
        <f>VLOOKUP($A32,'Existing External Data'!$A$2:$X$109,20,0)</f>
        <v>7.1000000000000004E-3</v>
      </c>
      <c r="X32" s="4">
        <f>VLOOKUP($A32,'Existing External Data'!$A$2:$X$109,21,0)</f>
        <v>4.3200000000000002E-2</v>
      </c>
      <c r="Y32" s="4">
        <f>VLOOKUP($A32,'Existing External Data'!$A$2:$X$109,22,0)</f>
        <v>0</v>
      </c>
      <c r="Z32" s="4">
        <f>VLOOKUP($A32,'Existing External Data'!$A$2:$X$109,23,0)</f>
        <v>3.2599999999999997E-2</v>
      </c>
      <c r="AA32" s="4">
        <f>VLOOKUP($A32,'Existing External Data'!$A$2:$X$109,24,0)</f>
        <v>4.1999999999999997E-3</v>
      </c>
      <c r="AB32" s="4">
        <v>0.08</v>
      </c>
    </row>
    <row r="33" spans="1:28" x14ac:dyDescent="0.2">
      <c r="A33" s="3">
        <v>5904</v>
      </c>
      <c r="B33" s="5">
        <f>VLOOKUP(A33,'Station Equivalency'!$A$2:$B$115,2,0)</f>
        <v>5954</v>
      </c>
      <c r="C33" s="5" t="str">
        <f>VLOOKUP($A33,'Existing External Data'!$A$2:$X$109,2,0)</f>
        <v>Highway 323</v>
      </c>
      <c r="D33" s="5">
        <f>VLOOKUP($A33,'Existing External Data'!$A$2:$X$109,3,0)</f>
        <v>139</v>
      </c>
      <c r="E33" s="5">
        <f>VLOOKUP($A33,'Existing External Data'!$A$2:$X$109,4,0)</f>
        <v>397</v>
      </c>
      <c r="F33" s="5">
        <f>VLOOKUP($A33,'Existing External Data'!$A$2:$X$109,5,0)</f>
        <v>2</v>
      </c>
      <c r="G33" s="5">
        <f>VLOOKUP($A33,'Existing External Data'!$A$2:$X$109,6,0)</f>
        <v>3</v>
      </c>
      <c r="H33" s="5">
        <f>VLOOKUP($A33,'Existing External Data'!$A$2:$X$109,7,0)</f>
        <v>0</v>
      </c>
      <c r="I33" s="5">
        <f>VLOOKUP($A33,'Existing External Data'!$A$2:$M$109,8,0)</f>
        <v>1000</v>
      </c>
      <c r="J33" s="5">
        <f>VLOOKUP($A33,'Existing External Data'!$A$2:$M$109,9,0)</f>
        <v>1370</v>
      </c>
      <c r="K33" s="5">
        <f>VLOOKUP($A33,'Existing External Data'!$A$2:$M$109,10,0)</f>
        <v>1310</v>
      </c>
      <c r="L33" s="11">
        <v>932</v>
      </c>
      <c r="M33" s="5">
        <f>VLOOKUP($A33,'Existing External Data'!$A$2:$M$109,11,0)</f>
        <v>1066</v>
      </c>
      <c r="N33" s="5">
        <f>VLOOKUP($A33,'Existing External Data'!$A$2:$M$109,12,0)</f>
        <v>1462</v>
      </c>
      <c r="O33" s="5">
        <f>VLOOKUP($A33,'Existing External Data'!$A$2:$M$109,13,0)</f>
        <v>1398</v>
      </c>
      <c r="P33" s="11">
        <f t="shared" si="0"/>
        <v>990</v>
      </c>
      <c r="Q33" s="4">
        <f>VLOOKUP($A33,'Existing External Data'!$A$2:$X$109,14,0)</f>
        <v>0</v>
      </c>
      <c r="R33" s="4">
        <f>VLOOKUP($A33,'Existing External Data'!$A$2:$X$109,15,0)</f>
        <v>0</v>
      </c>
      <c r="S33" s="4">
        <f>VLOOKUP($A33,'Existing External Data'!$A$2:$X$109,16,0)</f>
        <v>0.37630000000000002</v>
      </c>
      <c r="T33" s="4">
        <f>VLOOKUP($A33,'Existing External Data'!$A$2:$X$109,17,0)</f>
        <v>0.37630000000000002</v>
      </c>
      <c r="U33" s="4">
        <f>VLOOKUP($A33,'Existing External Data'!$A$2:$X$109,18,0)</f>
        <v>2.0999999999999999E-3</v>
      </c>
      <c r="V33" s="4">
        <f>VLOOKUP($A33,'Existing External Data'!$A$2:$X$109,19,0)</f>
        <v>0.1202</v>
      </c>
      <c r="W33" s="4">
        <f>VLOOKUP($A33,'Existing External Data'!$A$2:$X$109,20,0)</f>
        <v>0</v>
      </c>
      <c r="X33" s="4">
        <f>VLOOKUP($A33,'Existing External Data'!$A$2:$X$109,21,0)</f>
        <v>7.51E-2</v>
      </c>
      <c r="Y33" s="4">
        <f>VLOOKUP($A33,'Existing External Data'!$A$2:$X$109,22,0)</f>
        <v>0</v>
      </c>
      <c r="Z33" s="4">
        <f>VLOOKUP($A33,'Existing External Data'!$A$2:$X$109,23,0)</f>
        <v>5.0099999999999999E-2</v>
      </c>
      <c r="AA33" s="4">
        <f>VLOOKUP($A33,'Existing External Data'!$A$2:$X$109,24,0)</f>
        <v>0</v>
      </c>
      <c r="AB33" s="4">
        <v>0.12520000000000001</v>
      </c>
    </row>
    <row r="34" spans="1:28" x14ac:dyDescent="0.2">
      <c r="A34" s="3">
        <v>5905</v>
      </c>
      <c r="B34" s="5">
        <f>VLOOKUP(A34,'Station Equivalency'!$A$2:$B$115,2,0)</f>
        <v>5955</v>
      </c>
      <c r="C34" s="5" t="str">
        <f>VLOOKUP($A34,'Existing External Data'!$A$2:$X$109,2,0)</f>
        <v>SR 52</v>
      </c>
      <c r="D34" s="5">
        <f>VLOOKUP($A34,'Existing External Data'!$A$2:$X$109,3,0)</f>
        <v>139</v>
      </c>
      <c r="E34" s="5">
        <f>VLOOKUP($A34,'Existing External Data'!$A$2:$X$109,4,0)</f>
        <v>241</v>
      </c>
      <c r="F34" s="5">
        <f>VLOOKUP($A34,'Existing External Data'!$A$2:$X$109,5,0)</f>
        <v>2</v>
      </c>
      <c r="G34" s="5">
        <f>VLOOKUP($A34,'Existing External Data'!$A$2:$X$109,6,0)</f>
        <v>3</v>
      </c>
      <c r="H34" s="5">
        <f>VLOOKUP($A34,'Existing External Data'!$A$2:$X$109,7,0)</f>
        <v>0</v>
      </c>
      <c r="I34" s="5">
        <f>VLOOKUP($A34,'Existing External Data'!$A$2:$M$109,8,0)</f>
        <v>925</v>
      </c>
      <c r="J34" s="5">
        <f>VLOOKUP($A34,'Existing External Data'!$A$2:$M$109,9,0)</f>
        <v>1400</v>
      </c>
      <c r="K34" s="5">
        <f>VLOOKUP($A34,'Existing External Data'!$A$2:$M$109,10,0)</f>
        <v>2700</v>
      </c>
      <c r="L34" s="11">
        <v>2900</v>
      </c>
      <c r="M34" s="5">
        <f>VLOOKUP($A34,'Existing External Data'!$A$2:$M$109,11,0)</f>
        <v>988</v>
      </c>
      <c r="N34" s="5">
        <f>VLOOKUP($A34,'Existing External Data'!$A$2:$M$109,12,0)</f>
        <v>1494</v>
      </c>
      <c r="O34" s="5">
        <f>VLOOKUP($A34,'Existing External Data'!$A$2:$M$109,13,0)</f>
        <v>2880</v>
      </c>
      <c r="P34" s="11">
        <f t="shared" si="0"/>
        <v>3090</v>
      </c>
      <c r="Q34" s="4">
        <f>VLOOKUP($A34,'Existing External Data'!$A$2:$X$109,14,0)</f>
        <v>0</v>
      </c>
      <c r="R34" s="4">
        <f>VLOOKUP($A34,'Existing External Data'!$A$2:$X$109,15,0)</f>
        <v>0</v>
      </c>
      <c r="S34" s="4">
        <f>VLOOKUP($A34,'Existing External Data'!$A$2:$X$109,16,0)</f>
        <v>0.35759999999999997</v>
      </c>
      <c r="T34" s="4">
        <f>VLOOKUP($A34,'Existing External Data'!$A$2:$X$109,17,0)</f>
        <v>0.35759999999999997</v>
      </c>
      <c r="U34" s="4">
        <f>VLOOKUP($A34,'Existing External Data'!$A$2:$X$109,18,0)</f>
        <v>3.6799999999999999E-2</v>
      </c>
      <c r="V34" s="4">
        <f>VLOOKUP($A34,'Existing External Data'!$A$2:$X$109,19,0)</f>
        <v>0.12429999999999999</v>
      </c>
      <c r="W34" s="4">
        <f>VLOOKUP($A34,'Existing External Data'!$A$2:$X$109,20,0)</f>
        <v>3.8E-3</v>
      </c>
      <c r="X34" s="4">
        <f>VLOOKUP($A34,'Existing External Data'!$A$2:$X$109,21,0)</f>
        <v>5.0299999999999997E-2</v>
      </c>
      <c r="Y34" s="4">
        <f>VLOOKUP($A34,'Existing External Data'!$A$2:$X$109,22,0)</f>
        <v>0</v>
      </c>
      <c r="Z34" s="4">
        <f>VLOOKUP($A34,'Existing External Data'!$A$2:$X$109,23,0)</f>
        <v>6.7000000000000004E-2</v>
      </c>
      <c r="AA34" s="4">
        <f>VLOOKUP($A34,'Existing External Data'!$A$2:$X$109,24,0)</f>
        <v>2.8E-3</v>
      </c>
      <c r="AB34" s="4">
        <v>0.1201</v>
      </c>
    </row>
    <row r="35" spans="1:28" x14ac:dyDescent="0.2">
      <c r="A35" s="3">
        <v>5906</v>
      </c>
      <c r="B35" s="5">
        <f>VLOOKUP(A35,'Station Equivalency'!$A$2:$B$115,2,0)</f>
        <v>5956</v>
      </c>
      <c r="C35" s="5" t="str">
        <f>VLOOKUP($A35,'Existing External Data'!$A$2:$X$109,2,0)</f>
        <v>SR 82</v>
      </c>
      <c r="D35" s="5">
        <f>VLOOKUP($A35,'Existing External Data'!$A$2:$X$109,3,0)</f>
        <v>139</v>
      </c>
      <c r="E35" s="5">
        <f>VLOOKUP($A35,'Existing External Data'!$A$2:$X$109,4,0)</f>
        <v>327</v>
      </c>
      <c r="F35" s="5">
        <f>VLOOKUP($A35,'Existing External Data'!$A$2:$X$109,5,0)</f>
        <v>2</v>
      </c>
      <c r="G35" s="5">
        <f>VLOOKUP($A35,'Existing External Data'!$A$2:$X$109,6,0)</f>
        <v>3</v>
      </c>
      <c r="H35" s="5">
        <f>VLOOKUP($A35,'Existing External Data'!$A$2:$X$109,7,0)</f>
        <v>0</v>
      </c>
      <c r="I35" s="5">
        <f>VLOOKUP($A35,'Existing External Data'!$A$2:$M$109,8,0)</f>
        <v>1120</v>
      </c>
      <c r="J35" s="5">
        <f>VLOOKUP($A35,'Existing External Data'!$A$2:$M$109,9,0)</f>
        <v>1070</v>
      </c>
      <c r="K35" s="5">
        <f>VLOOKUP($A35,'Existing External Data'!$A$2:$M$109,10,0)</f>
        <v>1190</v>
      </c>
      <c r="L35" s="11">
        <v>950</v>
      </c>
      <c r="M35" s="5">
        <f>VLOOKUP($A35,'Existing External Data'!$A$2:$M$109,11,0)</f>
        <v>1194</v>
      </c>
      <c r="N35" s="5">
        <f>VLOOKUP($A35,'Existing External Data'!$A$2:$M$109,12,0)</f>
        <v>1142</v>
      </c>
      <c r="O35" s="5">
        <f>VLOOKUP($A35,'Existing External Data'!$A$2:$M$109,13,0)</f>
        <v>1270</v>
      </c>
      <c r="P35" s="11">
        <f t="shared" si="0"/>
        <v>1010</v>
      </c>
      <c r="Q35" s="4">
        <f>VLOOKUP($A35,'Existing External Data'!$A$2:$X$109,14,0)</f>
        <v>0</v>
      </c>
      <c r="R35" s="4">
        <f>VLOOKUP($A35,'Existing External Data'!$A$2:$X$109,15,0)</f>
        <v>0</v>
      </c>
      <c r="S35" s="4">
        <f>VLOOKUP($A35,'Existing External Data'!$A$2:$X$109,16,0)</f>
        <v>0.37480000000000002</v>
      </c>
      <c r="T35" s="4">
        <f>VLOOKUP($A35,'Existing External Data'!$A$2:$X$109,17,0)</f>
        <v>0.374</v>
      </c>
      <c r="U35" s="4">
        <f>VLOOKUP($A35,'Existing External Data'!$A$2:$X$109,18,0)</f>
        <v>2.3599999999999999E-2</v>
      </c>
      <c r="V35" s="4">
        <f>VLOOKUP($A35,'Existing External Data'!$A$2:$X$109,19,0)</f>
        <v>0.1268</v>
      </c>
      <c r="W35" s="4">
        <f>VLOOKUP($A35,'Existing External Data'!$A$2:$X$109,20,0)</f>
        <v>8.0000000000000004E-4</v>
      </c>
      <c r="X35" s="4">
        <f>VLOOKUP($A35,'Existing External Data'!$A$2:$X$109,21,0)</f>
        <v>6.0600000000000001E-2</v>
      </c>
      <c r="Y35" s="4">
        <f>VLOOKUP($A35,'Existing External Data'!$A$2:$X$109,22,0)</f>
        <v>0</v>
      </c>
      <c r="Z35" s="4">
        <f>VLOOKUP($A35,'Existing External Data'!$A$2:$X$109,23,0)</f>
        <v>3.9399999999999998E-2</v>
      </c>
      <c r="AA35" s="4">
        <f>VLOOKUP($A35,'Existing External Data'!$A$2:$X$109,24,0)</f>
        <v>0</v>
      </c>
      <c r="AB35" s="4">
        <v>0.1</v>
      </c>
    </row>
    <row r="36" spans="1:28" x14ac:dyDescent="0.2">
      <c r="A36" s="3">
        <v>5907</v>
      </c>
      <c r="B36" s="5">
        <f>VLOOKUP(A36,'Station Equivalency'!$A$2:$B$115,2,0)</f>
        <v>5957</v>
      </c>
      <c r="C36" s="5" t="str">
        <f>VLOOKUP($A36,'Existing External Data'!$A$2:$X$109,2,0)</f>
        <v>SR 11/US 129</v>
      </c>
      <c r="D36" s="5">
        <f>VLOOKUP($A36,'Existing External Data'!$A$2:$X$109,3,0)</f>
        <v>157</v>
      </c>
      <c r="E36" s="5">
        <f>VLOOKUP($A36,'Existing External Data'!$A$2:$X$109,4,0)</f>
        <v>292</v>
      </c>
      <c r="F36" s="5">
        <f>VLOOKUP($A36,'Existing External Data'!$A$2:$X$109,5,0)</f>
        <v>2</v>
      </c>
      <c r="G36" s="5">
        <f>VLOOKUP($A36,'Existing External Data'!$A$2:$X$109,6,0)</f>
        <v>3</v>
      </c>
      <c r="H36" s="5">
        <f>VLOOKUP($A36,'Existing External Data'!$A$2:$X$109,7,0)</f>
        <v>0</v>
      </c>
      <c r="I36" s="5">
        <f>VLOOKUP($A36,'Existing External Data'!$A$2:$M$109,8,0)</f>
        <v>9440</v>
      </c>
      <c r="J36" s="5">
        <f>VLOOKUP($A36,'Existing External Data'!$A$2:$M$109,9,0)</f>
        <v>11530</v>
      </c>
      <c r="K36" s="5">
        <f>VLOOKUP($A36,'Existing External Data'!$A$2:$M$109,10,0)</f>
        <v>8280</v>
      </c>
      <c r="L36" s="11">
        <v>9830</v>
      </c>
      <c r="M36" s="5">
        <f>VLOOKUP($A36,'Existing External Data'!$A$2:$M$109,11,0)</f>
        <v>10064</v>
      </c>
      <c r="N36" s="5">
        <f>VLOOKUP($A36,'Existing External Data'!$A$2:$M$109,12,0)</f>
        <v>12292</v>
      </c>
      <c r="O36" s="5">
        <f>VLOOKUP($A36,'Existing External Data'!$A$2:$M$109,13,0)</f>
        <v>8828</v>
      </c>
      <c r="P36" s="11">
        <f t="shared" si="0"/>
        <v>10480</v>
      </c>
      <c r="Q36" s="4">
        <f>VLOOKUP($A36,'Existing External Data'!$A$2:$X$109,14,0)</f>
        <v>0</v>
      </c>
      <c r="R36" s="4">
        <f>VLOOKUP($A36,'Existing External Data'!$A$2:$X$109,15,0)</f>
        <v>0</v>
      </c>
      <c r="S36" s="4">
        <f>VLOOKUP($A36,'Existing External Data'!$A$2:$X$109,16,0)</f>
        <v>0.35520000000000002</v>
      </c>
      <c r="T36" s="4">
        <f>VLOOKUP($A36,'Existing External Data'!$A$2:$X$109,17,0)</f>
        <v>0.35510000000000003</v>
      </c>
      <c r="U36" s="4">
        <f>VLOOKUP($A36,'Existing External Data'!$A$2:$X$109,18,0)</f>
        <v>0.06</v>
      </c>
      <c r="V36" s="4">
        <f>VLOOKUP($A36,'Existing External Data'!$A$2:$X$109,19,0)</f>
        <v>9.7100000000000006E-2</v>
      </c>
      <c r="W36" s="4">
        <f>VLOOKUP($A36,'Existing External Data'!$A$2:$X$109,20,0)</f>
        <v>2.5000000000000001E-3</v>
      </c>
      <c r="X36" s="4">
        <f>VLOOKUP($A36,'Existing External Data'!$A$2:$X$109,21,0)</f>
        <v>4.5499999999999999E-2</v>
      </c>
      <c r="Y36" s="4">
        <f>VLOOKUP($A36,'Existing External Data'!$A$2:$X$109,22,0)</f>
        <v>0</v>
      </c>
      <c r="Z36" s="4">
        <f>VLOOKUP($A36,'Existing External Data'!$A$2:$X$109,23,0)</f>
        <v>7.6600000000000001E-2</v>
      </c>
      <c r="AA36" s="4">
        <f>VLOOKUP($A36,'Existing External Data'!$A$2:$X$109,24,0)</f>
        <v>7.9000000000000008E-3</v>
      </c>
      <c r="AB36" s="4">
        <v>0.13</v>
      </c>
    </row>
    <row r="37" spans="1:28" x14ac:dyDescent="0.2">
      <c r="A37" s="3">
        <v>5908</v>
      </c>
      <c r="B37" s="5">
        <f>VLOOKUP(A37,'Station Equivalency'!$A$2:$B$115,2,0)</f>
        <v>5958</v>
      </c>
      <c r="C37" s="5" t="str">
        <f>VLOOKUP($A37,'Existing External Data'!$A$2:$X$109,2,0)</f>
        <v>Talmo Rd</v>
      </c>
      <c r="D37" s="5">
        <f>VLOOKUP($A37,'Existing External Data'!$A$2:$X$109,3,0)</f>
        <v>157</v>
      </c>
      <c r="E37" s="5">
        <f>VLOOKUP($A37,'Existing External Data'!$A$2:$X$109,4,0)</f>
        <v>240</v>
      </c>
      <c r="F37" s="5">
        <f>VLOOKUP($A37,'Existing External Data'!$A$2:$X$109,5,0)</f>
        <v>2</v>
      </c>
      <c r="G37" s="5">
        <f>VLOOKUP($A37,'Existing External Data'!$A$2:$X$109,6,0)</f>
        <v>3</v>
      </c>
      <c r="H37" s="5">
        <f>VLOOKUP($A37,'Existing External Data'!$A$2:$X$109,7,0)</f>
        <v>0</v>
      </c>
      <c r="I37" s="5">
        <f>VLOOKUP($A37,'Existing External Data'!$A$2:$M$109,8,0)</f>
        <v>2800</v>
      </c>
      <c r="J37" s="5">
        <f>VLOOKUP($A37,'Existing External Data'!$A$2:$M$109,9,0)</f>
        <v>2820</v>
      </c>
      <c r="K37" s="5">
        <f>VLOOKUP($A37,'Existing External Data'!$A$2:$M$109,10,0)</f>
        <v>2400</v>
      </c>
      <c r="L37" s="11">
        <v>2850</v>
      </c>
      <c r="M37" s="5">
        <f>VLOOKUP($A37,'Existing External Data'!$A$2:$M$109,11,0)</f>
        <v>2986</v>
      </c>
      <c r="N37" s="5">
        <f>VLOOKUP($A37,'Existing External Data'!$A$2:$M$109,12,0)</f>
        <v>3008</v>
      </c>
      <c r="O37" s="5">
        <f>VLOOKUP($A37,'Existing External Data'!$A$2:$M$109,13,0)</f>
        <v>2560</v>
      </c>
      <c r="P37" s="11">
        <f t="shared" si="0"/>
        <v>3040</v>
      </c>
      <c r="Q37" s="4">
        <f>VLOOKUP($A37,'Existing External Data'!$A$2:$X$109,14,0)</f>
        <v>0</v>
      </c>
      <c r="R37" s="4">
        <f>VLOOKUP($A37,'Existing External Data'!$A$2:$X$109,15,0)</f>
        <v>0</v>
      </c>
      <c r="S37" s="4">
        <f>VLOOKUP($A37,'Existing External Data'!$A$2:$X$109,16,0)</f>
        <v>0.3805</v>
      </c>
      <c r="T37" s="4">
        <f>VLOOKUP($A37,'Existing External Data'!$A$2:$X$109,17,0)</f>
        <v>0.38009999999999999</v>
      </c>
      <c r="U37" s="4">
        <f>VLOOKUP($A37,'Existing External Data'!$A$2:$X$109,18,0)</f>
        <v>0</v>
      </c>
      <c r="V37" s="4">
        <f>VLOOKUP($A37,'Existing External Data'!$A$2:$X$109,19,0)</f>
        <v>0.11990000000000001</v>
      </c>
      <c r="W37" s="4">
        <f>VLOOKUP($A37,'Existing External Data'!$A$2:$X$109,20,0)</f>
        <v>0</v>
      </c>
      <c r="X37" s="4">
        <f>VLOOKUP($A37,'Existing External Data'!$A$2:$X$109,21,0)</f>
        <v>5.2699999999999997E-2</v>
      </c>
      <c r="Y37" s="4">
        <f>VLOOKUP($A37,'Existing External Data'!$A$2:$X$109,22,0)</f>
        <v>0</v>
      </c>
      <c r="Z37" s="4">
        <f>VLOOKUP($A37,'Existing External Data'!$A$2:$X$109,23,0)</f>
        <v>6.6799999999999998E-2</v>
      </c>
      <c r="AA37" s="4">
        <f>VLOOKUP($A37,'Existing External Data'!$A$2:$X$109,24,0)</f>
        <v>0</v>
      </c>
      <c r="AB37" s="4">
        <v>0.1195</v>
      </c>
    </row>
    <row r="38" spans="1:28" x14ac:dyDescent="0.2">
      <c r="A38" s="3">
        <v>5909</v>
      </c>
      <c r="B38" s="5">
        <f>VLOOKUP(A38,'Station Equivalency'!$A$2:$B$115,2,0)</f>
        <v>5959</v>
      </c>
      <c r="C38" s="5" t="str">
        <f>VLOOKUP($A38,'Existing External Data'!$A$2:$X$109,2,0)</f>
        <v>SR 60/SR 332</v>
      </c>
      <c r="D38" s="5">
        <f>VLOOKUP($A38,'Existing External Data'!$A$2:$X$109,3,0)</f>
        <v>139</v>
      </c>
      <c r="E38" s="5">
        <f>VLOOKUP($A38,'Existing External Data'!$A$2:$X$109,4,0)</f>
        <v>296</v>
      </c>
      <c r="F38" s="5">
        <f>VLOOKUP($A38,'Existing External Data'!$A$2:$X$109,5,0)</f>
        <v>2</v>
      </c>
      <c r="G38" s="5">
        <f>VLOOKUP($A38,'Existing External Data'!$A$2:$X$109,6,0)</f>
        <v>3</v>
      </c>
      <c r="H38" s="5">
        <f>VLOOKUP($A38,'Existing External Data'!$A$2:$X$109,7,0)</f>
        <v>0</v>
      </c>
      <c r="I38" s="5">
        <f>VLOOKUP($A38,'Existing External Data'!$A$2:$M$109,8,0)</f>
        <v>2200</v>
      </c>
      <c r="J38" s="5">
        <f>VLOOKUP($A38,'Existing External Data'!$A$2:$M$109,9,0)</f>
        <v>2520</v>
      </c>
      <c r="K38" s="5">
        <f>VLOOKUP($A38,'Existing External Data'!$A$2:$M$109,10,0)</f>
        <v>2670</v>
      </c>
      <c r="L38" s="11">
        <v>3570</v>
      </c>
      <c r="M38" s="5">
        <f>VLOOKUP($A38,'Existing External Data'!$A$2:$M$109,11,0)</f>
        <v>2346</v>
      </c>
      <c r="N38" s="5">
        <f>VLOOKUP($A38,'Existing External Data'!$A$2:$M$109,12,0)</f>
        <v>2688</v>
      </c>
      <c r="O38" s="5">
        <f>VLOOKUP($A38,'Existing External Data'!$A$2:$M$109,13,0)</f>
        <v>2848</v>
      </c>
      <c r="P38" s="11">
        <f t="shared" si="0"/>
        <v>3810</v>
      </c>
      <c r="Q38" s="4">
        <f>VLOOKUP($A38,'Existing External Data'!$A$2:$X$109,14,0)</f>
        <v>0</v>
      </c>
      <c r="R38" s="4">
        <f>VLOOKUP($A38,'Existing External Data'!$A$2:$X$109,15,0)</f>
        <v>0</v>
      </c>
      <c r="S38" s="4">
        <f>VLOOKUP($A38,'Existing External Data'!$A$2:$X$109,16,0)</f>
        <v>0.39429999999999998</v>
      </c>
      <c r="T38" s="4">
        <f>VLOOKUP($A38,'Existing External Data'!$A$2:$X$109,17,0)</f>
        <v>0.39429999999999998</v>
      </c>
      <c r="U38" s="4">
        <f>VLOOKUP($A38,'Existing External Data'!$A$2:$X$109,18,0)</f>
        <v>4.7800000000000002E-2</v>
      </c>
      <c r="V38" s="4">
        <f>VLOOKUP($A38,'Existing External Data'!$A$2:$X$109,19,0)</f>
        <v>0.10390000000000001</v>
      </c>
      <c r="W38" s="4">
        <f>VLOOKUP($A38,'Existing External Data'!$A$2:$X$109,20,0)</f>
        <v>2.0999999999999999E-3</v>
      </c>
      <c r="X38" s="4">
        <f>VLOOKUP($A38,'Existing External Data'!$A$2:$X$109,21,0)</f>
        <v>3.4099999999999998E-2</v>
      </c>
      <c r="Y38" s="4">
        <f>VLOOKUP($A38,'Existing External Data'!$A$2:$X$109,22,0)</f>
        <v>0</v>
      </c>
      <c r="Z38" s="4">
        <f>VLOOKUP($A38,'Existing External Data'!$A$2:$X$109,23,0)</f>
        <v>2.2499999999999999E-2</v>
      </c>
      <c r="AA38" s="4">
        <f>VLOOKUP($A38,'Existing External Data'!$A$2:$X$109,24,0)</f>
        <v>1.1000000000000001E-3</v>
      </c>
      <c r="AB38" s="4">
        <v>5.7699999999999994E-2</v>
      </c>
    </row>
    <row r="39" spans="1:28" x14ac:dyDescent="0.2">
      <c r="A39" s="3">
        <v>5910</v>
      </c>
      <c r="B39" s="5">
        <f>VLOOKUP(A39,'Station Equivalency'!$A$2:$B$115,2,0)</f>
        <v>5960</v>
      </c>
      <c r="C39" s="5" t="str">
        <f>VLOOKUP($A39,'Existing External Data'!$A$2:$X$109,2,0)</f>
        <v>SR 53</v>
      </c>
      <c r="D39" s="5">
        <f>VLOOKUP($A39,'Existing External Data'!$A$2:$X$109,3,0)</f>
        <v>139</v>
      </c>
      <c r="E39" s="5">
        <f>VLOOKUP($A39,'Existing External Data'!$A$2:$X$109,4,0)</f>
        <v>294</v>
      </c>
      <c r="F39" s="5">
        <f>VLOOKUP($A39,'Existing External Data'!$A$2:$X$109,5,0)</f>
        <v>2</v>
      </c>
      <c r="G39" s="5">
        <f>VLOOKUP($A39,'Existing External Data'!$A$2:$X$109,6,0)</f>
        <v>3</v>
      </c>
      <c r="H39" s="5">
        <f>VLOOKUP($A39,'Existing External Data'!$A$2:$X$109,7,0)</f>
        <v>0</v>
      </c>
      <c r="I39" s="5">
        <f>VLOOKUP($A39,'Existing External Data'!$A$2:$M$109,8,0)</f>
        <v>6940</v>
      </c>
      <c r="J39" s="5">
        <f>VLOOKUP($A39,'Existing External Data'!$A$2:$M$109,9,0)</f>
        <v>7510</v>
      </c>
      <c r="K39" s="5">
        <f>VLOOKUP($A39,'Existing External Data'!$A$2:$M$109,10,0)</f>
        <v>7130</v>
      </c>
      <c r="L39" s="11">
        <v>9740</v>
      </c>
      <c r="M39" s="5">
        <f>VLOOKUP($A39,'Existing External Data'!$A$2:$M$109,11,0)</f>
        <v>7400</v>
      </c>
      <c r="N39" s="5">
        <f>VLOOKUP($A39,'Existing External Data'!$A$2:$M$109,12,0)</f>
        <v>8006</v>
      </c>
      <c r="O39" s="5">
        <f>VLOOKUP($A39,'Existing External Data'!$A$2:$M$109,13,0)</f>
        <v>7602</v>
      </c>
      <c r="P39" s="11">
        <f t="shared" si="0"/>
        <v>10380</v>
      </c>
      <c r="Q39" s="4">
        <f>VLOOKUP($A39,'Existing External Data'!$A$2:$X$109,14,0)</f>
        <v>0</v>
      </c>
      <c r="R39" s="4">
        <f>VLOOKUP($A39,'Existing External Data'!$A$2:$X$109,15,0)</f>
        <v>0</v>
      </c>
      <c r="S39" s="4">
        <f>VLOOKUP($A39,'Existing External Data'!$A$2:$X$109,16,0)</f>
        <v>0.3508</v>
      </c>
      <c r="T39" s="4">
        <f>VLOOKUP($A39,'Existing External Data'!$A$2:$X$109,17,0)</f>
        <v>0.3508</v>
      </c>
      <c r="U39" s="4">
        <f>VLOOKUP($A39,'Existing External Data'!$A$2:$X$109,18,0)</f>
        <v>8.2100000000000006E-2</v>
      </c>
      <c r="V39" s="4">
        <f>VLOOKUP($A39,'Existing External Data'!$A$2:$X$109,19,0)</f>
        <v>0.1002</v>
      </c>
      <c r="W39" s="4">
        <f>VLOOKUP($A39,'Existing External Data'!$A$2:$X$109,20,0)</f>
        <v>5.8999999999999999E-3</v>
      </c>
      <c r="X39" s="4">
        <f>VLOOKUP($A39,'Existing External Data'!$A$2:$X$109,21,0)</f>
        <v>5.9299999999999999E-2</v>
      </c>
      <c r="Y39" s="4">
        <f>VLOOKUP($A39,'Existing External Data'!$A$2:$X$109,22,0)</f>
        <v>0</v>
      </c>
      <c r="Z39" s="4">
        <f>VLOOKUP($A39,'Existing External Data'!$A$2:$X$109,23,0)</f>
        <v>4.53E-2</v>
      </c>
      <c r="AA39" s="4">
        <f>VLOOKUP($A39,'Existing External Data'!$A$2:$X$109,24,0)</f>
        <v>5.4000000000000003E-3</v>
      </c>
      <c r="AB39" s="4">
        <v>0.11</v>
      </c>
    </row>
    <row r="40" spans="1:28" x14ac:dyDescent="0.2">
      <c r="A40" s="3">
        <v>5911</v>
      </c>
      <c r="B40" s="5">
        <f>VLOOKUP(A40,'Station Equivalency'!$A$2:$B$115,2,0)</f>
        <v>5961</v>
      </c>
      <c r="C40" s="5" t="str">
        <f>VLOOKUP($A40,'Existing External Data'!$A$2:$X$109,2,0)</f>
        <v>I-85</v>
      </c>
      <c r="D40" s="5">
        <f>VLOOKUP($A40,'Existing External Data'!$A$2:$X$109,3,0)</f>
        <v>13</v>
      </c>
      <c r="E40" s="5">
        <f>VLOOKUP($A40,'Existing External Data'!$A$2:$X$109,4,0)</f>
        <v>175</v>
      </c>
      <c r="F40" s="5">
        <f>VLOOKUP($A40,'Existing External Data'!$A$2:$X$109,5,0)</f>
        <v>4</v>
      </c>
      <c r="G40" s="5">
        <f>VLOOKUP($A40,'Existing External Data'!$A$2:$X$109,6,0)</f>
        <v>3</v>
      </c>
      <c r="H40" s="5">
        <f>VLOOKUP($A40,'Existing External Data'!$A$2:$X$109,7,0)</f>
        <v>1</v>
      </c>
      <c r="I40" s="5">
        <f>VLOOKUP($A40,'Existing External Data'!$A$2:$M$109,8,0)</f>
        <v>39468</v>
      </c>
      <c r="J40" s="5">
        <f>VLOOKUP($A40,'Existing External Data'!$A$2:$M$109,9,0)</f>
        <v>56650</v>
      </c>
      <c r="K40" s="5">
        <f>VLOOKUP($A40,'Existing External Data'!$A$2:$M$109,10,0)</f>
        <v>57310</v>
      </c>
      <c r="L40" s="11">
        <v>60000</v>
      </c>
      <c r="M40" s="5">
        <f>VLOOKUP($A40,'Existing External Data'!$A$2:$M$109,11,0)</f>
        <v>39588</v>
      </c>
      <c r="N40" s="5">
        <f>VLOOKUP($A40,'Existing External Data'!$A$2:$M$109,12,0)</f>
        <v>56820</v>
      </c>
      <c r="O40" s="5">
        <f>VLOOKUP($A40,'Existing External Data'!$A$2:$M$109,13,0)</f>
        <v>57482</v>
      </c>
      <c r="P40" s="11">
        <f t="shared" si="0"/>
        <v>60180</v>
      </c>
      <c r="Q40" s="4">
        <f>VLOOKUP($A40,'Existing External Data'!$A$2:$X$109,14,0)</f>
        <v>0.28029999999999999</v>
      </c>
      <c r="R40" s="4">
        <f>VLOOKUP($A40,'Existing External Data'!$A$2:$X$109,15,0)</f>
        <v>0.28029999999999999</v>
      </c>
      <c r="S40" s="4">
        <f>VLOOKUP($A40,'Existing External Data'!$A$2:$X$109,16,0)</f>
        <v>0</v>
      </c>
      <c r="T40" s="4">
        <f>VLOOKUP($A40,'Existing External Data'!$A$2:$X$109,17,0)</f>
        <v>0</v>
      </c>
      <c r="U40" s="4">
        <f>VLOOKUP($A40,'Existing External Data'!$A$2:$X$109,18,0)</f>
        <v>0.19259999999999999</v>
      </c>
      <c r="V40" s="4">
        <f>VLOOKUP($A40,'Existing External Data'!$A$2:$X$109,19,0)</f>
        <v>2.5100000000000001E-2</v>
      </c>
      <c r="W40" s="4">
        <f>VLOOKUP($A40,'Existing External Data'!$A$2:$X$109,20,0)</f>
        <v>1.6000000000000001E-3</v>
      </c>
      <c r="X40" s="4">
        <f>VLOOKUP($A40,'Existing External Data'!$A$2:$X$109,21,0)</f>
        <v>3.1800000000000002E-2</v>
      </c>
      <c r="Y40" s="4">
        <f>VLOOKUP($A40,'Existing External Data'!$A$2:$X$109,22,0)</f>
        <v>5.5999999999999999E-3</v>
      </c>
      <c r="Z40" s="4">
        <f>VLOOKUP($A40,'Existing External Data'!$A$2:$X$109,23,0)</f>
        <v>8.4199999999999997E-2</v>
      </c>
      <c r="AA40" s="4">
        <f>VLOOKUP($A40,'Existing External Data'!$A$2:$X$109,24,0)</f>
        <v>9.8400000000000001E-2</v>
      </c>
      <c r="AB40" s="4">
        <v>0.22</v>
      </c>
    </row>
    <row r="41" spans="1:28" x14ac:dyDescent="0.2">
      <c r="A41" s="3">
        <v>5912</v>
      </c>
      <c r="B41" s="5">
        <f>VLOOKUP(A41,'Station Equivalency'!$A$2:$B$115,2,0)</f>
        <v>5962</v>
      </c>
      <c r="C41" s="5" t="str">
        <f>VLOOKUP($A41,'Existing External Data'!$A$2:$X$109,2,0)</f>
        <v>SR 124</v>
      </c>
      <c r="D41" s="5">
        <f>VLOOKUP($A41,'Existing External Data'!$A$2:$X$109,3,0)</f>
        <v>13</v>
      </c>
      <c r="E41" s="5">
        <f>VLOOKUP($A41,'Existing External Data'!$A$2:$X$109,4,0)</f>
        <v>120</v>
      </c>
      <c r="F41" s="5">
        <f>VLOOKUP($A41,'Existing External Data'!$A$2:$X$109,5,0)</f>
        <v>2</v>
      </c>
      <c r="G41" s="5">
        <f>VLOOKUP($A41,'Existing External Data'!$A$2:$X$109,6,0)</f>
        <v>3</v>
      </c>
      <c r="H41" s="5">
        <f>VLOOKUP($A41,'Existing External Data'!$A$2:$X$109,7,0)</f>
        <v>0</v>
      </c>
      <c r="I41" s="5">
        <f>VLOOKUP($A41,'Existing External Data'!$A$2:$M$109,8,0)</f>
        <v>2429</v>
      </c>
      <c r="J41" s="5">
        <f>VLOOKUP($A41,'Existing External Data'!$A$2:$M$109,9,0)</f>
        <v>5220</v>
      </c>
      <c r="K41" s="5">
        <f>VLOOKUP($A41,'Existing External Data'!$A$2:$M$109,10,0)</f>
        <v>5180</v>
      </c>
      <c r="L41" s="11">
        <v>5630</v>
      </c>
      <c r="M41" s="5">
        <f>VLOOKUP($A41,'Existing External Data'!$A$2:$M$109,11,0)</f>
        <v>2590</v>
      </c>
      <c r="N41" s="5">
        <f>VLOOKUP($A41,'Existing External Data'!$A$2:$M$109,12,0)</f>
        <v>5566</v>
      </c>
      <c r="O41" s="5">
        <f>VLOOKUP($A41,'Existing External Data'!$A$2:$M$109,13,0)</f>
        <v>5522</v>
      </c>
      <c r="P41" s="11">
        <f t="shared" si="0"/>
        <v>6000</v>
      </c>
      <c r="Q41" s="4">
        <f>VLOOKUP($A41,'Existing External Data'!$A$2:$X$109,14,0)</f>
        <v>0</v>
      </c>
      <c r="R41" s="4">
        <f>VLOOKUP($A41,'Existing External Data'!$A$2:$X$109,15,0)</f>
        <v>0</v>
      </c>
      <c r="S41" s="4">
        <f>VLOOKUP($A41,'Existing External Data'!$A$2:$X$109,16,0)</f>
        <v>0.34570000000000001</v>
      </c>
      <c r="T41" s="4">
        <f>VLOOKUP($A41,'Existing External Data'!$A$2:$X$109,17,0)</f>
        <v>0.34549999999999997</v>
      </c>
      <c r="U41" s="4">
        <f>VLOOKUP($A41,'Existing External Data'!$A$2:$X$109,18,0)</f>
        <v>4.1700000000000001E-2</v>
      </c>
      <c r="V41" s="4">
        <f>VLOOKUP($A41,'Existing External Data'!$A$2:$X$109,19,0)</f>
        <v>0.12659999999999999</v>
      </c>
      <c r="W41" s="4">
        <f>VLOOKUP($A41,'Existing External Data'!$A$2:$X$109,20,0)</f>
        <v>5.0000000000000001E-4</v>
      </c>
      <c r="X41" s="4">
        <f>VLOOKUP($A41,'Existing External Data'!$A$2:$X$109,21,0)</f>
        <v>6.0100000000000001E-2</v>
      </c>
      <c r="Y41" s="4">
        <f>VLOOKUP($A41,'Existing External Data'!$A$2:$X$109,22,0)</f>
        <v>0</v>
      </c>
      <c r="Z41" s="4">
        <f>VLOOKUP($A41,'Existing External Data'!$A$2:$X$109,23,0)</f>
        <v>7.5899999999999995E-2</v>
      </c>
      <c r="AA41" s="4">
        <f>VLOOKUP($A41,'Existing External Data'!$A$2:$X$109,24,0)</f>
        <v>4.0000000000000001E-3</v>
      </c>
      <c r="AB41" s="4">
        <v>0.14000000000000001</v>
      </c>
    </row>
    <row r="42" spans="1:28" x14ac:dyDescent="0.2">
      <c r="A42" s="3">
        <v>5913</v>
      </c>
      <c r="B42" s="5">
        <f>VLOOKUP(A42,'Station Equivalency'!$A$2:$B$115,2,0)</f>
        <v>5963</v>
      </c>
      <c r="C42" s="5" t="str">
        <f>VLOOKUP($A42,'Existing External Data'!$A$2:$X$109,2,0)</f>
        <v>SR 53</v>
      </c>
      <c r="D42" s="5">
        <f>VLOOKUP($A42,'Existing External Data'!$A$2:$X$109,3,0)</f>
        <v>13</v>
      </c>
      <c r="E42" s="5">
        <f>VLOOKUP($A42,'Existing External Data'!$A$2:$X$109,4,0)</f>
        <v>85</v>
      </c>
      <c r="F42" s="5">
        <f>VLOOKUP($A42,'Existing External Data'!$A$2:$X$109,5,0)</f>
        <v>2</v>
      </c>
      <c r="G42" s="5">
        <f>VLOOKUP($A42,'Existing External Data'!$A$2:$X$109,6,0)</f>
        <v>3</v>
      </c>
      <c r="H42" s="5">
        <f>VLOOKUP($A42,'Existing External Data'!$A$2:$X$109,7,0)</f>
        <v>0</v>
      </c>
      <c r="I42" s="5">
        <f>VLOOKUP($A42,'Existing External Data'!$A$2:$M$109,8,0)</f>
        <v>6280</v>
      </c>
      <c r="J42" s="5">
        <f>VLOOKUP($A42,'Existing External Data'!$A$2:$M$109,9,0)</f>
        <v>10490</v>
      </c>
      <c r="K42" s="5">
        <f>VLOOKUP($A42,'Existing External Data'!$A$2:$M$109,10,0)</f>
        <v>6420</v>
      </c>
      <c r="L42" s="11">
        <v>7200</v>
      </c>
      <c r="M42" s="5">
        <f>VLOOKUP($A42,'Existing External Data'!$A$2:$M$109,11,0)</f>
        <v>6696</v>
      </c>
      <c r="N42" s="5">
        <f>VLOOKUP($A42,'Existing External Data'!$A$2:$M$109,12,0)</f>
        <v>11184</v>
      </c>
      <c r="O42" s="5">
        <f>VLOOKUP($A42,'Existing External Data'!$A$2:$M$109,13,0)</f>
        <v>6844</v>
      </c>
      <c r="P42" s="11">
        <f t="shared" si="0"/>
        <v>7680</v>
      </c>
      <c r="Q42" s="4">
        <f>VLOOKUP($A42,'Existing External Data'!$A$2:$X$109,14,0)</f>
        <v>0</v>
      </c>
      <c r="R42" s="4">
        <f>VLOOKUP($A42,'Existing External Data'!$A$2:$X$109,15,0)</f>
        <v>0</v>
      </c>
      <c r="S42" s="4">
        <f>VLOOKUP($A42,'Existing External Data'!$A$2:$X$109,16,0)</f>
        <v>0.38379999999999997</v>
      </c>
      <c r="T42" s="4">
        <f>VLOOKUP($A42,'Existing External Data'!$A$2:$X$109,17,0)</f>
        <v>0.38379999999999997</v>
      </c>
      <c r="U42" s="4">
        <f>VLOOKUP($A42,'Existing External Data'!$A$2:$X$109,18,0)</f>
        <v>3.4000000000000002E-2</v>
      </c>
      <c r="V42" s="4">
        <f>VLOOKUP($A42,'Existing External Data'!$A$2:$X$109,19,0)</f>
        <v>0.107</v>
      </c>
      <c r="W42" s="4">
        <f>VLOOKUP($A42,'Existing External Data'!$A$2:$X$109,20,0)</f>
        <v>4.7000000000000002E-3</v>
      </c>
      <c r="X42" s="4">
        <f>VLOOKUP($A42,'Existing External Data'!$A$2:$X$109,21,0)</f>
        <v>2.9499999999999998E-2</v>
      </c>
      <c r="Y42" s="4">
        <f>VLOOKUP($A42,'Existing External Data'!$A$2:$X$109,22,0)</f>
        <v>0</v>
      </c>
      <c r="Z42" s="4">
        <f>VLOOKUP($A42,'Existing External Data'!$A$2:$X$109,23,0)</f>
        <v>5.4600000000000003E-2</v>
      </c>
      <c r="AA42" s="4">
        <f>VLOOKUP($A42,'Existing External Data'!$A$2:$X$109,24,0)</f>
        <v>2.5999999999999999E-3</v>
      </c>
      <c r="AB42" s="4">
        <v>8.6700000000000013E-2</v>
      </c>
    </row>
    <row r="43" spans="1:28" x14ac:dyDescent="0.2">
      <c r="A43" s="3">
        <v>5914</v>
      </c>
      <c r="B43" s="5">
        <f>VLOOKUP(A43,'Station Equivalency'!$A$2:$B$115,2,0)</f>
        <v>5964</v>
      </c>
      <c r="C43" s="5" t="str">
        <f>VLOOKUP($A43,'Existing External Data'!$A$2:$X$109,2,0)</f>
        <v>Jefferson Hwy</v>
      </c>
      <c r="D43" s="5">
        <f>VLOOKUP($A43,'Existing External Data'!$A$2:$X$109,3,0)</f>
        <v>13</v>
      </c>
      <c r="E43" s="5">
        <f>VLOOKUP($A43,'Existing External Data'!$A$2:$X$109,4,0)</f>
        <v>74</v>
      </c>
      <c r="F43" s="5">
        <f>VLOOKUP($A43,'Existing External Data'!$A$2:$X$109,5,0)</f>
        <v>2</v>
      </c>
      <c r="G43" s="5">
        <f>VLOOKUP($A43,'Existing External Data'!$A$2:$X$109,6,0)</f>
        <v>3</v>
      </c>
      <c r="H43" s="5">
        <f>VLOOKUP($A43,'Existing External Data'!$A$2:$X$109,7,0)</f>
        <v>0</v>
      </c>
      <c r="I43" s="5">
        <f>VLOOKUP($A43,'Existing External Data'!$A$2:$M$109,8,0)</f>
        <v>4200</v>
      </c>
      <c r="J43" s="5">
        <f>VLOOKUP($A43,'Existing External Data'!$A$2:$M$109,9,0)</f>
        <v>4590</v>
      </c>
      <c r="K43" s="5">
        <f>VLOOKUP($A43,'Existing External Data'!$A$2:$M$109,10,0)</f>
        <v>4360</v>
      </c>
      <c r="L43" s="11">
        <v>4760</v>
      </c>
      <c r="M43" s="5">
        <f>VLOOKUP($A43,'Existing External Data'!$A$2:$M$109,11,0)</f>
        <v>4478</v>
      </c>
      <c r="N43" s="5">
        <f>VLOOKUP($A43,'Existing External Data'!$A$2:$M$109,12,0)</f>
        <v>4894</v>
      </c>
      <c r="O43" s="5">
        <f>VLOOKUP($A43,'Existing External Data'!$A$2:$M$109,13,0)</f>
        <v>4648</v>
      </c>
      <c r="P43" s="11">
        <f t="shared" si="0"/>
        <v>5070</v>
      </c>
      <c r="Q43" s="4">
        <f>VLOOKUP($A43,'Existing External Data'!$A$2:$X$109,14,0)</f>
        <v>0</v>
      </c>
      <c r="R43" s="4">
        <f>VLOOKUP($A43,'Existing External Data'!$A$2:$X$109,15,0)</f>
        <v>0</v>
      </c>
      <c r="S43" s="4">
        <f>VLOOKUP($A43,'Existing External Data'!$A$2:$X$109,16,0)</f>
        <v>0.39800000000000002</v>
      </c>
      <c r="T43" s="4">
        <f>VLOOKUP($A43,'Existing External Data'!$A$2:$X$109,17,0)</f>
        <v>0.39800000000000002</v>
      </c>
      <c r="U43" s="4">
        <f>VLOOKUP($A43,'Existing External Data'!$A$2:$X$109,18,0)</f>
        <v>2.8199999999999999E-2</v>
      </c>
      <c r="V43" s="4">
        <f>VLOOKUP($A43,'Existing External Data'!$A$2:$X$109,19,0)</f>
        <v>0.1071</v>
      </c>
      <c r="W43" s="4">
        <f>VLOOKUP($A43,'Existing External Data'!$A$2:$X$109,20,0)</f>
        <v>1.1000000000000001E-3</v>
      </c>
      <c r="X43" s="4">
        <f>VLOOKUP($A43,'Existing External Data'!$A$2:$X$109,21,0)</f>
        <v>4.7300000000000002E-2</v>
      </c>
      <c r="Y43" s="4">
        <f>VLOOKUP($A43,'Existing External Data'!$A$2:$X$109,22,0)</f>
        <v>0</v>
      </c>
      <c r="Z43" s="4">
        <f>VLOOKUP($A43,'Existing External Data'!$A$2:$X$109,23,0)</f>
        <v>1.9800000000000002E-2</v>
      </c>
      <c r="AA43" s="4">
        <f>VLOOKUP($A43,'Existing External Data'!$A$2:$X$109,24,0)</f>
        <v>4.0000000000000002E-4</v>
      </c>
      <c r="AB43" s="4">
        <v>6.7500000000000004E-2</v>
      </c>
    </row>
    <row r="44" spans="1:28" x14ac:dyDescent="0.2">
      <c r="A44" s="3">
        <v>5915</v>
      </c>
      <c r="B44" s="5">
        <f>VLOOKUP(A44,'Station Equivalency'!$A$2:$B$115,2,0)</f>
        <v>5965</v>
      </c>
      <c r="C44" s="5" t="str">
        <f>VLOOKUP($A44,'Existing External Data'!$A$2:$X$109,2,0)</f>
        <v>Hancock Bridge</v>
      </c>
      <c r="D44" s="5">
        <f>VLOOKUP($A44,'Existing External Data'!$A$2:$X$109,3,0)</f>
        <v>13</v>
      </c>
      <c r="E44" s="5">
        <f>VLOOKUP($A44,'Existing External Data'!$A$2:$X$109,4,0)</f>
        <v>8071</v>
      </c>
      <c r="F44" s="5">
        <f>VLOOKUP($A44,'Existing External Data'!$A$2:$X$109,5,0)</f>
        <v>2</v>
      </c>
      <c r="G44" s="5">
        <f>VLOOKUP($A44,'Existing External Data'!$A$2:$X$109,6,0)</f>
        <v>3</v>
      </c>
      <c r="H44" s="5">
        <f>VLOOKUP($A44,'Existing External Data'!$A$2:$X$109,7,0)</f>
        <v>0</v>
      </c>
      <c r="I44" s="5">
        <f>VLOOKUP($A44,'Existing External Data'!$A$2:$M$109,8,0)</f>
        <v>1200</v>
      </c>
      <c r="J44" s="5">
        <f>VLOOKUP($A44,'Existing External Data'!$A$2:$M$109,9,0)</f>
        <v>1300</v>
      </c>
      <c r="K44" s="5">
        <f>VLOOKUP($A44,'Existing External Data'!$A$2:$M$109,10,0)</f>
        <v>1354</v>
      </c>
      <c r="L44" s="11">
        <v>1330</v>
      </c>
      <c r="M44" s="5">
        <f>VLOOKUP($A44,'Existing External Data'!$A$2:$M$109,11,0)</f>
        <v>1280</v>
      </c>
      <c r="N44" s="5">
        <f>VLOOKUP($A44,'Existing External Data'!$A$2:$M$109,12,0)</f>
        <v>1386</v>
      </c>
      <c r="O44" s="5">
        <f>VLOOKUP($A44,'Existing External Data'!$A$2:$M$109,13,0)</f>
        <v>1444</v>
      </c>
      <c r="P44" s="11">
        <f t="shared" si="0"/>
        <v>1420</v>
      </c>
      <c r="Q44" s="4">
        <f>VLOOKUP($A44,'Existing External Data'!$A$2:$X$109,14,0)</f>
        <v>0</v>
      </c>
      <c r="R44" s="4">
        <f>VLOOKUP($A44,'Existing External Data'!$A$2:$X$109,15,0)</f>
        <v>0</v>
      </c>
      <c r="S44" s="4">
        <f>VLOOKUP($A44,'Existing External Data'!$A$2:$X$109,16,0)</f>
        <v>0.42170000000000002</v>
      </c>
      <c r="T44" s="4">
        <f>VLOOKUP($A44,'Existing External Data'!$A$2:$X$109,17,0)</f>
        <v>0.42109999999999997</v>
      </c>
      <c r="U44" s="4">
        <f>VLOOKUP($A44,'Existing External Data'!$A$2:$X$109,18,0)</f>
        <v>0</v>
      </c>
      <c r="V44" s="4">
        <f>VLOOKUP($A44,'Existing External Data'!$A$2:$X$109,19,0)</f>
        <v>0.1198</v>
      </c>
      <c r="W44" s="4">
        <f>VLOOKUP($A44,'Existing External Data'!$A$2:$X$109,20,0)</f>
        <v>0</v>
      </c>
      <c r="X44" s="4">
        <f>VLOOKUP($A44,'Existing External Data'!$A$2:$X$109,21,0)</f>
        <v>3.39E-2</v>
      </c>
      <c r="Y44" s="4">
        <f>VLOOKUP($A44,'Existing External Data'!$A$2:$X$109,22,0)</f>
        <v>0</v>
      </c>
      <c r="Z44" s="4">
        <f>VLOOKUP($A44,'Existing External Data'!$A$2:$X$109,23,0)</f>
        <v>3.5000000000000001E-3</v>
      </c>
      <c r="AA44" s="4">
        <f>VLOOKUP($A44,'Existing External Data'!$A$2:$X$109,24,0)</f>
        <v>0</v>
      </c>
      <c r="AB44" s="4">
        <v>3.7400000000000003E-2</v>
      </c>
    </row>
    <row r="45" spans="1:28" x14ac:dyDescent="0.2">
      <c r="A45" s="3">
        <v>5916</v>
      </c>
      <c r="B45" s="5">
        <f>VLOOKUP(A45,'Station Equivalency'!$A$2:$B$115,2,0)</f>
        <v>5966</v>
      </c>
      <c r="C45" s="5" t="str">
        <f>VLOOKUP($A45,'Existing External Data'!$A$2:$X$109,2,0)</f>
        <v>Double Bridges</v>
      </c>
      <c r="D45" s="5">
        <f>VLOOKUP($A45,'Existing External Data'!$A$2:$X$109,3,0)</f>
        <v>13</v>
      </c>
      <c r="E45" s="5">
        <f>VLOOKUP($A45,'Existing External Data'!$A$2:$X$109,4,0)</f>
        <v>152</v>
      </c>
      <c r="F45" s="5">
        <f>VLOOKUP($A45,'Existing External Data'!$A$2:$X$109,5,0)</f>
        <v>2</v>
      </c>
      <c r="G45" s="5">
        <f>VLOOKUP($A45,'Existing External Data'!$A$2:$X$109,6,0)</f>
        <v>3</v>
      </c>
      <c r="H45" s="5">
        <f>VLOOKUP($A45,'Existing External Data'!$A$2:$X$109,7,0)</f>
        <v>0</v>
      </c>
      <c r="I45" s="5">
        <f>VLOOKUP($A45,'Existing External Data'!$A$2:$M$109,8,0)</f>
        <v>1020</v>
      </c>
      <c r="J45" s="5">
        <f>VLOOKUP($A45,'Existing External Data'!$A$2:$M$109,9,0)</f>
        <v>910</v>
      </c>
      <c r="K45" s="5">
        <f>VLOOKUP($A45,'Existing External Data'!$A$2:$M$109,10,0)</f>
        <v>1100</v>
      </c>
      <c r="L45" s="11">
        <v>1420</v>
      </c>
      <c r="M45" s="5">
        <f>VLOOKUP($A45,'Existing External Data'!$A$2:$M$109,11,0)</f>
        <v>1088</v>
      </c>
      <c r="N45" s="5">
        <f>VLOOKUP($A45,'Existing External Data'!$A$2:$M$109,12,0)</f>
        <v>972</v>
      </c>
      <c r="O45" s="5">
        <f>VLOOKUP($A45,'Existing External Data'!$A$2:$M$109,13,0)</f>
        <v>1174</v>
      </c>
      <c r="P45" s="11">
        <f t="shared" si="0"/>
        <v>1520</v>
      </c>
      <c r="Q45" s="4">
        <f>VLOOKUP($A45,'Existing External Data'!$A$2:$X$109,14,0)</f>
        <v>0</v>
      </c>
      <c r="R45" s="4">
        <f>VLOOKUP($A45,'Existing External Data'!$A$2:$X$109,15,0)</f>
        <v>0</v>
      </c>
      <c r="S45" s="4">
        <f>VLOOKUP($A45,'Existing External Data'!$A$2:$X$109,16,0)</f>
        <v>0.3876</v>
      </c>
      <c r="T45" s="4">
        <f>VLOOKUP($A45,'Existing External Data'!$A$2:$X$109,17,0)</f>
        <v>0.38669999999999999</v>
      </c>
      <c r="U45" s="4">
        <f>VLOOKUP($A45,'Existing External Data'!$A$2:$X$109,18,0)</f>
        <v>5.8799999999999998E-2</v>
      </c>
      <c r="V45" s="4">
        <f>VLOOKUP($A45,'Existing External Data'!$A$2:$X$109,19,0)</f>
        <v>0.12180000000000001</v>
      </c>
      <c r="W45" s="4">
        <f>VLOOKUP($A45,'Existing External Data'!$A$2:$X$109,20,0)</f>
        <v>6.0000000000000001E-3</v>
      </c>
      <c r="X45" s="4">
        <f>VLOOKUP($A45,'Existing External Data'!$A$2:$X$109,21,0)</f>
        <v>3.2399999999999998E-2</v>
      </c>
      <c r="Y45" s="4">
        <f>VLOOKUP($A45,'Existing External Data'!$A$2:$X$109,22,0)</f>
        <v>0</v>
      </c>
      <c r="Z45" s="4">
        <f>VLOOKUP($A45,'Existing External Data'!$A$2:$X$109,23,0)</f>
        <v>6.0000000000000001E-3</v>
      </c>
      <c r="AA45" s="4">
        <f>VLOOKUP($A45,'Existing External Data'!$A$2:$X$109,24,0)</f>
        <v>0</v>
      </c>
      <c r="AB45" s="4">
        <v>3.8399999999999997E-2</v>
      </c>
    </row>
    <row r="46" spans="1:28" x14ac:dyDescent="0.2">
      <c r="A46" s="3">
        <v>5917</v>
      </c>
      <c r="B46" s="5">
        <f>VLOOKUP(A46,'Station Equivalency'!$A$2:$B$115,2,0)</f>
        <v>5967</v>
      </c>
      <c r="C46" s="5" t="str">
        <f>VLOOKUP($A46,'Existing External Data'!$A$2:$X$109,2,0)</f>
        <v>SR 82</v>
      </c>
      <c r="D46" s="5">
        <f>VLOOKUP($A46,'Existing External Data'!$A$2:$X$109,3,0)</f>
        <v>13</v>
      </c>
      <c r="E46" s="5">
        <f>VLOOKUP($A46,'Existing External Data'!$A$2:$X$109,4,0)</f>
        <v>114</v>
      </c>
      <c r="F46" s="5">
        <f>VLOOKUP($A46,'Existing External Data'!$A$2:$X$109,5,0)</f>
        <v>2</v>
      </c>
      <c r="G46" s="5">
        <f>VLOOKUP($A46,'Existing External Data'!$A$2:$X$109,6,0)</f>
        <v>3</v>
      </c>
      <c r="H46" s="5">
        <f>VLOOKUP($A46,'Existing External Data'!$A$2:$X$109,7,0)</f>
        <v>0</v>
      </c>
      <c r="I46" s="5">
        <f>VLOOKUP($A46,'Existing External Data'!$A$2:$M$109,8,0)</f>
        <v>1371</v>
      </c>
      <c r="J46" s="5">
        <f>VLOOKUP($A46,'Existing External Data'!$A$2:$M$109,9,0)</f>
        <v>1790</v>
      </c>
      <c r="K46" s="5">
        <f>VLOOKUP($A46,'Existing External Data'!$A$2:$M$109,10,0)</f>
        <v>1790</v>
      </c>
      <c r="L46" s="11">
        <v>2310</v>
      </c>
      <c r="M46" s="5">
        <f>VLOOKUP($A46,'Existing External Data'!$A$2:$M$109,11,0)</f>
        <v>1462</v>
      </c>
      <c r="N46" s="5">
        <f>VLOOKUP($A46,'Existing External Data'!$A$2:$M$109,12,0)</f>
        <v>1910</v>
      </c>
      <c r="O46" s="5">
        <f>VLOOKUP($A46,'Existing External Data'!$A$2:$M$109,13,0)</f>
        <v>1910</v>
      </c>
      <c r="P46" s="11">
        <f t="shared" si="0"/>
        <v>2460</v>
      </c>
      <c r="Q46" s="4">
        <f>VLOOKUP($A46,'Existing External Data'!$A$2:$X$109,14,0)</f>
        <v>0</v>
      </c>
      <c r="R46" s="4">
        <f>VLOOKUP($A46,'Existing External Data'!$A$2:$X$109,15,0)</f>
        <v>0</v>
      </c>
      <c r="S46" s="4">
        <f>VLOOKUP($A46,'Existing External Data'!$A$2:$X$109,16,0)</f>
        <v>0.2974</v>
      </c>
      <c r="T46" s="4">
        <f>VLOOKUP($A46,'Existing External Data'!$A$2:$X$109,17,0)</f>
        <v>0.2974</v>
      </c>
      <c r="U46" s="4">
        <f>VLOOKUP($A46,'Existing External Data'!$A$2:$X$109,18,0)</f>
        <v>0.21679999999999999</v>
      </c>
      <c r="V46" s="4">
        <f>VLOOKUP($A46,'Existing External Data'!$A$2:$X$109,19,0)</f>
        <v>8.2699999999999996E-2</v>
      </c>
      <c r="W46" s="4">
        <f>VLOOKUP($A46,'Existing External Data'!$A$2:$X$109,20,0)</f>
        <v>2.5700000000000001E-2</v>
      </c>
      <c r="X46" s="4">
        <f>VLOOKUP($A46,'Existing External Data'!$A$2:$X$109,21,0)</f>
        <v>4.9700000000000001E-2</v>
      </c>
      <c r="Y46" s="4">
        <f>VLOOKUP($A46,'Existing External Data'!$A$2:$X$109,22,0)</f>
        <v>0</v>
      </c>
      <c r="Z46" s="4">
        <f>VLOOKUP($A46,'Existing External Data'!$A$2:$X$109,23,0)</f>
        <v>2.0400000000000001E-2</v>
      </c>
      <c r="AA46" s="4">
        <f>VLOOKUP($A46,'Existing External Data'!$A$2:$X$109,24,0)</f>
        <v>9.9000000000000008E-3</v>
      </c>
      <c r="AB46" s="4">
        <v>0.08</v>
      </c>
    </row>
    <row r="47" spans="1:28" x14ac:dyDescent="0.2">
      <c r="A47" s="3">
        <v>5918</v>
      </c>
      <c r="B47" s="5">
        <f>VLOOKUP(A47,'Station Equivalency'!$A$2:$B$115,2,0)</f>
        <v>5968</v>
      </c>
      <c r="C47" s="5" t="str">
        <f>VLOOKUP($A47,'Existing External Data'!$A$2:$X$109,2,0)</f>
        <v>SR 330 (Tallass</v>
      </c>
      <c r="D47" s="5">
        <f>VLOOKUP($A47,'Existing External Data'!$A$2:$X$109,3,0)</f>
        <v>13</v>
      </c>
      <c r="E47" s="5">
        <f>VLOOKUP($A47,'Existing External Data'!$A$2:$X$109,4,0)</f>
        <v>172</v>
      </c>
      <c r="F47" s="5">
        <f>VLOOKUP($A47,'Existing External Data'!$A$2:$X$109,5,0)</f>
        <v>2</v>
      </c>
      <c r="G47" s="5">
        <f>VLOOKUP($A47,'Existing External Data'!$A$2:$X$109,6,0)</f>
        <v>3</v>
      </c>
      <c r="H47" s="5">
        <f>VLOOKUP($A47,'Existing External Data'!$A$2:$X$109,7,0)</f>
        <v>0</v>
      </c>
      <c r="I47" s="5">
        <f>VLOOKUP($A47,'Existing External Data'!$A$2:$M$109,8,0)</f>
        <v>1800</v>
      </c>
      <c r="J47" s="5">
        <f>VLOOKUP($A47,'Existing External Data'!$A$2:$M$109,9,0)</f>
        <v>1870</v>
      </c>
      <c r="K47" s="5">
        <f>VLOOKUP($A47,'Existing External Data'!$A$2:$M$109,10,0)</f>
        <v>2170</v>
      </c>
      <c r="L47" s="11">
        <v>2680</v>
      </c>
      <c r="M47" s="5">
        <f>VLOOKUP($A47,'Existing External Data'!$A$2:$M$109,11,0)</f>
        <v>1920</v>
      </c>
      <c r="N47" s="5">
        <f>VLOOKUP($A47,'Existing External Data'!$A$2:$M$109,12,0)</f>
        <v>1994</v>
      </c>
      <c r="O47" s="5">
        <f>VLOOKUP($A47,'Existing External Data'!$A$2:$M$109,13,0)</f>
        <v>2314</v>
      </c>
      <c r="P47" s="11">
        <f t="shared" si="0"/>
        <v>2860</v>
      </c>
      <c r="Q47" s="4">
        <f>VLOOKUP($A47,'Existing External Data'!$A$2:$X$109,14,0)</f>
        <v>0</v>
      </c>
      <c r="R47" s="4">
        <f>VLOOKUP($A47,'Existing External Data'!$A$2:$X$109,15,0)</f>
        <v>0</v>
      </c>
      <c r="S47" s="4">
        <f>VLOOKUP($A47,'Existing External Data'!$A$2:$X$109,16,0)</f>
        <v>0.28439999999999999</v>
      </c>
      <c r="T47" s="4">
        <f>VLOOKUP($A47,'Existing External Data'!$A$2:$X$109,17,0)</f>
        <v>0.28439999999999999</v>
      </c>
      <c r="U47" s="4">
        <f>VLOOKUP($A47,'Existing External Data'!$A$2:$X$109,18,0)</f>
        <v>0.2636</v>
      </c>
      <c r="V47" s="4">
        <f>VLOOKUP($A47,'Existing External Data'!$A$2:$X$109,19,0)</f>
        <v>9.9000000000000005E-2</v>
      </c>
      <c r="W47" s="4">
        <f>VLOOKUP($A47,'Existing External Data'!$A$2:$X$109,20,0)</f>
        <v>2.8500000000000001E-2</v>
      </c>
      <c r="X47" s="4">
        <f>VLOOKUP($A47,'Existing External Data'!$A$2:$X$109,21,0)</f>
        <v>3.0300000000000001E-2</v>
      </c>
      <c r="Y47" s="4">
        <f>VLOOKUP($A47,'Existing External Data'!$A$2:$X$109,22,0)</f>
        <v>0</v>
      </c>
      <c r="Z47" s="4">
        <f>VLOOKUP($A47,'Existing External Data'!$A$2:$X$109,23,0)</f>
        <v>6.1000000000000004E-3</v>
      </c>
      <c r="AA47" s="4">
        <f>VLOOKUP($A47,'Existing External Data'!$A$2:$X$109,24,0)</f>
        <v>3.8999999999999998E-3</v>
      </c>
      <c r="AB47" s="4">
        <v>4.0300000000000002E-2</v>
      </c>
    </row>
    <row r="48" spans="1:28" x14ac:dyDescent="0.2">
      <c r="A48" s="3">
        <v>5919</v>
      </c>
      <c r="B48" s="5">
        <f>VLOOKUP(A48,'Station Equivalency'!$A$2:$B$115,2,0)</f>
        <v>5969</v>
      </c>
      <c r="C48" s="5" t="str">
        <f>VLOOKUP($A48,'Existing External Data'!$A$2:$X$109,2,0)</f>
        <v>Atlanta Hwy</v>
      </c>
      <c r="D48" s="5">
        <f>VLOOKUP($A48,'Existing External Data'!$A$2:$X$109,3,0)</f>
        <v>13</v>
      </c>
      <c r="E48" s="5">
        <f>VLOOKUP($A48,'Existing External Data'!$A$2:$X$109,4,0)</f>
        <v>47</v>
      </c>
      <c r="F48" s="5">
        <f>VLOOKUP($A48,'Existing External Data'!$A$2:$X$109,5,0)</f>
        <v>2</v>
      </c>
      <c r="G48" s="5">
        <f>VLOOKUP($A48,'Existing External Data'!$A$2:$X$109,6,0)</f>
        <v>4</v>
      </c>
      <c r="H48" s="5">
        <f>VLOOKUP($A48,'Existing External Data'!$A$2:$X$109,7,0)</f>
        <v>0</v>
      </c>
      <c r="I48" s="5">
        <f>VLOOKUP($A48,'Existing External Data'!$A$2:$M$109,8,0)</f>
        <v>7488</v>
      </c>
      <c r="J48" s="5">
        <f>VLOOKUP($A48,'Existing External Data'!$A$2:$M$109,9,0)</f>
        <v>8100</v>
      </c>
      <c r="K48" s="5">
        <f>VLOOKUP($A48,'Existing External Data'!$A$2:$M$109,10,0)</f>
        <v>8270</v>
      </c>
      <c r="L48" s="11">
        <v>7870</v>
      </c>
      <c r="M48" s="5">
        <f>VLOOKUP($A48,'Existing External Data'!$A$2:$M$109,11,0)</f>
        <v>7984</v>
      </c>
      <c r="N48" s="5">
        <f>VLOOKUP($A48,'Existing External Data'!$A$2:$M$109,12,0)</f>
        <v>8636</v>
      </c>
      <c r="O48" s="5">
        <f>VLOOKUP($A48,'Existing External Data'!$A$2:$M$109,13,0)</f>
        <v>8816</v>
      </c>
      <c r="P48" s="11">
        <f t="shared" si="0"/>
        <v>8390</v>
      </c>
      <c r="Q48" s="4">
        <f>VLOOKUP($A48,'Existing External Data'!$A$2:$X$109,14,0)</f>
        <v>0</v>
      </c>
      <c r="R48" s="4">
        <f>VLOOKUP($A48,'Existing External Data'!$A$2:$X$109,15,0)</f>
        <v>0</v>
      </c>
      <c r="S48" s="4">
        <f>VLOOKUP($A48,'Existing External Data'!$A$2:$X$109,16,0)</f>
        <v>0.40429999999999999</v>
      </c>
      <c r="T48" s="4">
        <f>VLOOKUP($A48,'Existing External Data'!$A$2:$X$109,17,0)</f>
        <v>0.40429999999999999</v>
      </c>
      <c r="U48" s="4">
        <f>VLOOKUP($A48,'Existing External Data'!$A$2:$X$109,18,0)</f>
        <v>3.1600000000000003E-2</v>
      </c>
      <c r="V48" s="4">
        <f>VLOOKUP($A48,'Existing External Data'!$A$2:$X$109,19,0)</f>
        <v>0.10979999999999999</v>
      </c>
      <c r="W48" s="4">
        <f>VLOOKUP($A48,'Existing External Data'!$A$2:$X$109,20,0)</f>
        <v>1.1000000000000001E-3</v>
      </c>
      <c r="X48" s="4">
        <f>VLOOKUP($A48,'Existing External Data'!$A$2:$X$109,21,0)</f>
        <v>3.1300000000000001E-2</v>
      </c>
      <c r="Y48" s="4">
        <f>VLOOKUP($A48,'Existing External Data'!$A$2:$X$109,22,0)</f>
        <v>0</v>
      </c>
      <c r="Z48" s="4">
        <f>VLOOKUP($A48,'Existing External Data'!$A$2:$X$109,23,0)</f>
        <v>1.6899999999999998E-2</v>
      </c>
      <c r="AA48" s="4">
        <f>VLOOKUP($A48,'Existing External Data'!$A$2:$X$109,24,0)</f>
        <v>8.0000000000000004E-4</v>
      </c>
      <c r="AB48" s="4">
        <v>4.9000000000000002E-2</v>
      </c>
    </row>
    <row r="49" spans="1:28" x14ac:dyDescent="0.2">
      <c r="A49" s="3">
        <v>5920</v>
      </c>
      <c r="B49" s="5">
        <f>VLOOKUP(A49,'Station Equivalency'!$A$2:$B$115,2,0)</f>
        <v>5970</v>
      </c>
      <c r="C49" s="5" t="str">
        <f>VLOOKUP($A49,'Existing External Data'!$A$2:$X$109,2,0)</f>
        <v>SR 316/US 29</v>
      </c>
      <c r="D49" s="5">
        <f>VLOOKUP($A49,'Existing External Data'!$A$2:$X$109,3,0)</f>
        <v>13</v>
      </c>
      <c r="E49" s="5">
        <f>VLOOKUP($A49,'Existing External Data'!$A$2:$X$109,4,0)</f>
        <v>375</v>
      </c>
      <c r="F49" s="5">
        <f>VLOOKUP($A49,'Existing External Data'!$A$2:$X$109,5,0)</f>
        <v>4</v>
      </c>
      <c r="G49" s="5">
        <f>VLOOKUP($A49,'Existing External Data'!$A$2:$X$109,6,0)</f>
        <v>4</v>
      </c>
      <c r="H49" s="5">
        <f>VLOOKUP($A49,'Existing External Data'!$A$2:$X$109,7,0)</f>
        <v>1</v>
      </c>
      <c r="I49" s="5">
        <f>VLOOKUP($A49,'Existing External Data'!$A$2:$M$109,8,0)</f>
        <v>17356</v>
      </c>
      <c r="J49" s="5">
        <f>VLOOKUP($A49,'Existing External Data'!$A$2:$M$109,9,0)</f>
        <v>21480</v>
      </c>
      <c r="K49" s="5">
        <f>VLOOKUP($A49,'Existing External Data'!$A$2:$M$109,10,0)</f>
        <v>20660</v>
      </c>
      <c r="L49" s="11">
        <v>19700</v>
      </c>
      <c r="M49" s="5">
        <f>VLOOKUP($A49,'Existing External Data'!$A$2:$M$109,11,0)</f>
        <v>17410</v>
      </c>
      <c r="N49" s="5">
        <f>VLOOKUP($A49,'Existing External Data'!$A$2:$M$109,12,0)</f>
        <v>21546</v>
      </c>
      <c r="O49" s="5">
        <f>VLOOKUP($A49,'Existing External Data'!$A$2:$M$109,13,0)</f>
        <v>20722</v>
      </c>
      <c r="P49" s="11">
        <f t="shared" si="0"/>
        <v>19760</v>
      </c>
      <c r="Q49" s="4">
        <f>VLOOKUP($A49,'Existing External Data'!$A$2:$X$109,14,0)</f>
        <v>0.4073</v>
      </c>
      <c r="R49" s="4">
        <f>VLOOKUP($A49,'Existing External Data'!$A$2:$X$109,15,0)</f>
        <v>0.4073</v>
      </c>
      <c r="S49" s="4">
        <f>VLOOKUP($A49,'Existing External Data'!$A$2:$X$109,16,0)</f>
        <v>0</v>
      </c>
      <c r="T49" s="4">
        <f>VLOOKUP($A49,'Existing External Data'!$A$2:$X$109,17,0)</f>
        <v>0</v>
      </c>
      <c r="U49" s="4">
        <f>VLOOKUP($A49,'Existing External Data'!$A$2:$X$109,18,0)</f>
        <v>5.2299999999999999E-2</v>
      </c>
      <c r="V49" s="4">
        <f>VLOOKUP($A49,'Existing External Data'!$A$2:$X$109,19,0)</f>
        <v>5.11E-2</v>
      </c>
      <c r="W49" s="4">
        <f>VLOOKUP($A49,'Existing External Data'!$A$2:$X$109,20,0)</f>
        <v>2E-3</v>
      </c>
      <c r="X49" s="4">
        <f>VLOOKUP($A49,'Existing External Data'!$A$2:$X$109,21,0)</f>
        <v>3.2399999999999998E-2</v>
      </c>
      <c r="Y49" s="4">
        <f>VLOOKUP($A49,'Existing External Data'!$A$2:$X$109,22,0)</f>
        <v>3.5999999999999999E-3</v>
      </c>
      <c r="Z49" s="4">
        <f>VLOOKUP($A49,'Existing External Data'!$A$2:$X$109,23,0)</f>
        <v>3.1899999999999998E-2</v>
      </c>
      <c r="AA49" s="4">
        <f>VLOOKUP($A49,'Existing External Data'!$A$2:$X$109,24,0)</f>
        <v>1.2200000000000001E-2</v>
      </c>
      <c r="AB49" s="4">
        <v>8.0099999999999991E-2</v>
      </c>
    </row>
    <row r="50" spans="1:28" x14ac:dyDescent="0.2">
      <c r="A50" s="3">
        <v>5921</v>
      </c>
      <c r="B50" s="5">
        <f>VLOOKUP(A50,'Station Equivalency'!$A$2:$B$115,2,0)</f>
        <v>5971</v>
      </c>
      <c r="C50" s="5" t="str">
        <f>VLOOKUP($A50,'Existing External Data'!$A$2:$X$109,2,0)</f>
        <v>Barber Creek Rd</v>
      </c>
      <c r="D50" s="5">
        <f>VLOOKUP($A50,'Existing External Data'!$A$2:$X$109,3,0)</f>
        <v>13</v>
      </c>
      <c r="E50" s="5">
        <f>VLOOKUP($A50,'Existing External Data'!$A$2:$X$109,4,0)</f>
        <v>198</v>
      </c>
      <c r="F50" s="5">
        <f>VLOOKUP($A50,'Existing External Data'!$A$2:$X$109,5,0)</f>
        <v>2</v>
      </c>
      <c r="G50" s="5">
        <f>VLOOKUP($A50,'Existing External Data'!$A$2:$X$109,6,0)</f>
        <v>4</v>
      </c>
      <c r="H50" s="5">
        <f>VLOOKUP($A50,'Existing External Data'!$A$2:$X$109,7,0)</f>
        <v>0</v>
      </c>
      <c r="I50" s="5">
        <f>VLOOKUP($A50,'Existing External Data'!$A$2:$M$109,8,0)</f>
        <v>757</v>
      </c>
      <c r="J50" s="5">
        <f>VLOOKUP($A50,'Existing External Data'!$A$2:$M$109,9,0)</f>
        <v>890</v>
      </c>
      <c r="K50" s="5">
        <f>VLOOKUP($A50,'Existing External Data'!$A$2:$M$109,10,0)</f>
        <v>500</v>
      </c>
      <c r="L50" s="11">
        <v>1150</v>
      </c>
      <c r="M50" s="5">
        <f>VLOOKUP($A50,'Existing External Data'!$A$2:$M$109,11,0)</f>
        <v>808</v>
      </c>
      <c r="N50" s="5">
        <f>VLOOKUP($A50,'Existing External Data'!$A$2:$M$109,12,0)</f>
        <v>950</v>
      </c>
      <c r="O50" s="5">
        <f>VLOOKUP($A50,'Existing External Data'!$A$2:$M$109,13,0)</f>
        <v>534</v>
      </c>
      <c r="P50" s="11">
        <f t="shared" si="0"/>
        <v>1230</v>
      </c>
      <c r="Q50" s="4">
        <f>VLOOKUP($A50,'Existing External Data'!$A$2:$X$109,14,0)</f>
        <v>0</v>
      </c>
      <c r="R50" s="4">
        <f>VLOOKUP($A50,'Existing External Data'!$A$2:$X$109,15,0)</f>
        <v>0</v>
      </c>
      <c r="S50" s="4">
        <f>VLOOKUP($A50,'Existing External Data'!$A$2:$X$109,16,0)</f>
        <v>0.41949999999999998</v>
      </c>
      <c r="T50" s="4">
        <f>VLOOKUP($A50,'Existing External Data'!$A$2:$X$109,17,0)</f>
        <v>0.41760000000000003</v>
      </c>
      <c r="U50" s="4">
        <f>VLOOKUP($A50,'Existing External Data'!$A$2:$X$109,18,0)</f>
        <v>1.8700000000000001E-2</v>
      </c>
      <c r="V50" s="4">
        <f>VLOOKUP($A50,'Existing External Data'!$A$2:$X$109,19,0)</f>
        <v>0.1273</v>
      </c>
      <c r="W50" s="4">
        <f>VLOOKUP($A50,'Existing External Data'!$A$2:$X$109,20,0)</f>
        <v>0</v>
      </c>
      <c r="X50" s="4">
        <f>VLOOKUP($A50,'Existing External Data'!$A$2:$X$109,21,0)</f>
        <v>1.4999999999999999E-2</v>
      </c>
      <c r="Y50" s="4">
        <f>VLOOKUP($A50,'Existing External Data'!$A$2:$X$109,22,0)</f>
        <v>0</v>
      </c>
      <c r="Z50" s="4">
        <f>VLOOKUP($A50,'Existing External Data'!$A$2:$X$109,23,0)</f>
        <v>1.9E-3</v>
      </c>
      <c r="AA50" s="4">
        <f>VLOOKUP($A50,'Existing External Data'!$A$2:$X$109,24,0)</f>
        <v>0</v>
      </c>
      <c r="AB50" s="4">
        <v>1.6899999999999998E-2</v>
      </c>
    </row>
    <row r="51" spans="1:28" x14ac:dyDescent="0.2">
      <c r="A51" s="3">
        <v>5922</v>
      </c>
      <c r="B51" s="5">
        <f>VLOOKUP(A51,'Station Equivalency'!$A$2:$B$115,2,0)</f>
        <v>5972</v>
      </c>
      <c r="C51" s="5" t="str">
        <f>VLOOKUP($A51,'Existing External Data'!$A$2:$X$109,2,0)</f>
        <v>SR 53</v>
      </c>
      <c r="D51" s="5">
        <f>VLOOKUP($A51,'Existing External Data'!$A$2:$X$109,3,0)</f>
        <v>13</v>
      </c>
      <c r="E51" s="5">
        <f>VLOOKUP($A51,'Existing External Data'!$A$2:$X$109,4,0)</f>
        <v>76</v>
      </c>
      <c r="F51" s="5">
        <f>VLOOKUP($A51,'Existing External Data'!$A$2:$X$109,5,0)</f>
        <v>2</v>
      </c>
      <c r="G51" s="5">
        <f>VLOOKUP($A51,'Existing External Data'!$A$2:$X$109,6,0)</f>
        <v>4</v>
      </c>
      <c r="H51" s="5">
        <f>VLOOKUP($A51,'Existing External Data'!$A$2:$X$109,7,0)</f>
        <v>0</v>
      </c>
      <c r="I51" s="5">
        <f>VLOOKUP($A51,'Existing External Data'!$A$2:$M$109,8,0)</f>
        <v>3700</v>
      </c>
      <c r="J51" s="5">
        <f>VLOOKUP($A51,'Existing External Data'!$A$2:$M$109,9,0)</f>
        <v>3750</v>
      </c>
      <c r="K51" s="5">
        <f>VLOOKUP($A51,'Existing External Data'!$A$2:$M$109,10,0)</f>
        <v>3580</v>
      </c>
      <c r="L51" s="11">
        <v>4420</v>
      </c>
      <c r="M51" s="5">
        <f>VLOOKUP($A51,'Existing External Data'!$A$2:$M$109,11,0)</f>
        <v>3946</v>
      </c>
      <c r="N51" s="5">
        <f>VLOOKUP($A51,'Existing External Data'!$A$2:$M$109,12,0)</f>
        <v>3998</v>
      </c>
      <c r="O51" s="5">
        <f>VLOOKUP($A51,'Existing External Data'!$A$2:$M$109,13,0)</f>
        <v>3818</v>
      </c>
      <c r="P51" s="11">
        <f t="shared" si="0"/>
        <v>4710</v>
      </c>
      <c r="Q51" s="4">
        <f>VLOOKUP($A51,'Existing External Data'!$A$2:$X$109,14,0)</f>
        <v>0</v>
      </c>
      <c r="R51" s="4">
        <f>VLOOKUP($A51,'Existing External Data'!$A$2:$X$109,15,0)</f>
        <v>0</v>
      </c>
      <c r="S51" s="4">
        <f>VLOOKUP($A51,'Existing External Data'!$A$2:$X$109,16,0)</f>
        <v>0.34360000000000002</v>
      </c>
      <c r="T51" s="4">
        <f>VLOOKUP($A51,'Existing External Data'!$A$2:$X$109,17,0)</f>
        <v>0.34339999999999998</v>
      </c>
      <c r="U51" s="4">
        <f>VLOOKUP($A51,'Existing External Data'!$A$2:$X$109,18,0)</f>
        <v>7.46E-2</v>
      </c>
      <c r="V51" s="4">
        <f>VLOOKUP($A51,'Existing External Data'!$A$2:$X$109,19,0)</f>
        <v>0.1027</v>
      </c>
      <c r="W51" s="4">
        <f>VLOOKUP($A51,'Existing External Data'!$A$2:$X$109,20,0)</f>
        <v>5.7999999999999996E-3</v>
      </c>
      <c r="X51" s="4">
        <f>VLOOKUP($A51,'Existing External Data'!$A$2:$X$109,21,0)</f>
        <v>6.0999999999999999E-2</v>
      </c>
      <c r="Y51" s="4">
        <f>VLOOKUP($A51,'Existing External Data'!$A$2:$X$109,22,0)</f>
        <v>0</v>
      </c>
      <c r="Z51" s="4">
        <f>VLOOKUP($A51,'Existing External Data'!$A$2:$X$109,23,0)</f>
        <v>6.2300000000000001E-2</v>
      </c>
      <c r="AA51" s="4">
        <f>VLOOKUP($A51,'Existing External Data'!$A$2:$X$109,24,0)</f>
        <v>6.4999999999999997E-3</v>
      </c>
      <c r="AB51" s="4">
        <v>0.1298</v>
      </c>
    </row>
    <row r="52" spans="1:28" x14ac:dyDescent="0.2">
      <c r="A52" s="3">
        <v>5923</v>
      </c>
      <c r="B52" s="5">
        <f>VLOOKUP(A52,'Station Equivalency'!$A$2:$B$115,2,0)</f>
        <v>5973</v>
      </c>
      <c r="C52" s="5" t="str">
        <f>VLOOKUP($A52,'Existing External Data'!$A$2:$X$109,2,0)</f>
        <v>Sams Bridge Rd</v>
      </c>
      <c r="D52" s="5">
        <f>VLOOKUP($A52,'Existing External Data'!$A$2:$X$109,3,0)</f>
        <v>297</v>
      </c>
      <c r="E52" s="5">
        <f>VLOOKUP($A52,'Existing External Data'!$A$2:$X$109,4,0)</f>
        <v>245</v>
      </c>
      <c r="F52" s="5">
        <f>VLOOKUP($A52,'Existing External Data'!$A$2:$X$109,5,0)</f>
        <v>2</v>
      </c>
      <c r="G52" s="5">
        <f>VLOOKUP($A52,'Existing External Data'!$A$2:$X$109,6,0)</f>
        <v>4</v>
      </c>
      <c r="H52" s="5">
        <f>VLOOKUP($A52,'Existing External Data'!$A$2:$X$109,7,0)</f>
        <v>0</v>
      </c>
      <c r="I52" s="5">
        <f>VLOOKUP($A52,'Existing External Data'!$A$2:$M$109,8,0)</f>
        <v>500</v>
      </c>
      <c r="J52" s="5">
        <f>VLOOKUP($A52,'Existing External Data'!$A$2:$M$109,9,0)</f>
        <v>500</v>
      </c>
      <c r="K52" s="5">
        <f>VLOOKUP($A52,'Existing External Data'!$A$2:$M$109,10,0)</f>
        <v>500</v>
      </c>
      <c r="L52" s="11">
        <v>840</v>
      </c>
      <c r="M52" s="5">
        <f>VLOOKUP($A52,'Existing External Data'!$A$2:$M$109,11,0)</f>
        <v>534</v>
      </c>
      <c r="N52" s="5">
        <f>VLOOKUP($A52,'Existing External Data'!$A$2:$M$109,12,0)</f>
        <v>534</v>
      </c>
      <c r="O52" s="5">
        <f>VLOOKUP($A52,'Existing External Data'!$A$2:$M$109,13,0)</f>
        <v>534</v>
      </c>
      <c r="P52" s="11">
        <f t="shared" si="0"/>
        <v>900</v>
      </c>
      <c r="Q52" s="4">
        <f>VLOOKUP($A52,'Existing External Data'!$A$2:$X$109,14,0)</f>
        <v>0</v>
      </c>
      <c r="R52" s="4">
        <f>VLOOKUP($A52,'Existing External Data'!$A$2:$X$109,15,0)</f>
        <v>0</v>
      </c>
      <c r="S52" s="4">
        <f>VLOOKUP($A52,'Existing External Data'!$A$2:$X$109,16,0)</f>
        <v>0.43259999999999998</v>
      </c>
      <c r="T52" s="4">
        <f>VLOOKUP($A52,'Existing External Data'!$A$2:$X$109,17,0)</f>
        <v>0.43259999999999998</v>
      </c>
      <c r="U52" s="4">
        <f>VLOOKUP($A52,'Existing External Data'!$A$2:$X$109,18,0)</f>
        <v>7.4999999999999997E-3</v>
      </c>
      <c r="V52" s="4">
        <f>VLOOKUP($A52,'Existing External Data'!$A$2:$X$109,19,0)</f>
        <v>0.11799999999999999</v>
      </c>
      <c r="W52" s="4">
        <f>VLOOKUP($A52,'Existing External Data'!$A$2:$X$109,20,0)</f>
        <v>1.9E-3</v>
      </c>
      <c r="X52" s="4">
        <f>VLOOKUP($A52,'Existing External Data'!$A$2:$X$109,21,0)</f>
        <v>7.4999999999999997E-3</v>
      </c>
      <c r="Y52" s="4">
        <f>VLOOKUP($A52,'Existing External Data'!$A$2:$X$109,22,0)</f>
        <v>0</v>
      </c>
      <c r="Z52" s="4">
        <f>VLOOKUP($A52,'Existing External Data'!$A$2:$X$109,23,0)</f>
        <v>0</v>
      </c>
      <c r="AA52" s="4">
        <f>VLOOKUP($A52,'Existing External Data'!$A$2:$X$109,24,0)</f>
        <v>0</v>
      </c>
      <c r="AB52" s="4">
        <v>7.4999999999999997E-3</v>
      </c>
    </row>
    <row r="53" spans="1:28" x14ac:dyDescent="0.2">
      <c r="A53" s="3">
        <v>5924</v>
      </c>
      <c r="B53" s="5">
        <f>VLOOKUP(A53,'Station Equivalency'!$A$2:$B$115,2,0)</f>
        <v>5974</v>
      </c>
      <c r="C53" s="5" t="str">
        <f>VLOOKUP($A53,'Existing External Data'!$A$2:$X$109,2,0)</f>
        <v>US 78</v>
      </c>
      <c r="D53" s="5">
        <f>VLOOKUP($A53,'Existing External Data'!$A$2:$X$109,3,0)</f>
        <v>297</v>
      </c>
      <c r="E53" s="5">
        <f>VLOOKUP($A53,'Existing External Data'!$A$2:$X$109,4,0)</f>
        <v>47</v>
      </c>
      <c r="F53" s="5">
        <f>VLOOKUP($A53,'Existing External Data'!$A$2:$X$109,5,0)</f>
        <v>4</v>
      </c>
      <c r="G53" s="5">
        <f>VLOOKUP($A53,'Existing External Data'!$A$2:$X$109,6,0)</f>
        <v>4</v>
      </c>
      <c r="H53" s="5">
        <f>VLOOKUP($A53,'Existing External Data'!$A$2:$X$109,7,0)</f>
        <v>0</v>
      </c>
      <c r="I53" s="5">
        <f>VLOOKUP($A53,'Existing External Data'!$A$2:$M$109,8,0)</f>
        <v>11380</v>
      </c>
      <c r="J53" s="5">
        <f>VLOOKUP($A53,'Existing External Data'!$A$2:$M$109,9,0)</f>
        <v>13980</v>
      </c>
      <c r="K53" s="5">
        <f>VLOOKUP($A53,'Existing External Data'!$A$2:$M$109,10,0)</f>
        <v>13870</v>
      </c>
      <c r="L53" s="11">
        <v>18100</v>
      </c>
      <c r="M53" s="5">
        <f>VLOOKUP($A53,'Existing External Data'!$A$2:$M$109,11,0)</f>
        <v>12132</v>
      </c>
      <c r="N53" s="5">
        <f>VLOOKUP($A53,'Existing External Data'!$A$2:$M$109,12,0)</f>
        <v>14904</v>
      </c>
      <c r="O53" s="5">
        <f>VLOOKUP($A53,'Existing External Data'!$A$2:$M$109,13,0)</f>
        <v>14786</v>
      </c>
      <c r="P53" s="11">
        <f t="shared" si="0"/>
        <v>19300</v>
      </c>
      <c r="Q53" s="4">
        <f>VLOOKUP($A53,'Existing External Data'!$A$2:$X$109,14,0)</f>
        <v>0</v>
      </c>
      <c r="R53" s="4">
        <f>VLOOKUP($A53,'Existing External Data'!$A$2:$X$109,15,0)</f>
        <v>0</v>
      </c>
      <c r="S53" s="4">
        <f>VLOOKUP($A53,'Existing External Data'!$A$2:$X$109,16,0)</f>
        <v>0.36520000000000002</v>
      </c>
      <c r="T53" s="4">
        <f>VLOOKUP($A53,'Existing External Data'!$A$2:$X$109,17,0)</f>
        <v>0.36509999999999998</v>
      </c>
      <c r="U53" s="4">
        <f>VLOOKUP($A53,'Existing External Data'!$A$2:$X$109,18,0)</f>
        <v>5.5300000000000002E-2</v>
      </c>
      <c r="V53" s="4">
        <f>VLOOKUP($A53,'Existing External Data'!$A$2:$X$109,19,0)</f>
        <v>9.11E-2</v>
      </c>
      <c r="W53" s="4">
        <f>VLOOKUP($A53,'Existing External Data'!$A$2:$X$109,20,0)</f>
        <v>3.2000000000000002E-3</v>
      </c>
      <c r="X53" s="4">
        <f>VLOOKUP($A53,'Existing External Data'!$A$2:$X$109,21,0)</f>
        <v>8.2000000000000003E-2</v>
      </c>
      <c r="Y53" s="4">
        <f>VLOOKUP($A53,'Existing External Data'!$A$2:$X$109,22,0)</f>
        <v>4.4000000000000003E-3</v>
      </c>
      <c r="Z53" s="4">
        <f>VLOOKUP($A53,'Existing External Data'!$A$2:$X$109,23,0)</f>
        <v>2.7799999999999998E-2</v>
      </c>
      <c r="AA53" s="4">
        <f>VLOOKUP($A53,'Existing External Data'!$A$2:$X$109,24,0)</f>
        <v>5.7999999999999996E-3</v>
      </c>
      <c r="AB53" s="4">
        <v>0.12</v>
      </c>
    </row>
    <row r="54" spans="1:28" x14ac:dyDescent="0.2">
      <c r="A54" s="3">
        <v>5925</v>
      </c>
      <c r="B54" s="5">
        <f>VLOOKUP(A54,'Station Equivalency'!$A$2:$B$115,2,0)</f>
        <v>5975</v>
      </c>
      <c r="C54" s="5" t="str">
        <f>VLOOKUP($A54,'Existing External Data'!$A$2:$X$109,2,0)</f>
        <v>Snows Mill Rd</v>
      </c>
      <c r="D54" s="5">
        <f>VLOOKUP($A54,'Existing External Data'!$A$2:$X$109,3,0)</f>
        <v>297</v>
      </c>
      <c r="E54" s="5">
        <f>VLOOKUP($A54,'Existing External Data'!$A$2:$X$109,4,0)</f>
        <v>258</v>
      </c>
      <c r="F54" s="5">
        <f>VLOOKUP($A54,'Existing External Data'!$A$2:$X$109,5,0)</f>
        <v>2</v>
      </c>
      <c r="G54" s="5">
        <f>VLOOKUP($A54,'Existing External Data'!$A$2:$X$109,6,0)</f>
        <v>4</v>
      </c>
      <c r="H54" s="5">
        <f>VLOOKUP($A54,'Existing External Data'!$A$2:$X$109,7,0)</f>
        <v>0</v>
      </c>
      <c r="I54" s="5">
        <f>VLOOKUP($A54,'Existing External Data'!$A$2:$M$109,8,0)</f>
        <v>940</v>
      </c>
      <c r="J54" s="5">
        <f>VLOOKUP($A54,'Existing External Data'!$A$2:$M$109,9,0)</f>
        <v>1180</v>
      </c>
      <c r="K54" s="5">
        <f>VLOOKUP($A54,'Existing External Data'!$A$2:$M$109,10,0)</f>
        <v>1100</v>
      </c>
      <c r="L54" s="11">
        <v>1080</v>
      </c>
      <c r="M54" s="5">
        <f>VLOOKUP($A54,'Existing External Data'!$A$2:$M$109,11,0)</f>
        <v>1004</v>
      </c>
      <c r="N54" s="5">
        <f>VLOOKUP($A54,'Existing External Data'!$A$2:$M$109,12,0)</f>
        <v>1258</v>
      </c>
      <c r="O54" s="5">
        <f>VLOOKUP($A54,'Existing External Data'!$A$2:$M$109,13,0)</f>
        <v>1174</v>
      </c>
      <c r="P54" s="11">
        <f t="shared" si="0"/>
        <v>1150</v>
      </c>
      <c r="Q54" s="4">
        <f>VLOOKUP($A54,'Existing External Data'!$A$2:$X$109,14,0)</f>
        <v>0</v>
      </c>
      <c r="R54" s="4">
        <f>VLOOKUP($A54,'Existing External Data'!$A$2:$X$109,15,0)</f>
        <v>0</v>
      </c>
      <c r="S54" s="4">
        <f>VLOOKUP($A54,'Existing External Data'!$A$2:$X$109,16,0)</f>
        <v>0.39179999999999998</v>
      </c>
      <c r="T54" s="4">
        <f>VLOOKUP($A54,'Existing External Data'!$A$2:$X$109,17,0)</f>
        <v>0.39100000000000001</v>
      </c>
      <c r="U54" s="4">
        <f>VLOOKUP($A54,'Existing External Data'!$A$2:$X$109,18,0)</f>
        <v>4.6800000000000001E-2</v>
      </c>
      <c r="V54" s="4">
        <f>VLOOKUP($A54,'Existing External Data'!$A$2:$X$109,19,0)</f>
        <v>0.109</v>
      </c>
      <c r="W54" s="4">
        <f>VLOOKUP($A54,'Existing External Data'!$A$2:$X$109,20,0)</f>
        <v>2.5999999999999999E-3</v>
      </c>
      <c r="X54" s="4">
        <f>VLOOKUP($A54,'Existing External Data'!$A$2:$X$109,21,0)</f>
        <v>5.45E-2</v>
      </c>
      <c r="Y54" s="4">
        <f>VLOOKUP($A54,'Existing External Data'!$A$2:$X$109,22,0)</f>
        <v>0</v>
      </c>
      <c r="Z54" s="4">
        <f>VLOOKUP($A54,'Existing External Data'!$A$2:$X$109,23,0)</f>
        <v>4.3E-3</v>
      </c>
      <c r="AA54" s="4">
        <f>VLOOKUP($A54,'Existing External Data'!$A$2:$X$109,24,0)</f>
        <v>0</v>
      </c>
      <c r="AB54" s="4">
        <v>5.8799999999999998E-2</v>
      </c>
    </row>
    <row r="55" spans="1:28" x14ac:dyDescent="0.2">
      <c r="A55" s="3">
        <v>5926</v>
      </c>
      <c r="B55" s="5">
        <f>VLOOKUP(A55,'Station Equivalency'!$A$2:$B$115,2,0)</f>
        <v>5976</v>
      </c>
      <c r="C55" s="5" t="str">
        <f>VLOOKUP($A55,'Existing External Data'!$A$2:$X$109,2,0)</f>
        <v>SR 186</v>
      </c>
      <c r="D55" s="5">
        <f>VLOOKUP($A55,'Existing External Data'!$A$2:$X$109,3,0)</f>
        <v>297</v>
      </c>
      <c r="E55" s="5">
        <f>VLOOKUP($A55,'Existing External Data'!$A$2:$X$109,4,0)</f>
        <v>169</v>
      </c>
      <c r="F55" s="5">
        <f>VLOOKUP($A55,'Existing External Data'!$A$2:$X$109,5,0)</f>
        <v>2</v>
      </c>
      <c r="G55" s="5">
        <f>VLOOKUP($A55,'Existing External Data'!$A$2:$X$109,6,0)</f>
        <v>4</v>
      </c>
      <c r="H55" s="5">
        <f>VLOOKUP($A55,'Existing External Data'!$A$2:$X$109,7,0)</f>
        <v>0</v>
      </c>
      <c r="I55" s="5">
        <f>VLOOKUP($A55,'Existing External Data'!$A$2:$M$109,8,0)</f>
        <v>957</v>
      </c>
      <c r="J55" s="5">
        <f>VLOOKUP($A55,'Existing External Data'!$A$2:$M$109,9,0)</f>
        <v>1130</v>
      </c>
      <c r="K55" s="5">
        <f>VLOOKUP($A55,'Existing External Data'!$A$2:$M$109,10,0)</f>
        <v>1280</v>
      </c>
      <c r="L55" s="11">
        <v>1490</v>
      </c>
      <c r="M55" s="5">
        <f>VLOOKUP($A55,'Existing External Data'!$A$2:$M$109,11,0)</f>
        <v>1022</v>
      </c>
      <c r="N55" s="5">
        <f>VLOOKUP($A55,'Existing External Data'!$A$2:$M$109,12,0)</f>
        <v>1206</v>
      </c>
      <c r="O55" s="5">
        <f>VLOOKUP($A55,'Existing External Data'!$A$2:$M$109,13,0)</f>
        <v>1366</v>
      </c>
      <c r="P55" s="11">
        <f t="shared" si="0"/>
        <v>1590</v>
      </c>
      <c r="Q55" s="4">
        <f>VLOOKUP($A55,'Existing External Data'!$A$2:$X$109,14,0)</f>
        <v>0</v>
      </c>
      <c r="R55" s="4">
        <f>VLOOKUP($A55,'Existing External Data'!$A$2:$X$109,15,0)</f>
        <v>0</v>
      </c>
      <c r="S55" s="4">
        <f>VLOOKUP($A55,'Existing External Data'!$A$2:$X$109,16,0)</f>
        <v>0.30969999999999998</v>
      </c>
      <c r="T55" s="4">
        <f>VLOOKUP($A55,'Existing External Data'!$A$2:$X$109,17,0)</f>
        <v>0.30890000000000001</v>
      </c>
      <c r="U55" s="4">
        <f>VLOOKUP($A55,'Existing External Data'!$A$2:$X$109,18,0)</f>
        <v>0.1237</v>
      </c>
      <c r="V55" s="4">
        <f>VLOOKUP($A55,'Existing External Data'!$A$2:$X$109,19,0)</f>
        <v>0.112</v>
      </c>
      <c r="W55" s="4">
        <f>VLOOKUP($A55,'Existing External Data'!$A$2:$X$109,20,0)</f>
        <v>1.54E-2</v>
      </c>
      <c r="X55" s="4">
        <f>VLOOKUP($A55,'Existing External Data'!$A$2:$X$109,21,0)</f>
        <v>0.1149</v>
      </c>
      <c r="Y55" s="4">
        <f>VLOOKUP($A55,'Existing External Data'!$A$2:$X$109,22,0)</f>
        <v>0</v>
      </c>
      <c r="Z55" s="4">
        <f>VLOOKUP($A55,'Existing External Data'!$A$2:$X$109,23,0)</f>
        <v>1.3899999999999999E-2</v>
      </c>
      <c r="AA55" s="4">
        <f>VLOOKUP($A55,'Existing External Data'!$A$2:$X$109,24,0)</f>
        <v>1.5E-3</v>
      </c>
      <c r="AB55" s="4">
        <v>0.1303</v>
      </c>
    </row>
    <row r="56" spans="1:28" x14ac:dyDescent="0.2">
      <c r="A56" s="3">
        <v>5927</v>
      </c>
      <c r="B56" s="5">
        <f>VLOOKUP(A56,'Station Equivalency'!$A$2:$B$115,2,0)</f>
        <v>5977</v>
      </c>
      <c r="C56" s="5" t="str">
        <f>VLOOKUP($A56,'Existing External Data'!$A$2:$X$109,2,0)</f>
        <v>SR 83</v>
      </c>
      <c r="D56" s="5">
        <f>VLOOKUP($A56,'Existing External Data'!$A$2:$X$109,3,0)</f>
        <v>297</v>
      </c>
      <c r="E56" s="5">
        <f>VLOOKUP($A56,'Existing External Data'!$A$2:$X$109,4,0)</f>
        <v>134</v>
      </c>
      <c r="F56" s="5">
        <f>VLOOKUP($A56,'Existing External Data'!$A$2:$X$109,5,0)</f>
        <v>2</v>
      </c>
      <c r="G56" s="5">
        <f>VLOOKUP($A56,'Existing External Data'!$A$2:$X$109,6,0)</f>
        <v>4</v>
      </c>
      <c r="H56" s="5">
        <f>VLOOKUP($A56,'Existing External Data'!$A$2:$X$109,7,0)</f>
        <v>0</v>
      </c>
      <c r="I56" s="5">
        <f>VLOOKUP($A56,'Existing External Data'!$A$2:$M$109,8,0)</f>
        <v>2420</v>
      </c>
      <c r="J56" s="5">
        <f>VLOOKUP($A56,'Existing External Data'!$A$2:$M$109,9,0)</f>
        <v>2460</v>
      </c>
      <c r="K56" s="5">
        <f>VLOOKUP($A56,'Existing External Data'!$A$2:$M$109,10,0)</f>
        <v>2230</v>
      </c>
      <c r="L56" s="11">
        <v>2100</v>
      </c>
      <c r="M56" s="5">
        <f>VLOOKUP($A56,'Existing External Data'!$A$2:$M$109,11,0)</f>
        <v>2580</v>
      </c>
      <c r="N56" s="5">
        <f>VLOOKUP($A56,'Existing External Data'!$A$2:$M$109,12,0)</f>
        <v>2624</v>
      </c>
      <c r="O56" s="5">
        <f>VLOOKUP($A56,'Existing External Data'!$A$2:$M$109,13,0)</f>
        <v>2378</v>
      </c>
      <c r="P56" s="11">
        <f t="shared" si="0"/>
        <v>2240</v>
      </c>
      <c r="Q56" s="4">
        <f>VLOOKUP($A56,'Existing External Data'!$A$2:$X$109,14,0)</f>
        <v>0</v>
      </c>
      <c r="R56" s="4">
        <f>VLOOKUP($A56,'Existing External Data'!$A$2:$X$109,15,0)</f>
        <v>0</v>
      </c>
      <c r="S56" s="4">
        <f>VLOOKUP($A56,'Existing External Data'!$A$2:$X$109,16,0)</f>
        <v>0.30359999999999998</v>
      </c>
      <c r="T56" s="4">
        <f>VLOOKUP($A56,'Existing External Data'!$A$2:$X$109,17,0)</f>
        <v>0.30320000000000003</v>
      </c>
      <c r="U56" s="4">
        <f>VLOOKUP($A56,'Existing External Data'!$A$2:$X$109,18,0)</f>
        <v>8.6199999999999999E-2</v>
      </c>
      <c r="V56" s="4">
        <f>VLOOKUP($A56,'Existing External Data'!$A$2:$X$109,19,0)</f>
        <v>0.1173</v>
      </c>
      <c r="W56" s="4">
        <f>VLOOKUP($A56,'Existing External Data'!$A$2:$X$109,20,0)</f>
        <v>9.7000000000000003E-3</v>
      </c>
      <c r="X56" s="4">
        <f>VLOOKUP($A56,'Existing External Data'!$A$2:$X$109,21,0)</f>
        <v>0.1207</v>
      </c>
      <c r="Y56" s="4">
        <f>VLOOKUP($A56,'Existing External Data'!$A$2:$X$109,22,0)</f>
        <v>0</v>
      </c>
      <c r="Z56" s="4">
        <f>VLOOKUP($A56,'Existing External Data'!$A$2:$X$109,23,0)</f>
        <v>5.7599999999999998E-2</v>
      </c>
      <c r="AA56" s="4">
        <f>VLOOKUP($A56,'Existing External Data'!$A$2:$X$109,24,0)</f>
        <v>1.6999999999999999E-3</v>
      </c>
      <c r="AB56" s="4">
        <v>0.18000000000000002</v>
      </c>
    </row>
    <row r="57" spans="1:28" x14ac:dyDescent="0.2">
      <c r="A57" s="3">
        <v>5928</v>
      </c>
      <c r="B57" s="5">
        <f>VLOOKUP(A57,'Station Equivalency'!$A$2:$B$115,2,0)</f>
        <v>5978</v>
      </c>
      <c r="C57" s="5" t="str">
        <f>VLOOKUP($A57,'Existing External Data'!$A$2:$X$109,2,0)</f>
        <v>Monroe Hwy</v>
      </c>
      <c r="D57" s="5">
        <f>VLOOKUP($A57,'Existing External Data'!$A$2:$X$109,3,0)</f>
        <v>297</v>
      </c>
      <c r="E57" s="5">
        <f>VLOOKUP($A57,'Existing External Data'!$A$2:$X$109,4,0)</f>
        <v>267</v>
      </c>
      <c r="F57" s="5">
        <f>VLOOKUP($A57,'Existing External Data'!$A$2:$X$109,5,0)</f>
        <v>2</v>
      </c>
      <c r="G57" s="5">
        <f>VLOOKUP($A57,'Existing External Data'!$A$2:$X$109,6,0)</f>
        <v>4</v>
      </c>
      <c r="H57" s="5">
        <f>VLOOKUP($A57,'Existing External Data'!$A$2:$X$109,7,0)</f>
        <v>0</v>
      </c>
      <c r="I57" s="5">
        <f>VLOOKUP($A57,'Existing External Data'!$A$2:$M$109,8,0)</f>
        <v>500</v>
      </c>
      <c r="J57" s="5">
        <f>VLOOKUP($A57,'Existing External Data'!$A$2:$M$109,9,0)</f>
        <v>640</v>
      </c>
      <c r="K57" s="5">
        <f>VLOOKUP($A57,'Existing External Data'!$A$2:$M$109,10,0)</f>
        <v>520</v>
      </c>
      <c r="L57" s="11">
        <v>500</v>
      </c>
      <c r="M57" s="5">
        <f>VLOOKUP($A57,'Existing External Data'!$A$2:$M$109,11,0)</f>
        <v>534</v>
      </c>
      <c r="N57" s="5">
        <f>VLOOKUP($A57,'Existing External Data'!$A$2:$M$109,12,0)</f>
        <v>684</v>
      </c>
      <c r="O57" s="5">
        <f>VLOOKUP($A57,'Existing External Data'!$A$2:$M$109,13,0)</f>
        <v>556</v>
      </c>
      <c r="P57" s="11">
        <f t="shared" si="0"/>
        <v>530</v>
      </c>
      <c r="Q57" s="4">
        <f>VLOOKUP($A57,'Existing External Data'!$A$2:$X$109,14,0)</f>
        <v>0</v>
      </c>
      <c r="R57" s="4">
        <f>VLOOKUP($A57,'Existing External Data'!$A$2:$X$109,15,0)</f>
        <v>0</v>
      </c>
      <c r="S57" s="4">
        <f>VLOOKUP($A57,'Existing External Data'!$A$2:$X$109,16,0)</f>
        <v>0.41370000000000001</v>
      </c>
      <c r="T57" s="4">
        <f>VLOOKUP($A57,'Existing External Data'!$A$2:$X$109,17,0)</f>
        <v>0.41189999999999999</v>
      </c>
      <c r="U57" s="4">
        <f>VLOOKUP($A57,'Existing External Data'!$A$2:$X$109,18,0)</f>
        <v>3.0599999999999999E-2</v>
      </c>
      <c r="V57" s="4">
        <f>VLOOKUP($A57,'Existing External Data'!$A$2:$X$109,19,0)</f>
        <v>0.1205</v>
      </c>
      <c r="W57" s="4">
        <f>VLOOKUP($A57,'Existing External Data'!$A$2:$X$109,20,0)</f>
        <v>5.4000000000000003E-3</v>
      </c>
      <c r="X57" s="4">
        <f>VLOOKUP($A57,'Existing External Data'!$A$2:$X$109,21,0)</f>
        <v>1.6199999999999999E-2</v>
      </c>
      <c r="Y57" s="4">
        <f>VLOOKUP($A57,'Existing External Data'!$A$2:$X$109,22,0)</f>
        <v>0</v>
      </c>
      <c r="Z57" s="4">
        <f>VLOOKUP($A57,'Existing External Data'!$A$2:$X$109,23,0)</f>
        <v>1.8E-3</v>
      </c>
      <c r="AA57" s="4">
        <f>VLOOKUP($A57,'Existing External Data'!$A$2:$X$109,24,0)</f>
        <v>0</v>
      </c>
      <c r="AB57" s="4">
        <v>1.7999999999999999E-2</v>
      </c>
    </row>
    <row r="58" spans="1:28" x14ac:dyDescent="0.2">
      <c r="A58" s="3">
        <v>5929</v>
      </c>
      <c r="B58" s="5">
        <f>VLOOKUP(A58,'Station Equivalency'!$A$2:$B$115,2,0)</f>
        <v>5979</v>
      </c>
      <c r="C58" s="5" t="str">
        <f>VLOOKUP($A58,'Existing External Data'!$A$2:$X$109,2,0)</f>
        <v>Pannell/Prospec</v>
      </c>
      <c r="D58" s="5">
        <f>VLOOKUP($A58,'Existing External Data'!$A$2:$X$109,3,0)</f>
        <v>211</v>
      </c>
      <c r="E58" s="5">
        <f>VLOOKUP($A58,'Existing External Data'!$A$2:$X$109,4,0)</f>
        <v>229</v>
      </c>
      <c r="F58" s="5">
        <f>VLOOKUP($A58,'Existing External Data'!$A$2:$X$109,5,0)</f>
        <v>2</v>
      </c>
      <c r="G58" s="5">
        <f>VLOOKUP($A58,'Existing External Data'!$A$2:$X$109,6,0)</f>
        <v>4</v>
      </c>
      <c r="H58" s="5">
        <f>VLOOKUP($A58,'Existing External Data'!$A$2:$X$109,7,0)</f>
        <v>0</v>
      </c>
      <c r="I58" s="5">
        <f>VLOOKUP($A58,'Existing External Data'!$A$2:$M$109,8,0)</f>
        <v>638</v>
      </c>
      <c r="J58" s="5">
        <f>VLOOKUP($A58,'Existing External Data'!$A$2:$M$109,9,0)</f>
        <v>630</v>
      </c>
      <c r="K58" s="5">
        <f>VLOOKUP($A58,'Existing External Data'!$A$2:$M$109,10,0)</f>
        <v>650</v>
      </c>
      <c r="L58" s="11">
        <v>610</v>
      </c>
      <c r="M58" s="5">
        <f>VLOOKUP($A58,'Existing External Data'!$A$2:$M$109,11,0)</f>
        <v>682</v>
      </c>
      <c r="N58" s="5">
        <f>VLOOKUP($A58,'Existing External Data'!$A$2:$M$109,12,0)</f>
        <v>672</v>
      </c>
      <c r="O58" s="5">
        <f>VLOOKUP($A58,'Existing External Data'!$A$2:$M$109,13,0)</f>
        <v>694</v>
      </c>
      <c r="P58" s="11">
        <f t="shared" si="0"/>
        <v>650</v>
      </c>
      <c r="Q58" s="4">
        <f>VLOOKUP($A58,'Existing External Data'!$A$2:$X$109,14,0)</f>
        <v>0</v>
      </c>
      <c r="R58" s="4">
        <f>VLOOKUP($A58,'Existing External Data'!$A$2:$X$109,15,0)</f>
        <v>0</v>
      </c>
      <c r="S58" s="4">
        <f>VLOOKUP($A58,'Existing External Data'!$A$2:$X$109,16,0)</f>
        <v>0.42070000000000002</v>
      </c>
      <c r="T58" s="4">
        <f>VLOOKUP($A58,'Existing External Data'!$A$2:$X$109,17,0)</f>
        <v>0.42070000000000002</v>
      </c>
      <c r="U58" s="4">
        <f>VLOOKUP($A58,'Existing External Data'!$A$2:$X$109,18,0)</f>
        <v>2.3099999999999999E-2</v>
      </c>
      <c r="V58" s="4">
        <f>VLOOKUP($A58,'Existing External Data'!$A$2:$X$109,19,0)</f>
        <v>0.1225</v>
      </c>
      <c r="W58" s="4">
        <f>VLOOKUP($A58,'Existing External Data'!$A$2:$X$109,20,0)</f>
        <v>4.3E-3</v>
      </c>
      <c r="X58" s="4">
        <f>VLOOKUP($A58,'Existing External Data'!$A$2:$X$109,21,0)</f>
        <v>7.1999999999999998E-3</v>
      </c>
      <c r="Y58" s="4">
        <f>VLOOKUP($A58,'Existing External Data'!$A$2:$X$109,22,0)</f>
        <v>0</v>
      </c>
      <c r="Z58" s="4">
        <f>VLOOKUP($A58,'Existing External Data'!$A$2:$X$109,23,0)</f>
        <v>1.4E-3</v>
      </c>
      <c r="AA58" s="4">
        <f>VLOOKUP($A58,'Existing External Data'!$A$2:$X$109,24,0)</f>
        <v>0</v>
      </c>
      <c r="AB58" s="4">
        <v>8.6E-3</v>
      </c>
    </row>
    <row r="59" spans="1:28" x14ac:dyDescent="0.2">
      <c r="A59" s="3">
        <v>5930</v>
      </c>
      <c r="B59" s="5">
        <f>VLOOKUP(A59,'Station Equivalency'!$A$2:$B$115,2,0)</f>
        <v>5980</v>
      </c>
      <c r="C59" s="5" t="str">
        <f>VLOOKUP($A59,'Existing External Data'!$A$2:$X$109,2,0)</f>
        <v>US 278</v>
      </c>
      <c r="D59" s="5">
        <f>VLOOKUP($A59,'Existing External Data'!$A$2:$X$109,3,0)</f>
        <v>297</v>
      </c>
      <c r="E59" s="5">
        <f>VLOOKUP($A59,'Existing External Data'!$A$2:$X$109,4,0)</f>
        <v>96</v>
      </c>
      <c r="F59" s="5">
        <f>VLOOKUP($A59,'Existing External Data'!$A$2:$X$109,5,0)</f>
        <v>2</v>
      </c>
      <c r="G59" s="5">
        <f>VLOOKUP($A59,'Existing External Data'!$A$2:$X$109,6,0)</f>
        <v>4</v>
      </c>
      <c r="H59" s="5">
        <f>VLOOKUP($A59,'Existing External Data'!$A$2:$X$109,7,0)</f>
        <v>0</v>
      </c>
      <c r="I59" s="5">
        <f>VLOOKUP($A59,'Existing External Data'!$A$2:$M$109,8,0)</f>
        <v>2371</v>
      </c>
      <c r="J59" s="5">
        <f>VLOOKUP($A59,'Existing External Data'!$A$2:$M$109,9,0)</f>
        <v>2320</v>
      </c>
      <c r="K59" s="5">
        <f>VLOOKUP($A59,'Existing External Data'!$A$2:$M$109,10,0)</f>
        <v>2410</v>
      </c>
      <c r="L59" s="11">
        <v>2940</v>
      </c>
      <c r="M59" s="5">
        <f>VLOOKUP($A59,'Existing External Data'!$A$2:$M$109,11,0)</f>
        <v>2528</v>
      </c>
      <c r="N59" s="5">
        <f>VLOOKUP($A59,'Existing External Data'!$A$2:$M$109,12,0)</f>
        <v>2474</v>
      </c>
      <c r="O59" s="5">
        <f>VLOOKUP($A59,'Existing External Data'!$A$2:$M$109,13,0)</f>
        <v>2570</v>
      </c>
      <c r="P59" s="11">
        <f t="shared" si="0"/>
        <v>3140</v>
      </c>
      <c r="Q59" s="4">
        <f>VLOOKUP($A59,'Existing External Data'!$A$2:$X$109,14,0)</f>
        <v>0</v>
      </c>
      <c r="R59" s="4">
        <f>VLOOKUP($A59,'Existing External Data'!$A$2:$X$109,15,0)</f>
        <v>0</v>
      </c>
      <c r="S59" s="4">
        <f>VLOOKUP($A59,'Existing External Data'!$A$2:$X$109,16,0)</f>
        <v>0.37669999999999998</v>
      </c>
      <c r="T59" s="4">
        <f>VLOOKUP($A59,'Existing External Data'!$A$2:$X$109,17,0)</f>
        <v>0.37630000000000002</v>
      </c>
      <c r="U59" s="4">
        <f>VLOOKUP($A59,'Existing External Data'!$A$2:$X$109,18,0)</f>
        <v>2.1000000000000001E-2</v>
      </c>
      <c r="V59" s="4">
        <f>VLOOKUP($A59,'Existing External Data'!$A$2:$X$109,19,0)</f>
        <v>0.1241</v>
      </c>
      <c r="W59" s="4">
        <f>VLOOKUP($A59,'Existing External Data'!$A$2:$X$109,20,0)</f>
        <v>1.9E-3</v>
      </c>
      <c r="X59" s="4">
        <f>VLOOKUP($A59,'Existing External Data'!$A$2:$X$109,21,0)</f>
        <v>3.3500000000000002E-2</v>
      </c>
      <c r="Y59" s="4">
        <f>VLOOKUP($A59,'Existing External Data'!$A$2:$X$109,22,0)</f>
        <v>1.6000000000000001E-3</v>
      </c>
      <c r="Z59" s="4">
        <f>VLOOKUP($A59,'Existing External Data'!$A$2:$X$109,23,0)</f>
        <v>5.7599999999999998E-2</v>
      </c>
      <c r="AA59" s="4">
        <f>VLOOKUP($A59,'Existing External Data'!$A$2:$X$109,24,0)</f>
        <v>7.4000000000000003E-3</v>
      </c>
      <c r="AB59" s="4">
        <v>0.10010000000000001</v>
      </c>
    </row>
    <row r="60" spans="1:28" x14ac:dyDescent="0.2">
      <c r="A60" s="3">
        <v>5931</v>
      </c>
      <c r="B60" s="5">
        <f>VLOOKUP(A60,'Station Equivalency'!$A$2:$B$115,2,0)</f>
        <v>5981</v>
      </c>
      <c r="C60" s="5" t="str">
        <f>VLOOKUP($A60,'Existing External Data'!$A$2:$X$109,2,0)</f>
        <v>I-20</v>
      </c>
      <c r="D60" s="5">
        <f>VLOOKUP($A60,'Existing External Data'!$A$2:$X$109,3,0)</f>
        <v>297</v>
      </c>
      <c r="E60" s="5">
        <f>VLOOKUP($A60,'Existing External Data'!$A$2:$X$109,4,0)</f>
        <v>176</v>
      </c>
      <c r="F60" s="5">
        <f>VLOOKUP($A60,'Existing External Data'!$A$2:$X$109,5,0)</f>
        <v>4</v>
      </c>
      <c r="G60" s="5">
        <f>VLOOKUP($A60,'Existing External Data'!$A$2:$X$109,6,0)</f>
        <v>4</v>
      </c>
      <c r="H60" s="5">
        <f>VLOOKUP($A60,'Existing External Data'!$A$2:$X$109,7,0)</f>
        <v>1</v>
      </c>
      <c r="I60" s="5">
        <f>VLOOKUP($A60,'Existing External Data'!$A$2:$M$109,8,0)</f>
        <v>23429</v>
      </c>
      <c r="J60" s="5">
        <f>VLOOKUP($A60,'Existing External Data'!$A$2:$M$109,9,0)</f>
        <v>31100</v>
      </c>
      <c r="K60" s="5">
        <f>VLOOKUP($A60,'Existing External Data'!$A$2:$M$109,10,0)</f>
        <v>32680</v>
      </c>
      <c r="L60" s="11">
        <v>32000</v>
      </c>
      <c r="M60" s="5">
        <f>VLOOKUP($A60,'Existing External Data'!$A$2:$M$109,11,0)</f>
        <v>23500</v>
      </c>
      <c r="N60" s="5">
        <f>VLOOKUP($A60,'Existing External Data'!$A$2:$M$109,12,0)</f>
        <v>31194</v>
      </c>
      <c r="O60" s="5">
        <f>VLOOKUP($A60,'Existing External Data'!$A$2:$M$109,13,0)</f>
        <v>32780</v>
      </c>
      <c r="P60" s="11">
        <f t="shared" si="0"/>
        <v>32100</v>
      </c>
      <c r="Q60" s="4">
        <f>VLOOKUP($A60,'Existing External Data'!$A$2:$X$109,14,0)</f>
        <v>0.25690000000000002</v>
      </c>
      <c r="R60" s="4">
        <f>VLOOKUP($A60,'Existing External Data'!$A$2:$X$109,15,0)</f>
        <v>0.25690000000000002</v>
      </c>
      <c r="S60" s="4">
        <f>VLOOKUP($A60,'Existing External Data'!$A$2:$X$109,16,0)</f>
        <v>0</v>
      </c>
      <c r="T60" s="4">
        <f>VLOOKUP($A60,'Existing External Data'!$A$2:$X$109,17,0)</f>
        <v>0</v>
      </c>
      <c r="U60" s="4">
        <f>VLOOKUP($A60,'Existing External Data'!$A$2:$X$109,18,0)</f>
        <v>0.25950000000000001</v>
      </c>
      <c r="V60" s="4">
        <f>VLOOKUP($A60,'Existing External Data'!$A$2:$X$109,19,0)</f>
        <v>3.5299999999999998E-2</v>
      </c>
      <c r="W60" s="4">
        <f>VLOOKUP($A60,'Existing External Data'!$A$2:$X$109,20,0)</f>
        <v>1.4E-3</v>
      </c>
      <c r="X60" s="4">
        <f>VLOOKUP($A60,'Existing External Data'!$A$2:$X$109,21,0)</f>
        <v>4.0800000000000003E-2</v>
      </c>
      <c r="Y60" s="4">
        <f>VLOOKUP($A60,'Existing External Data'!$A$2:$X$109,22,0)</f>
        <v>1.0500000000000001E-2</v>
      </c>
      <c r="Z60" s="4">
        <f>VLOOKUP($A60,'Existing External Data'!$A$2:$X$109,23,0)</f>
        <v>7.7499999999999999E-2</v>
      </c>
      <c r="AA60" s="4">
        <f>VLOOKUP($A60,'Existing External Data'!$A$2:$X$109,24,0)</f>
        <v>6.1199999999999997E-2</v>
      </c>
      <c r="AB60" s="4">
        <v>0.19</v>
      </c>
    </row>
    <row r="61" spans="1:28" x14ac:dyDescent="0.2">
      <c r="A61" s="3">
        <v>5932</v>
      </c>
      <c r="B61" s="5">
        <f>VLOOKUP(A61,'Station Equivalency'!$A$2:$B$115,2,0)</f>
        <v>5982</v>
      </c>
      <c r="C61" s="5" t="str">
        <f>VLOOKUP($A61,'Existing External Data'!$A$2:$X$109,2,0)</f>
        <v>N Johnson St</v>
      </c>
      <c r="D61" s="5">
        <f>VLOOKUP($A61,'Existing External Data'!$A$2:$X$109,3,0)</f>
        <v>217</v>
      </c>
      <c r="E61" s="5">
        <f>VLOOKUP($A61,'Existing External Data'!$A$2:$X$109,4,0)</f>
        <v>307</v>
      </c>
      <c r="F61" s="5">
        <f>VLOOKUP($A61,'Existing External Data'!$A$2:$X$109,5,0)</f>
        <v>2</v>
      </c>
      <c r="G61" s="5">
        <f>VLOOKUP($A61,'Existing External Data'!$A$2:$X$109,6,0)</f>
        <v>4</v>
      </c>
      <c r="H61" s="5">
        <f>VLOOKUP($A61,'Existing External Data'!$A$2:$X$109,7,0)</f>
        <v>0</v>
      </c>
      <c r="I61" s="5">
        <f>VLOOKUP($A61,'Existing External Data'!$A$2:$M$109,8,0)</f>
        <v>600</v>
      </c>
      <c r="J61" s="5">
        <f>VLOOKUP($A61,'Existing External Data'!$A$2:$M$109,9,0)</f>
        <v>630</v>
      </c>
      <c r="K61" s="5">
        <f>VLOOKUP($A61,'Existing External Data'!$A$2:$M$109,10,0)</f>
        <v>670</v>
      </c>
      <c r="L61" s="11">
        <v>880</v>
      </c>
      <c r="M61" s="5">
        <f>VLOOKUP($A61,'Existing External Data'!$A$2:$M$109,11,0)</f>
        <v>640</v>
      </c>
      <c r="N61" s="5">
        <f>VLOOKUP($A61,'Existing External Data'!$A$2:$M$109,12,0)</f>
        <v>672</v>
      </c>
      <c r="O61" s="5">
        <f>VLOOKUP($A61,'Existing External Data'!$A$2:$M$109,13,0)</f>
        <v>716</v>
      </c>
      <c r="P61" s="11">
        <f t="shared" si="0"/>
        <v>940</v>
      </c>
      <c r="Q61" s="4">
        <f>VLOOKUP($A61,'Existing External Data'!$A$2:$X$109,14,0)</f>
        <v>0</v>
      </c>
      <c r="R61" s="4">
        <f>VLOOKUP($A61,'Existing External Data'!$A$2:$X$109,15,0)</f>
        <v>0</v>
      </c>
      <c r="S61" s="4">
        <f>VLOOKUP($A61,'Existing External Data'!$A$2:$X$109,16,0)</f>
        <v>0.38969999999999999</v>
      </c>
      <c r="T61" s="4">
        <f>VLOOKUP($A61,'Existing External Data'!$A$2:$X$109,17,0)</f>
        <v>0.38829999999999998</v>
      </c>
      <c r="U61" s="4">
        <f>VLOOKUP($A61,'Existing External Data'!$A$2:$X$109,18,0)</f>
        <v>9.5000000000000001E-2</v>
      </c>
      <c r="V61" s="4">
        <f>VLOOKUP($A61,'Existing External Data'!$A$2:$X$109,19,0)</f>
        <v>0.10199999999999999</v>
      </c>
      <c r="W61" s="4">
        <f>VLOOKUP($A61,'Existing External Data'!$A$2:$X$109,20,0)</f>
        <v>1.8200000000000001E-2</v>
      </c>
      <c r="X61" s="4">
        <f>VLOOKUP($A61,'Existing External Data'!$A$2:$X$109,21,0)</f>
        <v>7.0000000000000001E-3</v>
      </c>
      <c r="Y61" s="4">
        <f>VLOOKUP($A61,'Existing External Data'!$A$2:$X$109,22,0)</f>
        <v>0</v>
      </c>
      <c r="Z61" s="4">
        <f>VLOOKUP($A61,'Existing External Data'!$A$2:$X$109,23,0)</f>
        <v>1.4E-3</v>
      </c>
      <c r="AA61" s="4">
        <f>VLOOKUP($A61,'Existing External Data'!$A$2:$X$109,24,0)</f>
        <v>0</v>
      </c>
      <c r="AB61" s="4">
        <v>8.3999999999999995E-3</v>
      </c>
    </row>
    <row r="62" spans="1:28" x14ac:dyDescent="0.2">
      <c r="A62" s="3">
        <v>5933</v>
      </c>
      <c r="B62" s="5">
        <f>VLOOKUP(A62,'Station Equivalency'!$A$2:$B$115,2,0)</f>
        <v>5983</v>
      </c>
      <c r="C62" s="5" t="str">
        <f>VLOOKUP($A62,'Existing External Data'!$A$2:$X$109,2,0)</f>
        <v>SR 142</v>
      </c>
      <c r="D62" s="5">
        <f>VLOOKUP($A62,'Existing External Data'!$A$2:$X$109,3,0)</f>
        <v>217</v>
      </c>
      <c r="E62" s="5">
        <f>VLOOKUP($A62,'Existing External Data'!$A$2:$X$109,4,0)</f>
        <v>256</v>
      </c>
      <c r="F62" s="5">
        <f>VLOOKUP($A62,'Existing External Data'!$A$2:$X$109,5,0)</f>
        <v>2</v>
      </c>
      <c r="G62" s="5">
        <f>VLOOKUP($A62,'Existing External Data'!$A$2:$X$109,6,0)</f>
        <v>4</v>
      </c>
      <c r="H62" s="5">
        <f>VLOOKUP($A62,'Existing External Data'!$A$2:$X$109,7,0)</f>
        <v>0</v>
      </c>
      <c r="I62" s="5">
        <f>VLOOKUP($A62,'Existing External Data'!$A$2:$M$109,8,0)</f>
        <v>3840</v>
      </c>
      <c r="J62" s="5">
        <f>VLOOKUP($A62,'Existing External Data'!$A$2:$M$109,9,0)</f>
        <v>3990</v>
      </c>
      <c r="K62" s="5">
        <f>VLOOKUP($A62,'Existing External Data'!$A$2:$M$109,10,0)</f>
        <v>3560</v>
      </c>
      <c r="L62" s="11">
        <v>3530</v>
      </c>
      <c r="M62" s="5">
        <f>VLOOKUP($A62,'Existing External Data'!$A$2:$M$109,11,0)</f>
        <v>4094</v>
      </c>
      <c r="N62" s="5">
        <f>VLOOKUP($A62,'Existing External Data'!$A$2:$M$109,12,0)</f>
        <v>4254</v>
      </c>
      <c r="O62" s="5">
        <f>VLOOKUP($A62,'Existing External Data'!$A$2:$M$109,13,0)</f>
        <v>3796</v>
      </c>
      <c r="P62" s="11">
        <f t="shared" si="0"/>
        <v>3760</v>
      </c>
      <c r="Q62" s="4">
        <f>VLOOKUP($A62,'Existing External Data'!$A$2:$X$109,14,0)</f>
        <v>0</v>
      </c>
      <c r="R62" s="4">
        <f>VLOOKUP($A62,'Existing External Data'!$A$2:$X$109,15,0)</f>
        <v>0</v>
      </c>
      <c r="S62" s="4">
        <f>VLOOKUP($A62,'Existing External Data'!$A$2:$X$109,16,0)</f>
        <v>0.377</v>
      </c>
      <c r="T62" s="4">
        <f>VLOOKUP($A62,'Existing External Data'!$A$2:$X$109,17,0)</f>
        <v>0.377</v>
      </c>
      <c r="U62" s="4">
        <f>VLOOKUP($A62,'Existing External Data'!$A$2:$X$109,18,0)</f>
        <v>4.7899999999999998E-2</v>
      </c>
      <c r="V62" s="4">
        <f>VLOOKUP($A62,'Existing External Data'!$A$2:$X$109,19,0)</f>
        <v>0.10349999999999999</v>
      </c>
      <c r="W62" s="4">
        <f>VLOOKUP($A62,'Existing External Data'!$A$2:$X$109,20,0)</f>
        <v>4.4999999999999997E-3</v>
      </c>
      <c r="X62" s="4">
        <f>VLOOKUP($A62,'Existing External Data'!$A$2:$X$109,21,0)</f>
        <v>6.4000000000000001E-2</v>
      </c>
      <c r="Y62" s="4">
        <f>VLOOKUP($A62,'Existing External Data'!$A$2:$X$109,22,0)</f>
        <v>0</v>
      </c>
      <c r="Z62" s="4">
        <f>VLOOKUP($A62,'Existing External Data'!$A$2:$X$109,23,0)</f>
        <v>2.4799999999999999E-2</v>
      </c>
      <c r="AA62" s="4">
        <f>VLOOKUP($A62,'Existing External Data'!$A$2:$X$109,24,0)</f>
        <v>1.2999999999999999E-3</v>
      </c>
      <c r="AB62" s="4">
        <v>9.01E-2</v>
      </c>
    </row>
    <row r="63" spans="1:28" x14ac:dyDescent="0.2">
      <c r="A63" s="3">
        <v>5934</v>
      </c>
      <c r="B63" s="5">
        <f>VLOOKUP(A63,'Station Equivalency'!$A$2:$B$115,2,0)</f>
        <v>5984</v>
      </c>
      <c r="C63" s="5" t="str">
        <f>VLOOKUP($A63,'Existing External Data'!$A$2:$X$109,2,0)</f>
        <v>SR 11</v>
      </c>
      <c r="D63" s="5">
        <f>VLOOKUP($A63,'Existing External Data'!$A$2:$X$109,3,0)</f>
        <v>159</v>
      </c>
      <c r="E63" s="5">
        <f>VLOOKUP($A63,'Existing External Data'!$A$2:$X$109,4,0)</f>
        <v>312</v>
      </c>
      <c r="F63" s="5">
        <f>VLOOKUP($A63,'Existing External Data'!$A$2:$X$109,5,0)</f>
        <v>2</v>
      </c>
      <c r="G63" s="5">
        <f>VLOOKUP($A63,'Existing External Data'!$A$2:$X$109,6,0)</f>
        <v>4</v>
      </c>
      <c r="H63" s="5">
        <f>VLOOKUP($A63,'Existing External Data'!$A$2:$X$109,7,0)</f>
        <v>0</v>
      </c>
      <c r="I63" s="5">
        <f>VLOOKUP($A63,'Existing External Data'!$A$2:$M$109,8,0)</f>
        <v>2671</v>
      </c>
      <c r="J63" s="5">
        <f>VLOOKUP($A63,'Existing External Data'!$A$2:$M$109,9,0)</f>
        <v>3490</v>
      </c>
      <c r="K63" s="5">
        <f>VLOOKUP($A63,'Existing External Data'!$A$2:$M$109,10,0)</f>
        <v>2580</v>
      </c>
      <c r="L63" s="11">
        <v>2890</v>
      </c>
      <c r="M63" s="5">
        <f>VLOOKUP($A63,'Existing External Data'!$A$2:$M$109,11,0)</f>
        <v>2848</v>
      </c>
      <c r="N63" s="5">
        <f>VLOOKUP($A63,'Existing External Data'!$A$2:$M$109,12,0)</f>
        <v>3722</v>
      </c>
      <c r="O63" s="5">
        <f>VLOOKUP($A63,'Existing External Data'!$A$2:$M$109,13,0)</f>
        <v>2752</v>
      </c>
      <c r="P63" s="11">
        <f t="shared" si="0"/>
        <v>3080</v>
      </c>
      <c r="Q63" s="4">
        <f>VLOOKUP($A63,'Existing External Data'!$A$2:$X$109,14,0)</f>
        <v>0</v>
      </c>
      <c r="R63" s="4">
        <f>VLOOKUP($A63,'Existing External Data'!$A$2:$X$109,15,0)</f>
        <v>0</v>
      </c>
      <c r="S63" s="4">
        <f>VLOOKUP($A63,'Existing External Data'!$A$2:$X$109,16,0)</f>
        <v>0.33539999999999998</v>
      </c>
      <c r="T63" s="4">
        <f>VLOOKUP($A63,'Existing External Data'!$A$2:$X$109,17,0)</f>
        <v>0.33539999999999998</v>
      </c>
      <c r="U63" s="4">
        <f>VLOOKUP($A63,'Existing External Data'!$A$2:$X$109,18,0)</f>
        <v>7.0900000000000005E-2</v>
      </c>
      <c r="V63" s="4">
        <f>VLOOKUP($A63,'Existing External Data'!$A$2:$X$109,19,0)</f>
        <v>0.1036</v>
      </c>
      <c r="W63" s="4">
        <f>VLOOKUP($A63,'Existing External Data'!$A$2:$X$109,20,0)</f>
        <v>4.7000000000000002E-3</v>
      </c>
      <c r="X63" s="4">
        <f>VLOOKUP($A63,'Existing External Data'!$A$2:$X$109,21,0)</f>
        <v>6.4699999999999994E-2</v>
      </c>
      <c r="Y63" s="4">
        <f>VLOOKUP($A63,'Existing External Data'!$A$2:$X$109,22,0)</f>
        <v>0</v>
      </c>
      <c r="Z63" s="4">
        <f>VLOOKUP($A63,'Existing External Data'!$A$2:$X$109,23,0)</f>
        <v>8.2100000000000006E-2</v>
      </c>
      <c r="AA63" s="4">
        <f>VLOOKUP($A63,'Existing External Data'!$A$2:$X$109,24,0)</f>
        <v>3.3E-3</v>
      </c>
      <c r="AB63" s="4">
        <v>0.15009999999999998</v>
      </c>
    </row>
    <row r="64" spans="1:28" x14ac:dyDescent="0.2">
      <c r="A64" s="3">
        <v>5935</v>
      </c>
      <c r="B64" s="5">
        <f>VLOOKUP(A64,'Station Equivalency'!$A$2:$B$115,2,0)</f>
        <v>5985</v>
      </c>
      <c r="C64" s="5" t="str">
        <f>VLOOKUP($A64,'Existing External Data'!$A$2:$X$109,2,0)</f>
        <v>Henderson Mill</v>
      </c>
      <c r="D64" s="5">
        <f>VLOOKUP($A64,'Existing External Data'!$A$2:$X$109,3,0)</f>
        <v>217</v>
      </c>
      <c r="E64" s="5">
        <f>VLOOKUP($A64,'Existing External Data'!$A$2:$X$109,4,0)</f>
        <v>323</v>
      </c>
      <c r="F64" s="5">
        <f>VLOOKUP($A64,'Existing External Data'!$A$2:$X$109,5,0)</f>
        <v>2</v>
      </c>
      <c r="G64" s="5">
        <f>VLOOKUP($A64,'Existing External Data'!$A$2:$X$109,6,0)</f>
        <v>4</v>
      </c>
      <c r="H64" s="5">
        <f>VLOOKUP($A64,'Existing External Data'!$A$2:$X$109,7,0)</f>
        <v>0</v>
      </c>
      <c r="I64" s="5">
        <f>VLOOKUP($A64,'Existing External Data'!$A$2:$M$109,8,0)</f>
        <v>2218</v>
      </c>
      <c r="J64" s="5">
        <f>VLOOKUP($A64,'Existing External Data'!$A$2:$M$109,9,0)</f>
        <v>1930</v>
      </c>
      <c r="K64" s="5">
        <f>VLOOKUP($A64,'Existing External Data'!$A$2:$M$109,10,0)</f>
        <v>1830</v>
      </c>
      <c r="L64" s="11">
        <v>1680</v>
      </c>
      <c r="M64" s="5">
        <f>VLOOKUP($A64,'Existing External Data'!$A$2:$M$109,11,0)</f>
        <v>2366</v>
      </c>
      <c r="N64" s="5">
        <f>VLOOKUP($A64,'Existing External Data'!$A$2:$M$109,12,0)</f>
        <v>2058</v>
      </c>
      <c r="O64" s="5">
        <f>VLOOKUP($A64,'Existing External Data'!$A$2:$M$109,13,0)</f>
        <v>1952</v>
      </c>
      <c r="P64" s="11">
        <f t="shared" si="0"/>
        <v>1790</v>
      </c>
      <c r="Q64" s="4">
        <f>VLOOKUP($A64,'Existing External Data'!$A$2:$X$109,14,0)</f>
        <v>0</v>
      </c>
      <c r="R64" s="4">
        <f>VLOOKUP($A64,'Existing External Data'!$A$2:$X$109,15,0)</f>
        <v>0</v>
      </c>
      <c r="S64" s="4">
        <f>VLOOKUP($A64,'Existing External Data'!$A$2:$X$109,16,0)</f>
        <v>0.41909999999999997</v>
      </c>
      <c r="T64" s="4">
        <f>VLOOKUP($A64,'Existing External Data'!$A$2:$X$109,17,0)</f>
        <v>0.41849999999999998</v>
      </c>
      <c r="U64" s="4">
        <f>VLOOKUP($A64,'Existing External Data'!$A$2:$X$109,18,0)</f>
        <v>2.5600000000000001E-2</v>
      </c>
      <c r="V64" s="4">
        <f>VLOOKUP($A64,'Existing External Data'!$A$2:$X$109,19,0)</f>
        <v>0.127</v>
      </c>
      <c r="W64" s="4">
        <f>VLOOKUP($A64,'Existing External Data'!$A$2:$X$109,20,0)</f>
        <v>5.0000000000000001E-4</v>
      </c>
      <c r="X64" s="4">
        <f>VLOOKUP($A64,'Existing External Data'!$A$2:$X$109,21,0)</f>
        <v>8.2000000000000007E-3</v>
      </c>
      <c r="Y64" s="4">
        <f>VLOOKUP($A64,'Existing External Data'!$A$2:$X$109,22,0)</f>
        <v>0</v>
      </c>
      <c r="Z64" s="4">
        <f>VLOOKUP($A64,'Existing External Data'!$A$2:$X$109,23,0)</f>
        <v>1E-3</v>
      </c>
      <c r="AA64" s="4">
        <f>VLOOKUP($A64,'Existing External Data'!$A$2:$X$109,24,0)</f>
        <v>0</v>
      </c>
      <c r="AB64" s="4">
        <v>9.1999999999999998E-3</v>
      </c>
    </row>
    <row r="65" spans="1:28" x14ac:dyDescent="0.2">
      <c r="A65" s="3">
        <v>5936</v>
      </c>
      <c r="B65" s="5">
        <f>VLOOKUP(A65,'Station Equivalency'!$A$2:$B$115,2,0)</f>
        <v>5986</v>
      </c>
      <c r="C65" s="5" t="str">
        <f>VLOOKUP($A65,'Existing External Data'!$A$2:$X$109,2,0)</f>
        <v>SR 212</v>
      </c>
      <c r="D65" s="5">
        <f>VLOOKUP($A65,'Existing External Data'!$A$2:$X$109,3,0)</f>
        <v>217</v>
      </c>
      <c r="E65" s="5">
        <f>VLOOKUP($A65,'Existing External Data'!$A$2:$X$109,4,0)</f>
        <v>101</v>
      </c>
      <c r="F65" s="5">
        <f>VLOOKUP($A65,'Existing External Data'!$A$2:$X$109,5,0)</f>
        <v>2</v>
      </c>
      <c r="G65" s="5">
        <f>VLOOKUP($A65,'Existing External Data'!$A$2:$X$109,6,0)</f>
        <v>4</v>
      </c>
      <c r="H65" s="5">
        <f>VLOOKUP($A65,'Existing External Data'!$A$2:$X$109,7,0)</f>
        <v>0</v>
      </c>
      <c r="I65" s="5">
        <f>VLOOKUP($A65,'Existing External Data'!$A$2:$M$109,8,0)</f>
        <v>4300</v>
      </c>
      <c r="J65" s="5">
        <f>VLOOKUP($A65,'Existing External Data'!$A$2:$M$109,9,0)</f>
        <v>5690</v>
      </c>
      <c r="K65" s="5">
        <f>VLOOKUP($A65,'Existing External Data'!$A$2:$M$109,10,0)</f>
        <v>4880</v>
      </c>
      <c r="L65" s="11">
        <v>5170</v>
      </c>
      <c r="M65" s="5">
        <f>VLOOKUP($A65,'Existing External Data'!$A$2:$M$109,11,0)</f>
        <v>4584</v>
      </c>
      <c r="N65" s="5">
        <f>VLOOKUP($A65,'Existing External Data'!$A$2:$M$109,12,0)</f>
        <v>6066</v>
      </c>
      <c r="O65" s="5">
        <f>VLOOKUP($A65,'Existing External Data'!$A$2:$M$109,13,0)</f>
        <v>5204</v>
      </c>
      <c r="P65" s="11">
        <f t="shared" si="0"/>
        <v>5510</v>
      </c>
      <c r="Q65" s="4">
        <f>VLOOKUP($A65,'Existing External Data'!$A$2:$X$109,14,0)</f>
        <v>0</v>
      </c>
      <c r="R65" s="4">
        <f>VLOOKUP($A65,'Existing External Data'!$A$2:$X$109,15,0)</f>
        <v>0</v>
      </c>
      <c r="S65" s="4">
        <f>VLOOKUP($A65,'Existing External Data'!$A$2:$X$109,16,0)</f>
        <v>0.35780000000000001</v>
      </c>
      <c r="T65" s="4">
        <f>VLOOKUP($A65,'Existing External Data'!$A$2:$X$109,17,0)</f>
        <v>0.35759999999999997</v>
      </c>
      <c r="U65" s="4">
        <f>VLOOKUP($A65,'Existing External Data'!$A$2:$X$109,18,0)</f>
        <v>8.6699999999999999E-2</v>
      </c>
      <c r="V65" s="4">
        <f>VLOOKUP($A65,'Existing External Data'!$A$2:$X$109,19,0)</f>
        <v>0.10009999999999999</v>
      </c>
      <c r="W65" s="4">
        <f>VLOOKUP($A65,'Existing External Data'!$A$2:$X$109,20,0)</f>
        <v>7.9000000000000008E-3</v>
      </c>
      <c r="X65" s="4">
        <f>VLOOKUP($A65,'Existing External Data'!$A$2:$X$109,21,0)</f>
        <v>5.1299999999999998E-2</v>
      </c>
      <c r="Y65" s="4">
        <f>VLOOKUP($A65,'Existing External Data'!$A$2:$X$109,22,0)</f>
        <v>0</v>
      </c>
      <c r="Z65" s="4">
        <f>VLOOKUP($A65,'Existing External Data'!$A$2:$X$109,23,0)</f>
        <v>3.6700000000000003E-2</v>
      </c>
      <c r="AA65" s="4">
        <f>VLOOKUP($A65,'Existing External Data'!$A$2:$X$109,24,0)</f>
        <v>1.9E-3</v>
      </c>
      <c r="AB65" s="4">
        <v>8.9899999999999994E-2</v>
      </c>
    </row>
    <row r="66" spans="1:28" x14ac:dyDescent="0.2">
      <c r="A66" s="3">
        <v>5937</v>
      </c>
      <c r="B66" s="5">
        <f>VLOOKUP(A66,'Station Equivalency'!$A$2:$B$115,2,0)</f>
        <v>5987</v>
      </c>
      <c r="C66" s="5" t="str">
        <f>VLOOKUP($A66,'Existing External Data'!$A$2:$X$109,2,0)</f>
        <v>SR 36</v>
      </c>
      <c r="D66" s="5">
        <f>VLOOKUP($A66,'Existing External Data'!$A$2:$X$109,3,0)</f>
        <v>217</v>
      </c>
      <c r="E66" s="5">
        <f>VLOOKUP($A66,'Existing External Data'!$A$2:$X$109,4,0)</f>
        <v>114</v>
      </c>
      <c r="F66" s="5">
        <f>VLOOKUP($A66,'Existing External Data'!$A$2:$X$109,5,0)</f>
        <v>2</v>
      </c>
      <c r="G66" s="5">
        <f>VLOOKUP($A66,'Existing External Data'!$A$2:$X$109,6,0)</f>
        <v>5</v>
      </c>
      <c r="H66" s="5">
        <f>VLOOKUP($A66,'Existing External Data'!$A$2:$X$109,7,0)</f>
        <v>0</v>
      </c>
      <c r="I66" s="5">
        <f>VLOOKUP($A66,'Existing External Data'!$A$2:$M$109,8,0)</f>
        <v>2667</v>
      </c>
      <c r="J66" s="5">
        <f>VLOOKUP($A66,'Existing External Data'!$A$2:$M$109,9,0)</f>
        <v>3570</v>
      </c>
      <c r="K66" s="5">
        <f>VLOOKUP($A66,'Existing External Data'!$A$2:$M$109,10,0)</f>
        <v>3920</v>
      </c>
      <c r="L66" s="11">
        <v>4070</v>
      </c>
      <c r="M66" s="5">
        <f>VLOOKUP($A66,'Existing External Data'!$A$2:$M$109,11,0)</f>
        <v>2844</v>
      </c>
      <c r="N66" s="5">
        <f>VLOOKUP($A66,'Existing External Data'!$A$2:$M$109,12,0)</f>
        <v>3806</v>
      </c>
      <c r="O66" s="5">
        <f>VLOOKUP($A66,'Existing External Data'!$A$2:$M$109,13,0)</f>
        <v>4180</v>
      </c>
      <c r="P66" s="11">
        <f t="shared" si="0"/>
        <v>4340</v>
      </c>
      <c r="Q66" s="4">
        <f>VLOOKUP($A66,'Existing External Data'!$A$2:$X$109,14,0)</f>
        <v>0</v>
      </c>
      <c r="R66" s="4">
        <f>VLOOKUP($A66,'Existing External Data'!$A$2:$X$109,15,0)</f>
        <v>0</v>
      </c>
      <c r="S66" s="4">
        <f>VLOOKUP($A66,'Existing External Data'!$A$2:$X$109,16,0)</f>
        <v>0.33800000000000002</v>
      </c>
      <c r="T66" s="4">
        <f>VLOOKUP($A66,'Existing External Data'!$A$2:$X$109,17,0)</f>
        <v>0.33800000000000002</v>
      </c>
      <c r="U66" s="4">
        <f>VLOOKUP($A66,'Existing External Data'!$A$2:$X$109,18,0)</f>
        <v>9.5899999999999999E-2</v>
      </c>
      <c r="V66" s="4">
        <f>VLOOKUP($A66,'Existing External Data'!$A$2:$X$109,19,0)</f>
        <v>0.1002</v>
      </c>
      <c r="W66" s="4">
        <f>VLOOKUP($A66,'Existing External Data'!$A$2:$X$109,20,0)</f>
        <v>7.9000000000000008E-3</v>
      </c>
      <c r="X66" s="4">
        <f>VLOOKUP($A66,'Existing External Data'!$A$2:$X$109,21,0)</f>
        <v>8.7599999999999997E-2</v>
      </c>
      <c r="Y66" s="4">
        <f>VLOOKUP($A66,'Existing External Data'!$A$2:$X$109,22,0)</f>
        <v>0</v>
      </c>
      <c r="Z66" s="4">
        <f>VLOOKUP($A66,'Existing External Data'!$A$2:$X$109,23,0)</f>
        <v>2.9899999999999999E-2</v>
      </c>
      <c r="AA66" s="4">
        <f>VLOOKUP($A66,'Existing External Data'!$A$2:$X$109,24,0)</f>
        <v>2.5999999999999999E-3</v>
      </c>
      <c r="AB66" s="4">
        <v>0.1201</v>
      </c>
    </row>
    <row r="67" spans="1:28" x14ac:dyDescent="0.2">
      <c r="A67" s="3">
        <v>5938</v>
      </c>
      <c r="B67" s="5">
        <f>VLOOKUP(A67,'Station Equivalency'!$A$2:$B$115,2,0)</f>
        <v>5988</v>
      </c>
      <c r="C67" s="5" t="str">
        <f>VLOOKUP($A67,'Existing External Data'!$A$2:$X$109,2,0)</f>
        <v>Keys Ferry Rd</v>
      </c>
      <c r="D67" s="5">
        <f>VLOOKUP($A67,'Existing External Data'!$A$2:$X$109,3,0)</f>
        <v>151</v>
      </c>
      <c r="E67" s="5">
        <f>VLOOKUP($A67,'Existing External Data'!$A$2:$X$109,4,0)</f>
        <v>318</v>
      </c>
      <c r="F67" s="5">
        <f>VLOOKUP($A67,'Existing External Data'!$A$2:$X$109,5,0)</f>
        <v>2</v>
      </c>
      <c r="G67" s="5">
        <f>VLOOKUP($A67,'Existing External Data'!$A$2:$X$109,6,0)</f>
        <v>5</v>
      </c>
      <c r="H67" s="5">
        <f>VLOOKUP($A67,'Existing External Data'!$A$2:$X$109,7,0)</f>
        <v>0</v>
      </c>
      <c r="I67" s="5">
        <f>VLOOKUP($A67,'Existing External Data'!$A$2:$M$109,8,0)</f>
        <v>1820</v>
      </c>
      <c r="J67" s="5">
        <f>VLOOKUP($A67,'Existing External Data'!$A$2:$M$109,9,0)</f>
        <v>5720</v>
      </c>
      <c r="K67" s="5">
        <f>VLOOKUP($A67,'Existing External Data'!$A$2:$M$109,10,0)</f>
        <v>4500</v>
      </c>
      <c r="L67" s="11">
        <v>5800</v>
      </c>
      <c r="M67" s="5">
        <f>VLOOKUP($A67,'Existing External Data'!$A$2:$M$109,11,0)</f>
        <v>1942</v>
      </c>
      <c r="N67" s="5">
        <f>VLOOKUP($A67,'Existing External Data'!$A$2:$M$109,12,0)</f>
        <v>6098</v>
      </c>
      <c r="O67" s="5">
        <f>VLOOKUP($A67,'Existing External Data'!$A$2:$M$109,13,0)</f>
        <v>4798</v>
      </c>
      <c r="P67" s="11">
        <f t="shared" ref="P67:P110" si="2">ROUND(O67/K67*L67,-1)</f>
        <v>6180</v>
      </c>
      <c r="Q67" s="4">
        <f>VLOOKUP($A67,'Existing External Data'!$A$2:$X$109,14,0)</f>
        <v>0</v>
      </c>
      <c r="R67" s="4">
        <f>VLOOKUP($A67,'Existing External Data'!$A$2:$X$109,15,0)</f>
        <v>0</v>
      </c>
      <c r="S67" s="4">
        <f>VLOOKUP($A67,'Existing External Data'!$A$2:$X$109,16,0)</f>
        <v>0.43309999999999998</v>
      </c>
      <c r="T67" s="4">
        <f>VLOOKUP($A67,'Existing External Data'!$A$2:$X$109,17,0)</f>
        <v>0.43309999999999998</v>
      </c>
      <c r="U67" s="4">
        <f>VLOOKUP($A67,'Existing External Data'!$A$2:$X$109,18,0)</f>
        <v>4.9399999999999999E-2</v>
      </c>
      <c r="V67" s="4">
        <f>VLOOKUP($A67,'Existing External Data'!$A$2:$X$109,19,0)</f>
        <v>3.56E-2</v>
      </c>
      <c r="W67" s="4">
        <f>VLOOKUP($A67,'Existing External Data'!$A$2:$X$109,20,0)</f>
        <v>1.5E-3</v>
      </c>
      <c r="X67" s="4">
        <f>VLOOKUP($A67,'Existing External Data'!$A$2:$X$109,21,0)</f>
        <v>3.3599999999999998E-2</v>
      </c>
      <c r="Y67" s="4">
        <f>VLOOKUP($A67,'Existing External Data'!$A$2:$X$109,22,0)</f>
        <v>0</v>
      </c>
      <c r="Z67" s="4">
        <f>VLOOKUP($A67,'Existing External Data'!$A$2:$X$109,23,0)</f>
        <v>1.29E-2</v>
      </c>
      <c r="AA67" s="4">
        <f>VLOOKUP($A67,'Existing External Data'!$A$2:$X$109,24,0)</f>
        <v>8.0000000000000004E-4</v>
      </c>
      <c r="AB67" s="4">
        <v>4.7300000000000002E-2</v>
      </c>
    </row>
    <row r="68" spans="1:28" x14ac:dyDescent="0.2">
      <c r="A68" s="3">
        <v>5939</v>
      </c>
      <c r="B68" s="5">
        <f>VLOOKUP(A68,'Station Equivalency'!$A$2:$B$115,2,0)</f>
        <v>5989</v>
      </c>
      <c r="C68" s="5" t="str">
        <f>VLOOKUP($A68,'Existing External Data'!$A$2:$X$109,2,0)</f>
        <v>Old Jackson Rd</v>
      </c>
      <c r="D68" s="5">
        <f>VLOOKUP($A68,'Existing External Data'!$A$2:$X$109,3,0)</f>
        <v>151</v>
      </c>
      <c r="E68" s="5">
        <f>VLOOKUP($A68,'Existing External Data'!$A$2:$X$109,4,0)</f>
        <v>323</v>
      </c>
      <c r="F68" s="5">
        <f>VLOOKUP($A68,'Existing External Data'!$A$2:$X$109,5,0)</f>
        <v>2</v>
      </c>
      <c r="G68" s="5">
        <f>VLOOKUP($A68,'Existing External Data'!$A$2:$X$109,6,0)</f>
        <v>5</v>
      </c>
      <c r="H68" s="5">
        <f>VLOOKUP($A68,'Existing External Data'!$A$2:$X$109,7,0)</f>
        <v>0</v>
      </c>
      <c r="I68" s="5">
        <f>VLOOKUP($A68,'Existing External Data'!$A$2:$M$109,8,0)</f>
        <v>760</v>
      </c>
      <c r="J68" s="5">
        <f>VLOOKUP($A68,'Existing External Data'!$A$2:$M$109,9,0)</f>
        <v>1860</v>
      </c>
      <c r="K68" s="5">
        <f>VLOOKUP($A68,'Existing External Data'!$A$2:$M$109,10,0)</f>
        <v>1460</v>
      </c>
      <c r="L68" s="11">
        <v>1990</v>
      </c>
      <c r="M68" s="5">
        <f>VLOOKUP($A68,'Existing External Data'!$A$2:$M$109,11,0)</f>
        <v>812</v>
      </c>
      <c r="N68" s="5">
        <f>VLOOKUP($A68,'Existing External Data'!$A$2:$M$109,12,0)</f>
        <v>1984</v>
      </c>
      <c r="O68" s="5">
        <f>VLOOKUP($A68,'Existing External Data'!$A$2:$M$109,13,0)</f>
        <v>1558</v>
      </c>
      <c r="P68" s="11">
        <f t="shared" si="2"/>
        <v>2120</v>
      </c>
      <c r="Q68" s="4">
        <f>VLOOKUP($A68,'Existing External Data'!$A$2:$X$109,14,0)</f>
        <v>0</v>
      </c>
      <c r="R68" s="4">
        <f>VLOOKUP($A68,'Existing External Data'!$A$2:$X$109,15,0)</f>
        <v>0</v>
      </c>
      <c r="S68" s="4">
        <f>VLOOKUP($A68,'Existing External Data'!$A$2:$X$109,16,0)</f>
        <v>0.39219999999999999</v>
      </c>
      <c r="T68" s="4">
        <f>VLOOKUP($A68,'Existing External Data'!$A$2:$X$109,17,0)</f>
        <v>0.39219999999999999</v>
      </c>
      <c r="U68" s="4">
        <f>VLOOKUP($A68,'Existing External Data'!$A$2:$X$109,18,0)</f>
        <v>7.7700000000000005E-2</v>
      </c>
      <c r="V68" s="4">
        <f>VLOOKUP($A68,'Existing External Data'!$A$2:$X$109,19,0)</f>
        <v>0.122</v>
      </c>
      <c r="W68" s="4">
        <f>VLOOKUP($A68,'Existing External Data'!$A$2:$X$109,20,0)</f>
        <v>5.1000000000000004E-3</v>
      </c>
      <c r="X68" s="4">
        <f>VLOOKUP($A68,'Existing External Data'!$A$2:$X$109,21,0)</f>
        <v>9.5999999999999992E-3</v>
      </c>
      <c r="Y68" s="4">
        <f>VLOOKUP($A68,'Existing External Data'!$A$2:$X$109,22,0)</f>
        <v>0</v>
      </c>
      <c r="Z68" s="4">
        <f>VLOOKUP($A68,'Existing External Data'!$A$2:$X$109,23,0)</f>
        <v>5.9999999999999995E-4</v>
      </c>
      <c r="AA68" s="4">
        <f>VLOOKUP($A68,'Existing External Data'!$A$2:$X$109,24,0)</f>
        <v>0</v>
      </c>
      <c r="AB68" s="4">
        <v>1.0199999999999999E-2</v>
      </c>
    </row>
    <row r="69" spans="1:28" x14ac:dyDescent="0.2">
      <c r="A69" s="3">
        <v>5940</v>
      </c>
      <c r="B69" s="5">
        <f>VLOOKUP(A69,'Station Equivalency'!$A$2:$B$115,2,0)</f>
        <v>5990</v>
      </c>
      <c r="C69" s="5" t="str">
        <f>VLOOKUP($A69,'Existing External Data'!$A$2:$X$109,2,0)</f>
        <v>SR 42/US 23</v>
      </c>
      <c r="D69" s="5">
        <f>VLOOKUP($A69,'Existing External Data'!$A$2:$X$109,3,0)</f>
        <v>151</v>
      </c>
      <c r="E69" s="5">
        <f>VLOOKUP($A69,'Existing External Data'!$A$2:$X$109,4,0)</f>
        <v>329</v>
      </c>
      <c r="F69" s="5">
        <f>VLOOKUP($A69,'Existing External Data'!$A$2:$X$109,5,0)</f>
        <v>2</v>
      </c>
      <c r="G69" s="5">
        <f>VLOOKUP($A69,'Existing External Data'!$A$2:$X$109,6,0)</f>
        <v>5</v>
      </c>
      <c r="H69" s="5">
        <f>VLOOKUP($A69,'Existing External Data'!$A$2:$X$109,7,0)</f>
        <v>0</v>
      </c>
      <c r="I69" s="5">
        <f>VLOOKUP($A69,'Existing External Data'!$A$2:$M$109,8,0)</f>
        <v>9353</v>
      </c>
      <c r="J69" s="5">
        <f>VLOOKUP($A69,'Existing External Data'!$A$2:$M$109,9,0)</f>
        <v>10150</v>
      </c>
      <c r="K69" s="5">
        <f>VLOOKUP($A69,'Existing External Data'!$A$2:$M$109,10,0)</f>
        <v>11350</v>
      </c>
      <c r="L69" s="11">
        <v>12300</v>
      </c>
      <c r="M69" s="5">
        <f>VLOOKUP($A69,'Existing External Data'!$A$2:$M$109,11,0)</f>
        <v>9972</v>
      </c>
      <c r="N69" s="5">
        <f>VLOOKUP($A69,'Existing External Data'!$A$2:$M$109,12,0)</f>
        <v>10820</v>
      </c>
      <c r="O69" s="5">
        <f>VLOOKUP($A69,'Existing External Data'!$A$2:$M$109,13,0)</f>
        <v>12100</v>
      </c>
      <c r="P69" s="11">
        <f t="shared" si="2"/>
        <v>13110</v>
      </c>
      <c r="Q69" s="4">
        <f>VLOOKUP($A69,'Existing External Data'!$A$2:$X$109,14,0)</f>
        <v>0</v>
      </c>
      <c r="R69" s="4">
        <f>VLOOKUP($A69,'Existing External Data'!$A$2:$X$109,15,0)</f>
        <v>0</v>
      </c>
      <c r="S69" s="4">
        <f>VLOOKUP($A69,'Existing External Data'!$A$2:$X$109,16,0)</f>
        <v>0.3886</v>
      </c>
      <c r="T69" s="4">
        <f>VLOOKUP($A69,'Existing External Data'!$A$2:$X$109,17,0)</f>
        <v>0.38850000000000001</v>
      </c>
      <c r="U69" s="4">
        <f>VLOOKUP($A69,'Existing External Data'!$A$2:$X$109,18,0)</f>
        <v>5.8999999999999997E-2</v>
      </c>
      <c r="V69" s="4">
        <f>VLOOKUP($A69,'Existing External Data'!$A$2:$X$109,19,0)</f>
        <v>9.01E-2</v>
      </c>
      <c r="W69" s="4">
        <f>VLOOKUP($A69,'Existing External Data'!$A$2:$X$109,20,0)</f>
        <v>3.8E-3</v>
      </c>
      <c r="X69" s="4">
        <f>VLOOKUP($A69,'Existing External Data'!$A$2:$X$109,21,0)</f>
        <v>4.7100000000000003E-2</v>
      </c>
      <c r="Y69" s="4">
        <f>VLOOKUP($A69,'Existing External Data'!$A$2:$X$109,22,0)</f>
        <v>2.5999999999999999E-3</v>
      </c>
      <c r="Z69" s="4">
        <f>VLOOKUP($A69,'Existing External Data'!$A$2:$X$109,23,0)</f>
        <v>1.55E-2</v>
      </c>
      <c r="AA69" s="4">
        <f>VLOOKUP($A69,'Existing External Data'!$A$2:$X$109,24,0)</f>
        <v>4.7999999999999996E-3</v>
      </c>
      <c r="AB69" s="4">
        <v>7.0000000000000007E-2</v>
      </c>
    </row>
    <row r="70" spans="1:28" x14ac:dyDescent="0.2">
      <c r="A70" s="3">
        <v>5941</v>
      </c>
      <c r="B70" s="5">
        <f>VLOOKUP(A70,'Station Equivalency'!$A$2:$B$115,2,0)</f>
        <v>5991</v>
      </c>
      <c r="C70" s="5" t="str">
        <f>VLOOKUP($A70,'Existing External Data'!$A$2:$X$109,2,0)</f>
        <v>I-75</v>
      </c>
      <c r="D70" s="5">
        <f>VLOOKUP($A70,'Existing External Data'!$A$2:$X$109,3,0)</f>
        <v>255</v>
      </c>
      <c r="E70" s="5">
        <f>VLOOKUP($A70,'Existing External Data'!$A$2:$X$109,4,0)</f>
        <v>79</v>
      </c>
      <c r="F70" s="5">
        <f>VLOOKUP($A70,'Existing External Data'!$A$2:$X$109,5,0)</f>
        <v>6</v>
      </c>
      <c r="G70" s="5">
        <f>VLOOKUP($A70,'Existing External Data'!$A$2:$X$109,6,0)</f>
        <v>5</v>
      </c>
      <c r="H70" s="5">
        <f>VLOOKUP($A70,'Existing External Data'!$A$2:$X$109,7,0)</f>
        <v>1</v>
      </c>
      <c r="I70" s="5">
        <f>VLOOKUP($A70,'Existing External Data'!$A$2:$M$109,8,0)</f>
        <v>88300</v>
      </c>
      <c r="J70" s="5">
        <f>VLOOKUP($A70,'Existing External Data'!$A$2:$M$109,9,0)</f>
        <v>75560</v>
      </c>
      <c r="K70" s="5">
        <f>VLOOKUP($A70,'Existing External Data'!$A$2:$M$109,10,0)</f>
        <v>75930</v>
      </c>
      <c r="L70" s="11">
        <v>76200</v>
      </c>
      <c r="M70" s="5">
        <f>VLOOKUP($A70,'Existing External Data'!$A$2:$M$109,11,0)</f>
        <v>88566</v>
      </c>
      <c r="N70" s="5">
        <f>VLOOKUP($A70,'Existing External Data'!$A$2:$M$109,12,0)</f>
        <v>75788</v>
      </c>
      <c r="O70" s="5">
        <f>VLOOKUP($A70,'Existing External Data'!$A$2:$M$109,13,0)</f>
        <v>76158</v>
      </c>
      <c r="P70" s="11">
        <f t="shared" si="2"/>
        <v>76430</v>
      </c>
      <c r="Q70" s="4">
        <f>VLOOKUP($A70,'Existing External Data'!$A$2:$X$109,14,0)</f>
        <v>0.28239999999999998</v>
      </c>
      <c r="R70" s="4">
        <f>VLOOKUP($A70,'Existing External Data'!$A$2:$X$109,15,0)</f>
        <v>0.28239999999999998</v>
      </c>
      <c r="S70" s="4">
        <f>VLOOKUP($A70,'Existing External Data'!$A$2:$X$109,16,0)</f>
        <v>0</v>
      </c>
      <c r="T70" s="4">
        <f>VLOOKUP($A70,'Existing External Data'!$A$2:$X$109,17,0)</f>
        <v>0</v>
      </c>
      <c r="U70" s="4">
        <f>VLOOKUP($A70,'Existing External Data'!$A$2:$X$109,18,0)</f>
        <v>0.21679999999999999</v>
      </c>
      <c r="V70" s="4">
        <f>VLOOKUP($A70,'Existing External Data'!$A$2:$X$109,19,0)</f>
        <v>7.1999999999999998E-3</v>
      </c>
      <c r="W70" s="4">
        <f>VLOOKUP($A70,'Existing External Data'!$A$2:$X$109,20,0)</f>
        <v>1.1999999999999999E-3</v>
      </c>
      <c r="X70" s="4">
        <f>VLOOKUP($A70,'Existing External Data'!$A$2:$X$109,21,0)</f>
        <v>2.5100000000000001E-2</v>
      </c>
      <c r="Y70" s="4">
        <f>VLOOKUP($A70,'Existing External Data'!$A$2:$X$109,22,0)</f>
        <v>6.4000000000000003E-3</v>
      </c>
      <c r="Z70" s="4">
        <f>VLOOKUP($A70,'Existing External Data'!$A$2:$X$109,23,0)</f>
        <v>7.4200000000000002E-2</v>
      </c>
      <c r="AA70" s="4">
        <f>VLOOKUP($A70,'Existing External Data'!$A$2:$X$109,24,0)</f>
        <v>0.1043</v>
      </c>
      <c r="AB70" s="4">
        <v>0.21000000000000002</v>
      </c>
    </row>
    <row r="71" spans="1:28" x14ac:dyDescent="0.2">
      <c r="A71" s="3">
        <v>5942</v>
      </c>
      <c r="B71" s="5">
        <f>VLOOKUP(A71,'Station Equivalency'!$A$2:$B$115,2,0)</f>
        <v>5992</v>
      </c>
      <c r="C71" s="5" t="str">
        <f>VLOOKUP($A71,'Existing External Data'!$A$2:$X$109,2,0)</f>
        <v>Jackson Rd</v>
      </c>
      <c r="D71" s="5">
        <f>VLOOKUP($A71,'Existing External Data'!$A$2:$X$109,3,0)</f>
        <v>255</v>
      </c>
      <c r="E71" s="5">
        <f>VLOOKUP($A71,'Existing External Data'!$A$2:$X$109,4,0)</f>
        <v>55</v>
      </c>
      <c r="F71" s="5">
        <f>VLOOKUP($A71,'Existing External Data'!$A$2:$X$109,5,0)</f>
        <v>2</v>
      </c>
      <c r="G71" s="5">
        <f>VLOOKUP($A71,'Existing External Data'!$A$2:$X$109,6,0)</f>
        <v>5</v>
      </c>
      <c r="H71" s="5">
        <f>VLOOKUP($A71,'Existing External Data'!$A$2:$X$109,7,0)</f>
        <v>0</v>
      </c>
      <c r="I71" s="5">
        <f>VLOOKUP($A71,'Existing External Data'!$A$2:$M$109,8,0)</f>
        <v>1740</v>
      </c>
      <c r="J71" s="5">
        <f>VLOOKUP($A71,'Existing External Data'!$A$2:$M$109,9,0)</f>
        <v>1560</v>
      </c>
      <c r="K71" s="5">
        <f>VLOOKUP($A71,'Existing External Data'!$A$2:$M$109,10,0)</f>
        <v>1530</v>
      </c>
      <c r="L71" s="11">
        <v>1640</v>
      </c>
      <c r="M71" s="5">
        <f>VLOOKUP($A71,'Existing External Data'!$A$2:$M$109,11,0)</f>
        <v>1856</v>
      </c>
      <c r="N71" s="5">
        <f>VLOOKUP($A71,'Existing External Data'!$A$2:$M$109,12,0)</f>
        <v>1664</v>
      </c>
      <c r="O71" s="5">
        <f>VLOOKUP($A71,'Existing External Data'!$A$2:$M$109,13,0)</f>
        <v>1632</v>
      </c>
      <c r="P71" s="11">
        <f t="shared" si="2"/>
        <v>1750</v>
      </c>
      <c r="Q71" s="4">
        <f>VLOOKUP($A71,'Existing External Data'!$A$2:$X$109,14,0)</f>
        <v>0</v>
      </c>
      <c r="R71" s="4">
        <f>VLOOKUP($A71,'Existing External Data'!$A$2:$X$109,15,0)</f>
        <v>0</v>
      </c>
      <c r="S71" s="4">
        <f>VLOOKUP($A71,'Existing External Data'!$A$2:$X$109,16,0)</f>
        <v>0.41120000000000001</v>
      </c>
      <c r="T71" s="4">
        <f>VLOOKUP($A71,'Existing External Data'!$A$2:$X$109,17,0)</f>
        <v>0.41120000000000001</v>
      </c>
      <c r="U71" s="4">
        <f>VLOOKUP($A71,'Existing External Data'!$A$2:$X$109,18,0)</f>
        <v>3.1300000000000001E-2</v>
      </c>
      <c r="V71" s="4">
        <f>VLOOKUP($A71,'Existing External Data'!$A$2:$X$109,19,0)</f>
        <v>0.12559999999999999</v>
      </c>
      <c r="W71" s="4">
        <f>VLOOKUP($A71,'Existing External Data'!$A$2:$X$109,20,0)</f>
        <v>1.8E-3</v>
      </c>
      <c r="X71" s="4">
        <f>VLOOKUP($A71,'Existing External Data'!$A$2:$X$109,21,0)</f>
        <v>1.72E-2</v>
      </c>
      <c r="Y71" s="4">
        <f>VLOOKUP($A71,'Existing External Data'!$A$2:$X$109,22,0)</f>
        <v>0</v>
      </c>
      <c r="Z71" s="4">
        <f>VLOOKUP($A71,'Existing External Data'!$A$2:$X$109,23,0)</f>
        <v>1.8E-3</v>
      </c>
      <c r="AA71" s="4">
        <f>VLOOKUP($A71,'Existing External Data'!$A$2:$X$109,24,0)</f>
        <v>0</v>
      </c>
      <c r="AB71" s="4">
        <v>1.9E-2</v>
      </c>
    </row>
    <row r="72" spans="1:28" x14ac:dyDescent="0.2">
      <c r="A72" s="3">
        <v>5943</v>
      </c>
      <c r="B72" s="5">
        <f>VLOOKUP(A72,'Station Equivalency'!$A$2:$B$115,2,0)</f>
        <v>5993</v>
      </c>
      <c r="C72" s="5" t="str">
        <f>VLOOKUP($A72,'Existing External Data'!$A$2:$X$109,2,0)</f>
        <v>SR 16</v>
      </c>
      <c r="D72" s="5">
        <f>VLOOKUP($A72,'Existing External Data'!$A$2:$X$109,3,0)</f>
        <v>35</v>
      </c>
      <c r="E72" s="5">
        <f>VLOOKUP($A72,'Existing External Data'!$A$2:$X$109,4,0)</f>
        <v>169</v>
      </c>
      <c r="F72" s="5">
        <f>VLOOKUP($A72,'Existing External Data'!$A$2:$X$109,5,0)</f>
        <v>2</v>
      </c>
      <c r="G72" s="5">
        <f>VLOOKUP($A72,'Existing External Data'!$A$2:$X$109,6,0)</f>
        <v>5</v>
      </c>
      <c r="H72" s="5">
        <f>VLOOKUP($A72,'Existing External Data'!$A$2:$X$109,7,0)</f>
        <v>0</v>
      </c>
      <c r="I72" s="5">
        <f>VLOOKUP($A72,'Existing External Data'!$A$2:$M$109,8,0)</f>
        <v>8772</v>
      </c>
      <c r="J72" s="5">
        <f>VLOOKUP($A72,'Existing External Data'!$A$2:$M$109,9,0)</f>
        <v>10160</v>
      </c>
      <c r="K72" s="5">
        <f>VLOOKUP($A72,'Existing External Data'!$A$2:$M$109,10,0)</f>
        <v>9300</v>
      </c>
      <c r="L72" s="11">
        <v>11100</v>
      </c>
      <c r="M72" s="5">
        <f>VLOOKUP($A72,'Existing External Data'!$A$2:$M$109,11,0)</f>
        <v>9352</v>
      </c>
      <c r="N72" s="5">
        <f>VLOOKUP($A72,'Existing External Data'!$A$2:$M$109,12,0)</f>
        <v>10832</v>
      </c>
      <c r="O72" s="5">
        <f>VLOOKUP($A72,'Existing External Data'!$A$2:$M$109,13,0)</f>
        <v>9914</v>
      </c>
      <c r="P72" s="11">
        <f t="shared" si="2"/>
        <v>11830</v>
      </c>
      <c r="Q72" s="4">
        <f>VLOOKUP($A72,'Existing External Data'!$A$2:$X$109,14,0)</f>
        <v>0</v>
      </c>
      <c r="R72" s="4">
        <f>VLOOKUP($A72,'Existing External Data'!$A$2:$X$109,15,0)</f>
        <v>0</v>
      </c>
      <c r="S72" s="4">
        <f>VLOOKUP($A72,'Existing External Data'!$A$2:$X$109,16,0)</f>
        <v>0.28060000000000002</v>
      </c>
      <c r="T72" s="4">
        <f>VLOOKUP($A72,'Existing External Data'!$A$2:$X$109,17,0)</f>
        <v>0.28060000000000002</v>
      </c>
      <c r="U72" s="4">
        <f>VLOOKUP($A72,'Existing External Data'!$A$2:$X$109,18,0)</f>
        <v>0.17499999999999999</v>
      </c>
      <c r="V72" s="4">
        <f>VLOOKUP($A72,'Existing External Data'!$A$2:$X$109,19,0)</f>
        <v>9.1700000000000004E-2</v>
      </c>
      <c r="W72" s="4">
        <f>VLOOKUP($A72,'Existing External Data'!$A$2:$X$109,20,0)</f>
        <v>2.2100000000000002E-2</v>
      </c>
      <c r="X72" s="4">
        <f>VLOOKUP($A72,'Existing External Data'!$A$2:$X$109,21,0)</f>
        <v>4.2000000000000003E-2</v>
      </c>
      <c r="Y72" s="4">
        <f>VLOOKUP($A72,'Existing External Data'!$A$2:$X$109,22,0)</f>
        <v>0</v>
      </c>
      <c r="Z72" s="4">
        <f>VLOOKUP($A72,'Existing External Data'!$A$2:$X$109,23,0)</f>
        <v>9.3799999999999994E-2</v>
      </c>
      <c r="AA72" s="4">
        <f>VLOOKUP($A72,'Existing External Data'!$A$2:$X$109,24,0)</f>
        <v>1.4200000000000001E-2</v>
      </c>
      <c r="AB72" s="4">
        <v>0.15</v>
      </c>
    </row>
    <row r="73" spans="1:28" x14ac:dyDescent="0.2">
      <c r="A73" s="3">
        <v>5944</v>
      </c>
      <c r="B73" s="5">
        <f>VLOOKUP(A73,'Station Equivalency'!$A$2:$B$115,2,0)</f>
        <v>5994</v>
      </c>
      <c r="C73" s="5" t="str">
        <f>VLOOKUP($A73,'Existing External Data'!$A$2:$X$109,2,0)</f>
        <v>SR 36</v>
      </c>
      <c r="D73" s="5">
        <f>VLOOKUP($A73,'Existing External Data'!$A$2:$X$109,3,0)</f>
        <v>255</v>
      </c>
      <c r="E73" s="5">
        <f>VLOOKUP($A73,'Existing External Data'!$A$2:$X$109,4,0)</f>
        <v>269</v>
      </c>
      <c r="F73" s="5">
        <f>VLOOKUP($A73,'Existing External Data'!$A$2:$X$109,5,0)</f>
        <v>2</v>
      </c>
      <c r="G73" s="5">
        <f>VLOOKUP($A73,'Existing External Data'!$A$2:$X$109,6,0)</f>
        <v>5</v>
      </c>
      <c r="H73" s="5">
        <f>VLOOKUP($A73,'Existing External Data'!$A$2:$X$109,7,0)</f>
        <v>0</v>
      </c>
      <c r="I73" s="5">
        <f>VLOOKUP($A73,'Existing External Data'!$A$2:$M$109,8,0)</f>
        <v>860</v>
      </c>
      <c r="J73" s="5">
        <f>VLOOKUP($A73,'Existing External Data'!$A$2:$M$109,9,0)</f>
        <v>1110</v>
      </c>
      <c r="K73" s="5">
        <f>VLOOKUP($A73,'Existing External Data'!$A$2:$M$109,10,0)</f>
        <v>1030</v>
      </c>
      <c r="L73" s="11">
        <v>1050</v>
      </c>
      <c r="M73" s="5">
        <f>VLOOKUP($A73,'Existing External Data'!$A$2:$M$109,11,0)</f>
        <v>918</v>
      </c>
      <c r="N73" s="5">
        <f>VLOOKUP($A73,'Existing External Data'!$A$2:$M$109,12,0)</f>
        <v>1184</v>
      </c>
      <c r="O73" s="5">
        <f>VLOOKUP($A73,'Existing External Data'!$A$2:$M$109,13,0)</f>
        <v>1098</v>
      </c>
      <c r="P73" s="11">
        <f t="shared" si="2"/>
        <v>1120</v>
      </c>
      <c r="Q73" s="4">
        <f>VLOOKUP($A73,'Existing External Data'!$A$2:$X$109,14,0)</f>
        <v>0</v>
      </c>
      <c r="R73" s="4">
        <f>VLOOKUP($A73,'Existing External Data'!$A$2:$X$109,15,0)</f>
        <v>0</v>
      </c>
      <c r="S73" s="4">
        <f>VLOOKUP($A73,'Existing External Data'!$A$2:$X$109,16,0)</f>
        <v>0.41260000000000002</v>
      </c>
      <c r="T73" s="4">
        <f>VLOOKUP($A73,'Existing External Data'!$A$2:$X$109,17,0)</f>
        <v>0.41260000000000002</v>
      </c>
      <c r="U73" s="4">
        <f>VLOOKUP($A73,'Existing External Data'!$A$2:$X$109,18,0)</f>
        <v>3.1899999999999998E-2</v>
      </c>
      <c r="V73" s="4">
        <f>VLOOKUP($A73,'Existing External Data'!$A$2:$X$109,19,0)</f>
        <v>0.1239</v>
      </c>
      <c r="W73" s="4">
        <f>VLOOKUP($A73,'Existing External Data'!$A$2:$X$109,20,0)</f>
        <v>2.7000000000000001E-3</v>
      </c>
      <c r="X73" s="4">
        <f>VLOOKUP($A73,'Existing External Data'!$A$2:$X$109,21,0)</f>
        <v>1.46E-2</v>
      </c>
      <c r="Y73" s="4">
        <f>VLOOKUP($A73,'Existing External Data'!$A$2:$X$109,22,0)</f>
        <v>0</v>
      </c>
      <c r="Z73" s="4">
        <f>VLOOKUP($A73,'Existing External Data'!$A$2:$X$109,23,0)</f>
        <v>1.8E-3</v>
      </c>
      <c r="AA73" s="4">
        <f>VLOOKUP($A73,'Existing External Data'!$A$2:$X$109,24,0)</f>
        <v>0</v>
      </c>
      <c r="AB73" s="4">
        <v>1.6400000000000001E-2</v>
      </c>
    </row>
    <row r="74" spans="1:28" x14ac:dyDescent="0.2">
      <c r="A74" s="3">
        <v>5945</v>
      </c>
      <c r="B74" s="5">
        <f>VLOOKUP(A74,'Station Equivalency'!$A$2:$B$115,2,0)</f>
        <v>5995</v>
      </c>
      <c r="C74" s="5" t="str">
        <f>VLOOKUP($A74,'Existing External Data'!$A$2:$X$109,2,0)</f>
        <v>Macon Rd</v>
      </c>
      <c r="D74" s="5">
        <f>VLOOKUP($A74,'Existing External Data'!$A$2:$X$109,3,0)</f>
        <v>255</v>
      </c>
      <c r="E74" s="5">
        <f>VLOOKUP($A74,'Existing External Data'!$A$2:$X$109,4,0)</f>
        <v>203</v>
      </c>
      <c r="F74" s="5">
        <f>VLOOKUP($A74,'Existing External Data'!$A$2:$X$109,5,0)</f>
        <v>2</v>
      </c>
      <c r="G74" s="5">
        <f>VLOOKUP($A74,'Existing External Data'!$A$2:$X$109,6,0)</f>
        <v>5</v>
      </c>
      <c r="H74" s="5">
        <f>VLOOKUP($A74,'Existing External Data'!$A$2:$X$109,7,0)</f>
        <v>0</v>
      </c>
      <c r="I74" s="5">
        <f>VLOOKUP($A74,'Existing External Data'!$A$2:$M$109,8,0)</f>
        <v>3600</v>
      </c>
      <c r="J74" s="5">
        <f>VLOOKUP($A74,'Existing External Data'!$A$2:$M$109,9,0)</f>
        <v>4000</v>
      </c>
      <c r="K74" s="5">
        <f>VLOOKUP($A74,'Existing External Data'!$A$2:$M$109,10,0)</f>
        <v>3540</v>
      </c>
      <c r="L74" s="11">
        <v>3870</v>
      </c>
      <c r="M74" s="5">
        <f>VLOOKUP($A74,'Existing External Data'!$A$2:$M$109,11,0)</f>
        <v>3838</v>
      </c>
      <c r="N74" s="5">
        <f>VLOOKUP($A74,'Existing External Data'!$A$2:$M$109,12,0)</f>
        <v>4264</v>
      </c>
      <c r="O74" s="5">
        <f>VLOOKUP($A74,'Existing External Data'!$A$2:$M$109,13,0)</f>
        <v>3774</v>
      </c>
      <c r="P74" s="11">
        <f t="shared" si="2"/>
        <v>4130</v>
      </c>
      <c r="Q74" s="4">
        <f>VLOOKUP($A74,'Existing External Data'!$A$2:$X$109,14,0)</f>
        <v>0</v>
      </c>
      <c r="R74" s="4">
        <f>VLOOKUP($A74,'Existing External Data'!$A$2:$X$109,15,0)</f>
        <v>0</v>
      </c>
      <c r="S74" s="4">
        <f>VLOOKUP($A74,'Existing External Data'!$A$2:$X$109,16,0)</f>
        <v>0.39960000000000001</v>
      </c>
      <c r="T74" s="4">
        <f>VLOOKUP($A74,'Existing External Data'!$A$2:$X$109,17,0)</f>
        <v>0.39929999999999999</v>
      </c>
      <c r="U74" s="4">
        <f>VLOOKUP($A74,'Existing External Data'!$A$2:$X$109,18,0)</f>
        <v>3.44E-2</v>
      </c>
      <c r="V74" s="4">
        <f>VLOOKUP($A74,'Existing External Data'!$A$2:$X$109,19,0)</f>
        <v>0.10680000000000001</v>
      </c>
      <c r="W74" s="4">
        <f>VLOOKUP($A74,'Existing External Data'!$A$2:$X$109,20,0)</f>
        <v>1.2999999999999999E-3</v>
      </c>
      <c r="X74" s="4">
        <f>VLOOKUP($A74,'Existing External Data'!$A$2:$X$109,21,0)</f>
        <v>3.44E-2</v>
      </c>
      <c r="Y74" s="4">
        <f>VLOOKUP($A74,'Existing External Data'!$A$2:$X$109,22,0)</f>
        <v>0</v>
      </c>
      <c r="Z74" s="4">
        <f>VLOOKUP($A74,'Existing External Data'!$A$2:$X$109,23,0)</f>
        <v>2.3099999999999999E-2</v>
      </c>
      <c r="AA74" s="4">
        <f>VLOOKUP($A74,'Existing External Data'!$A$2:$X$109,24,0)</f>
        <v>1.1000000000000001E-3</v>
      </c>
      <c r="AB74" s="4">
        <v>5.8599999999999992E-2</v>
      </c>
    </row>
    <row r="75" spans="1:28" x14ac:dyDescent="0.2">
      <c r="A75" s="3">
        <v>5946</v>
      </c>
      <c r="B75" s="5">
        <f>VLOOKUP(A75,'Station Equivalency'!$A$2:$B$115,2,0)</f>
        <v>5996</v>
      </c>
      <c r="C75" s="5" t="str">
        <f>VLOOKUP($A75,'Existing External Data'!$A$2:$X$109,2,0)</f>
        <v>Maple Dr</v>
      </c>
      <c r="D75" s="5">
        <f>VLOOKUP($A75,'Existing External Data'!$A$2:$X$109,3,0)</f>
        <v>255</v>
      </c>
      <c r="E75" s="5">
        <f>VLOOKUP($A75,'Existing External Data'!$A$2:$X$109,4,0)</f>
        <v>207</v>
      </c>
      <c r="F75" s="5">
        <f>VLOOKUP($A75,'Existing External Data'!$A$2:$X$109,5,0)</f>
        <v>2</v>
      </c>
      <c r="G75" s="5">
        <f>VLOOKUP($A75,'Existing External Data'!$A$2:$X$109,6,0)</f>
        <v>5</v>
      </c>
      <c r="H75" s="5">
        <f>VLOOKUP($A75,'Existing External Data'!$A$2:$X$109,7,0)</f>
        <v>0</v>
      </c>
      <c r="I75" s="5">
        <f>VLOOKUP($A75,'Existing External Data'!$A$2:$M$109,8,0)</f>
        <v>1400</v>
      </c>
      <c r="J75" s="5">
        <f>VLOOKUP($A75,'Existing External Data'!$A$2:$M$109,9,0)</f>
        <v>1430</v>
      </c>
      <c r="K75" s="5">
        <f>VLOOKUP($A75,'Existing External Data'!$A$2:$M$109,10,0)</f>
        <v>1790</v>
      </c>
      <c r="L75" s="11">
        <v>1510</v>
      </c>
      <c r="M75" s="5">
        <f>VLOOKUP($A75,'Existing External Data'!$A$2:$M$109,11,0)</f>
        <v>1494</v>
      </c>
      <c r="N75" s="5">
        <f>VLOOKUP($A75,'Existing External Data'!$A$2:$M$109,12,0)</f>
        <v>1526</v>
      </c>
      <c r="O75" s="5">
        <f>VLOOKUP($A75,'Existing External Data'!$A$2:$M$109,13,0)</f>
        <v>1910</v>
      </c>
      <c r="P75" s="11">
        <f t="shared" si="2"/>
        <v>1610</v>
      </c>
      <c r="Q75" s="4">
        <f>VLOOKUP($A75,'Existing External Data'!$A$2:$X$109,14,0)</f>
        <v>0</v>
      </c>
      <c r="R75" s="4">
        <f>VLOOKUP($A75,'Existing External Data'!$A$2:$X$109,15,0)</f>
        <v>0</v>
      </c>
      <c r="S75" s="4">
        <f>VLOOKUP($A75,'Existing External Data'!$A$2:$X$109,16,0)</f>
        <v>0.4304</v>
      </c>
      <c r="T75" s="4">
        <f>VLOOKUP($A75,'Existing External Data'!$A$2:$X$109,17,0)</f>
        <v>0.42980000000000002</v>
      </c>
      <c r="U75" s="4">
        <f>VLOOKUP($A75,'Existing External Data'!$A$2:$X$109,18,0)</f>
        <v>0</v>
      </c>
      <c r="V75" s="4">
        <f>VLOOKUP($A75,'Existing External Data'!$A$2:$X$109,19,0)</f>
        <v>0.11990000000000001</v>
      </c>
      <c r="W75" s="4">
        <f>VLOOKUP($A75,'Existing External Data'!$A$2:$X$109,20,0)</f>
        <v>0</v>
      </c>
      <c r="X75" s="4">
        <f>VLOOKUP($A75,'Existing External Data'!$A$2:$X$109,21,0)</f>
        <v>1.78E-2</v>
      </c>
      <c r="Y75" s="4">
        <f>VLOOKUP($A75,'Existing External Data'!$A$2:$X$109,22,0)</f>
        <v>0</v>
      </c>
      <c r="Z75" s="4">
        <f>VLOOKUP($A75,'Existing External Data'!$A$2:$X$109,23,0)</f>
        <v>2.0999999999999999E-3</v>
      </c>
      <c r="AA75" s="4">
        <f>VLOOKUP($A75,'Existing External Data'!$A$2:$X$109,24,0)</f>
        <v>0</v>
      </c>
      <c r="AB75" s="4">
        <v>1.9900000000000001E-2</v>
      </c>
    </row>
    <row r="76" spans="1:28" x14ac:dyDescent="0.2">
      <c r="A76" s="3">
        <v>5947</v>
      </c>
      <c r="B76" s="5">
        <f>VLOOKUP(A76,'Station Equivalency'!$A$2:$B$115,2,0)</f>
        <v>5997</v>
      </c>
      <c r="C76" s="5" t="str">
        <f>VLOOKUP($A76,'Existing External Data'!$A$2:$X$109,2,0)</f>
        <v>Ethridge Mill R</v>
      </c>
      <c r="D76" s="5">
        <f>VLOOKUP($A76,'Existing External Data'!$A$2:$X$109,3,0)</f>
        <v>255</v>
      </c>
      <c r="E76" s="5">
        <f>VLOOKUP($A76,'Existing External Data'!$A$2:$X$109,4,0)</f>
        <v>8007</v>
      </c>
      <c r="F76" s="5">
        <f>VLOOKUP($A76,'Existing External Data'!$A$2:$X$109,5,0)</f>
        <v>2</v>
      </c>
      <c r="G76" s="5">
        <f>VLOOKUP($A76,'Existing External Data'!$A$2:$X$109,6,0)</f>
        <v>5</v>
      </c>
      <c r="H76" s="5">
        <f>VLOOKUP($A76,'Existing External Data'!$A$2:$X$109,7,0)</f>
        <v>0</v>
      </c>
      <c r="I76" s="5">
        <f>VLOOKUP($A76,'Existing External Data'!$A$2:$M$109,8,0)</f>
        <v>1000</v>
      </c>
      <c r="J76" s="5">
        <f>VLOOKUP($A76,'Existing External Data'!$A$2:$M$109,9,0)</f>
        <v>1100</v>
      </c>
      <c r="K76" s="5">
        <f>VLOOKUP($A76,'Existing External Data'!$A$2:$M$109,10,0)</f>
        <v>1210</v>
      </c>
      <c r="L76" s="11">
        <v>1740</v>
      </c>
      <c r="M76" s="5">
        <f>VLOOKUP($A76,'Existing External Data'!$A$2:$M$109,11,0)</f>
        <v>1066</v>
      </c>
      <c r="N76" s="5">
        <f>VLOOKUP($A76,'Existing External Data'!$A$2:$M$109,12,0)</f>
        <v>1174</v>
      </c>
      <c r="O76" s="5">
        <f>VLOOKUP($A76,'Existing External Data'!$A$2:$M$109,13,0)</f>
        <v>1290</v>
      </c>
      <c r="P76" s="11">
        <f t="shared" si="2"/>
        <v>1860</v>
      </c>
      <c r="Q76" s="4">
        <f>VLOOKUP($A76,'Existing External Data'!$A$2:$X$109,14,0)</f>
        <v>0</v>
      </c>
      <c r="R76" s="4">
        <f>VLOOKUP($A76,'Existing External Data'!$A$2:$X$109,15,0)</f>
        <v>0</v>
      </c>
      <c r="S76" s="4">
        <f>VLOOKUP($A76,'Existing External Data'!$A$2:$X$109,16,0)</f>
        <v>0.42949999999999999</v>
      </c>
      <c r="T76" s="4">
        <f>VLOOKUP($A76,'Existing External Data'!$A$2:$X$109,17,0)</f>
        <v>0.42949999999999999</v>
      </c>
      <c r="U76" s="4">
        <f>VLOOKUP($A76,'Existing External Data'!$A$2:$X$109,18,0)</f>
        <v>0</v>
      </c>
      <c r="V76" s="4">
        <f>VLOOKUP($A76,'Existing External Data'!$A$2:$X$109,19,0)</f>
        <v>0.1202</v>
      </c>
      <c r="W76" s="4">
        <f>VLOOKUP($A76,'Existing External Data'!$A$2:$X$109,20,0)</f>
        <v>0</v>
      </c>
      <c r="X76" s="4">
        <f>VLOOKUP($A76,'Existing External Data'!$A$2:$X$109,21,0)</f>
        <v>1.8599999999999998E-2</v>
      </c>
      <c r="Y76" s="4">
        <f>VLOOKUP($A76,'Existing External Data'!$A$2:$X$109,22,0)</f>
        <v>0</v>
      </c>
      <c r="Z76" s="4">
        <f>VLOOKUP($A76,'Existing External Data'!$A$2:$X$109,23,0)</f>
        <v>2.3E-3</v>
      </c>
      <c r="AA76" s="4">
        <f>VLOOKUP($A76,'Existing External Data'!$A$2:$X$109,24,0)</f>
        <v>0</v>
      </c>
      <c r="AB76" s="4">
        <v>2.0899999999999998E-2</v>
      </c>
    </row>
    <row r="77" spans="1:28" x14ac:dyDescent="0.2">
      <c r="A77" s="3">
        <v>5948</v>
      </c>
      <c r="B77" s="5">
        <f>VLOOKUP(A77,'Station Equivalency'!$A$2:$B$115,2,0)</f>
        <v>5998</v>
      </c>
      <c r="C77" s="5" t="str">
        <f>VLOOKUP($A77,'Existing External Data'!$A$2:$X$109,2,0)</f>
        <v>US 41</v>
      </c>
      <c r="D77" s="5">
        <f>VLOOKUP($A77,'Existing External Data'!$A$2:$X$109,3,0)</f>
        <v>255</v>
      </c>
      <c r="E77" s="5">
        <f>VLOOKUP($A77,'Existing External Data'!$A$2:$X$109,4,0)</f>
        <v>29</v>
      </c>
      <c r="F77" s="5">
        <f>VLOOKUP($A77,'Existing External Data'!$A$2:$X$109,5,0)</f>
        <v>4</v>
      </c>
      <c r="G77" s="5">
        <f>VLOOKUP($A77,'Existing External Data'!$A$2:$X$109,6,0)</f>
        <v>5</v>
      </c>
      <c r="H77" s="5">
        <f>VLOOKUP($A77,'Existing External Data'!$A$2:$X$109,7,0)</f>
        <v>0</v>
      </c>
      <c r="I77" s="5">
        <f>VLOOKUP($A77,'Existing External Data'!$A$2:$M$109,8,0)</f>
        <v>14414</v>
      </c>
      <c r="J77" s="5">
        <f>VLOOKUP($A77,'Existing External Data'!$A$2:$M$109,9,0)</f>
        <v>12100</v>
      </c>
      <c r="K77" s="5">
        <f>VLOOKUP($A77,'Existing External Data'!$A$2:$M$109,10,0)</f>
        <v>12920</v>
      </c>
      <c r="L77" s="11">
        <v>12500</v>
      </c>
      <c r="M77" s="5">
        <f>VLOOKUP($A77,'Existing External Data'!$A$2:$M$109,11,0)</f>
        <v>15366</v>
      </c>
      <c r="N77" s="5">
        <f>VLOOKUP($A77,'Existing External Data'!$A$2:$M$109,12,0)</f>
        <v>12900</v>
      </c>
      <c r="O77" s="5">
        <f>VLOOKUP($A77,'Existing External Data'!$A$2:$M$109,13,0)</f>
        <v>13774</v>
      </c>
      <c r="P77" s="11">
        <f t="shared" si="2"/>
        <v>13330</v>
      </c>
      <c r="Q77" s="4">
        <f>VLOOKUP($A77,'Existing External Data'!$A$2:$X$109,14,0)</f>
        <v>0</v>
      </c>
      <c r="R77" s="4">
        <f>VLOOKUP($A77,'Existing External Data'!$A$2:$X$109,15,0)</f>
        <v>0</v>
      </c>
      <c r="S77" s="4">
        <f>VLOOKUP($A77,'Existing External Data'!$A$2:$X$109,16,0)</f>
        <v>0.39600000000000002</v>
      </c>
      <c r="T77" s="4">
        <f>VLOOKUP($A77,'Existing External Data'!$A$2:$X$109,17,0)</f>
        <v>0.39600000000000002</v>
      </c>
      <c r="U77" s="4">
        <f>VLOOKUP($A77,'Existing External Data'!$A$2:$X$109,18,0)</f>
        <v>2.9700000000000001E-2</v>
      </c>
      <c r="V77" s="4">
        <f>VLOOKUP($A77,'Existing External Data'!$A$2:$X$109,19,0)</f>
        <v>8.4900000000000003E-2</v>
      </c>
      <c r="W77" s="4">
        <f>VLOOKUP($A77,'Existing External Data'!$A$2:$X$109,20,0)</f>
        <v>3.3E-3</v>
      </c>
      <c r="X77" s="4">
        <f>VLOOKUP($A77,'Existing External Data'!$A$2:$X$109,21,0)</f>
        <v>4.5400000000000003E-2</v>
      </c>
      <c r="Y77" s="4">
        <f>VLOOKUP($A77,'Existing External Data'!$A$2:$X$109,22,0)</f>
        <v>4.8999999999999998E-3</v>
      </c>
      <c r="Z77" s="4">
        <f>VLOOKUP($A77,'Existing External Data'!$A$2:$X$109,23,0)</f>
        <v>2.8799999999999999E-2</v>
      </c>
      <c r="AA77" s="4">
        <f>VLOOKUP($A77,'Existing External Data'!$A$2:$X$109,24,0)</f>
        <v>1.0800000000000001E-2</v>
      </c>
      <c r="AB77" s="4">
        <v>8.9900000000000008E-2</v>
      </c>
    </row>
    <row r="78" spans="1:28" x14ac:dyDescent="0.2">
      <c r="A78" s="3">
        <v>5949</v>
      </c>
      <c r="B78" s="5">
        <f>VLOOKUP(A78,'Station Equivalency'!$A$2:$B$115,2,0)</f>
        <v>5999</v>
      </c>
      <c r="C78" s="5" t="str">
        <f>VLOOKUP($A78,'Existing External Data'!$A$2:$X$109,2,0)</f>
        <v>SR 155</v>
      </c>
      <c r="D78" s="5">
        <f>VLOOKUP($A78,'Existing External Data'!$A$2:$X$109,3,0)</f>
        <v>255</v>
      </c>
      <c r="E78" s="5">
        <f>VLOOKUP($A78,'Existing External Data'!$A$2:$X$109,4,0)</f>
        <v>1</v>
      </c>
      <c r="F78" s="5">
        <f>VLOOKUP($A78,'Existing External Data'!$A$2:$X$109,5,0)</f>
        <v>4</v>
      </c>
      <c r="G78" s="5">
        <f>VLOOKUP($A78,'Existing External Data'!$A$2:$X$109,6,0)</f>
        <v>5</v>
      </c>
      <c r="H78" s="5">
        <f>VLOOKUP($A78,'Existing External Data'!$A$2:$X$109,7,0)</f>
        <v>0</v>
      </c>
      <c r="I78" s="5">
        <f>VLOOKUP($A78,'Existing External Data'!$A$2:$M$109,8,0)</f>
        <v>13743</v>
      </c>
      <c r="J78" s="5">
        <f>VLOOKUP($A78,'Existing External Data'!$A$2:$M$109,9,0)</f>
        <v>13060</v>
      </c>
      <c r="K78" s="5">
        <f>VLOOKUP($A78,'Existing External Data'!$A$2:$M$109,10,0)</f>
        <v>13060</v>
      </c>
      <c r="L78" s="11">
        <v>14500</v>
      </c>
      <c r="M78" s="5">
        <f>VLOOKUP($A78,'Existing External Data'!$A$2:$M$109,11,0)</f>
        <v>14652</v>
      </c>
      <c r="N78" s="5">
        <f>VLOOKUP($A78,'Existing External Data'!$A$2:$M$109,12,0)</f>
        <v>13922</v>
      </c>
      <c r="O78" s="5">
        <f>VLOOKUP($A78,'Existing External Data'!$A$2:$M$109,13,0)</f>
        <v>13922</v>
      </c>
      <c r="P78" s="11">
        <f t="shared" si="2"/>
        <v>15460</v>
      </c>
      <c r="Q78" s="4">
        <f>VLOOKUP($A78,'Existing External Data'!$A$2:$X$109,14,0)</f>
        <v>0</v>
      </c>
      <c r="R78" s="4">
        <f>VLOOKUP($A78,'Existing External Data'!$A$2:$X$109,15,0)</f>
        <v>0</v>
      </c>
      <c r="S78" s="4">
        <f>VLOOKUP($A78,'Existing External Data'!$A$2:$X$109,16,0)</f>
        <v>0.41339999999999999</v>
      </c>
      <c r="T78" s="4">
        <f>VLOOKUP($A78,'Existing External Data'!$A$2:$X$109,17,0)</f>
        <v>0.41339999999999999</v>
      </c>
      <c r="U78" s="4">
        <f>VLOOKUP($A78,'Existing External Data'!$A$2:$X$109,18,0)</f>
        <v>3.6499999999999998E-2</v>
      </c>
      <c r="V78" s="4">
        <f>VLOOKUP($A78,'Existing External Data'!$A$2:$X$109,19,0)</f>
        <v>8.6400000000000005E-2</v>
      </c>
      <c r="W78" s="4">
        <f>VLOOKUP($A78,'Existing External Data'!$A$2:$X$109,20,0)</f>
        <v>2.5000000000000001E-3</v>
      </c>
      <c r="X78" s="4">
        <f>VLOOKUP($A78,'Existing External Data'!$A$2:$X$109,21,0)</f>
        <v>2.9100000000000001E-2</v>
      </c>
      <c r="Y78" s="4">
        <f>VLOOKUP($A78,'Existing External Data'!$A$2:$X$109,22,0)</f>
        <v>1.5E-3</v>
      </c>
      <c r="Z78" s="4">
        <f>VLOOKUP($A78,'Existing External Data'!$A$2:$X$109,23,0)</f>
        <v>1.3899999999999999E-2</v>
      </c>
      <c r="AA78" s="4">
        <f>VLOOKUP($A78,'Existing External Data'!$A$2:$X$109,24,0)</f>
        <v>3.2000000000000002E-3</v>
      </c>
      <c r="AB78" s="4">
        <v>4.7699999999999999E-2</v>
      </c>
    </row>
    <row r="79" spans="1:28" x14ac:dyDescent="0.2">
      <c r="A79" s="3">
        <v>5950</v>
      </c>
      <c r="B79" s="5">
        <f>VLOOKUP(A79,'Station Equivalency'!$A$2:$B$115,2,0)</f>
        <v>6000</v>
      </c>
      <c r="C79" s="5" t="str">
        <f>VLOOKUP($A79,'Existing External Data'!$A$2:$X$109,2,0)</f>
        <v>SR 362</v>
      </c>
      <c r="D79" s="5">
        <f>VLOOKUP($A79,'Existing External Data'!$A$2:$X$109,3,0)</f>
        <v>255</v>
      </c>
      <c r="E79" s="5">
        <f>VLOOKUP($A79,'Existing External Data'!$A$2:$X$109,4,0)</f>
        <v>67</v>
      </c>
      <c r="F79" s="5">
        <f>VLOOKUP($A79,'Existing External Data'!$A$2:$X$109,5,0)</f>
        <v>2</v>
      </c>
      <c r="G79" s="5">
        <f>VLOOKUP($A79,'Existing External Data'!$A$2:$X$109,6,0)</f>
        <v>5</v>
      </c>
      <c r="H79" s="5">
        <f>VLOOKUP($A79,'Existing External Data'!$A$2:$X$109,7,0)</f>
        <v>0</v>
      </c>
      <c r="I79" s="5">
        <f>VLOOKUP($A79,'Existing External Data'!$A$2:$M$109,8,0)</f>
        <v>7100</v>
      </c>
      <c r="J79" s="5">
        <f>VLOOKUP($A79,'Existing External Data'!$A$2:$M$109,9,0)</f>
        <v>7140</v>
      </c>
      <c r="K79" s="5">
        <f>VLOOKUP($A79,'Existing External Data'!$A$2:$M$109,10,0)</f>
        <v>7240</v>
      </c>
      <c r="L79" s="11">
        <v>7390</v>
      </c>
      <c r="M79" s="5">
        <f>VLOOKUP($A79,'Existing External Data'!$A$2:$M$109,11,0)</f>
        <v>7570</v>
      </c>
      <c r="N79" s="5">
        <f>VLOOKUP($A79,'Existing External Data'!$A$2:$M$109,12,0)</f>
        <v>7612</v>
      </c>
      <c r="O79" s="5">
        <f>VLOOKUP($A79,'Existing External Data'!$A$2:$M$109,13,0)</f>
        <v>7718</v>
      </c>
      <c r="P79" s="11">
        <f t="shared" si="2"/>
        <v>7880</v>
      </c>
      <c r="Q79" s="4">
        <f>VLOOKUP($A79,'Existing External Data'!$A$2:$X$109,14,0)</f>
        <v>0</v>
      </c>
      <c r="R79" s="4">
        <f>VLOOKUP($A79,'Existing External Data'!$A$2:$X$109,15,0)</f>
        <v>0</v>
      </c>
      <c r="S79" s="4">
        <f>VLOOKUP($A79,'Existing External Data'!$A$2:$X$109,16,0)</f>
        <v>0.34939999999999999</v>
      </c>
      <c r="T79" s="4">
        <f>VLOOKUP($A79,'Existing External Data'!$A$2:$X$109,17,0)</f>
        <v>0.34939999999999999</v>
      </c>
      <c r="U79" s="4">
        <f>VLOOKUP($A79,'Existing External Data'!$A$2:$X$109,18,0)</f>
        <v>0.1116</v>
      </c>
      <c r="V79" s="4">
        <f>VLOOKUP($A79,'Existing External Data'!$A$2:$X$109,19,0)</f>
        <v>8.3599999999999994E-2</v>
      </c>
      <c r="W79" s="4">
        <f>VLOOKUP($A79,'Existing External Data'!$A$2:$X$109,20,0)</f>
        <v>1.5900000000000001E-2</v>
      </c>
      <c r="X79" s="4">
        <f>VLOOKUP($A79,'Existing External Data'!$A$2:$X$109,21,0)</f>
        <v>6.7500000000000004E-2</v>
      </c>
      <c r="Y79" s="4">
        <f>VLOOKUP($A79,'Existing External Data'!$A$2:$X$109,22,0)</f>
        <v>0</v>
      </c>
      <c r="Z79" s="4">
        <f>VLOOKUP($A79,'Existing External Data'!$A$2:$X$109,23,0)</f>
        <v>1.8800000000000001E-2</v>
      </c>
      <c r="AA79" s="4">
        <f>VLOOKUP($A79,'Existing External Data'!$A$2:$X$109,24,0)</f>
        <v>3.8E-3</v>
      </c>
      <c r="AB79" s="4">
        <v>9.01E-2</v>
      </c>
    </row>
    <row r="80" spans="1:28" x14ac:dyDescent="0.2">
      <c r="A80" s="3">
        <v>5951</v>
      </c>
      <c r="B80" s="5">
        <f>VLOOKUP(A80,'Station Equivalency'!$A$2:$B$115,2,0)</f>
        <v>6001</v>
      </c>
      <c r="C80" s="5" t="str">
        <f>VLOOKUP($A80,'Existing External Data'!$A$2:$X$109,2,0)</f>
        <v>SR 18</v>
      </c>
      <c r="D80" s="5">
        <f>VLOOKUP($A80,'Existing External Data'!$A$2:$X$109,3,0)</f>
        <v>255</v>
      </c>
      <c r="E80" s="5">
        <f>VLOOKUP($A80,'Existing External Data'!$A$2:$X$109,4,0)</f>
        <v>93</v>
      </c>
      <c r="F80" s="5">
        <f>VLOOKUP($A80,'Existing External Data'!$A$2:$X$109,5,0)</f>
        <v>2</v>
      </c>
      <c r="G80" s="5">
        <f>VLOOKUP($A80,'Existing External Data'!$A$2:$X$109,6,0)</f>
        <v>5</v>
      </c>
      <c r="H80" s="5">
        <f>VLOOKUP($A80,'Existing External Data'!$A$2:$X$109,7,0)</f>
        <v>0</v>
      </c>
      <c r="I80" s="5">
        <f>VLOOKUP($A80,'Existing External Data'!$A$2:$M$109,8,0)</f>
        <v>1880</v>
      </c>
      <c r="J80" s="5">
        <f>VLOOKUP($A80,'Existing External Data'!$A$2:$M$109,9,0)</f>
        <v>2010</v>
      </c>
      <c r="K80" s="5">
        <f>VLOOKUP($A80,'Existing External Data'!$A$2:$M$109,10,0)</f>
        <v>2220</v>
      </c>
      <c r="L80" s="11">
        <v>1950</v>
      </c>
      <c r="M80" s="5">
        <f>VLOOKUP($A80,'Existing External Data'!$A$2:$M$109,11,0)</f>
        <v>2006</v>
      </c>
      <c r="N80" s="5">
        <f>VLOOKUP($A80,'Existing External Data'!$A$2:$M$109,12,0)</f>
        <v>2144</v>
      </c>
      <c r="O80" s="5">
        <f>VLOOKUP($A80,'Existing External Data'!$A$2:$M$109,13,0)</f>
        <v>2368</v>
      </c>
      <c r="P80" s="11">
        <f t="shared" si="2"/>
        <v>2080</v>
      </c>
      <c r="Q80" s="4">
        <f>VLOOKUP($A80,'Existing External Data'!$A$2:$X$109,14,0)</f>
        <v>0</v>
      </c>
      <c r="R80" s="4">
        <f>VLOOKUP($A80,'Existing External Data'!$A$2:$X$109,15,0)</f>
        <v>0</v>
      </c>
      <c r="S80" s="4">
        <f>VLOOKUP($A80,'Existing External Data'!$A$2:$X$109,16,0)</f>
        <v>0.40239999999999998</v>
      </c>
      <c r="T80" s="4">
        <f>VLOOKUP($A80,'Existing External Data'!$A$2:$X$109,17,0)</f>
        <v>0.40239999999999998</v>
      </c>
      <c r="U80" s="4">
        <f>VLOOKUP($A80,'Existing External Data'!$A$2:$X$109,18,0)</f>
        <v>0.1482</v>
      </c>
      <c r="V80" s="4">
        <f>VLOOKUP($A80,'Existing External Data'!$A$2:$X$109,19,0)</f>
        <v>3.0800000000000001E-2</v>
      </c>
      <c r="W80" s="4">
        <f>VLOOKUP($A80,'Existing External Data'!$A$2:$X$109,20,0)</f>
        <v>7.1999999999999998E-3</v>
      </c>
      <c r="X80" s="4">
        <f>VLOOKUP($A80,'Existing External Data'!$A$2:$X$109,21,0)</f>
        <v>7.1999999999999998E-3</v>
      </c>
      <c r="Y80" s="4">
        <f>VLOOKUP($A80,'Existing External Data'!$A$2:$X$109,22,0)</f>
        <v>0</v>
      </c>
      <c r="Z80" s="4">
        <f>VLOOKUP($A80,'Existing External Data'!$A$2:$X$109,23,0)</f>
        <v>1.6999999999999999E-3</v>
      </c>
      <c r="AA80" s="4">
        <f>VLOOKUP($A80,'Existing External Data'!$A$2:$X$109,24,0)</f>
        <v>4.0000000000000002E-4</v>
      </c>
      <c r="AB80" s="4">
        <v>9.2999999999999992E-3</v>
      </c>
    </row>
    <row r="81" spans="1:28" x14ac:dyDescent="0.2">
      <c r="A81" s="3">
        <v>5952</v>
      </c>
      <c r="B81" s="5">
        <f>VLOOKUP(A81,'Station Equivalency'!$A$2:$B$115,2,0)</f>
        <v>6002</v>
      </c>
      <c r="C81" s="5" t="str">
        <f>VLOOKUP($A81,'Existing External Data'!$A$2:$X$109,2,0)</f>
        <v>SR 85</v>
      </c>
      <c r="D81" s="5">
        <f>VLOOKUP($A81,'Existing External Data'!$A$2:$X$109,3,0)</f>
        <v>77</v>
      </c>
      <c r="E81" s="5">
        <f>VLOOKUP($A81,'Existing External Data'!$A$2:$X$109,4,0)</f>
        <v>370</v>
      </c>
      <c r="F81" s="5">
        <f>VLOOKUP($A81,'Existing External Data'!$A$2:$X$109,5,0)</f>
        <v>2</v>
      </c>
      <c r="G81" s="5">
        <f>VLOOKUP($A81,'Existing External Data'!$A$2:$X$109,6,0)</f>
        <v>6</v>
      </c>
      <c r="H81" s="5">
        <f>VLOOKUP($A81,'Existing External Data'!$A$2:$X$109,7,0)</f>
        <v>0</v>
      </c>
      <c r="I81" s="5">
        <f>VLOOKUP($A81,'Existing External Data'!$A$2:$M$109,8,0)</f>
        <v>5280</v>
      </c>
      <c r="J81" s="5">
        <f>VLOOKUP($A81,'Existing External Data'!$A$2:$M$109,9,0)</f>
        <v>5400</v>
      </c>
      <c r="K81" s="5">
        <f>VLOOKUP($A81,'Existing External Data'!$A$2:$M$109,10,0)</f>
        <v>4280</v>
      </c>
      <c r="L81" s="11">
        <v>4510</v>
      </c>
      <c r="M81" s="5">
        <f>VLOOKUP($A81,'Existing External Data'!$A$2:$M$109,11,0)</f>
        <v>5630</v>
      </c>
      <c r="N81" s="5">
        <f>VLOOKUP($A81,'Existing External Data'!$A$2:$M$109,12,0)</f>
        <v>5758</v>
      </c>
      <c r="O81" s="5">
        <f>VLOOKUP($A81,'Existing External Data'!$A$2:$M$109,13,0)</f>
        <v>4564</v>
      </c>
      <c r="P81" s="11">
        <f t="shared" si="2"/>
        <v>4810</v>
      </c>
      <c r="Q81" s="4">
        <f>VLOOKUP($A81,'Existing External Data'!$A$2:$X$109,14,0)</f>
        <v>0</v>
      </c>
      <c r="R81" s="4">
        <f>VLOOKUP($A81,'Existing External Data'!$A$2:$X$109,15,0)</f>
        <v>0</v>
      </c>
      <c r="S81" s="4">
        <f>VLOOKUP($A81,'Existing External Data'!$A$2:$X$109,16,0)</f>
        <v>0.4078</v>
      </c>
      <c r="T81" s="4">
        <f>VLOOKUP($A81,'Existing External Data'!$A$2:$X$109,17,0)</f>
        <v>0.40749999999999997</v>
      </c>
      <c r="U81" s="4">
        <f>VLOOKUP($A81,'Existing External Data'!$A$2:$X$109,18,0)</f>
        <v>8.8000000000000005E-3</v>
      </c>
      <c r="V81" s="4">
        <f>VLOOKUP($A81,'Existing External Data'!$A$2:$X$109,19,0)</f>
        <v>4.5999999999999999E-2</v>
      </c>
      <c r="W81" s="4">
        <f>VLOOKUP($A81,'Existing External Data'!$A$2:$X$109,20,0)</f>
        <v>0</v>
      </c>
      <c r="X81" s="4">
        <f>VLOOKUP($A81,'Existing External Data'!$A$2:$X$109,21,0)</f>
        <v>8.5699999999999998E-2</v>
      </c>
      <c r="Y81" s="4">
        <f>VLOOKUP($A81,'Existing External Data'!$A$2:$X$109,22,0)</f>
        <v>0</v>
      </c>
      <c r="Z81" s="4">
        <f>VLOOKUP($A81,'Existing External Data'!$A$2:$X$109,23,0)</f>
        <v>4.0500000000000001E-2</v>
      </c>
      <c r="AA81" s="4">
        <f>VLOOKUP($A81,'Existing External Data'!$A$2:$X$109,24,0)</f>
        <v>3.7000000000000002E-3</v>
      </c>
      <c r="AB81" s="4">
        <v>0.12990000000000002</v>
      </c>
    </row>
    <row r="82" spans="1:28" x14ac:dyDescent="0.2">
      <c r="A82" s="3">
        <v>5953</v>
      </c>
      <c r="B82" s="5">
        <f>VLOOKUP(A82,'Station Equivalency'!$A$2:$B$115,2,0)</f>
        <v>6003</v>
      </c>
      <c r="C82" s="5" t="str">
        <f>VLOOKUP($A82,'Existing External Data'!$A$2:$X$109,2,0)</f>
        <v>SR 54</v>
      </c>
      <c r="D82" s="5">
        <f>VLOOKUP($A82,'Existing External Data'!$A$2:$X$109,3,0)</f>
        <v>77</v>
      </c>
      <c r="E82" s="5">
        <f>VLOOKUP($A82,'Existing External Data'!$A$2:$X$109,4,0)</f>
        <v>380</v>
      </c>
      <c r="F82" s="5">
        <f>VLOOKUP($A82,'Existing External Data'!$A$2:$X$109,5,0)</f>
        <v>2</v>
      </c>
      <c r="G82" s="5">
        <f>VLOOKUP($A82,'Existing External Data'!$A$2:$X$109,6,0)</f>
        <v>6</v>
      </c>
      <c r="H82" s="5">
        <f>VLOOKUP($A82,'Existing External Data'!$A$2:$X$109,7,0)</f>
        <v>0</v>
      </c>
      <c r="I82" s="5">
        <f>VLOOKUP($A82,'Existing External Data'!$A$2:$M$109,8,0)</f>
        <v>1762</v>
      </c>
      <c r="J82" s="5">
        <f>VLOOKUP($A82,'Existing External Data'!$A$2:$M$109,9,0)</f>
        <v>1910</v>
      </c>
      <c r="K82" s="5">
        <f>VLOOKUP($A82,'Existing External Data'!$A$2:$M$109,10,0)</f>
        <v>2150</v>
      </c>
      <c r="L82" s="11">
        <v>2000</v>
      </c>
      <c r="M82" s="5">
        <f>VLOOKUP($A82,'Existing External Data'!$A$2:$M$109,11,0)</f>
        <v>1880</v>
      </c>
      <c r="N82" s="5">
        <f>VLOOKUP($A82,'Existing External Data'!$A$2:$M$109,12,0)</f>
        <v>2038</v>
      </c>
      <c r="O82" s="5">
        <f>VLOOKUP($A82,'Existing External Data'!$A$2:$M$109,13,0)</f>
        <v>2292</v>
      </c>
      <c r="P82" s="11">
        <f t="shared" si="2"/>
        <v>2130</v>
      </c>
      <c r="Q82" s="4">
        <f>VLOOKUP($A82,'Existing External Data'!$A$2:$X$109,14,0)</f>
        <v>0</v>
      </c>
      <c r="R82" s="4">
        <f>VLOOKUP($A82,'Existing External Data'!$A$2:$X$109,15,0)</f>
        <v>0</v>
      </c>
      <c r="S82" s="4">
        <f>VLOOKUP($A82,'Existing External Data'!$A$2:$X$109,16,0)</f>
        <v>0.43630000000000002</v>
      </c>
      <c r="T82" s="4">
        <f>VLOOKUP($A82,'Existing External Data'!$A$2:$X$109,17,0)</f>
        <v>0.43590000000000001</v>
      </c>
      <c r="U82" s="4">
        <f>VLOOKUP($A82,'Existing External Data'!$A$2:$X$109,18,0)</f>
        <v>0.01</v>
      </c>
      <c r="V82" s="4">
        <f>VLOOKUP($A82,'Existing External Data'!$A$2:$X$109,19,0)</f>
        <v>3.7499999999999999E-2</v>
      </c>
      <c r="W82" s="4">
        <f>VLOOKUP($A82,'Existing External Data'!$A$2:$X$109,20,0)</f>
        <v>4.0000000000000002E-4</v>
      </c>
      <c r="X82" s="4">
        <f>VLOOKUP($A82,'Existing External Data'!$A$2:$X$109,21,0)</f>
        <v>5.4100000000000002E-2</v>
      </c>
      <c r="Y82" s="4">
        <f>VLOOKUP($A82,'Existing External Data'!$A$2:$X$109,22,0)</f>
        <v>0</v>
      </c>
      <c r="Z82" s="4">
        <f>VLOOKUP($A82,'Existing External Data'!$A$2:$X$109,23,0)</f>
        <v>2.5700000000000001E-2</v>
      </c>
      <c r="AA82" s="4">
        <f>VLOOKUP($A82,'Existing External Data'!$A$2:$X$109,24,0)</f>
        <v>0</v>
      </c>
      <c r="AB82" s="4">
        <v>7.980000000000001E-2</v>
      </c>
    </row>
    <row r="83" spans="1:28" x14ac:dyDescent="0.2">
      <c r="A83" s="3">
        <v>5954</v>
      </c>
      <c r="B83" s="5">
        <f>VLOOKUP(A83,'Station Equivalency'!$A$2:$B$115,2,0)</f>
        <v>6004</v>
      </c>
      <c r="C83" s="5" t="str">
        <f>VLOOKUP($A83,'Existing External Data'!$A$2:$X$109,2,0)</f>
        <v>US 41</v>
      </c>
      <c r="D83" s="5">
        <f>VLOOKUP($A83,'Existing External Data'!$A$2:$X$109,3,0)</f>
        <v>77</v>
      </c>
      <c r="E83" s="5">
        <f>VLOOKUP($A83,'Existing External Data'!$A$2:$X$109,4,0)</f>
        <v>101</v>
      </c>
      <c r="F83" s="5">
        <f>VLOOKUP($A83,'Existing External Data'!$A$2:$X$109,5,0)</f>
        <v>2</v>
      </c>
      <c r="G83" s="5">
        <f>VLOOKUP($A83,'Existing External Data'!$A$2:$X$109,6,0)</f>
        <v>6</v>
      </c>
      <c r="H83" s="5">
        <f>VLOOKUP($A83,'Existing External Data'!$A$2:$X$109,7,0)</f>
        <v>0</v>
      </c>
      <c r="I83" s="5">
        <f>VLOOKUP($A83,'Existing External Data'!$A$2:$M$109,8,0)</f>
        <v>5914</v>
      </c>
      <c r="J83" s="5">
        <f>VLOOKUP($A83,'Existing External Data'!$A$2:$M$109,9,0)</f>
        <v>6390</v>
      </c>
      <c r="K83" s="5">
        <f>VLOOKUP($A83,'Existing External Data'!$A$2:$M$109,10,0)</f>
        <v>5310</v>
      </c>
      <c r="L83" s="11">
        <v>6230</v>
      </c>
      <c r="M83" s="5">
        <f>VLOOKUP($A83,'Existing External Data'!$A$2:$M$109,11,0)</f>
        <v>6306</v>
      </c>
      <c r="N83" s="5">
        <f>VLOOKUP($A83,'Existing External Data'!$A$2:$M$109,12,0)</f>
        <v>6812</v>
      </c>
      <c r="O83" s="5">
        <f>VLOOKUP($A83,'Existing External Data'!$A$2:$M$109,13,0)</f>
        <v>5662</v>
      </c>
      <c r="P83" s="11">
        <f t="shared" si="2"/>
        <v>6640</v>
      </c>
      <c r="Q83" s="4">
        <f>VLOOKUP($A83,'Existing External Data'!$A$2:$X$109,14,0)</f>
        <v>0</v>
      </c>
      <c r="R83" s="4">
        <f>VLOOKUP($A83,'Existing External Data'!$A$2:$X$109,15,0)</f>
        <v>0</v>
      </c>
      <c r="S83" s="4">
        <f>VLOOKUP($A83,'Existing External Data'!$A$2:$X$109,16,0)</f>
        <v>0.39190000000000003</v>
      </c>
      <c r="T83" s="4">
        <f>VLOOKUP($A83,'Existing External Data'!$A$2:$X$109,17,0)</f>
        <v>0.39169999999999999</v>
      </c>
      <c r="U83" s="4">
        <f>VLOOKUP($A83,'Existing External Data'!$A$2:$X$109,18,0)</f>
        <v>2.9499999999999998E-2</v>
      </c>
      <c r="V83" s="4">
        <f>VLOOKUP($A83,'Existing External Data'!$A$2:$X$109,19,0)</f>
        <v>9.5399999999999999E-2</v>
      </c>
      <c r="W83" s="4">
        <f>VLOOKUP($A83,'Existing External Data'!$A$2:$X$109,20,0)</f>
        <v>1.4E-3</v>
      </c>
      <c r="X83" s="4">
        <f>VLOOKUP($A83,'Existing External Data'!$A$2:$X$109,21,0)</f>
        <v>4.87E-2</v>
      </c>
      <c r="Y83" s="4">
        <f>VLOOKUP($A83,'Existing External Data'!$A$2:$X$109,22,0)</f>
        <v>2.5999999999999999E-3</v>
      </c>
      <c r="Z83" s="4">
        <f>VLOOKUP($A83,'Existing External Data'!$A$2:$X$109,23,0)</f>
        <v>3.09E-2</v>
      </c>
      <c r="AA83" s="4">
        <f>VLOOKUP($A83,'Existing External Data'!$A$2:$X$109,24,0)</f>
        <v>7.7999999999999996E-3</v>
      </c>
      <c r="AB83" s="4">
        <v>0.09</v>
      </c>
    </row>
    <row r="84" spans="1:28" x14ac:dyDescent="0.2">
      <c r="A84" s="3">
        <v>5955</v>
      </c>
      <c r="B84" s="5">
        <f>VLOOKUP(A84,'Station Equivalency'!$A$2:$B$115,2,0)</f>
        <v>6005</v>
      </c>
      <c r="C84" s="5" t="str">
        <f>VLOOKUP($A84,'Existing External Data'!$A$2:$X$109,2,0)</f>
        <v>I-85</v>
      </c>
      <c r="D84" s="5">
        <f>VLOOKUP($A84,'Existing External Data'!$A$2:$X$109,3,0)</f>
        <v>77</v>
      </c>
      <c r="E84" s="5">
        <f>VLOOKUP($A84,'Existing External Data'!$A$2:$X$109,4,0)</f>
        <v>153</v>
      </c>
      <c r="F84" s="5">
        <f>VLOOKUP($A84,'Existing External Data'!$A$2:$X$109,5,0)</f>
        <v>4</v>
      </c>
      <c r="G84" s="5">
        <f>VLOOKUP($A84,'Existing External Data'!$A$2:$X$109,6,0)</f>
        <v>6</v>
      </c>
      <c r="H84" s="5">
        <f>VLOOKUP($A84,'Existing External Data'!$A$2:$X$109,7,0)</f>
        <v>1</v>
      </c>
      <c r="I84" s="5">
        <f>VLOOKUP($A84,'Existing External Data'!$A$2:$M$109,8,0)</f>
        <v>37604</v>
      </c>
      <c r="J84" s="5">
        <f>VLOOKUP($A84,'Existing External Data'!$A$2:$M$109,9,0)</f>
        <v>41020</v>
      </c>
      <c r="K84" s="5">
        <f>VLOOKUP($A84,'Existing External Data'!$A$2:$M$109,10,0)</f>
        <v>44280</v>
      </c>
      <c r="L84" s="11">
        <v>49000</v>
      </c>
      <c r="M84" s="5">
        <f>VLOOKUP($A84,'Existing External Data'!$A$2:$M$109,11,0)</f>
        <v>37718</v>
      </c>
      <c r="N84" s="5">
        <f>VLOOKUP($A84,'Existing External Data'!$A$2:$M$109,12,0)</f>
        <v>41144</v>
      </c>
      <c r="O84" s="5">
        <f>VLOOKUP($A84,'Existing External Data'!$A$2:$M$109,13,0)</f>
        <v>44414</v>
      </c>
      <c r="P84" s="11">
        <f t="shared" si="2"/>
        <v>49150</v>
      </c>
      <c r="Q84" s="4">
        <f>VLOOKUP($A84,'Existing External Data'!$A$2:$X$109,14,0)</f>
        <v>0.24560000000000001</v>
      </c>
      <c r="R84" s="4">
        <f>VLOOKUP($A84,'Existing External Data'!$A$2:$X$109,15,0)</f>
        <v>0.24560000000000001</v>
      </c>
      <c r="S84" s="4">
        <f>VLOOKUP($A84,'Existing External Data'!$A$2:$X$109,16,0)</f>
        <v>0</v>
      </c>
      <c r="T84" s="4">
        <f>VLOOKUP($A84,'Existing External Data'!$A$2:$X$109,17,0)</f>
        <v>0</v>
      </c>
      <c r="U84" s="4">
        <f>VLOOKUP($A84,'Existing External Data'!$A$2:$X$109,18,0)</f>
        <v>0.26579999999999998</v>
      </c>
      <c r="V84" s="4">
        <f>VLOOKUP($A84,'Existing External Data'!$A$2:$X$109,19,0)</f>
        <v>6.08E-2</v>
      </c>
      <c r="W84" s="4">
        <f>VLOOKUP($A84,'Existing External Data'!$A$2:$X$109,20,0)</f>
        <v>2.2000000000000001E-3</v>
      </c>
      <c r="X84" s="4">
        <f>VLOOKUP($A84,'Existing External Data'!$A$2:$X$109,21,0)</f>
        <v>3.0599999999999999E-2</v>
      </c>
      <c r="Y84" s="4">
        <f>VLOOKUP($A84,'Existing External Data'!$A$2:$X$109,22,0)</f>
        <v>5.4000000000000003E-3</v>
      </c>
      <c r="Z84" s="4">
        <f>VLOOKUP($A84,'Existing External Data'!$A$2:$X$109,23,0)</f>
        <v>7.0199999999999999E-2</v>
      </c>
      <c r="AA84" s="4">
        <f>VLOOKUP($A84,'Existing External Data'!$A$2:$X$109,24,0)</f>
        <v>7.3800000000000004E-2</v>
      </c>
      <c r="AB84" s="4">
        <v>0.18</v>
      </c>
    </row>
    <row r="85" spans="1:28" x14ac:dyDescent="0.2">
      <c r="A85" s="3">
        <v>5956</v>
      </c>
      <c r="B85" s="5">
        <f>VLOOKUP(A85,'Station Equivalency'!$A$2:$B$115,2,0)</f>
        <v>6006</v>
      </c>
      <c r="C85" s="5" t="str">
        <f>VLOOKUP($A85,'Existing External Data'!$A$2:$X$109,2,0)</f>
        <v>US 29</v>
      </c>
      <c r="D85" s="5">
        <f>VLOOKUP($A85,'Existing External Data'!$A$2:$X$109,3,0)</f>
        <v>77</v>
      </c>
      <c r="E85" s="5">
        <f>VLOOKUP($A85,'Existing External Data'!$A$2:$X$109,4,0)</f>
        <v>183</v>
      </c>
      <c r="F85" s="5">
        <f>VLOOKUP($A85,'Existing External Data'!$A$2:$X$109,5,0)</f>
        <v>2</v>
      </c>
      <c r="G85" s="5">
        <f>VLOOKUP($A85,'Existing External Data'!$A$2:$X$109,6,0)</f>
        <v>6</v>
      </c>
      <c r="H85" s="5">
        <f>VLOOKUP($A85,'Existing External Data'!$A$2:$X$109,7,0)</f>
        <v>0</v>
      </c>
      <c r="I85" s="5">
        <f>VLOOKUP($A85,'Existing External Data'!$A$2:$M$109,8,0)</f>
        <v>2838</v>
      </c>
      <c r="J85" s="5">
        <f>VLOOKUP($A85,'Existing External Data'!$A$2:$M$109,9,0)</f>
        <v>3250</v>
      </c>
      <c r="K85" s="5">
        <f>VLOOKUP($A85,'Existing External Data'!$A$2:$M$109,10,0)</f>
        <v>2110</v>
      </c>
      <c r="L85" s="11">
        <v>3380</v>
      </c>
      <c r="M85" s="5">
        <f>VLOOKUP($A85,'Existing External Data'!$A$2:$M$109,11,0)</f>
        <v>3026</v>
      </c>
      <c r="N85" s="5">
        <f>VLOOKUP($A85,'Existing External Data'!$A$2:$M$109,12,0)</f>
        <v>3466</v>
      </c>
      <c r="O85" s="5">
        <f>VLOOKUP($A85,'Existing External Data'!$A$2:$M$109,13,0)</f>
        <v>2250</v>
      </c>
      <c r="P85" s="11">
        <f t="shared" si="2"/>
        <v>3600</v>
      </c>
      <c r="Q85" s="4">
        <f>VLOOKUP($A85,'Existing External Data'!$A$2:$X$109,14,0)</f>
        <v>0</v>
      </c>
      <c r="R85" s="4">
        <f>VLOOKUP($A85,'Existing External Data'!$A$2:$X$109,15,0)</f>
        <v>0</v>
      </c>
      <c r="S85" s="4">
        <f>VLOOKUP($A85,'Existing External Data'!$A$2:$X$109,16,0)</f>
        <v>0.42220000000000002</v>
      </c>
      <c r="T85" s="4">
        <f>VLOOKUP($A85,'Existing External Data'!$A$2:$X$109,17,0)</f>
        <v>0.42220000000000002</v>
      </c>
      <c r="U85" s="4">
        <f>VLOOKUP($A85,'Existing External Data'!$A$2:$X$109,18,0)</f>
        <v>3.78E-2</v>
      </c>
      <c r="V85" s="4">
        <f>VLOOKUP($A85,'Existing External Data'!$A$2:$X$109,19,0)</f>
        <v>3.78E-2</v>
      </c>
      <c r="W85" s="4">
        <f>VLOOKUP($A85,'Existing External Data'!$A$2:$X$109,20,0)</f>
        <v>0</v>
      </c>
      <c r="X85" s="4">
        <f>VLOOKUP($A85,'Existing External Data'!$A$2:$X$109,21,0)</f>
        <v>4.8899999999999999E-2</v>
      </c>
      <c r="Y85" s="4">
        <f>VLOOKUP($A85,'Existing External Data'!$A$2:$X$109,22,0)</f>
        <v>0</v>
      </c>
      <c r="Z85" s="4">
        <f>VLOOKUP($A85,'Existing External Data'!$A$2:$X$109,23,0)</f>
        <v>2.8400000000000002E-2</v>
      </c>
      <c r="AA85" s="4">
        <f>VLOOKUP($A85,'Existing External Data'!$A$2:$X$109,24,0)</f>
        <v>2.7000000000000001E-3</v>
      </c>
      <c r="AB85" s="4">
        <v>0.08</v>
      </c>
    </row>
    <row r="86" spans="1:28" x14ac:dyDescent="0.2">
      <c r="A86" s="3">
        <v>5957</v>
      </c>
      <c r="B86" s="5">
        <f>VLOOKUP(A86,'Station Equivalency'!$A$2:$B$115,2,0)</f>
        <v>6007</v>
      </c>
      <c r="C86" s="5" t="str">
        <f>VLOOKUP($A86,'Existing External Data'!$A$2:$X$109,2,0)</f>
        <v>Corinth Rd</v>
      </c>
      <c r="D86" s="5">
        <f>VLOOKUP($A86,'Existing External Data'!$A$2:$X$109,3,0)</f>
        <v>77</v>
      </c>
      <c r="E86" s="5">
        <f>VLOOKUP($A86,'Existing External Data'!$A$2:$X$109,4,0)</f>
        <v>221</v>
      </c>
      <c r="F86" s="5">
        <f>VLOOKUP($A86,'Existing External Data'!$A$2:$X$109,5,0)</f>
        <v>2</v>
      </c>
      <c r="G86" s="5">
        <f>VLOOKUP($A86,'Existing External Data'!$A$2:$X$109,6,0)</f>
        <v>6</v>
      </c>
      <c r="H86" s="5">
        <f>VLOOKUP($A86,'Existing External Data'!$A$2:$X$109,7,0)</f>
        <v>0</v>
      </c>
      <c r="I86" s="5">
        <f>VLOOKUP($A86,'Existing External Data'!$A$2:$M$109,8,0)</f>
        <v>1200</v>
      </c>
      <c r="J86" s="5">
        <f>VLOOKUP($A86,'Existing External Data'!$A$2:$M$109,9,0)</f>
        <v>1050</v>
      </c>
      <c r="K86" s="5">
        <f>VLOOKUP($A86,'Existing External Data'!$A$2:$M$109,10,0)</f>
        <v>1080</v>
      </c>
      <c r="L86" s="11">
        <v>1050</v>
      </c>
      <c r="M86" s="5">
        <f>VLOOKUP($A86,'Existing External Data'!$A$2:$M$109,11,0)</f>
        <v>1280</v>
      </c>
      <c r="N86" s="5">
        <f>VLOOKUP($A86,'Existing External Data'!$A$2:$M$109,12,0)</f>
        <v>1120</v>
      </c>
      <c r="O86" s="5">
        <f>VLOOKUP($A86,'Existing External Data'!$A$2:$M$109,13,0)</f>
        <v>1152</v>
      </c>
      <c r="P86" s="11">
        <f t="shared" si="2"/>
        <v>1120</v>
      </c>
      <c r="Q86" s="4">
        <f>VLOOKUP($A86,'Existing External Data'!$A$2:$X$109,14,0)</f>
        <v>0</v>
      </c>
      <c r="R86" s="4">
        <f>VLOOKUP($A86,'Existing External Data'!$A$2:$X$109,15,0)</f>
        <v>0</v>
      </c>
      <c r="S86" s="4">
        <f>VLOOKUP($A86,'Existing External Data'!$A$2:$X$109,16,0)</f>
        <v>0.35160000000000002</v>
      </c>
      <c r="T86" s="4">
        <f>VLOOKUP($A86,'Existing External Data'!$A$2:$X$109,17,0)</f>
        <v>0.35160000000000002</v>
      </c>
      <c r="U86" s="4">
        <f>VLOOKUP($A86,'Existing External Data'!$A$2:$X$109,18,0)</f>
        <v>0.02</v>
      </c>
      <c r="V86" s="4">
        <f>VLOOKUP($A86,'Existing External Data'!$A$2:$X$109,19,0)</f>
        <v>0.12759999999999999</v>
      </c>
      <c r="W86" s="4">
        <f>VLOOKUP($A86,'Existing External Data'!$A$2:$X$109,20,0)</f>
        <v>0</v>
      </c>
      <c r="X86" s="4">
        <f>VLOOKUP($A86,'Existing External Data'!$A$2:$X$109,21,0)</f>
        <v>0.1363</v>
      </c>
      <c r="Y86" s="4">
        <f>VLOOKUP($A86,'Existing External Data'!$A$2:$X$109,22,0)</f>
        <v>0</v>
      </c>
      <c r="Z86" s="4">
        <f>VLOOKUP($A86,'Existing External Data'!$A$2:$X$109,23,0)</f>
        <v>1.3899999999999999E-2</v>
      </c>
      <c r="AA86" s="4">
        <f>VLOOKUP($A86,'Existing External Data'!$A$2:$X$109,24,0)</f>
        <v>0</v>
      </c>
      <c r="AB86" s="4">
        <v>0.1502</v>
      </c>
    </row>
    <row r="87" spans="1:28" x14ac:dyDescent="0.2">
      <c r="A87" s="3">
        <v>5958</v>
      </c>
      <c r="B87" s="5">
        <f>VLOOKUP(A87,'Station Equivalency'!$A$2:$B$115,2,0)</f>
        <v>6008</v>
      </c>
      <c r="C87" s="5" t="str">
        <f>VLOOKUP($A87,'Existing External Data'!$A$2:$X$109,2,0)</f>
        <v>SR 34</v>
      </c>
      <c r="D87" s="5">
        <f>VLOOKUP($A87,'Existing External Data'!$A$2:$X$109,3,0)</f>
        <v>77</v>
      </c>
      <c r="E87" s="5">
        <f>VLOOKUP($A87,'Existing External Data'!$A$2:$X$109,4,0)</f>
        <v>232</v>
      </c>
      <c r="F87" s="5">
        <f>VLOOKUP($A87,'Existing External Data'!$A$2:$X$109,5,0)</f>
        <v>2</v>
      </c>
      <c r="G87" s="5">
        <f>VLOOKUP($A87,'Existing External Data'!$A$2:$X$109,6,0)</f>
        <v>6</v>
      </c>
      <c r="H87" s="5">
        <f>VLOOKUP($A87,'Existing External Data'!$A$2:$X$109,7,0)</f>
        <v>0</v>
      </c>
      <c r="I87" s="5">
        <f>VLOOKUP($A87,'Existing External Data'!$A$2:$M$109,8,0)</f>
        <v>5085</v>
      </c>
      <c r="J87" s="5">
        <f>VLOOKUP($A87,'Existing External Data'!$A$2:$M$109,9,0)</f>
        <v>3820</v>
      </c>
      <c r="K87" s="5">
        <f>VLOOKUP($A87,'Existing External Data'!$A$2:$M$109,10,0)</f>
        <v>3450</v>
      </c>
      <c r="L87" s="11">
        <v>4250</v>
      </c>
      <c r="M87" s="5">
        <f>VLOOKUP($A87,'Existing External Data'!$A$2:$M$109,11,0)</f>
        <v>5422</v>
      </c>
      <c r="N87" s="5">
        <f>VLOOKUP($A87,'Existing External Data'!$A$2:$M$109,12,0)</f>
        <v>4074</v>
      </c>
      <c r="O87" s="5">
        <f>VLOOKUP($A87,'Existing External Data'!$A$2:$M$109,13,0)</f>
        <v>3678</v>
      </c>
      <c r="P87" s="11">
        <f t="shared" si="2"/>
        <v>4530</v>
      </c>
      <c r="Q87" s="4">
        <f>VLOOKUP($A87,'Existing External Data'!$A$2:$X$109,14,0)</f>
        <v>0</v>
      </c>
      <c r="R87" s="4">
        <f>VLOOKUP($A87,'Existing External Data'!$A$2:$X$109,15,0)</f>
        <v>0</v>
      </c>
      <c r="S87" s="4">
        <f>VLOOKUP($A87,'Existing External Data'!$A$2:$X$109,16,0)</f>
        <v>0.37409999999999999</v>
      </c>
      <c r="T87" s="4">
        <f>VLOOKUP($A87,'Existing External Data'!$A$2:$X$109,17,0)</f>
        <v>0.37409999999999999</v>
      </c>
      <c r="U87" s="4">
        <f>VLOOKUP($A87,'Existing External Data'!$A$2:$X$109,18,0)</f>
        <v>3.6200000000000003E-2</v>
      </c>
      <c r="V87" s="4">
        <f>VLOOKUP($A87,'Existing External Data'!$A$2:$X$109,19,0)</f>
        <v>0.1052</v>
      </c>
      <c r="W87" s="4">
        <f>VLOOKUP($A87,'Existing External Data'!$A$2:$X$109,20,0)</f>
        <v>2.9999999999999997E-4</v>
      </c>
      <c r="X87" s="4">
        <f>VLOOKUP($A87,'Existing External Data'!$A$2:$X$109,21,0)</f>
        <v>7.8299999999999995E-2</v>
      </c>
      <c r="Y87" s="4">
        <f>VLOOKUP($A87,'Existing External Data'!$A$2:$X$109,22,0)</f>
        <v>0</v>
      </c>
      <c r="Z87" s="4">
        <f>VLOOKUP($A87,'Existing External Data'!$A$2:$X$109,23,0)</f>
        <v>3.0499999999999999E-2</v>
      </c>
      <c r="AA87" s="4">
        <f>VLOOKUP($A87,'Existing External Data'!$A$2:$X$109,24,0)</f>
        <v>1.4E-3</v>
      </c>
      <c r="AB87" s="4">
        <v>0.11019999999999999</v>
      </c>
    </row>
    <row r="88" spans="1:28" x14ac:dyDescent="0.2">
      <c r="A88" s="3">
        <v>5959</v>
      </c>
      <c r="B88" s="5">
        <f>VLOOKUP(A88,'Station Equivalency'!$A$2:$B$115,2,0)</f>
        <v>6009</v>
      </c>
      <c r="C88" s="5" t="str">
        <f>VLOOKUP($A88,'Existing External Data'!$A$2:$X$109,2,0)</f>
        <v>Milligan Creek</v>
      </c>
      <c r="D88" s="5">
        <f>VLOOKUP($A88,'Existing External Data'!$A$2:$X$109,3,0)</f>
        <v>199</v>
      </c>
      <c r="E88" s="5">
        <f>VLOOKUP($A88,'Existing External Data'!$A$2:$X$109,4,0)</f>
        <v>189</v>
      </c>
      <c r="F88" s="5">
        <f>VLOOKUP($A88,'Existing External Data'!$A$2:$X$109,5,0)</f>
        <v>2</v>
      </c>
      <c r="G88" s="5">
        <f>VLOOKUP($A88,'Existing External Data'!$A$2:$X$109,6,0)</f>
        <v>6</v>
      </c>
      <c r="H88" s="5">
        <f>VLOOKUP($A88,'Existing External Data'!$A$2:$X$109,7,0)</f>
        <v>0</v>
      </c>
      <c r="I88" s="5">
        <f>VLOOKUP($A88,'Existing External Data'!$A$2:$M$109,8,0)</f>
        <v>500</v>
      </c>
      <c r="J88" s="5">
        <v>525</v>
      </c>
      <c r="K88" s="5">
        <v>550</v>
      </c>
      <c r="L88" s="31">
        <v>600</v>
      </c>
      <c r="M88" s="5">
        <f>VLOOKUP($A88,'Existing External Data'!$A$2:$M$109,11,0)</f>
        <v>534</v>
      </c>
      <c r="N88" s="5">
        <f>VLOOKUP($A88,'Existing External Data'!$A$2:$M$109,12,0)</f>
        <v>640</v>
      </c>
      <c r="O88" s="5">
        <v>590</v>
      </c>
      <c r="P88" s="11">
        <f t="shared" si="2"/>
        <v>640</v>
      </c>
      <c r="Q88" s="4">
        <f>VLOOKUP($A88,'Existing External Data'!$A$2:$X$109,14,0)</f>
        <v>0</v>
      </c>
      <c r="R88" s="4">
        <f>VLOOKUP($A88,'Existing External Data'!$A$2:$X$109,15,0)</f>
        <v>0</v>
      </c>
      <c r="S88" s="4">
        <f>VLOOKUP($A88,'Existing External Data'!$A$2:$X$109,16,0)</f>
        <v>0.43490000000000001</v>
      </c>
      <c r="T88" s="4">
        <f>VLOOKUP($A88,'Existing External Data'!$A$2:$X$109,17,0)</f>
        <v>0.43490000000000001</v>
      </c>
      <c r="U88" s="4">
        <f>VLOOKUP($A88,'Existing External Data'!$A$2:$X$109,18,0)</f>
        <v>0</v>
      </c>
      <c r="V88" s="4">
        <f>VLOOKUP($A88,'Existing External Data'!$A$2:$X$109,19,0)</f>
        <v>0.1198</v>
      </c>
      <c r="W88" s="4">
        <f>VLOOKUP($A88,'Existing External Data'!$A$2:$X$109,20,0)</f>
        <v>0</v>
      </c>
      <c r="X88" s="4">
        <f>VLOOKUP($A88,'Existing External Data'!$A$2:$X$109,21,0)</f>
        <v>9.4999999999999998E-3</v>
      </c>
      <c r="Y88" s="4">
        <f>VLOOKUP($A88,'Existing External Data'!$A$2:$X$109,22,0)</f>
        <v>0</v>
      </c>
      <c r="Z88" s="4">
        <f>VLOOKUP($A88,'Existing External Data'!$A$2:$X$109,23,0)</f>
        <v>8.9999999999999998E-4</v>
      </c>
      <c r="AA88" s="4">
        <f>VLOOKUP($A88,'Existing External Data'!$A$2:$X$109,24,0)</f>
        <v>0</v>
      </c>
      <c r="AB88" s="4">
        <v>1.04E-2</v>
      </c>
    </row>
    <row r="89" spans="1:28" x14ac:dyDescent="0.2">
      <c r="A89" s="3">
        <v>5960</v>
      </c>
      <c r="B89" s="5">
        <f>VLOOKUP(A89,'Station Equivalency'!$A$2:$B$115,2,0)</f>
        <v>6010</v>
      </c>
      <c r="C89" s="5" t="str">
        <f>VLOOKUP($A89,'Existing External Data'!$A$2:$X$109,2,0)</f>
        <v>SR 1</v>
      </c>
      <c r="D89" s="5">
        <f>VLOOKUP($A89,'Existing External Data'!$A$2:$X$109,3,0)</f>
        <v>45</v>
      </c>
      <c r="E89" s="5">
        <f>VLOOKUP($A89,'Existing External Data'!$A$2:$X$109,4,0)</f>
        <v>1</v>
      </c>
      <c r="F89" s="5">
        <f>VLOOKUP($A89,'Existing External Data'!$A$2:$X$109,5,0)</f>
        <v>2</v>
      </c>
      <c r="G89" s="5">
        <f>VLOOKUP($A89,'Existing External Data'!$A$2:$X$109,6,0)</f>
        <v>6</v>
      </c>
      <c r="H89" s="5">
        <f>VLOOKUP($A89,'Existing External Data'!$A$2:$X$109,7,0)</f>
        <v>0</v>
      </c>
      <c r="I89" s="5">
        <f>VLOOKUP($A89,'Existing External Data'!$A$2:$M$109,8,0)</f>
        <v>4400</v>
      </c>
      <c r="J89" s="5">
        <f>VLOOKUP($A89,'Existing External Data'!$A$2:$M$109,9,0)</f>
        <v>4870</v>
      </c>
      <c r="K89" s="5">
        <f>VLOOKUP($A89,'Existing External Data'!$A$2:$M$109,10,0)</f>
        <v>7700</v>
      </c>
      <c r="L89" s="11">
        <v>7480</v>
      </c>
      <c r="M89" s="5">
        <f>VLOOKUP($A89,'Existing External Data'!$A$2:$M$109,11,0)</f>
        <v>4692</v>
      </c>
      <c r="N89" s="5">
        <f>VLOOKUP($A89,'Existing External Data'!$A$2:$M$109,12,0)</f>
        <v>5192</v>
      </c>
      <c r="O89" s="5">
        <f>VLOOKUP($A89,'Existing External Data'!$A$2:$M$109,13,0)</f>
        <v>8210</v>
      </c>
      <c r="P89" s="11">
        <f t="shared" si="2"/>
        <v>7980</v>
      </c>
      <c r="Q89" s="4">
        <f>VLOOKUP($A89,'Existing External Data'!$A$2:$X$109,14,0)</f>
        <v>0</v>
      </c>
      <c r="R89" s="4">
        <f>VLOOKUP($A89,'Existing External Data'!$A$2:$X$109,15,0)</f>
        <v>0</v>
      </c>
      <c r="S89" s="4">
        <f>VLOOKUP($A89,'Existing External Data'!$A$2:$X$109,16,0)</f>
        <v>0.35899999999999999</v>
      </c>
      <c r="T89" s="4">
        <f>VLOOKUP($A89,'Existing External Data'!$A$2:$X$109,17,0)</f>
        <v>0.35899999999999999</v>
      </c>
      <c r="U89" s="4">
        <f>VLOOKUP($A89,'Existing External Data'!$A$2:$X$109,18,0)</f>
        <v>3.4700000000000002E-2</v>
      </c>
      <c r="V89" s="4">
        <f>VLOOKUP($A89,'Existing External Data'!$A$2:$X$109,19,0)</f>
        <v>0.1037</v>
      </c>
      <c r="W89" s="4">
        <f>VLOOKUP($A89,'Existing External Data'!$A$2:$X$109,20,0)</f>
        <v>1.6999999999999999E-3</v>
      </c>
      <c r="X89" s="4">
        <f>VLOOKUP($A89,'Existing External Data'!$A$2:$X$109,21,0)</f>
        <v>6.6100000000000006E-2</v>
      </c>
      <c r="Y89" s="4">
        <f>VLOOKUP($A89,'Existing External Data'!$A$2:$X$109,22,0)</f>
        <v>3.3999999999999998E-3</v>
      </c>
      <c r="Z89" s="4">
        <f>VLOOKUP($A89,'Existing External Data'!$A$2:$X$109,23,0)</f>
        <v>6.2899999999999998E-2</v>
      </c>
      <c r="AA89" s="4">
        <f>VLOOKUP($A89,'Existing External Data'!$A$2:$X$109,24,0)</f>
        <v>9.4999999999999998E-3</v>
      </c>
      <c r="AB89" s="4">
        <v>0.14190000000000003</v>
      </c>
    </row>
    <row r="90" spans="1:28" x14ac:dyDescent="0.2">
      <c r="A90" s="3">
        <v>5961</v>
      </c>
      <c r="B90" s="5">
        <f>VLOOKUP(A90,'Station Equivalency'!$A$2:$B$115,2,0)</f>
        <v>6011</v>
      </c>
      <c r="C90" s="5" t="str">
        <f>VLOOKUP($A90,'Existing External Data'!$A$2:$X$109,2,0)</f>
        <v>Stoney Pt</v>
      </c>
      <c r="D90" s="5">
        <f>VLOOKUP($A90,'Existing External Data'!$A$2:$X$109,3,0)</f>
        <v>45</v>
      </c>
      <c r="E90" s="5">
        <f>VLOOKUP($A90,'Existing External Data'!$A$2:$X$109,4,0)</f>
        <v>285</v>
      </c>
      <c r="F90" s="5">
        <f>VLOOKUP($A90,'Existing External Data'!$A$2:$X$109,5,0)</f>
        <v>2</v>
      </c>
      <c r="G90" s="5">
        <f>VLOOKUP($A90,'Existing External Data'!$A$2:$X$109,6,0)</f>
        <v>6</v>
      </c>
      <c r="H90" s="5">
        <f>VLOOKUP($A90,'Existing External Data'!$A$2:$X$109,7,0)</f>
        <v>0</v>
      </c>
      <c r="I90" s="5">
        <f>VLOOKUP($A90,'Existing External Data'!$A$2:$M$109,8,0)</f>
        <v>780</v>
      </c>
      <c r="J90" s="5">
        <f>VLOOKUP($A90,'Existing External Data'!$A$2:$M$109,9,0)</f>
        <v>680</v>
      </c>
      <c r="K90" s="5">
        <f>VLOOKUP($A90,'Existing External Data'!$A$2:$M$109,10,0)</f>
        <v>720</v>
      </c>
      <c r="L90" s="11">
        <v>860</v>
      </c>
      <c r="M90" s="5">
        <f>VLOOKUP($A90,'Existing External Data'!$A$2:$M$109,11,0)</f>
        <v>832</v>
      </c>
      <c r="N90" s="5">
        <f>VLOOKUP($A90,'Existing External Data'!$A$2:$M$109,12,0)</f>
        <v>726</v>
      </c>
      <c r="O90" s="5">
        <f>VLOOKUP($A90,'Existing External Data'!$A$2:$M$109,13,0)</f>
        <v>768</v>
      </c>
      <c r="P90" s="11">
        <f t="shared" si="2"/>
        <v>920</v>
      </c>
      <c r="Q90" s="4">
        <f>VLOOKUP($A90,'Existing External Data'!$A$2:$X$109,14,0)</f>
        <v>0</v>
      </c>
      <c r="R90" s="4">
        <f>VLOOKUP($A90,'Existing External Data'!$A$2:$X$109,15,0)</f>
        <v>0</v>
      </c>
      <c r="S90" s="4">
        <f>VLOOKUP($A90,'Existing External Data'!$A$2:$X$109,16,0)</f>
        <v>0.3906</v>
      </c>
      <c r="T90" s="4">
        <f>VLOOKUP($A90,'Existing External Data'!$A$2:$X$109,17,0)</f>
        <v>0.38929999999999998</v>
      </c>
      <c r="U90" s="4">
        <f>VLOOKUP($A90,'Existing External Data'!$A$2:$X$109,18,0)</f>
        <v>2.5999999999999999E-2</v>
      </c>
      <c r="V90" s="4">
        <f>VLOOKUP($A90,'Existing External Data'!$A$2:$X$109,19,0)</f>
        <v>0.1211</v>
      </c>
      <c r="W90" s="4">
        <f>VLOOKUP($A90,'Existing External Data'!$A$2:$X$109,20,0)</f>
        <v>6.4999999999999997E-3</v>
      </c>
      <c r="X90" s="4">
        <f>VLOOKUP($A90,'Existing External Data'!$A$2:$X$109,21,0)</f>
        <v>6.1199999999999997E-2</v>
      </c>
      <c r="Y90" s="4">
        <f>VLOOKUP($A90,'Existing External Data'!$A$2:$X$109,22,0)</f>
        <v>0</v>
      </c>
      <c r="Z90" s="4">
        <f>VLOOKUP($A90,'Existing External Data'!$A$2:$X$109,23,0)</f>
        <v>5.1999999999999998E-3</v>
      </c>
      <c r="AA90" s="4">
        <f>VLOOKUP($A90,'Existing External Data'!$A$2:$X$109,24,0)</f>
        <v>0</v>
      </c>
      <c r="AB90" s="4">
        <v>6.6400000000000001E-2</v>
      </c>
    </row>
    <row r="91" spans="1:28" x14ac:dyDescent="0.2">
      <c r="A91" s="3">
        <v>5962</v>
      </c>
      <c r="B91" s="5">
        <f>VLOOKUP(A91,'Station Equivalency'!$A$2:$B$115,2,0)</f>
        <v>6012</v>
      </c>
      <c r="C91" s="5" t="str">
        <f>VLOOKUP($A91,'Existing External Data'!$A$2:$X$109,2,0)</f>
        <v>Old Columbus Rd</v>
      </c>
      <c r="D91" s="5">
        <f>VLOOKUP($A91,'Existing External Data'!$A$2:$X$109,3,0)</f>
        <v>45</v>
      </c>
      <c r="E91" s="5">
        <f>VLOOKUP($A91,'Existing External Data'!$A$2:$X$109,4,0)</f>
        <v>301</v>
      </c>
      <c r="F91" s="5">
        <f>VLOOKUP($A91,'Existing External Data'!$A$2:$X$109,5,0)</f>
        <v>2</v>
      </c>
      <c r="G91" s="5">
        <f>VLOOKUP($A91,'Existing External Data'!$A$2:$X$109,6,0)</f>
        <v>6</v>
      </c>
      <c r="H91" s="5">
        <f>VLOOKUP($A91,'Existing External Data'!$A$2:$X$109,7,0)</f>
        <v>0</v>
      </c>
      <c r="I91" s="5">
        <f>VLOOKUP($A91,'Existing External Data'!$A$2:$M$109,8,0)</f>
        <v>500</v>
      </c>
      <c r="J91" s="5">
        <f>VLOOKUP($A91,'Existing External Data'!$A$2:$M$109,9,0)</f>
        <v>600</v>
      </c>
      <c r="K91" s="5">
        <f>VLOOKUP($A91,'Existing External Data'!$A$2:$M$109,10,0)</f>
        <v>750</v>
      </c>
      <c r="L91" s="11">
        <v>670</v>
      </c>
      <c r="M91" s="5">
        <f>VLOOKUP($A91,'Existing External Data'!$A$2:$M$109,11,0)</f>
        <v>534</v>
      </c>
      <c r="N91" s="5">
        <f>VLOOKUP($A91,'Existing External Data'!$A$2:$M$109,12,0)</f>
        <v>640</v>
      </c>
      <c r="O91" s="5">
        <f>VLOOKUP($A91,'Existing External Data'!$A$2:$M$109,13,0)</f>
        <v>800</v>
      </c>
      <c r="P91" s="11">
        <f t="shared" si="2"/>
        <v>710</v>
      </c>
      <c r="Q91" s="4">
        <f>VLOOKUP($A91,'Existing External Data'!$A$2:$X$109,14,0)</f>
        <v>0</v>
      </c>
      <c r="R91" s="4">
        <f>VLOOKUP($A91,'Existing External Data'!$A$2:$X$109,15,0)</f>
        <v>0</v>
      </c>
      <c r="S91" s="4">
        <f>VLOOKUP($A91,'Existing External Data'!$A$2:$X$109,16,0)</f>
        <v>0.435</v>
      </c>
      <c r="T91" s="4">
        <f>VLOOKUP($A91,'Existing External Data'!$A$2:$X$109,17,0)</f>
        <v>0.43380000000000002</v>
      </c>
      <c r="U91" s="4">
        <f>VLOOKUP($A91,'Existing External Data'!$A$2:$X$109,18,0)</f>
        <v>0</v>
      </c>
      <c r="V91" s="4">
        <f>VLOOKUP($A91,'Existing External Data'!$A$2:$X$109,19,0)</f>
        <v>0.12</v>
      </c>
      <c r="W91" s="4">
        <f>VLOOKUP($A91,'Existing External Data'!$A$2:$X$109,20,0)</f>
        <v>0</v>
      </c>
      <c r="X91" s="4">
        <f>VLOOKUP($A91,'Existing External Data'!$A$2:$X$109,21,0)</f>
        <v>0.01</v>
      </c>
      <c r="Y91" s="4">
        <f>VLOOKUP($A91,'Existing External Data'!$A$2:$X$109,22,0)</f>
        <v>0</v>
      </c>
      <c r="Z91" s="4">
        <f>VLOOKUP($A91,'Existing External Data'!$A$2:$X$109,23,0)</f>
        <v>1.2999999999999999E-3</v>
      </c>
      <c r="AA91" s="4">
        <f>VLOOKUP($A91,'Existing External Data'!$A$2:$X$109,24,0)</f>
        <v>0</v>
      </c>
      <c r="AB91" s="4">
        <v>1.1300000000000001E-2</v>
      </c>
    </row>
    <row r="92" spans="1:28" x14ac:dyDescent="0.2">
      <c r="A92" s="3">
        <v>5963</v>
      </c>
      <c r="B92" s="5">
        <f>VLOOKUP(A92,'Station Equivalency'!$A$2:$B$115,2,0)</f>
        <v>6013</v>
      </c>
      <c r="C92" s="5" t="str">
        <f>VLOOKUP($A92,'Existing External Data'!$A$2:$X$109,2,0)</f>
        <v>SR 100</v>
      </c>
      <c r="D92" s="5">
        <f>VLOOKUP($A92,'Existing External Data'!$A$2:$X$109,3,0)</f>
        <v>45</v>
      </c>
      <c r="E92" s="5">
        <f>VLOOKUP($A92,'Existing External Data'!$A$2:$X$109,4,0)</f>
        <v>172</v>
      </c>
      <c r="F92" s="5">
        <f>VLOOKUP($A92,'Existing External Data'!$A$2:$X$109,5,0)</f>
        <v>2</v>
      </c>
      <c r="G92" s="5">
        <f>VLOOKUP($A92,'Existing External Data'!$A$2:$X$109,6,0)</f>
        <v>6</v>
      </c>
      <c r="H92" s="5">
        <f>VLOOKUP($A92,'Existing External Data'!$A$2:$X$109,7,0)</f>
        <v>0</v>
      </c>
      <c r="I92" s="5">
        <f>VLOOKUP($A92,'Existing External Data'!$A$2:$M$109,8,0)</f>
        <v>880</v>
      </c>
      <c r="J92" s="5">
        <f>VLOOKUP($A92,'Existing External Data'!$A$2:$M$109,9,0)</f>
        <v>800</v>
      </c>
      <c r="K92" s="5">
        <f>VLOOKUP($A92,'Existing External Data'!$A$2:$M$109,10,0)</f>
        <v>2450</v>
      </c>
      <c r="L92" s="11">
        <v>1460</v>
      </c>
      <c r="M92" s="5">
        <f>VLOOKUP($A92,'Existing External Data'!$A$2:$M$109,11,0)</f>
        <v>940</v>
      </c>
      <c r="N92" s="5">
        <f>VLOOKUP($A92,'Existing External Data'!$A$2:$M$109,12,0)</f>
        <v>854</v>
      </c>
      <c r="O92" s="5">
        <f>VLOOKUP($A92,'Existing External Data'!$A$2:$M$109,13,0)</f>
        <v>2612</v>
      </c>
      <c r="P92" s="11">
        <f t="shared" si="2"/>
        <v>1560</v>
      </c>
      <c r="Q92" s="4">
        <f>VLOOKUP($A92,'Existing External Data'!$A$2:$X$109,14,0)</f>
        <v>0</v>
      </c>
      <c r="R92" s="4">
        <f>VLOOKUP($A92,'Existing External Data'!$A$2:$X$109,15,0)</f>
        <v>0</v>
      </c>
      <c r="S92" s="4">
        <f>VLOOKUP($A92,'Existing External Data'!$A$2:$X$109,16,0)</f>
        <v>0.3629</v>
      </c>
      <c r="T92" s="4">
        <f>VLOOKUP($A92,'Existing External Data'!$A$2:$X$109,17,0)</f>
        <v>0.3629</v>
      </c>
      <c r="U92" s="4">
        <f>VLOOKUP($A92,'Existing External Data'!$A$2:$X$109,18,0)</f>
        <v>3.7499999999999999E-2</v>
      </c>
      <c r="V92" s="4">
        <f>VLOOKUP($A92,'Existing External Data'!$A$2:$X$109,19,0)</f>
        <v>0.1229</v>
      </c>
      <c r="W92" s="4">
        <f>VLOOKUP($A92,'Existing External Data'!$A$2:$X$109,20,0)</f>
        <v>3.8E-3</v>
      </c>
      <c r="X92" s="4">
        <f>VLOOKUP($A92,'Existing External Data'!$A$2:$X$109,21,0)</f>
        <v>5.5899999999999998E-2</v>
      </c>
      <c r="Y92" s="4">
        <f>VLOOKUP($A92,'Existing External Data'!$A$2:$X$109,22,0)</f>
        <v>0</v>
      </c>
      <c r="Z92" s="4">
        <f>VLOOKUP($A92,'Existing External Data'!$A$2:$X$109,23,0)</f>
        <v>5.3999999999999999E-2</v>
      </c>
      <c r="AA92" s="4">
        <f>VLOOKUP($A92,'Existing External Data'!$A$2:$X$109,24,0)</f>
        <v>0</v>
      </c>
      <c r="AB92" s="4">
        <v>0.1099</v>
      </c>
    </row>
    <row r="93" spans="1:28" x14ac:dyDescent="0.2">
      <c r="A93" s="3">
        <v>5964</v>
      </c>
      <c r="B93" s="5">
        <f>VLOOKUP(A93,'Station Equivalency'!$A$2:$B$115,2,0)</f>
        <v>6014</v>
      </c>
      <c r="C93" s="5" t="str">
        <f>VLOOKUP($A93,'Existing External Data'!$A$2:$X$109,2,0)</f>
        <v>SR 100/SR 5</v>
      </c>
      <c r="D93" s="5">
        <f>VLOOKUP($A93,'Existing External Data'!$A$2:$X$109,3,0)</f>
        <v>45</v>
      </c>
      <c r="E93" s="5">
        <f>VLOOKUP($A93,'Existing External Data'!$A$2:$X$109,4,0)</f>
        <v>47</v>
      </c>
      <c r="F93" s="5">
        <f>VLOOKUP($A93,'Existing External Data'!$A$2:$X$109,5,0)</f>
        <v>2</v>
      </c>
      <c r="G93" s="5">
        <f>VLOOKUP($A93,'Existing External Data'!$A$2:$X$109,6,0)</f>
        <v>6</v>
      </c>
      <c r="H93" s="5">
        <f>VLOOKUP($A93,'Existing External Data'!$A$2:$X$109,7,0)</f>
        <v>0</v>
      </c>
      <c r="I93" s="5">
        <f>VLOOKUP($A93,'Existing External Data'!$A$2:$M$109,8,0)</f>
        <v>3857</v>
      </c>
      <c r="J93" s="5">
        <f>VLOOKUP($A93,'Existing External Data'!$A$2:$M$109,9,0)</f>
        <v>3760</v>
      </c>
      <c r="K93" s="5">
        <f>VLOOKUP($A93,'Existing External Data'!$A$2:$M$109,10,0)</f>
        <v>2700</v>
      </c>
      <c r="L93" s="11">
        <v>3600</v>
      </c>
      <c r="M93" s="5">
        <f>VLOOKUP($A93,'Existing External Data'!$A$2:$M$109,11,0)</f>
        <v>4112</v>
      </c>
      <c r="N93" s="5">
        <f>VLOOKUP($A93,'Existing External Data'!$A$2:$M$109,12,0)</f>
        <v>4010</v>
      </c>
      <c r="O93" s="5">
        <f>VLOOKUP($A93,'Existing External Data'!$A$2:$M$109,13,0)</f>
        <v>2880</v>
      </c>
      <c r="P93" s="11">
        <f t="shared" si="2"/>
        <v>3840</v>
      </c>
      <c r="Q93" s="4">
        <f>VLOOKUP($A93,'Existing External Data'!$A$2:$X$109,14,0)</f>
        <v>0</v>
      </c>
      <c r="R93" s="4">
        <f>VLOOKUP($A93,'Existing External Data'!$A$2:$X$109,15,0)</f>
        <v>0</v>
      </c>
      <c r="S93" s="4">
        <f>VLOOKUP($A93,'Existing External Data'!$A$2:$X$109,16,0)</f>
        <v>0.3795</v>
      </c>
      <c r="T93" s="4">
        <f>VLOOKUP($A93,'Existing External Data'!$A$2:$X$109,17,0)</f>
        <v>0.3795</v>
      </c>
      <c r="U93" s="4">
        <f>VLOOKUP($A93,'Existing External Data'!$A$2:$X$109,18,0)</f>
        <v>3.3000000000000002E-2</v>
      </c>
      <c r="V93" s="4">
        <f>VLOOKUP($A93,'Existing External Data'!$A$2:$X$109,19,0)</f>
        <v>0.1024</v>
      </c>
      <c r="W93" s="4">
        <f>VLOOKUP($A93,'Existing External Data'!$A$2:$X$109,20,0)</f>
        <v>5.5999999999999999E-3</v>
      </c>
      <c r="X93" s="4">
        <f>VLOOKUP($A93,'Existing External Data'!$A$2:$X$109,21,0)</f>
        <v>5.8000000000000003E-2</v>
      </c>
      <c r="Y93" s="4">
        <f>VLOOKUP($A93,'Existing External Data'!$A$2:$X$109,22,0)</f>
        <v>0</v>
      </c>
      <c r="Z93" s="4">
        <f>VLOOKUP($A93,'Existing External Data'!$A$2:$X$109,23,0)</f>
        <v>4.0599999999999997E-2</v>
      </c>
      <c r="AA93" s="4">
        <f>VLOOKUP($A93,'Existing External Data'!$A$2:$X$109,24,0)</f>
        <v>1.4E-3</v>
      </c>
      <c r="AB93" s="4">
        <v>9.9999999999999992E-2</v>
      </c>
    </row>
    <row r="94" spans="1:28" x14ac:dyDescent="0.2">
      <c r="A94" s="3">
        <v>5965</v>
      </c>
      <c r="B94" s="5">
        <f>VLOOKUP(A94,'Station Equivalency'!$A$2:$B$115,2,0)</f>
        <v>6015</v>
      </c>
      <c r="C94" s="5" t="str">
        <f>VLOOKUP($A94,'Existing External Data'!$A$2:$X$109,2,0)</f>
        <v>SR 166</v>
      </c>
      <c r="D94" s="5">
        <f>VLOOKUP($A94,'Existing External Data'!$A$2:$X$109,3,0)</f>
        <v>45</v>
      </c>
      <c r="E94" s="5">
        <f>VLOOKUP($A94,'Existing External Data'!$A$2:$X$109,4,0)</f>
        <v>234</v>
      </c>
      <c r="F94" s="5">
        <f>VLOOKUP($A94,'Existing External Data'!$A$2:$X$109,5,0)</f>
        <v>2</v>
      </c>
      <c r="G94" s="5">
        <f>VLOOKUP($A94,'Existing External Data'!$A$2:$X$109,6,0)</f>
        <v>7</v>
      </c>
      <c r="H94" s="5">
        <f>VLOOKUP($A94,'Existing External Data'!$A$2:$X$109,7,0)</f>
        <v>0</v>
      </c>
      <c r="I94" s="5">
        <f>VLOOKUP($A94,'Existing External Data'!$A$2:$M$109,8,0)</f>
        <v>5243</v>
      </c>
      <c r="J94" s="5">
        <f>VLOOKUP($A94,'Existing External Data'!$A$2:$M$109,9,0)</f>
        <v>20140</v>
      </c>
      <c r="K94" s="5">
        <f>VLOOKUP($A94,'Existing External Data'!$A$2:$M$109,10,0)</f>
        <v>13840</v>
      </c>
      <c r="L94" s="11">
        <v>4410</v>
      </c>
      <c r="M94" s="5">
        <f>VLOOKUP($A94,'Existing External Data'!$A$2:$M$109,11,0)</f>
        <v>5590</v>
      </c>
      <c r="N94" s="5">
        <f>VLOOKUP($A94,'Existing External Data'!$A$2:$M$109,12,0)</f>
        <v>21470</v>
      </c>
      <c r="O94" s="5">
        <f>VLOOKUP($A94,'Existing External Data'!$A$2:$M$109,13,0)</f>
        <v>14754</v>
      </c>
      <c r="P94" s="11">
        <f t="shared" si="2"/>
        <v>4700</v>
      </c>
      <c r="Q94" s="4">
        <f>VLOOKUP($A94,'Existing External Data'!$A$2:$X$109,14,0)</f>
        <v>0</v>
      </c>
      <c r="R94" s="4">
        <f>VLOOKUP($A94,'Existing External Data'!$A$2:$X$109,15,0)</f>
        <v>0</v>
      </c>
      <c r="S94" s="4">
        <f>VLOOKUP($A94,'Existing External Data'!$A$2:$X$109,16,0)</f>
        <v>0.39279999999999998</v>
      </c>
      <c r="T94" s="4">
        <f>VLOOKUP($A94,'Existing External Data'!$A$2:$X$109,17,0)</f>
        <v>0.39279999999999998</v>
      </c>
      <c r="U94" s="4">
        <f>VLOOKUP($A94,'Existing External Data'!$A$2:$X$109,18,0)</f>
        <v>3.44E-2</v>
      </c>
      <c r="V94" s="4">
        <f>VLOOKUP($A94,'Existing External Data'!$A$2:$X$109,19,0)</f>
        <v>9.1499999999999998E-2</v>
      </c>
      <c r="W94" s="4">
        <f>VLOOKUP($A94,'Existing External Data'!$A$2:$X$109,20,0)</f>
        <v>8.3999999999999995E-3</v>
      </c>
      <c r="X94" s="4">
        <f>VLOOKUP($A94,'Existing External Data'!$A$2:$X$109,21,0)</f>
        <v>5.28E-2</v>
      </c>
      <c r="Y94" s="4">
        <f>VLOOKUP($A94,'Existing External Data'!$A$2:$X$109,22,0)</f>
        <v>0</v>
      </c>
      <c r="Z94" s="4">
        <f>VLOOKUP($A94,'Existing External Data'!$A$2:$X$109,23,0)</f>
        <v>2.5700000000000001E-2</v>
      </c>
      <c r="AA94" s="4">
        <f>VLOOKUP($A94,'Existing External Data'!$A$2:$X$109,24,0)</f>
        <v>1.5E-3</v>
      </c>
      <c r="AB94" s="4">
        <v>0.08</v>
      </c>
    </row>
    <row r="95" spans="1:28" x14ac:dyDescent="0.2">
      <c r="A95" s="3">
        <v>5966</v>
      </c>
      <c r="B95" s="5">
        <f>VLOOKUP(A95,'Station Equivalency'!$A$2:$B$115,2,0)</f>
        <v>6016</v>
      </c>
      <c r="C95" s="5" t="str">
        <f>VLOOKUP($A95,'Existing External Data'!$A$2:$X$109,2,0)</f>
        <v>SR 100</v>
      </c>
      <c r="D95" s="5">
        <f>VLOOKUP($A95,'Existing External Data'!$A$2:$X$109,3,0)</f>
        <v>45</v>
      </c>
      <c r="E95" s="5">
        <f>VLOOKUP($A95,'Existing External Data'!$A$2:$X$109,4,0)</f>
        <v>194</v>
      </c>
      <c r="F95" s="5">
        <f>VLOOKUP($A95,'Existing External Data'!$A$2:$X$109,5,0)</f>
        <v>2</v>
      </c>
      <c r="G95" s="5">
        <f>VLOOKUP($A95,'Existing External Data'!$A$2:$X$109,6,0)</f>
        <v>7</v>
      </c>
      <c r="H95" s="5">
        <f>VLOOKUP($A95,'Existing External Data'!$A$2:$X$109,7,0)</f>
        <v>0</v>
      </c>
      <c r="I95" s="5">
        <f>VLOOKUP($A95,'Existing External Data'!$A$2:$M$109,8,0)</f>
        <v>2400</v>
      </c>
      <c r="J95" s="5">
        <f>VLOOKUP($A95,'Existing External Data'!$A$2:$M$109,9,0)</f>
        <v>2880</v>
      </c>
      <c r="K95" s="5">
        <f>VLOOKUP($A95,'Existing External Data'!$A$2:$M$109,10,0)</f>
        <v>2620</v>
      </c>
      <c r="L95" s="11">
        <v>3330</v>
      </c>
      <c r="M95" s="5">
        <f>VLOOKUP($A95,'Existing External Data'!$A$2:$M$109,11,0)</f>
        <v>2560</v>
      </c>
      <c r="N95" s="5">
        <f>VLOOKUP($A95,'Existing External Data'!$A$2:$M$109,12,0)</f>
        <v>3072</v>
      </c>
      <c r="O95" s="5">
        <f>VLOOKUP($A95,'Existing External Data'!$A$2:$M$109,13,0)</f>
        <v>2794</v>
      </c>
      <c r="P95" s="11">
        <f t="shared" si="2"/>
        <v>3550</v>
      </c>
      <c r="Q95" s="4">
        <f>VLOOKUP($A95,'Existing External Data'!$A$2:$X$109,14,0)</f>
        <v>0</v>
      </c>
      <c r="R95" s="4">
        <f>VLOOKUP($A95,'Existing External Data'!$A$2:$X$109,15,0)</f>
        <v>0</v>
      </c>
      <c r="S95" s="4">
        <f>VLOOKUP($A95,'Existing External Data'!$A$2:$X$109,16,0)</f>
        <v>0.34749999999999998</v>
      </c>
      <c r="T95" s="4">
        <f>VLOOKUP($A95,'Existing External Data'!$A$2:$X$109,17,0)</f>
        <v>0.34720000000000001</v>
      </c>
      <c r="U95" s="4">
        <f>VLOOKUP($A95,'Existing External Data'!$A$2:$X$109,18,0)</f>
        <v>2.8299999999999999E-2</v>
      </c>
      <c r="V95" s="4">
        <f>VLOOKUP($A95,'Existing External Data'!$A$2:$X$109,19,0)</f>
        <v>0.1145</v>
      </c>
      <c r="W95" s="4">
        <f>VLOOKUP($A95,'Existing External Data'!$A$2:$X$109,20,0)</f>
        <v>1.2500000000000001E-2</v>
      </c>
      <c r="X95" s="4">
        <f>VLOOKUP($A95,'Existing External Data'!$A$2:$X$109,21,0)</f>
        <v>9.3100000000000002E-2</v>
      </c>
      <c r="Y95" s="4">
        <f>VLOOKUP($A95,'Existing External Data'!$A$2:$X$109,22,0)</f>
        <v>0</v>
      </c>
      <c r="Z95" s="4">
        <f>VLOOKUP($A95,'Existing External Data'!$A$2:$X$109,23,0)</f>
        <v>5.5100000000000003E-2</v>
      </c>
      <c r="AA95" s="4">
        <f>VLOOKUP($A95,'Existing External Data'!$A$2:$X$109,24,0)</f>
        <v>1.8E-3</v>
      </c>
      <c r="AB95" s="4">
        <v>0.15</v>
      </c>
    </row>
    <row r="96" spans="1:28" x14ac:dyDescent="0.2">
      <c r="A96" s="3">
        <v>5967</v>
      </c>
      <c r="B96" s="5">
        <f>VLOOKUP(A96,'Station Equivalency'!$A$2:$B$115,2,0)</f>
        <v>6017</v>
      </c>
      <c r="C96" s="5" t="str">
        <f>VLOOKUP($A96,'Existing External Data'!$A$2:$X$109,2,0)</f>
        <v>SR 166</v>
      </c>
      <c r="D96" s="5">
        <f>VLOOKUP($A96,'Existing External Data'!$A$2:$X$109,3,0)</f>
        <v>143</v>
      </c>
      <c r="E96" s="5">
        <f>VLOOKUP($A96,'Existing External Data'!$A$2:$X$109,4,0)</f>
        <v>255</v>
      </c>
      <c r="F96" s="5">
        <f>VLOOKUP($A96,'Existing External Data'!$A$2:$X$109,5,0)</f>
        <v>2</v>
      </c>
      <c r="G96" s="5">
        <f>VLOOKUP($A96,'Existing External Data'!$A$2:$X$109,6,0)</f>
        <v>7</v>
      </c>
      <c r="H96" s="5">
        <f>VLOOKUP($A96,'Existing External Data'!$A$2:$X$109,7,0)</f>
        <v>0</v>
      </c>
      <c r="I96" s="5">
        <f>VLOOKUP($A96,'Existing External Data'!$A$2:$M$109,8,0)</f>
        <v>1200</v>
      </c>
      <c r="J96" s="5">
        <f>VLOOKUP($A96,'Existing External Data'!$A$2:$M$109,9,0)</f>
        <v>1270</v>
      </c>
      <c r="K96" s="5">
        <f>VLOOKUP($A96,'Existing External Data'!$A$2:$M$109,10,0)</f>
        <v>820</v>
      </c>
      <c r="L96" s="11">
        <v>880</v>
      </c>
      <c r="M96" s="5">
        <f>VLOOKUP($A96,'Existing External Data'!$A$2:$M$109,11,0)</f>
        <v>1280</v>
      </c>
      <c r="N96" s="5">
        <f>VLOOKUP($A96,'Existing External Data'!$A$2:$M$109,12,0)</f>
        <v>1354</v>
      </c>
      <c r="O96" s="5">
        <f>VLOOKUP($A96,'Existing External Data'!$A$2:$M$109,13,0)</f>
        <v>876</v>
      </c>
      <c r="P96" s="11">
        <f t="shared" si="2"/>
        <v>940</v>
      </c>
      <c r="Q96" s="4">
        <f>VLOOKUP($A96,'Existing External Data'!$A$2:$X$109,14,0)</f>
        <v>0</v>
      </c>
      <c r="R96" s="4">
        <f>VLOOKUP($A96,'Existing External Data'!$A$2:$X$109,15,0)</f>
        <v>0</v>
      </c>
      <c r="S96" s="4">
        <f>VLOOKUP($A96,'Existing External Data'!$A$2:$X$109,16,0)</f>
        <v>0.34589999999999999</v>
      </c>
      <c r="T96" s="4">
        <f>VLOOKUP($A96,'Existing External Data'!$A$2:$X$109,17,0)</f>
        <v>0.34470000000000001</v>
      </c>
      <c r="U96" s="4">
        <f>VLOOKUP($A96,'Existing External Data'!$A$2:$X$109,18,0)</f>
        <v>9.1300000000000006E-2</v>
      </c>
      <c r="V96" s="4">
        <f>VLOOKUP($A96,'Existing External Data'!$A$2:$X$109,19,0)</f>
        <v>0.1187</v>
      </c>
      <c r="W96" s="4">
        <f>VLOOKUP($A96,'Existing External Data'!$A$2:$X$109,20,0)</f>
        <v>9.1000000000000004E-3</v>
      </c>
      <c r="X96" s="4">
        <f>VLOOKUP($A96,'Existing External Data'!$A$2:$X$109,21,0)</f>
        <v>7.0800000000000002E-2</v>
      </c>
      <c r="Y96" s="4">
        <f>VLOOKUP($A96,'Existing External Data'!$A$2:$X$109,22,0)</f>
        <v>0</v>
      </c>
      <c r="Z96" s="4">
        <f>VLOOKUP($A96,'Existing External Data'!$A$2:$X$109,23,0)</f>
        <v>1.9400000000000001E-2</v>
      </c>
      <c r="AA96" s="4">
        <f>VLOOKUP($A96,'Existing External Data'!$A$2:$X$109,24,0)</f>
        <v>0</v>
      </c>
      <c r="AB96" s="4">
        <v>9.0200000000000002E-2</v>
      </c>
    </row>
    <row r="97" spans="1:28" x14ac:dyDescent="0.2">
      <c r="A97" s="3">
        <v>5968</v>
      </c>
      <c r="B97" s="5">
        <f>VLOOKUP(A97,'Station Equivalency'!$A$2:$B$115,2,0)</f>
        <v>6018</v>
      </c>
      <c r="C97" s="5" t="str">
        <f>VLOOKUP($A97,'Existing External Data'!$A$2:$X$109,2,0)</f>
        <v>Five Points Rd</v>
      </c>
      <c r="D97" s="5">
        <f>VLOOKUP($A97,'Existing External Data'!$A$2:$X$109,3,0)</f>
        <v>45</v>
      </c>
      <c r="E97" s="5">
        <f>VLOOKUP($A97,'Existing External Data'!$A$2:$X$109,4,0)</f>
        <v>352</v>
      </c>
      <c r="F97" s="5">
        <f>VLOOKUP($A97,'Existing External Data'!$A$2:$X$109,5,0)</f>
        <v>2</v>
      </c>
      <c r="G97" s="5">
        <f>VLOOKUP($A97,'Existing External Data'!$A$2:$X$109,6,0)</f>
        <v>7</v>
      </c>
      <c r="H97" s="5">
        <f>VLOOKUP($A97,'Existing External Data'!$A$2:$X$109,7,0)</f>
        <v>0</v>
      </c>
      <c r="I97" s="5">
        <f>VLOOKUP($A97,'Existing External Data'!$A$2:$M$109,8,0)</f>
        <v>1200</v>
      </c>
      <c r="J97" s="5">
        <f>VLOOKUP($A97,'Existing External Data'!$A$2:$M$109,9,0)</f>
        <v>1360</v>
      </c>
      <c r="K97" s="5">
        <f>VLOOKUP($A97,'Existing External Data'!$A$2:$M$109,10,0)</f>
        <v>1300</v>
      </c>
      <c r="L97" s="11">
        <v>1280</v>
      </c>
      <c r="M97" s="5">
        <f>VLOOKUP($A97,'Existing External Data'!$A$2:$M$109,11,0)</f>
        <v>1280</v>
      </c>
      <c r="N97" s="5">
        <f>VLOOKUP($A97,'Existing External Data'!$A$2:$M$109,12,0)</f>
        <v>1450</v>
      </c>
      <c r="O97" s="5">
        <f>VLOOKUP($A97,'Existing External Data'!$A$2:$M$109,13,0)</f>
        <v>1386</v>
      </c>
      <c r="P97" s="11">
        <f t="shared" si="2"/>
        <v>1360</v>
      </c>
      <c r="Q97" s="4">
        <f>VLOOKUP($A97,'Existing External Data'!$A$2:$X$109,14,0)</f>
        <v>0</v>
      </c>
      <c r="R97" s="4">
        <f>VLOOKUP($A97,'Existing External Data'!$A$2:$X$109,15,0)</f>
        <v>0</v>
      </c>
      <c r="S97" s="4">
        <f>VLOOKUP($A97,'Existing External Data'!$A$2:$X$109,16,0)</f>
        <v>0.43070000000000003</v>
      </c>
      <c r="T97" s="4">
        <f>VLOOKUP($A97,'Existing External Data'!$A$2:$X$109,17,0)</f>
        <v>0.43070000000000003</v>
      </c>
      <c r="U97" s="4">
        <f>VLOOKUP($A97,'Existing External Data'!$A$2:$X$109,18,0)</f>
        <v>0</v>
      </c>
      <c r="V97" s="4">
        <f>VLOOKUP($A97,'Existing External Data'!$A$2:$X$109,19,0)</f>
        <v>0.1198</v>
      </c>
      <c r="W97" s="4">
        <f>VLOOKUP($A97,'Existing External Data'!$A$2:$X$109,20,0)</f>
        <v>0</v>
      </c>
      <c r="X97" s="4">
        <f>VLOOKUP($A97,'Existing External Data'!$A$2:$X$109,21,0)</f>
        <v>1.66E-2</v>
      </c>
      <c r="Y97" s="4">
        <f>VLOOKUP($A97,'Existing External Data'!$A$2:$X$109,22,0)</f>
        <v>0</v>
      </c>
      <c r="Z97" s="4">
        <f>VLOOKUP($A97,'Existing External Data'!$A$2:$X$109,23,0)</f>
        <v>2.2000000000000001E-3</v>
      </c>
      <c r="AA97" s="4">
        <f>VLOOKUP($A97,'Existing External Data'!$A$2:$X$109,24,0)</f>
        <v>0</v>
      </c>
      <c r="AB97" s="4">
        <v>1.8800000000000001E-2</v>
      </c>
    </row>
    <row r="98" spans="1:28" x14ac:dyDescent="0.2">
      <c r="A98" s="3">
        <v>5969</v>
      </c>
      <c r="B98" s="5">
        <f>VLOOKUP(A98,'Station Equivalency'!$A$2:$B$115,2,0)</f>
        <v>6019</v>
      </c>
      <c r="C98" s="5" t="str">
        <f>VLOOKUP($A98,'Existing External Data'!$A$2:$X$109,2,0)</f>
        <v>I-20</v>
      </c>
      <c r="D98" s="5">
        <f>VLOOKUP($A98,'Existing External Data'!$A$2:$X$109,3,0)</f>
        <v>45</v>
      </c>
      <c r="E98" s="5">
        <f>VLOOKUP($A98,'Existing External Data'!$A$2:$X$109,4,0)</f>
        <v>276</v>
      </c>
      <c r="F98" s="5">
        <f>VLOOKUP($A98,'Existing External Data'!$A$2:$X$109,5,0)</f>
        <v>4</v>
      </c>
      <c r="G98" s="5">
        <f>VLOOKUP($A98,'Existing External Data'!$A$2:$X$109,6,0)</f>
        <v>7</v>
      </c>
      <c r="H98" s="5">
        <f>VLOOKUP($A98,'Existing External Data'!$A$2:$X$109,7,0)</f>
        <v>1</v>
      </c>
      <c r="I98" s="5">
        <f>VLOOKUP($A98,'Existing External Data'!$A$2:$M$109,8,0)</f>
        <v>39577</v>
      </c>
      <c r="J98" s="5">
        <f>VLOOKUP($A98,'Existing External Data'!$A$2:$M$109,9,0)</f>
        <v>41450</v>
      </c>
      <c r="K98" s="5">
        <f>VLOOKUP($A98,'Existing External Data'!$A$2:$M$109,10,0)</f>
        <v>34710</v>
      </c>
      <c r="L98" s="11">
        <v>36200</v>
      </c>
      <c r="M98" s="5">
        <f>VLOOKUP($A98,'Existing External Data'!$A$2:$M$109,11,0)</f>
        <v>39696</v>
      </c>
      <c r="N98" s="5">
        <f>VLOOKUP($A98,'Existing External Data'!$A$2:$M$109,12,0)</f>
        <v>41576</v>
      </c>
      <c r="O98" s="5">
        <f>VLOOKUP($A98,'Existing External Data'!$A$2:$M$109,13,0)</f>
        <v>34816</v>
      </c>
      <c r="P98" s="11">
        <f t="shared" si="2"/>
        <v>36310</v>
      </c>
      <c r="Q98" s="4">
        <f>VLOOKUP($A98,'Existing External Data'!$A$2:$X$109,14,0)</f>
        <v>0.2203</v>
      </c>
      <c r="R98" s="4">
        <f>VLOOKUP($A98,'Existing External Data'!$A$2:$X$109,15,0)</f>
        <v>0.2203</v>
      </c>
      <c r="S98" s="4">
        <f>VLOOKUP($A98,'Existing External Data'!$A$2:$X$109,16,0)</f>
        <v>0</v>
      </c>
      <c r="T98" s="4">
        <f>VLOOKUP($A98,'Existing External Data'!$A$2:$X$109,17,0)</f>
        <v>0</v>
      </c>
      <c r="U98" s="4">
        <f>VLOOKUP($A98,'Existing External Data'!$A$2:$X$109,18,0)</f>
        <v>0.2102</v>
      </c>
      <c r="V98" s="4">
        <f>VLOOKUP($A98,'Existing External Data'!$A$2:$X$109,19,0)</f>
        <v>1.7899999999999999E-2</v>
      </c>
      <c r="W98" s="4">
        <f>VLOOKUP($A98,'Existing External Data'!$A$2:$X$109,20,0)</f>
        <v>1.2999999999999999E-3</v>
      </c>
      <c r="X98" s="4">
        <f>VLOOKUP($A98,'Existing External Data'!$A$2:$X$109,21,0)</f>
        <v>3.44E-2</v>
      </c>
      <c r="Y98" s="4">
        <f>VLOOKUP($A98,'Existing External Data'!$A$2:$X$109,22,0)</f>
        <v>8.5000000000000006E-3</v>
      </c>
      <c r="Z98" s="4">
        <f>VLOOKUP($A98,'Existing External Data'!$A$2:$X$109,23,0)</f>
        <v>0.14280000000000001</v>
      </c>
      <c r="AA98" s="4">
        <f>VLOOKUP($A98,'Existing External Data'!$A$2:$X$109,24,0)</f>
        <v>0.14430000000000001</v>
      </c>
      <c r="AB98" s="4">
        <v>0.33</v>
      </c>
    </row>
    <row r="99" spans="1:28" x14ac:dyDescent="0.2">
      <c r="A99" s="3">
        <v>5970</v>
      </c>
      <c r="B99" s="5">
        <f>VLOOKUP(A99,'Station Equivalency'!$A$2:$B$115,2,0)</f>
        <v>6020</v>
      </c>
      <c r="C99" s="5" t="str">
        <f>VLOOKUP($A99,'Existing External Data'!$A$2:$X$109,2,0)</f>
        <v>US 27</v>
      </c>
      <c r="D99" s="5">
        <f>VLOOKUP($A99,'Existing External Data'!$A$2:$X$109,3,0)</f>
        <v>45</v>
      </c>
      <c r="E99" s="5">
        <f>VLOOKUP($A99,'Existing External Data'!$A$2:$X$109,4,0)</f>
        <v>42</v>
      </c>
      <c r="F99" s="5">
        <f>VLOOKUP($A99,'Existing External Data'!$A$2:$X$109,5,0)</f>
        <v>4</v>
      </c>
      <c r="G99" s="5">
        <f>VLOOKUP($A99,'Existing External Data'!$A$2:$X$109,6,0)</f>
        <v>7</v>
      </c>
      <c r="H99" s="5">
        <f>VLOOKUP($A99,'Existing External Data'!$A$2:$X$109,7,0)</f>
        <v>0</v>
      </c>
      <c r="I99" s="5">
        <f>VLOOKUP($A99,'Existing External Data'!$A$2:$M$109,8,0)</f>
        <v>10100</v>
      </c>
      <c r="J99" s="5">
        <f>VLOOKUP($A99,'Existing External Data'!$A$2:$M$109,9,0)</f>
        <v>12760</v>
      </c>
      <c r="K99" s="5">
        <f>VLOOKUP($A99,'Existing External Data'!$A$2:$M$109,10,0)</f>
        <v>13210</v>
      </c>
      <c r="L99" s="11">
        <v>14200</v>
      </c>
      <c r="M99" s="5">
        <f>VLOOKUP($A99,'Existing External Data'!$A$2:$M$109,11,0)</f>
        <v>10768</v>
      </c>
      <c r="N99" s="5">
        <f>VLOOKUP($A99,'Existing External Data'!$A$2:$M$109,12,0)</f>
        <v>13604</v>
      </c>
      <c r="O99" s="5">
        <f>VLOOKUP($A99,'Existing External Data'!$A$2:$M$109,13,0)</f>
        <v>14082</v>
      </c>
      <c r="P99" s="11">
        <f t="shared" si="2"/>
        <v>15140</v>
      </c>
      <c r="Q99" s="4">
        <f>VLOOKUP($A99,'Existing External Data'!$A$2:$X$109,14,0)</f>
        <v>0</v>
      </c>
      <c r="R99" s="4">
        <f>VLOOKUP($A99,'Existing External Data'!$A$2:$X$109,15,0)</f>
        <v>0</v>
      </c>
      <c r="S99" s="4">
        <f>VLOOKUP($A99,'Existing External Data'!$A$2:$X$109,16,0)</f>
        <v>0.3911</v>
      </c>
      <c r="T99" s="4">
        <f>VLOOKUP($A99,'Existing External Data'!$A$2:$X$109,17,0)</f>
        <v>0.3911</v>
      </c>
      <c r="U99" s="4">
        <f>VLOOKUP($A99,'Existing External Data'!$A$2:$X$109,18,0)</f>
        <v>2.9399999999999999E-2</v>
      </c>
      <c r="V99" s="4">
        <f>VLOOKUP($A99,'Existing External Data'!$A$2:$X$109,19,0)</f>
        <v>8.5900000000000004E-2</v>
      </c>
      <c r="W99" s="4">
        <f>VLOOKUP($A99,'Existing External Data'!$A$2:$X$109,20,0)</f>
        <v>2.5000000000000001E-3</v>
      </c>
      <c r="X99" s="4">
        <f>VLOOKUP($A99,'Existing External Data'!$A$2:$X$109,21,0)</f>
        <v>3.61E-2</v>
      </c>
      <c r="Y99" s="4">
        <f>VLOOKUP($A99,'Existing External Data'!$A$2:$X$109,22,0)</f>
        <v>3.8999999999999998E-3</v>
      </c>
      <c r="Z99" s="4">
        <f>VLOOKUP($A99,'Existing External Data'!$A$2:$X$109,23,0)</f>
        <v>4.0599999999999997E-2</v>
      </c>
      <c r="AA99" s="4">
        <f>VLOOKUP($A99,'Existing External Data'!$A$2:$X$109,24,0)</f>
        <v>1.9400000000000001E-2</v>
      </c>
      <c r="AB99" s="4">
        <v>0.1</v>
      </c>
    </row>
    <row r="100" spans="1:28" x14ac:dyDescent="0.2">
      <c r="A100" s="3">
        <v>5971</v>
      </c>
      <c r="B100" s="5">
        <f>VLOOKUP(A100,'Station Equivalency'!$A$2:$B$115,2,0)</f>
        <v>6021</v>
      </c>
      <c r="C100" s="5" t="str">
        <f>VLOOKUP($A100,'Existing External Data'!$A$2:$X$109,2,0)</f>
        <v>SR 1 BUS</v>
      </c>
      <c r="D100" s="5">
        <f>VLOOKUP($A100,'Existing External Data'!$A$2:$X$109,3,0)</f>
        <v>45</v>
      </c>
      <c r="E100" s="5">
        <f>VLOOKUP($A100,'Existing External Data'!$A$2:$X$109,4,0)</f>
        <v>43</v>
      </c>
      <c r="F100" s="5">
        <f>VLOOKUP($A100,'Existing External Data'!$A$2:$X$109,5,0)</f>
        <v>2</v>
      </c>
      <c r="G100" s="5">
        <f>VLOOKUP($A100,'Existing External Data'!$A$2:$X$109,6,0)</f>
        <v>7</v>
      </c>
      <c r="H100" s="5">
        <f>VLOOKUP($A100,'Existing External Data'!$A$2:$X$109,7,0)</f>
        <v>0</v>
      </c>
      <c r="I100" s="5">
        <f>VLOOKUP($A100,'Existing External Data'!$A$2:$M$109,8,0)</f>
        <v>9083</v>
      </c>
      <c r="J100" s="5">
        <f>VLOOKUP($A100,'Existing External Data'!$A$2:$M$109,9,0)</f>
        <v>8010</v>
      </c>
      <c r="K100" s="5">
        <f>VLOOKUP($A100,'Existing External Data'!$A$2:$M$109,10,0)</f>
        <v>8450</v>
      </c>
      <c r="L100" s="11">
        <v>8920</v>
      </c>
      <c r="M100" s="5">
        <f>VLOOKUP($A100,'Existing External Data'!$A$2:$M$109,11,0)</f>
        <v>9684</v>
      </c>
      <c r="N100" s="5">
        <f>VLOOKUP($A100,'Existing External Data'!$A$2:$M$109,12,0)</f>
        <v>8540</v>
      </c>
      <c r="O100" s="5">
        <f>VLOOKUP($A100,'Existing External Data'!$A$2:$M$109,13,0)</f>
        <v>9008</v>
      </c>
      <c r="P100" s="11">
        <f t="shared" si="2"/>
        <v>9510</v>
      </c>
      <c r="Q100" s="4">
        <f>VLOOKUP($A100,'Existing External Data'!$A$2:$X$109,14,0)</f>
        <v>0</v>
      </c>
      <c r="R100" s="4">
        <f>VLOOKUP($A100,'Existing External Data'!$A$2:$X$109,15,0)</f>
        <v>0</v>
      </c>
      <c r="S100" s="4">
        <f>VLOOKUP($A100,'Existing External Data'!$A$2:$X$109,16,0)</f>
        <v>0.39979999999999999</v>
      </c>
      <c r="T100" s="4">
        <f>VLOOKUP($A100,'Existing External Data'!$A$2:$X$109,17,0)</f>
        <v>0.39960000000000001</v>
      </c>
      <c r="U100" s="4">
        <f>VLOOKUP($A100,'Existing External Data'!$A$2:$X$109,18,0)</f>
        <v>5.8400000000000001E-2</v>
      </c>
      <c r="V100" s="4">
        <f>VLOOKUP($A100,'Existing External Data'!$A$2:$X$109,19,0)</f>
        <v>8.8599999999999998E-2</v>
      </c>
      <c r="W100" s="4">
        <f>VLOOKUP($A100,'Existing External Data'!$A$2:$X$109,20,0)</f>
        <v>7.1000000000000004E-3</v>
      </c>
      <c r="X100" s="4">
        <f>VLOOKUP($A100,'Existing External Data'!$A$2:$X$109,21,0)</f>
        <v>2.6100000000000002E-2</v>
      </c>
      <c r="Y100" s="4">
        <f>VLOOKUP($A100,'Existing External Data'!$A$2:$X$109,22,0)</f>
        <v>2.8E-3</v>
      </c>
      <c r="Z100" s="4">
        <f>VLOOKUP($A100,'Existing External Data'!$A$2:$X$109,23,0)</f>
        <v>1.21E-2</v>
      </c>
      <c r="AA100" s="4">
        <f>VLOOKUP($A100,'Existing External Data'!$A$2:$X$109,24,0)</f>
        <v>5.5999999999999999E-3</v>
      </c>
      <c r="AB100" s="4">
        <v>4.6600000000000003E-2</v>
      </c>
    </row>
    <row r="101" spans="1:28" x14ac:dyDescent="0.2">
      <c r="A101" s="3">
        <v>5972</v>
      </c>
      <c r="B101" s="5">
        <f>VLOOKUP(A101,'Station Equivalency'!$A$2:$B$115,2,0)</f>
        <v>6022</v>
      </c>
      <c r="C101" s="5" t="str">
        <f>VLOOKUP($A101,'Existing External Data'!$A$2:$X$109,2,0)</f>
        <v>Pleasant Ridge</v>
      </c>
      <c r="D101" s="5">
        <f>VLOOKUP($A101,'Existing External Data'!$A$2:$X$109,3,0)</f>
        <v>45</v>
      </c>
      <c r="E101" s="5">
        <f>VLOOKUP($A101,'Existing External Data'!$A$2:$X$109,4,0)</f>
        <v>472</v>
      </c>
      <c r="F101" s="5">
        <f>VLOOKUP($A101,'Existing External Data'!$A$2:$X$109,5,0)</f>
        <v>2</v>
      </c>
      <c r="G101" s="5">
        <f>VLOOKUP($A101,'Existing External Data'!$A$2:$X$109,6,0)</f>
        <v>7</v>
      </c>
      <c r="H101" s="5">
        <f>VLOOKUP($A101,'Existing External Data'!$A$2:$X$109,7,0)</f>
        <v>0</v>
      </c>
      <c r="I101" s="5">
        <f>VLOOKUP($A101,'Existing External Data'!$A$2:$M$109,8,0)</f>
        <v>900</v>
      </c>
      <c r="J101" s="5">
        <f>VLOOKUP($A101,'Existing External Data'!$A$2:$M$109,9,0)</f>
        <v>950</v>
      </c>
      <c r="K101" s="5">
        <f>VLOOKUP($A101,'Existing External Data'!$A$2:$M$109,10,0)</f>
        <v>1130</v>
      </c>
      <c r="L101" s="11">
        <v>1040</v>
      </c>
      <c r="M101" s="5">
        <f>VLOOKUP($A101,'Existing External Data'!$A$2:$M$109,11,0)</f>
        <v>960</v>
      </c>
      <c r="N101" s="5">
        <f>VLOOKUP($A101,'Existing External Data'!$A$2:$M$109,12,0)</f>
        <v>1014</v>
      </c>
      <c r="O101" s="5">
        <f>VLOOKUP($A101,'Existing External Data'!$A$2:$M$109,13,0)</f>
        <v>1206</v>
      </c>
      <c r="P101" s="11">
        <f t="shared" si="2"/>
        <v>1110</v>
      </c>
      <c r="Q101" s="4">
        <f>VLOOKUP($A101,'Existing External Data'!$A$2:$X$109,14,0)</f>
        <v>0</v>
      </c>
      <c r="R101" s="4">
        <f>VLOOKUP($A101,'Existing External Data'!$A$2:$X$109,15,0)</f>
        <v>0</v>
      </c>
      <c r="S101" s="4">
        <f>VLOOKUP($A101,'Existing External Data'!$A$2:$X$109,16,0)</f>
        <v>0.43120000000000003</v>
      </c>
      <c r="T101" s="4">
        <f>VLOOKUP($A101,'Existing External Data'!$A$2:$X$109,17,0)</f>
        <v>0.43120000000000003</v>
      </c>
      <c r="U101" s="4">
        <f>VLOOKUP($A101,'Existing External Data'!$A$2:$X$109,18,0)</f>
        <v>0</v>
      </c>
      <c r="V101" s="4">
        <f>VLOOKUP($A101,'Existing External Data'!$A$2:$X$109,19,0)</f>
        <v>0.1202</v>
      </c>
      <c r="W101" s="4">
        <f>VLOOKUP($A101,'Existing External Data'!$A$2:$X$109,20,0)</f>
        <v>0</v>
      </c>
      <c r="X101" s="4">
        <f>VLOOKUP($A101,'Existing External Data'!$A$2:$X$109,21,0)</f>
        <v>1.5800000000000002E-2</v>
      </c>
      <c r="Y101" s="4">
        <f>VLOOKUP($A101,'Existing External Data'!$A$2:$X$109,22,0)</f>
        <v>0</v>
      </c>
      <c r="Z101" s="4">
        <f>VLOOKUP($A101,'Existing External Data'!$A$2:$X$109,23,0)</f>
        <v>1.6999999999999999E-3</v>
      </c>
      <c r="AA101" s="4">
        <f>VLOOKUP($A101,'Existing External Data'!$A$2:$X$109,24,0)</f>
        <v>0</v>
      </c>
      <c r="AB101" s="4">
        <v>1.7500000000000002E-2</v>
      </c>
    </row>
    <row r="102" spans="1:28" x14ac:dyDescent="0.2">
      <c r="A102" s="3">
        <v>5973</v>
      </c>
      <c r="B102" s="5">
        <f>VLOOKUP(A102,'Station Equivalency'!$A$2:$B$115,2,0)</f>
        <v>6023</v>
      </c>
      <c r="C102" s="5" t="str">
        <f>VLOOKUP($A102,'Existing External Data'!$A$2:$X$109,2,0)</f>
        <v>Levans Rd</v>
      </c>
      <c r="D102" s="5">
        <f>VLOOKUP($A102,'Existing External Data'!$A$2:$X$109,3,0)</f>
        <v>45</v>
      </c>
      <c r="E102" s="5">
        <f>VLOOKUP($A102,'Existing External Data'!$A$2:$X$109,4,0)</f>
        <v>358</v>
      </c>
      <c r="F102" s="5">
        <f>VLOOKUP($A102,'Existing External Data'!$A$2:$X$109,5,0)</f>
        <v>2</v>
      </c>
      <c r="G102" s="5">
        <f>VLOOKUP($A102,'Existing External Data'!$A$2:$X$109,6,0)</f>
        <v>7</v>
      </c>
      <c r="H102" s="5">
        <f>VLOOKUP($A102,'Existing External Data'!$A$2:$X$109,7,0)</f>
        <v>0</v>
      </c>
      <c r="I102" s="5">
        <f>VLOOKUP($A102,'Existing External Data'!$A$2:$M$109,8,0)</f>
        <v>400</v>
      </c>
      <c r="J102" s="5">
        <f>VLOOKUP($A102,'Existing External Data'!$A$2:$M$109,9,0)</f>
        <v>400</v>
      </c>
      <c r="K102" s="5">
        <f>VLOOKUP($A102,'Existing External Data'!$A$2:$M$109,10,0)</f>
        <v>940</v>
      </c>
      <c r="L102" s="11">
        <v>1140</v>
      </c>
      <c r="M102" s="5">
        <f>VLOOKUP($A102,'Existing External Data'!$A$2:$M$109,11,0)</f>
        <v>428</v>
      </c>
      <c r="N102" s="5">
        <f>VLOOKUP($A102,'Existing External Data'!$A$2:$M$109,12,0)</f>
        <v>428</v>
      </c>
      <c r="O102" s="5">
        <f>VLOOKUP($A102,'Existing External Data'!$A$2:$M$109,13,0)</f>
        <v>1004</v>
      </c>
      <c r="P102" s="11">
        <f t="shared" si="2"/>
        <v>1220</v>
      </c>
      <c r="Q102" s="4">
        <f>VLOOKUP($A102,'Existing External Data'!$A$2:$X$109,14,0)</f>
        <v>0</v>
      </c>
      <c r="R102" s="4">
        <f>VLOOKUP($A102,'Existing External Data'!$A$2:$X$109,15,0)</f>
        <v>0</v>
      </c>
      <c r="S102" s="4">
        <f>VLOOKUP($A102,'Existing External Data'!$A$2:$X$109,16,0)</f>
        <v>0.42930000000000001</v>
      </c>
      <c r="T102" s="4">
        <f>VLOOKUP($A102,'Existing External Data'!$A$2:$X$109,17,0)</f>
        <v>0.42930000000000001</v>
      </c>
      <c r="U102" s="4">
        <f>VLOOKUP($A102,'Existing External Data'!$A$2:$X$109,18,0)</f>
        <v>0</v>
      </c>
      <c r="V102" s="4">
        <f>VLOOKUP($A102,'Existing External Data'!$A$2:$X$109,19,0)</f>
        <v>0.1195</v>
      </c>
      <c r="W102" s="4">
        <f>VLOOKUP($A102,'Existing External Data'!$A$2:$X$109,20,0)</f>
        <v>0</v>
      </c>
      <c r="X102" s="4">
        <f>VLOOKUP($A102,'Existing External Data'!$A$2:$X$109,21,0)</f>
        <v>1.9900000000000001E-2</v>
      </c>
      <c r="Y102" s="4">
        <f>VLOOKUP($A102,'Existing External Data'!$A$2:$X$109,22,0)</f>
        <v>0</v>
      </c>
      <c r="Z102" s="4">
        <f>VLOOKUP($A102,'Existing External Data'!$A$2:$X$109,23,0)</f>
        <v>2E-3</v>
      </c>
      <c r="AA102" s="4">
        <f>VLOOKUP($A102,'Existing External Data'!$A$2:$X$109,24,0)</f>
        <v>0</v>
      </c>
      <c r="AB102" s="4">
        <v>2.1900000000000003E-2</v>
      </c>
    </row>
    <row r="103" spans="1:28" x14ac:dyDescent="0.2">
      <c r="A103" s="3">
        <v>5974</v>
      </c>
      <c r="B103" s="5">
        <f>VLOOKUP(A103,'Station Equivalency'!$A$2:$B$115,2,0)</f>
        <v>6024</v>
      </c>
      <c r="C103" s="5" t="str">
        <f>VLOOKUP($A103,'Existing External Data'!$A$2:$X$109,2,0)</f>
        <v>SR 78</v>
      </c>
      <c r="D103" s="5">
        <f>VLOOKUP($A103,'Existing External Data'!$A$2:$X$109,3,0)</f>
        <v>45</v>
      </c>
      <c r="E103" s="5">
        <f>VLOOKUP($A103,'Existing External Data'!$A$2:$X$109,4,0)</f>
        <v>85</v>
      </c>
      <c r="F103" s="5">
        <f>VLOOKUP($A103,'Existing External Data'!$A$2:$X$109,5,0)</f>
        <v>2</v>
      </c>
      <c r="G103" s="5">
        <f>VLOOKUP($A103,'Existing External Data'!$A$2:$X$109,6,0)</f>
        <v>7</v>
      </c>
      <c r="H103" s="5">
        <f>VLOOKUP($A103,'Existing External Data'!$A$2:$X$109,7,0)</f>
        <v>0</v>
      </c>
      <c r="I103" s="5">
        <f>VLOOKUP($A103,'Existing External Data'!$A$2:$M$109,8,0)</f>
        <v>5871</v>
      </c>
      <c r="J103" s="5">
        <f>VLOOKUP($A103,'Existing External Data'!$A$2:$M$109,9,0)</f>
        <v>6600</v>
      </c>
      <c r="K103" s="5">
        <f>VLOOKUP($A103,'Existing External Data'!$A$2:$M$109,10,0)</f>
        <v>6920</v>
      </c>
      <c r="L103" s="11">
        <v>8520</v>
      </c>
      <c r="M103" s="5">
        <f>VLOOKUP($A103,'Existing External Data'!$A$2:$M$109,11,0)</f>
        <v>6260</v>
      </c>
      <c r="N103" s="5">
        <f>VLOOKUP($A103,'Existing External Data'!$A$2:$M$109,12,0)</f>
        <v>7036</v>
      </c>
      <c r="O103" s="5">
        <f>VLOOKUP($A103,'Existing External Data'!$A$2:$M$109,13,0)</f>
        <v>7378</v>
      </c>
      <c r="P103" s="11">
        <f t="shared" si="2"/>
        <v>9080</v>
      </c>
      <c r="Q103" s="4">
        <f>VLOOKUP($A103,'Existing External Data'!$A$2:$X$109,14,0)</f>
        <v>0</v>
      </c>
      <c r="R103" s="4">
        <f>VLOOKUP($A103,'Existing External Data'!$A$2:$X$109,15,0)</f>
        <v>0</v>
      </c>
      <c r="S103" s="4">
        <f>VLOOKUP($A103,'Existing External Data'!$A$2:$X$109,16,0)</f>
        <v>0.39979999999999999</v>
      </c>
      <c r="T103" s="4">
        <f>VLOOKUP($A103,'Existing External Data'!$A$2:$X$109,17,0)</f>
        <v>0.3997</v>
      </c>
      <c r="U103" s="4">
        <f>VLOOKUP($A103,'Existing External Data'!$A$2:$X$109,18,0)</f>
        <v>2.2599999999999999E-2</v>
      </c>
      <c r="V103" s="4">
        <f>VLOOKUP($A103,'Existing External Data'!$A$2:$X$109,19,0)</f>
        <v>0.1071</v>
      </c>
      <c r="W103" s="4">
        <f>VLOOKUP($A103,'Existing External Data'!$A$2:$X$109,20,0)</f>
        <v>2.3999999999999998E-3</v>
      </c>
      <c r="X103" s="4">
        <f>VLOOKUP($A103,'Existing External Data'!$A$2:$X$109,21,0)</f>
        <v>4.99E-2</v>
      </c>
      <c r="Y103" s="4">
        <f>VLOOKUP($A103,'Existing External Data'!$A$2:$X$109,22,0)</f>
        <v>0</v>
      </c>
      <c r="Z103" s="4">
        <f>VLOOKUP($A103,'Existing External Data'!$A$2:$X$109,23,0)</f>
        <v>1.6500000000000001E-2</v>
      </c>
      <c r="AA103" s="4">
        <f>VLOOKUP($A103,'Existing External Data'!$A$2:$X$109,24,0)</f>
        <v>1.9E-3</v>
      </c>
      <c r="AB103" s="4">
        <v>6.83E-2</v>
      </c>
    </row>
    <row r="104" spans="1:28" x14ac:dyDescent="0.2">
      <c r="A104" s="3">
        <v>5975</v>
      </c>
      <c r="B104" s="5">
        <f>VLOOKUP(A104,'Station Equivalency'!$A$2:$B$115,2,0)</f>
        <v>6025</v>
      </c>
      <c r="C104" s="5" t="str">
        <f>VLOOKUP($A104,'Existing External Data'!$A$2:$X$109,2,0)</f>
        <v>SR 113</v>
      </c>
      <c r="D104" s="5">
        <f>VLOOKUP($A104,'Existing External Data'!$A$2:$X$109,3,0)</f>
        <v>45</v>
      </c>
      <c r="E104" s="5">
        <f>VLOOKUP($A104,'Existing External Data'!$A$2:$X$109,4,0)</f>
        <v>229</v>
      </c>
      <c r="F104" s="5">
        <f>VLOOKUP($A104,'Existing External Data'!$A$2:$X$109,5,0)</f>
        <v>2</v>
      </c>
      <c r="G104" s="5">
        <f>VLOOKUP($A104,'Existing External Data'!$A$2:$X$109,6,0)</f>
        <v>7</v>
      </c>
      <c r="H104" s="5">
        <f>VLOOKUP($A104,'Existing External Data'!$A$2:$X$109,7,0)</f>
        <v>0</v>
      </c>
      <c r="I104" s="5">
        <f>VLOOKUP($A104,'Existing External Data'!$A$2:$M$109,8,0)</f>
        <v>3015</v>
      </c>
      <c r="J104" s="5">
        <f>VLOOKUP($A104,'Existing External Data'!$A$2:$M$109,9,0)</f>
        <v>2860</v>
      </c>
      <c r="K104" s="5">
        <f>VLOOKUP($A104,'Existing External Data'!$A$2:$M$109,10,0)</f>
        <v>3490</v>
      </c>
      <c r="L104" s="11">
        <v>3910</v>
      </c>
      <c r="M104" s="5">
        <f>VLOOKUP($A104,'Existing External Data'!$A$2:$M$109,11,0)</f>
        <v>3214</v>
      </c>
      <c r="N104" s="5">
        <f>VLOOKUP($A104,'Existing External Data'!$A$2:$M$109,12,0)</f>
        <v>3050</v>
      </c>
      <c r="O104" s="5">
        <f>VLOOKUP($A104,'Existing External Data'!$A$2:$M$109,13,0)</f>
        <v>3722</v>
      </c>
      <c r="P104" s="11">
        <f t="shared" si="2"/>
        <v>4170</v>
      </c>
      <c r="Q104" s="4">
        <f>VLOOKUP($A104,'Existing External Data'!$A$2:$X$109,14,0)</f>
        <v>0</v>
      </c>
      <c r="R104" s="4">
        <f>VLOOKUP($A104,'Existing External Data'!$A$2:$X$109,15,0)</f>
        <v>0</v>
      </c>
      <c r="S104" s="4">
        <f>VLOOKUP($A104,'Existing External Data'!$A$2:$X$109,16,0)</f>
        <v>0.36780000000000002</v>
      </c>
      <c r="T104" s="4">
        <f>VLOOKUP($A104,'Existing External Data'!$A$2:$X$109,17,0)</f>
        <v>0.36780000000000002</v>
      </c>
      <c r="U104" s="4">
        <f>VLOOKUP($A104,'Existing External Data'!$A$2:$X$109,18,0)</f>
        <v>0.1182</v>
      </c>
      <c r="V104" s="4">
        <f>VLOOKUP($A104,'Existing External Data'!$A$2:$X$109,19,0)</f>
        <v>9.6199999999999994E-2</v>
      </c>
      <c r="W104" s="4">
        <f>VLOOKUP($A104,'Existing External Data'!$A$2:$X$109,20,0)</f>
        <v>1.21E-2</v>
      </c>
      <c r="X104" s="4">
        <f>VLOOKUP($A104,'Existing External Data'!$A$2:$X$109,21,0)</f>
        <v>2.93E-2</v>
      </c>
      <c r="Y104" s="4">
        <f>VLOOKUP($A104,'Existing External Data'!$A$2:$X$109,22,0)</f>
        <v>0</v>
      </c>
      <c r="Z104" s="4">
        <f>VLOOKUP($A104,'Existing External Data'!$A$2:$X$109,23,0)</f>
        <v>8.3000000000000001E-3</v>
      </c>
      <c r="AA104" s="4">
        <f>VLOOKUP($A104,'Existing External Data'!$A$2:$X$109,24,0)</f>
        <v>2.9999999999999997E-4</v>
      </c>
      <c r="AB104" s="4">
        <v>3.7900000000000003E-2</v>
      </c>
    </row>
    <row r="105" spans="1:28" x14ac:dyDescent="0.2">
      <c r="A105" s="3">
        <v>5976</v>
      </c>
      <c r="B105" s="5">
        <f>VLOOKUP(A105,'Station Equivalency'!$A$2:$B$115,2,0)</f>
        <v>6026</v>
      </c>
      <c r="C105" s="5" t="str">
        <f>VLOOKUP($A105,'Existing External Data'!$A$2:$X$109,2,0)</f>
        <v>SR 120</v>
      </c>
      <c r="D105" s="5">
        <f>VLOOKUP($A105,'Existing External Data'!$A$2:$X$109,3,0)</f>
        <v>223</v>
      </c>
      <c r="E105" s="5">
        <f>VLOOKUP($A105,'Existing External Data'!$A$2:$X$109,4,0)</f>
        <v>214</v>
      </c>
      <c r="F105" s="5">
        <f>VLOOKUP($A105,'Existing External Data'!$A$2:$X$109,5,0)</f>
        <v>2</v>
      </c>
      <c r="G105" s="5">
        <f>VLOOKUP($A105,'Existing External Data'!$A$2:$X$109,6,0)</f>
        <v>7</v>
      </c>
      <c r="H105" s="5">
        <f>VLOOKUP($A105,'Existing External Data'!$A$2:$X$109,7,0)</f>
        <v>0</v>
      </c>
      <c r="I105" s="5">
        <f>VLOOKUP($A105,'Existing External Data'!$A$2:$M$109,8,0)</f>
        <v>3386</v>
      </c>
      <c r="J105" s="5">
        <f>VLOOKUP($A105,'Existing External Data'!$A$2:$M$109,9,0)</f>
        <v>5130</v>
      </c>
      <c r="K105" s="5">
        <f>VLOOKUP($A105,'Existing External Data'!$A$2:$M$109,10,0)</f>
        <v>4580</v>
      </c>
      <c r="L105" s="11">
        <v>4970</v>
      </c>
      <c r="M105" s="5">
        <f>VLOOKUP($A105,'Existing External Data'!$A$2:$M$109,11,0)</f>
        <v>3610</v>
      </c>
      <c r="N105" s="5">
        <f>VLOOKUP($A105,'Existing External Data'!$A$2:$M$109,12,0)</f>
        <v>5470</v>
      </c>
      <c r="O105" s="5">
        <f>VLOOKUP($A105,'Existing External Data'!$A$2:$M$109,13,0)</f>
        <v>4884</v>
      </c>
      <c r="P105" s="11">
        <f t="shared" si="2"/>
        <v>5300</v>
      </c>
      <c r="Q105" s="4">
        <f>VLOOKUP($A105,'Existing External Data'!$A$2:$X$109,14,0)</f>
        <v>0</v>
      </c>
      <c r="R105" s="4">
        <f>VLOOKUP($A105,'Existing External Data'!$A$2:$X$109,15,0)</f>
        <v>0</v>
      </c>
      <c r="S105" s="4">
        <f>VLOOKUP($A105,'Existing External Data'!$A$2:$X$109,16,0)</f>
        <v>0.30649999999999999</v>
      </c>
      <c r="T105" s="4">
        <f>VLOOKUP($A105,'Existing External Data'!$A$2:$X$109,17,0)</f>
        <v>0.30630000000000002</v>
      </c>
      <c r="U105" s="4">
        <f>VLOOKUP($A105,'Existing External Data'!$A$2:$X$109,18,0)</f>
        <v>0.1409</v>
      </c>
      <c r="V105" s="4">
        <f>VLOOKUP($A105,'Existing External Data'!$A$2:$X$109,19,0)</f>
        <v>0.1241</v>
      </c>
      <c r="W105" s="4">
        <f>VLOOKUP($A105,'Existing External Data'!$A$2:$X$109,20,0)</f>
        <v>3.2099999999999997E-2</v>
      </c>
      <c r="X105" s="4">
        <f>VLOOKUP($A105,'Existing External Data'!$A$2:$X$109,21,0)</f>
        <v>6.3899999999999998E-2</v>
      </c>
      <c r="Y105" s="4">
        <f>VLOOKUP($A105,'Existing External Data'!$A$2:$X$109,22,0)</f>
        <v>0</v>
      </c>
      <c r="Z105" s="4">
        <f>VLOOKUP($A105,'Existing External Data'!$A$2:$X$109,23,0)</f>
        <v>2.58E-2</v>
      </c>
      <c r="AA105" s="4">
        <f>VLOOKUP($A105,'Existing External Data'!$A$2:$X$109,24,0)</f>
        <v>4.0000000000000002E-4</v>
      </c>
      <c r="AB105" s="4">
        <v>9.01E-2</v>
      </c>
    </row>
    <row r="106" spans="1:28" x14ac:dyDescent="0.2">
      <c r="A106" s="3">
        <v>5977</v>
      </c>
      <c r="B106" s="5">
        <f>VLOOKUP(A106,'Station Equivalency'!$A$2:$B$115,2,0)</f>
        <v>6027</v>
      </c>
      <c r="C106" s="5" t="str">
        <f>VLOOKUP($A106,'Existing External Data'!$A$2:$X$109,2,0)</f>
        <v>Pleasant Grove</v>
      </c>
      <c r="D106" s="5">
        <f>VLOOKUP($A106,'Existing External Data'!$A$2:$X$109,3,0)</f>
        <v>223</v>
      </c>
      <c r="E106" s="5">
        <f>VLOOKUP($A106,'Existing External Data'!$A$2:$X$109,4,0)</f>
        <v>245</v>
      </c>
      <c r="F106" s="5">
        <f>VLOOKUP($A106,'Existing External Data'!$A$2:$X$109,5,0)</f>
        <v>2</v>
      </c>
      <c r="G106" s="5">
        <f>VLOOKUP($A106,'Existing External Data'!$A$2:$X$109,6,0)</f>
        <v>7</v>
      </c>
      <c r="H106" s="5">
        <f>VLOOKUP($A106,'Existing External Data'!$A$2:$X$109,7,0)</f>
        <v>0</v>
      </c>
      <c r="I106" s="5">
        <f>VLOOKUP($A106,'Existing External Data'!$A$2:$M$109,8,0)</f>
        <v>900</v>
      </c>
      <c r="J106" s="5">
        <f>VLOOKUP($A106,'Existing External Data'!$A$2:$M$109,9,0)</f>
        <v>990</v>
      </c>
      <c r="K106" s="5">
        <f>VLOOKUP($A106,'Existing External Data'!$A$2:$M$109,10,0)</f>
        <v>850</v>
      </c>
      <c r="L106" s="11">
        <v>1010</v>
      </c>
      <c r="M106" s="5">
        <f>VLOOKUP($A106,'Existing External Data'!$A$2:$M$109,11,0)</f>
        <v>960</v>
      </c>
      <c r="N106" s="5">
        <f>VLOOKUP($A106,'Existing External Data'!$A$2:$M$109,12,0)</f>
        <v>1056</v>
      </c>
      <c r="O106" s="5">
        <f>VLOOKUP($A106,'Existing External Data'!$A$2:$M$109,13,0)</f>
        <v>908</v>
      </c>
      <c r="P106" s="11">
        <f t="shared" si="2"/>
        <v>1080</v>
      </c>
      <c r="Q106" s="4">
        <f>VLOOKUP($A106,'Existing External Data'!$A$2:$X$109,14,0)</f>
        <v>0</v>
      </c>
      <c r="R106" s="4">
        <f>VLOOKUP($A106,'Existing External Data'!$A$2:$X$109,15,0)</f>
        <v>0</v>
      </c>
      <c r="S106" s="4">
        <f>VLOOKUP($A106,'Existing External Data'!$A$2:$X$109,16,0)</f>
        <v>0.43169999999999997</v>
      </c>
      <c r="T106" s="4">
        <f>VLOOKUP($A106,'Existing External Data'!$A$2:$X$109,17,0)</f>
        <v>0.43169999999999997</v>
      </c>
      <c r="U106" s="4">
        <f>VLOOKUP($A106,'Existing External Data'!$A$2:$X$109,18,0)</f>
        <v>0</v>
      </c>
      <c r="V106" s="4">
        <f>VLOOKUP($A106,'Existing External Data'!$A$2:$X$109,19,0)</f>
        <v>0.12</v>
      </c>
      <c r="W106" s="4">
        <f>VLOOKUP($A106,'Existing External Data'!$A$2:$X$109,20,0)</f>
        <v>0</v>
      </c>
      <c r="X106" s="4">
        <f>VLOOKUP($A106,'Existing External Data'!$A$2:$X$109,21,0)</f>
        <v>1.54E-2</v>
      </c>
      <c r="Y106" s="4">
        <f>VLOOKUP($A106,'Existing External Data'!$A$2:$X$109,22,0)</f>
        <v>0</v>
      </c>
      <c r="Z106" s="4">
        <f>VLOOKUP($A106,'Existing External Data'!$A$2:$X$109,23,0)</f>
        <v>2.2000000000000001E-3</v>
      </c>
      <c r="AA106" s="4">
        <f>VLOOKUP($A106,'Existing External Data'!$A$2:$X$109,24,0)</f>
        <v>0</v>
      </c>
      <c r="AB106" s="4">
        <v>1.7600000000000001E-2</v>
      </c>
    </row>
    <row r="107" spans="1:28" x14ac:dyDescent="0.2">
      <c r="A107" s="3">
        <v>5978</v>
      </c>
      <c r="B107" s="5">
        <f>VLOOKUP(A107,'Station Equivalency'!$A$2:$B$115,2,0)</f>
        <v>6028</v>
      </c>
      <c r="C107" s="5" t="str">
        <f>VLOOKUP($A107,'Existing External Data'!$A$2:$X$109,2,0)</f>
        <v>Vinson Mtn Rd</v>
      </c>
      <c r="D107" s="5">
        <f>VLOOKUP($A107,'Existing External Data'!$A$2:$X$109,3,0)</f>
        <v>223</v>
      </c>
      <c r="E107" s="5">
        <f>VLOOKUP($A107,'Existing External Data'!$A$2:$X$109,4,0)</f>
        <v>247</v>
      </c>
      <c r="F107" s="5">
        <f>VLOOKUP($A107,'Existing External Data'!$A$2:$X$109,5,0)</f>
        <v>2</v>
      </c>
      <c r="G107" s="5">
        <f>VLOOKUP($A107,'Existing External Data'!$A$2:$X$109,6,0)</f>
        <v>7</v>
      </c>
      <c r="H107" s="5">
        <f>VLOOKUP($A107,'Existing External Data'!$A$2:$X$109,7,0)</f>
        <v>0</v>
      </c>
      <c r="I107" s="5">
        <f>VLOOKUP($A107,'Existing External Data'!$A$2:$M$109,8,0)</f>
        <v>1560</v>
      </c>
      <c r="J107" s="5">
        <f>VLOOKUP($A107,'Existing External Data'!$A$2:$M$109,9,0)</f>
        <v>1900</v>
      </c>
      <c r="K107" s="5">
        <f>VLOOKUP($A107,'Existing External Data'!$A$2:$M$109,10,0)</f>
        <v>1830</v>
      </c>
      <c r="L107" s="11">
        <v>1820</v>
      </c>
      <c r="M107" s="5">
        <f>VLOOKUP($A107,'Existing External Data'!$A$2:$M$109,11,0)</f>
        <v>1664</v>
      </c>
      <c r="N107" s="5">
        <f>VLOOKUP($A107,'Existing External Data'!$A$2:$M$109,12,0)</f>
        <v>2026</v>
      </c>
      <c r="O107" s="5">
        <f>VLOOKUP($A107,'Existing External Data'!$A$2:$M$109,13,0)</f>
        <v>1952</v>
      </c>
      <c r="P107" s="11">
        <f t="shared" si="2"/>
        <v>1940</v>
      </c>
      <c r="Q107" s="4">
        <f>VLOOKUP($A107,'Existing External Data'!$A$2:$X$109,14,0)</f>
        <v>0</v>
      </c>
      <c r="R107" s="4">
        <f>VLOOKUP($A107,'Existing External Data'!$A$2:$X$109,15,0)</f>
        <v>0</v>
      </c>
      <c r="S107" s="4">
        <f>VLOOKUP($A107,'Existing External Data'!$A$2:$X$109,16,0)</f>
        <v>0.42730000000000001</v>
      </c>
      <c r="T107" s="4">
        <f>VLOOKUP($A107,'Existing External Data'!$A$2:$X$109,17,0)</f>
        <v>0.42670000000000002</v>
      </c>
      <c r="U107" s="4">
        <f>VLOOKUP($A107,'Existing External Data'!$A$2:$X$109,18,0)</f>
        <v>0</v>
      </c>
      <c r="V107" s="4">
        <f>VLOOKUP($A107,'Existing External Data'!$A$2:$X$109,19,0)</f>
        <v>0.12759999999999999</v>
      </c>
      <c r="W107" s="4">
        <f>VLOOKUP($A107,'Existing External Data'!$A$2:$X$109,20,0)</f>
        <v>0</v>
      </c>
      <c r="X107" s="4">
        <f>VLOOKUP($A107,'Existing External Data'!$A$2:$X$109,21,0)</f>
        <v>1.7399999999999999E-2</v>
      </c>
      <c r="Y107" s="4">
        <f>VLOOKUP($A107,'Existing External Data'!$A$2:$X$109,22,0)</f>
        <v>0</v>
      </c>
      <c r="Z107" s="4">
        <f>VLOOKUP($A107,'Existing External Data'!$A$2:$X$109,23,0)</f>
        <v>1.5E-3</v>
      </c>
      <c r="AA107" s="4">
        <f>VLOOKUP($A107,'Existing External Data'!$A$2:$X$109,24,0)</f>
        <v>0</v>
      </c>
      <c r="AB107" s="4">
        <v>1.89E-2</v>
      </c>
    </row>
    <row r="108" spans="1:28" x14ac:dyDescent="0.2">
      <c r="A108" s="3">
        <v>5979</v>
      </c>
      <c r="B108" s="5">
        <f>VLOOKUP(A108,'Station Equivalency'!$A$2:$B$115,2,0)</f>
        <v>6029</v>
      </c>
      <c r="C108" s="5" t="str">
        <f>VLOOKUP($A108,'Existing External Data'!$A$2:$X$109,2,0)</f>
        <v>SR 101</v>
      </c>
      <c r="D108" s="5">
        <f>VLOOKUP($A108,'Existing External Data'!$A$2:$X$109,3,0)</f>
        <v>223</v>
      </c>
      <c r="E108" s="5">
        <f>VLOOKUP($A108,'Existing External Data'!$A$2:$X$109,4,0)</f>
        <v>101</v>
      </c>
      <c r="F108" s="5">
        <f>VLOOKUP($A108,'Existing External Data'!$A$2:$X$109,5,0)</f>
        <v>2</v>
      </c>
      <c r="G108" s="5">
        <f>VLOOKUP($A108,'Existing External Data'!$A$2:$X$109,6,0)</f>
        <v>7</v>
      </c>
      <c r="H108" s="5">
        <f>VLOOKUP($A108,'Existing External Data'!$A$2:$X$109,7,0)</f>
        <v>0</v>
      </c>
      <c r="I108" s="5">
        <f>VLOOKUP($A108,'Existing External Data'!$A$2:$M$109,8,0)</f>
        <v>2275</v>
      </c>
      <c r="J108" s="5">
        <f>VLOOKUP($A108,'Existing External Data'!$A$2:$M$109,9,0)</f>
        <v>3360</v>
      </c>
      <c r="K108" s="5">
        <f>VLOOKUP($A108,'Existing External Data'!$A$2:$M$109,10,0)</f>
        <v>4020</v>
      </c>
      <c r="L108" s="11">
        <v>4770</v>
      </c>
      <c r="M108" s="5">
        <f>VLOOKUP($A108,'Existing External Data'!$A$2:$M$109,11,0)</f>
        <v>2426</v>
      </c>
      <c r="N108" s="5">
        <f>VLOOKUP($A108,'Existing External Data'!$A$2:$M$109,12,0)</f>
        <v>3582</v>
      </c>
      <c r="O108" s="5">
        <f>VLOOKUP($A108,'Existing External Data'!$A$2:$M$109,13,0)</f>
        <v>4286</v>
      </c>
      <c r="P108" s="11">
        <f t="shared" si="2"/>
        <v>5090</v>
      </c>
      <c r="Q108" s="4">
        <f>VLOOKUP($A108,'Existing External Data'!$A$2:$X$109,14,0)</f>
        <v>0</v>
      </c>
      <c r="R108" s="4">
        <f>VLOOKUP($A108,'Existing External Data'!$A$2:$X$109,15,0)</f>
        <v>0</v>
      </c>
      <c r="S108" s="4">
        <f>VLOOKUP($A108,'Existing External Data'!$A$2:$X$109,16,0)</f>
        <v>0.33429999999999999</v>
      </c>
      <c r="T108" s="4">
        <f>VLOOKUP($A108,'Existing External Data'!$A$2:$X$109,17,0)</f>
        <v>0.33429999999999999</v>
      </c>
      <c r="U108" s="4">
        <f>VLOOKUP($A108,'Existing External Data'!$A$2:$X$109,18,0)</f>
        <v>9.3799999999999994E-2</v>
      </c>
      <c r="V108" s="4">
        <f>VLOOKUP($A108,'Existing External Data'!$A$2:$X$109,19,0)</f>
        <v>0.11899999999999999</v>
      </c>
      <c r="W108" s="4">
        <f>VLOOKUP($A108,'Existing External Data'!$A$2:$X$109,20,0)</f>
        <v>8.3999999999999995E-3</v>
      </c>
      <c r="X108" s="4">
        <f>VLOOKUP($A108,'Existing External Data'!$A$2:$X$109,21,0)</f>
        <v>8.4699999999999998E-2</v>
      </c>
      <c r="Y108" s="4">
        <f>VLOOKUP($A108,'Existing External Data'!$A$2:$X$109,22,0)</f>
        <v>0</v>
      </c>
      <c r="Z108" s="4">
        <f>VLOOKUP($A108,'Existing External Data'!$A$2:$X$109,23,0)</f>
        <v>2.1899999999999999E-2</v>
      </c>
      <c r="AA108" s="4">
        <f>VLOOKUP($A108,'Existing External Data'!$A$2:$X$109,24,0)</f>
        <v>3.3E-3</v>
      </c>
      <c r="AB108" s="4">
        <v>0.1099</v>
      </c>
    </row>
    <row r="109" spans="1:28" x14ac:dyDescent="0.2">
      <c r="A109" s="3">
        <v>5980</v>
      </c>
      <c r="B109" s="5">
        <f>VLOOKUP(A109,'Station Equivalency'!$A$2:$B$115,2,0)</f>
        <v>6030</v>
      </c>
      <c r="C109" s="5" t="str">
        <f>VLOOKUP($A109,'Existing External Data'!$A$2:$X$109,2,0)</f>
        <v>US 278</v>
      </c>
      <c r="D109" s="5">
        <f>VLOOKUP($A109,'Existing External Data'!$A$2:$X$109,3,0)</f>
        <v>233</v>
      </c>
      <c r="E109" s="5">
        <f>VLOOKUP($A109,'Existing External Data'!$A$2:$X$109,4,0)</f>
        <v>210</v>
      </c>
      <c r="F109" s="5">
        <f>VLOOKUP($A109,'Existing External Data'!$A$2:$X$109,5,0)</f>
        <v>4</v>
      </c>
      <c r="G109" s="5">
        <f>VLOOKUP($A109,'Existing External Data'!$A$2:$X$109,6,0)</f>
        <v>7</v>
      </c>
      <c r="H109" s="5">
        <f>VLOOKUP($A109,'Existing External Data'!$A$2:$X$109,7,0)</f>
        <v>0</v>
      </c>
      <c r="I109" s="5">
        <f>VLOOKUP($A109,'Existing External Data'!$A$2:$M$109,8,0)</f>
        <v>10060</v>
      </c>
      <c r="J109" s="5">
        <f>VLOOKUP($A109,'Existing External Data'!$A$2:$M$109,9,0)</f>
        <v>14610</v>
      </c>
      <c r="K109" s="5">
        <f>VLOOKUP($A109,'Existing External Data'!$A$2:$M$109,10,0)</f>
        <v>7360</v>
      </c>
      <c r="L109" s="11">
        <v>9550</v>
      </c>
      <c r="M109" s="5">
        <f>VLOOKUP($A109,'Existing External Data'!$A$2:$M$109,11,0)</f>
        <v>10724</v>
      </c>
      <c r="N109" s="5">
        <f>VLOOKUP($A109,'Existing External Data'!$A$2:$M$109,12,0)</f>
        <v>15576</v>
      </c>
      <c r="O109" s="5">
        <f>VLOOKUP($A109,'Existing External Data'!$A$2:$M$109,13,0)</f>
        <v>7846</v>
      </c>
      <c r="P109" s="11">
        <f t="shared" si="2"/>
        <v>10180</v>
      </c>
      <c r="Q109" s="4">
        <f>VLOOKUP($A109,'Existing External Data'!$A$2:$X$109,14,0)</f>
        <v>0</v>
      </c>
      <c r="R109" s="4">
        <f>VLOOKUP($A109,'Existing External Data'!$A$2:$X$109,15,0)</f>
        <v>0</v>
      </c>
      <c r="S109" s="4">
        <f>VLOOKUP($A109,'Existing External Data'!$A$2:$X$109,16,0)</f>
        <v>0.36759999999999998</v>
      </c>
      <c r="T109" s="4">
        <f>VLOOKUP($A109,'Existing External Data'!$A$2:$X$109,17,0)</f>
        <v>0.3674</v>
      </c>
      <c r="U109" s="4">
        <f>VLOOKUP($A109,'Existing External Data'!$A$2:$X$109,18,0)</f>
        <v>8.3199999999999996E-2</v>
      </c>
      <c r="V109" s="4">
        <f>VLOOKUP($A109,'Existing External Data'!$A$2:$X$109,19,0)</f>
        <v>5.8000000000000003E-2</v>
      </c>
      <c r="W109" s="4">
        <f>VLOOKUP($A109,'Existing External Data'!$A$2:$X$109,20,0)</f>
        <v>3.7000000000000002E-3</v>
      </c>
      <c r="X109" s="4">
        <f>VLOOKUP($A109,'Existing External Data'!$A$2:$X$109,21,0)</f>
        <v>5.28E-2</v>
      </c>
      <c r="Y109" s="4">
        <f>VLOOKUP($A109,'Existing External Data'!$A$2:$X$109,22,0)</f>
        <v>6.1000000000000004E-3</v>
      </c>
      <c r="Z109" s="4">
        <f>VLOOKUP($A109,'Existing External Data'!$A$2:$X$109,23,0)</f>
        <v>4.2599999999999999E-2</v>
      </c>
      <c r="AA109" s="4">
        <f>VLOOKUP($A109,'Existing External Data'!$A$2:$X$109,24,0)</f>
        <v>1.8599999999999998E-2</v>
      </c>
      <c r="AB109" s="4">
        <v>0.12010000000000001</v>
      </c>
    </row>
    <row r="110" spans="1:28" x14ac:dyDescent="0.2">
      <c r="A110" s="3">
        <v>5981</v>
      </c>
      <c r="B110" s="5">
        <f>VLOOKUP(A110,'Station Equivalency'!$A$2:$B$115,2,0)</f>
        <v>6031</v>
      </c>
      <c r="C110" s="5" t="str">
        <f>VLOOKUP($A110,'Existing External Data'!$A$2:$X$109,2,0)</f>
        <v>Braswell Mtn Rd</v>
      </c>
      <c r="D110" s="5">
        <f>VLOOKUP($A110,'Existing External Data'!$A$2:$X$109,3,0)</f>
        <v>233</v>
      </c>
      <c r="E110" s="5">
        <f>VLOOKUP($A110,'Existing External Data'!$A$2:$X$109,4,0)</f>
        <v>284</v>
      </c>
      <c r="F110" s="5">
        <f>VLOOKUP($A110,'Existing External Data'!$A$2:$X$109,5,0)</f>
        <v>2</v>
      </c>
      <c r="G110" s="5">
        <f>VLOOKUP($A110,'Existing External Data'!$A$2:$X$109,6,0)</f>
        <v>7</v>
      </c>
      <c r="H110" s="5">
        <f>VLOOKUP($A110,'Existing External Data'!$A$2:$X$109,7,0)</f>
        <v>0</v>
      </c>
      <c r="I110" s="5">
        <f>VLOOKUP($A110,'Existing External Data'!$A$2:$M$109,8,0)</f>
        <v>700</v>
      </c>
      <c r="J110" s="5">
        <f>VLOOKUP($A110,'Existing External Data'!$A$2:$M$109,9,0)</f>
        <v>780</v>
      </c>
      <c r="K110" s="5">
        <f>VLOOKUP($A110,'Existing External Data'!$A$2:$M$109,10,0)</f>
        <v>780</v>
      </c>
      <c r="L110" s="11">
        <v>910</v>
      </c>
      <c r="M110" s="5">
        <f>VLOOKUP($A110,'Existing External Data'!$A$2:$M$109,11,0)</f>
        <v>748</v>
      </c>
      <c r="N110" s="5">
        <f>VLOOKUP($A110,'Existing External Data'!$A$2:$M$109,12,0)</f>
        <v>832</v>
      </c>
      <c r="O110" s="5">
        <f>VLOOKUP($A110,'Existing External Data'!$A$2:$M$109,13,0)</f>
        <v>832</v>
      </c>
      <c r="P110" s="11">
        <f t="shared" si="2"/>
        <v>970</v>
      </c>
      <c r="Q110" s="4">
        <f>VLOOKUP($A110,'Existing External Data'!$A$2:$X$109,14,0)</f>
        <v>0</v>
      </c>
      <c r="R110" s="4">
        <f>VLOOKUP($A110,'Existing External Data'!$A$2:$X$109,15,0)</f>
        <v>0</v>
      </c>
      <c r="S110" s="4">
        <f>VLOOKUP($A110,'Existing External Data'!$A$2:$X$109,16,0)</f>
        <v>0.41349999999999998</v>
      </c>
      <c r="T110" s="4">
        <f>VLOOKUP($A110,'Existing External Data'!$A$2:$X$109,17,0)</f>
        <v>0.41349999999999998</v>
      </c>
      <c r="U110" s="4">
        <f>VLOOKUP($A110,'Existing External Data'!$A$2:$X$109,18,0)</f>
        <v>0</v>
      </c>
      <c r="V110" s="4">
        <f>VLOOKUP($A110,'Existing External Data'!$A$2:$X$109,19,0)</f>
        <v>0.1202</v>
      </c>
      <c r="W110" s="4">
        <f>VLOOKUP($A110,'Existing External Data'!$A$2:$X$109,20,0)</f>
        <v>0</v>
      </c>
      <c r="X110" s="4">
        <f>VLOOKUP($A110,'Existing External Data'!$A$2:$X$109,21,0)</f>
        <v>4.8099999999999997E-2</v>
      </c>
      <c r="Y110" s="4">
        <f>VLOOKUP($A110,'Existing External Data'!$A$2:$X$109,22,0)</f>
        <v>0</v>
      </c>
      <c r="Z110" s="4">
        <f>VLOOKUP($A110,'Existing External Data'!$A$2:$X$109,23,0)</f>
        <v>4.7999999999999996E-3</v>
      </c>
      <c r="AA110" s="4">
        <f>VLOOKUP($A110,'Existing External Data'!$A$2:$X$109,24,0)</f>
        <v>0</v>
      </c>
      <c r="AB110" s="4">
        <v>5.2899999999999996E-2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4"/>
  <sheetViews>
    <sheetView topLeftCell="B1" workbookViewId="0">
      <selection activeCell="M39" sqref="M39"/>
    </sheetView>
  </sheetViews>
  <sheetFormatPr defaultRowHeight="15" x14ac:dyDescent="0.25"/>
  <sheetData>
    <row r="1" spans="1:38" ht="15.75" thickBot="1" x14ac:dyDescent="0.3">
      <c r="A1" s="57" t="s">
        <v>163</v>
      </c>
      <c r="B1" s="57" t="s">
        <v>164</v>
      </c>
      <c r="C1" s="59" t="s">
        <v>151</v>
      </c>
      <c r="D1" s="60"/>
      <c r="E1" s="60"/>
      <c r="F1" s="60"/>
      <c r="G1" s="60"/>
      <c r="H1" s="61"/>
      <c r="I1" s="59" t="s">
        <v>152</v>
      </c>
      <c r="J1" s="60"/>
      <c r="K1" s="60"/>
      <c r="L1" s="60"/>
      <c r="M1" s="60"/>
      <c r="N1" s="61"/>
      <c r="O1" s="59" t="s">
        <v>153</v>
      </c>
      <c r="P1" s="60"/>
      <c r="Q1" s="60"/>
      <c r="R1" s="60"/>
      <c r="S1" s="60"/>
      <c r="T1" s="61"/>
      <c r="U1" s="59" t="s">
        <v>154</v>
      </c>
      <c r="V1" s="60"/>
      <c r="W1" s="60"/>
      <c r="X1" s="60"/>
      <c r="Y1" s="60"/>
      <c r="Z1" s="61"/>
      <c r="AA1" s="59" t="s">
        <v>155</v>
      </c>
      <c r="AB1" s="60"/>
      <c r="AC1" s="60"/>
      <c r="AD1" s="60"/>
      <c r="AE1" s="60"/>
      <c r="AF1" s="61"/>
      <c r="AG1" s="54" t="s">
        <v>156</v>
      </c>
      <c r="AH1" s="55"/>
      <c r="AI1" s="55"/>
      <c r="AJ1" s="55"/>
      <c r="AK1" s="55"/>
      <c r="AL1" s="56"/>
    </row>
    <row r="2" spans="1:38" ht="15.75" thickBot="1" x14ac:dyDescent="0.3">
      <c r="A2" s="58"/>
      <c r="B2" s="58"/>
      <c r="C2" s="12" t="s">
        <v>157</v>
      </c>
      <c r="D2" s="13" t="s">
        <v>158</v>
      </c>
      <c r="E2" s="13" t="s">
        <v>159</v>
      </c>
      <c r="F2" s="13" t="s">
        <v>160</v>
      </c>
      <c r="G2" s="13" t="s">
        <v>161</v>
      </c>
      <c r="H2" s="14" t="s">
        <v>162</v>
      </c>
      <c r="I2" s="12" t="s">
        <v>157</v>
      </c>
      <c r="J2" s="13" t="s">
        <v>158</v>
      </c>
      <c r="K2" s="13" t="s">
        <v>159</v>
      </c>
      <c r="L2" s="13" t="s">
        <v>160</v>
      </c>
      <c r="M2" s="13" t="s">
        <v>161</v>
      </c>
      <c r="N2" s="14" t="s">
        <v>162</v>
      </c>
      <c r="O2" s="12" t="s">
        <v>157</v>
      </c>
      <c r="P2" s="13" t="s">
        <v>158</v>
      </c>
      <c r="Q2" s="13" t="s">
        <v>159</v>
      </c>
      <c r="R2" s="13" t="s">
        <v>160</v>
      </c>
      <c r="S2" s="13" t="s">
        <v>161</v>
      </c>
      <c r="T2" s="14" t="s">
        <v>162</v>
      </c>
      <c r="U2" s="12" t="s">
        <v>157</v>
      </c>
      <c r="V2" s="13" t="s">
        <v>158</v>
      </c>
      <c r="W2" s="13" t="s">
        <v>159</v>
      </c>
      <c r="X2" s="13" t="s">
        <v>160</v>
      </c>
      <c r="Y2" s="13" t="s">
        <v>161</v>
      </c>
      <c r="Z2" s="14" t="s">
        <v>162</v>
      </c>
      <c r="AA2" s="12" t="s">
        <v>157</v>
      </c>
      <c r="AB2" s="13" t="s">
        <v>158</v>
      </c>
      <c r="AC2" s="13" t="s">
        <v>159</v>
      </c>
      <c r="AD2" s="13" t="s">
        <v>160</v>
      </c>
      <c r="AE2" s="13" t="s">
        <v>161</v>
      </c>
      <c r="AF2" s="14" t="s">
        <v>162</v>
      </c>
      <c r="AG2" s="15" t="s">
        <v>157</v>
      </c>
      <c r="AH2" s="16" t="s">
        <v>158</v>
      </c>
      <c r="AI2" s="16" t="s">
        <v>159</v>
      </c>
      <c r="AJ2" s="16" t="s">
        <v>160</v>
      </c>
      <c r="AK2" s="16" t="s">
        <v>161</v>
      </c>
      <c r="AL2" s="17" t="s">
        <v>162</v>
      </c>
    </row>
    <row r="3" spans="1:38" x14ac:dyDescent="0.25">
      <c r="A3" s="18">
        <v>5874</v>
      </c>
      <c r="B3" s="34">
        <f>VLOOKUP($A3,'Station Equivalency'!$A$2:$B$115,2,0)</f>
        <v>5923</v>
      </c>
      <c r="C3" s="19">
        <v>3863</v>
      </c>
      <c r="D3" s="20">
        <v>3793</v>
      </c>
      <c r="E3" s="20">
        <v>7656</v>
      </c>
      <c r="F3" s="20">
        <v>6794</v>
      </c>
      <c r="G3" s="20">
        <v>854</v>
      </c>
      <c r="H3" s="21">
        <v>392</v>
      </c>
      <c r="I3" s="19">
        <v>552</v>
      </c>
      <c r="J3" s="20">
        <v>102</v>
      </c>
      <c r="K3" s="20">
        <v>654</v>
      </c>
      <c r="L3" s="20">
        <v>568</v>
      </c>
      <c r="M3" s="20">
        <v>62</v>
      </c>
      <c r="N3" s="21">
        <v>27</v>
      </c>
      <c r="O3" s="19">
        <v>1230</v>
      </c>
      <c r="P3" s="20">
        <v>610</v>
      </c>
      <c r="Q3" s="20">
        <v>1840</v>
      </c>
      <c r="R3" s="20">
        <v>1624</v>
      </c>
      <c r="S3" s="20">
        <v>219</v>
      </c>
      <c r="T3" s="21">
        <v>76</v>
      </c>
      <c r="U3" s="19">
        <v>846</v>
      </c>
      <c r="V3" s="20">
        <v>839</v>
      </c>
      <c r="W3" s="20">
        <v>1685</v>
      </c>
      <c r="X3" s="20">
        <v>1419</v>
      </c>
      <c r="Y3" s="20">
        <v>272</v>
      </c>
      <c r="Z3" s="21">
        <v>150</v>
      </c>
      <c r="AA3" s="19">
        <v>808</v>
      </c>
      <c r="AB3" s="20">
        <v>1594</v>
      </c>
      <c r="AC3" s="20">
        <v>2402</v>
      </c>
      <c r="AD3" s="20">
        <v>2206</v>
      </c>
      <c r="AE3" s="20">
        <v>207</v>
      </c>
      <c r="AF3" s="21">
        <v>82</v>
      </c>
      <c r="AG3" s="19">
        <v>427</v>
      </c>
      <c r="AH3" s="20">
        <v>648</v>
      </c>
      <c r="AI3" s="20">
        <v>1075</v>
      </c>
      <c r="AJ3" s="20">
        <v>977</v>
      </c>
      <c r="AK3" s="20">
        <v>94</v>
      </c>
      <c r="AL3" s="21">
        <v>57</v>
      </c>
    </row>
    <row r="4" spans="1:38" x14ac:dyDescent="0.25">
      <c r="A4" s="22">
        <v>5875</v>
      </c>
      <c r="B4" s="35">
        <f>VLOOKUP($A4,'Station Equivalency'!$A$2:$B$115,2,0)</f>
        <v>5924</v>
      </c>
      <c r="C4" s="23">
        <v>619</v>
      </c>
      <c r="D4" s="24">
        <v>650</v>
      </c>
      <c r="E4" s="24">
        <v>1269</v>
      </c>
      <c r="F4" s="24">
        <v>1199</v>
      </c>
      <c r="G4" s="24">
        <v>74</v>
      </c>
      <c r="H4" s="25">
        <v>9</v>
      </c>
      <c r="I4" s="23">
        <v>48</v>
      </c>
      <c r="J4" s="24">
        <v>10</v>
      </c>
      <c r="K4" s="24">
        <v>58</v>
      </c>
      <c r="L4" s="24">
        <v>62</v>
      </c>
      <c r="M4" s="24">
        <v>1</v>
      </c>
      <c r="N4" s="25">
        <v>0</v>
      </c>
      <c r="O4" s="23">
        <v>210</v>
      </c>
      <c r="P4" s="24">
        <v>90</v>
      </c>
      <c r="Q4" s="24">
        <v>300</v>
      </c>
      <c r="R4" s="24">
        <v>276</v>
      </c>
      <c r="S4" s="24">
        <v>16</v>
      </c>
      <c r="T4" s="25">
        <v>1</v>
      </c>
      <c r="U4" s="23">
        <v>136</v>
      </c>
      <c r="V4" s="24">
        <v>145</v>
      </c>
      <c r="W4" s="24">
        <v>281</v>
      </c>
      <c r="X4" s="24">
        <v>265</v>
      </c>
      <c r="Y4" s="24">
        <v>23</v>
      </c>
      <c r="Z4" s="25">
        <v>2</v>
      </c>
      <c r="AA4" s="23">
        <v>140</v>
      </c>
      <c r="AB4" s="24">
        <v>268</v>
      </c>
      <c r="AC4" s="24">
        <v>408</v>
      </c>
      <c r="AD4" s="24">
        <v>365</v>
      </c>
      <c r="AE4" s="24">
        <v>28</v>
      </c>
      <c r="AF4" s="25">
        <v>4</v>
      </c>
      <c r="AG4" s="23">
        <v>85</v>
      </c>
      <c r="AH4" s="24">
        <v>137</v>
      </c>
      <c r="AI4" s="24">
        <v>222</v>
      </c>
      <c r="AJ4" s="24">
        <v>231</v>
      </c>
      <c r="AK4" s="24">
        <v>6</v>
      </c>
      <c r="AL4" s="25">
        <v>2</v>
      </c>
    </row>
    <row r="5" spans="1:38" x14ac:dyDescent="0.25">
      <c r="A5" s="22">
        <v>5876</v>
      </c>
      <c r="B5" s="35">
        <f>VLOOKUP($A5,'Station Equivalency'!$A$2:$B$115,2,0)</f>
        <v>5925</v>
      </c>
      <c r="C5" s="23">
        <v>8600</v>
      </c>
      <c r="D5" s="24">
        <v>8512</v>
      </c>
      <c r="E5" s="24">
        <v>17112</v>
      </c>
      <c r="F5" s="24">
        <v>15255</v>
      </c>
      <c r="G5" s="24">
        <v>2026</v>
      </c>
      <c r="H5" s="25">
        <v>1300</v>
      </c>
      <c r="I5" s="23">
        <v>466</v>
      </c>
      <c r="J5" s="24">
        <v>381</v>
      </c>
      <c r="K5" s="24">
        <v>847</v>
      </c>
      <c r="L5" s="24">
        <v>654</v>
      </c>
      <c r="M5" s="24">
        <v>152</v>
      </c>
      <c r="N5" s="25">
        <v>101</v>
      </c>
      <c r="O5" s="23">
        <v>1985</v>
      </c>
      <c r="P5" s="24">
        <v>1976</v>
      </c>
      <c r="Q5" s="24">
        <v>3961</v>
      </c>
      <c r="R5" s="24">
        <v>3451</v>
      </c>
      <c r="S5" s="24">
        <v>466</v>
      </c>
      <c r="T5" s="25">
        <v>294</v>
      </c>
      <c r="U5" s="23">
        <v>2407</v>
      </c>
      <c r="V5" s="24">
        <v>2448</v>
      </c>
      <c r="W5" s="24">
        <v>4855</v>
      </c>
      <c r="X5" s="24">
        <v>4299</v>
      </c>
      <c r="Y5" s="24">
        <v>667</v>
      </c>
      <c r="Z5" s="25">
        <v>438</v>
      </c>
      <c r="AA5" s="23">
        <v>2498</v>
      </c>
      <c r="AB5" s="24">
        <v>2427</v>
      </c>
      <c r="AC5" s="24">
        <v>4925</v>
      </c>
      <c r="AD5" s="24">
        <v>4538</v>
      </c>
      <c r="AE5" s="24">
        <v>445</v>
      </c>
      <c r="AF5" s="25">
        <v>249</v>
      </c>
      <c r="AG5" s="23">
        <v>1244</v>
      </c>
      <c r="AH5" s="24">
        <v>1280</v>
      </c>
      <c r="AI5" s="24">
        <v>2524</v>
      </c>
      <c r="AJ5" s="24">
        <v>2313</v>
      </c>
      <c r="AK5" s="24">
        <v>296</v>
      </c>
      <c r="AL5" s="25">
        <v>218</v>
      </c>
    </row>
    <row r="6" spans="1:38" x14ac:dyDescent="0.25">
      <c r="A6" s="22">
        <v>5877</v>
      </c>
      <c r="B6" s="35">
        <f>VLOOKUP($A6,'Station Equivalency'!$A$2:$B$115,2,0)</f>
        <v>5926</v>
      </c>
      <c r="C6" s="23">
        <v>803</v>
      </c>
      <c r="D6" s="24">
        <v>808</v>
      </c>
      <c r="E6" s="24">
        <v>1611</v>
      </c>
      <c r="F6" s="24">
        <v>1513</v>
      </c>
      <c r="G6" s="24">
        <v>52</v>
      </c>
      <c r="H6" s="25">
        <v>6</v>
      </c>
      <c r="I6" s="23">
        <v>51</v>
      </c>
      <c r="J6" s="24">
        <v>17</v>
      </c>
      <c r="K6" s="24">
        <v>68</v>
      </c>
      <c r="L6" s="24">
        <v>57</v>
      </c>
      <c r="M6" s="24">
        <v>6</v>
      </c>
      <c r="N6" s="25">
        <v>0</v>
      </c>
      <c r="O6" s="23">
        <v>188</v>
      </c>
      <c r="P6" s="24">
        <v>166</v>
      </c>
      <c r="Q6" s="24">
        <v>354</v>
      </c>
      <c r="R6" s="24">
        <v>345</v>
      </c>
      <c r="S6" s="24">
        <v>13</v>
      </c>
      <c r="T6" s="25">
        <v>1</v>
      </c>
      <c r="U6" s="23">
        <v>226</v>
      </c>
      <c r="V6" s="24">
        <v>203</v>
      </c>
      <c r="W6" s="24">
        <v>429</v>
      </c>
      <c r="X6" s="24">
        <v>368</v>
      </c>
      <c r="Y6" s="24">
        <v>21</v>
      </c>
      <c r="Z6" s="25">
        <v>4</v>
      </c>
      <c r="AA6" s="23">
        <v>222</v>
      </c>
      <c r="AB6" s="24">
        <v>275</v>
      </c>
      <c r="AC6" s="24">
        <v>497</v>
      </c>
      <c r="AD6" s="24">
        <v>455</v>
      </c>
      <c r="AE6" s="24">
        <v>8</v>
      </c>
      <c r="AF6" s="25">
        <v>1</v>
      </c>
      <c r="AG6" s="23">
        <v>116</v>
      </c>
      <c r="AH6" s="24">
        <v>147</v>
      </c>
      <c r="AI6" s="24">
        <v>263</v>
      </c>
      <c r="AJ6" s="24">
        <v>288</v>
      </c>
      <c r="AK6" s="24">
        <v>4</v>
      </c>
      <c r="AL6" s="25">
        <v>0</v>
      </c>
    </row>
    <row r="7" spans="1:38" x14ac:dyDescent="0.25">
      <c r="A7" s="22">
        <v>5877</v>
      </c>
      <c r="B7" s="35">
        <f>VLOOKUP($A7,'Station Equivalency'!$A$2:$B$115,2,0)</f>
        <v>5926</v>
      </c>
      <c r="C7" s="23">
        <v>803</v>
      </c>
      <c r="D7" s="24">
        <v>808</v>
      </c>
      <c r="E7" s="24">
        <v>1611</v>
      </c>
      <c r="F7" s="24">
        <v>1513</v>
      </c>
      <c r="G7" s="24">
        <v>52</v>
      </c>
      <c r="H7" s="25">
        <v>6</v>
      </c>
      <c r="I7" s="23">
        <v>51</v>
      </c>
      <c r="J7" s="24">
        <v>17</v>
      </c>
      <c r="K7" s="24">
        <v>68</v>
      </c>
      <c r="L7" s="24">
        <v>57</v>
      </c>
      <c r="M7" s="24">
        <v>6</v>
      </c>
      <c r="N7" s="25">
        <v>0</v>
      </c>
      <c r="O7" s="23">
        <v>188</v>
      </c>
      <c r="P7" s="24">
        <v>166</v>
      </c>
      <c r="Q7" s="24">
        <v>354</v>
      </c>
      <c r="R7" s="24">
        <v>345</v>
      </c>
      <c r="S7" s="24">
        <v>13</v>
      </c>
      <c r="T7" s="25">
        <v>1</v>
      </c>
      <c r="U7" s="23">
        <v>226</v>
      </c>
      <c r="V7" s="24">
        <v>203</v>
      </c>
      <c r="W7" s="24">
        <v>429</v>
      </c>
      <c r="X7" s="24">
        <v>368</v>
      </c>
      <c r="Y7" s="24">
        <v>21</v>
      </c>
      <c r="Z7" s="25">
        <v>4</v>
      </c>
      <c r="AA7" s="23">
        <v>222</v>
      </c>
      <c r="AB7" s="24">
        <v>275</v>
      </c>
      <c r="AC7" s="24">
        <v>497</v>
      </c>
      <c r="AD7" s="24">
        <v>455</v>
      </c>
      <c r="AE7" s="24">
        <v>8</v>
      </c>
      <c r="AF7" s="25">
        <v>1</v>
      </c>
      <c r="AG7" s="23">
        <v>116</v>
      </c>
      <c r="AH7" s="24">
        <v>147</v>
      </c>
      <c r="AI7" s="24">
        <v>263</v>
      </c>
      <c r="AJ7" s="24">
        <v>288</v>
      </c>
      <c r="AK7" s="24">
        <v>4</v>
      </c>
      <c r="AL7" s="25">
        <v>0</v>
      </c>
    </row>
    <row r="8" spans="1:38" x14ac:dyDescent="0.25">
      <c r="A8" s="22">
        <v>5879</v>
      </c>
      <c r="B8" s="35">
        <f>VLOOKUP($A8,'Station Equivalency'!$A$2:$B$115,2,0)</f>
        <v>5928</v>
      </c>
      <c r="C8" s="23">
        <v>258</v>
      </c>
      <c r="D8" s="24">
        <v>256</v>
      </c>
      <c r="E8" s="24">
        <v>514</v>
      </c>
      <c r="F8" s="24">
        <v>487</v>
      </c>
      <c r="G8" s="24">
        <v>20</v>
      </c>
      <c r="H8" s="25">
        <v>0</v>
      </c>
      <c r="I8" s="23">
        <v>18</v>
      </c>
      <c r="J8" s="24">
        <v>2</v>
      </c>
      <c r="K8" s="24">
        <v>20</v>
      </c>
      <c r="L8" s="24">
        <v>18</v>
      </c>
      <c r="M8" s="24">
        <v>1</v>
      </c>
      <c r="N8" s="25">
        <v>0</v>
      </c>
      <c r="O8" s="23">
        <v>95</v>
      </c>
      <c r="P8" s="24">
        <v>32</v>
      </c>
      <c r="Q8" s="24">
        <v>127</v>
      </c>
      <c r="R8" s="24">
        <v>120</v>
      </c>
      <c r="S8" s="24">
        <v>5</v>
      </c>
      <c r="T8" s="25">
        <v>0</v>
      </c>
      <c r="U8" s="23">
        <v>62</v>
      </c>
      <c r="V8" s="24">
        <v>45</v>
      </c>
      <c r="W8" s="24">
        <v>107</v>
      </c>
      <c r="X8" s="24">
        <v>102</v>
      </c>
      <c r="Y8" s="24">
        <v>4</v>
      </c>
      <c r="Z8" s="25">
        <v>0</v>
      </c>
      <c r="AA8" s="23">
        <v>61</v>
      </c>
      <c r="AB8" s="24">
        <v>123</v>
      </c>
      <c r="AC8" s="24">
        <v>184</v>
      </c>
      <c r="AD8" s="24">
        <v>181</v>
      </c>
      <c r="AE8" s="24">
        <v>8</v>
      </c>
      <c r="AF8" s="25">
        <v>0</v>
      </c>
      <c r="AG8" s="23">
        <v>22</v>
      </c>
      <c r="AH8" s="24">
        <v>54</v>
      </c>
      <c r="AI8" s="24">
        <v>76</v>
      </c>
      <c r="AJ8" s="24">
        <v>66</v>
      </c>
      <c r="AK8" s="24">
        <v>2</v>
      </c>
      <c r="AL8" s="25">
        <v>0</v>
      </c>
    </row>
    <row r="9" spans="1:38" x14ac:dyDescent="0.25">
      <c r="A9" s="22">
        <v>5880</v>
      </c>
      <c r="B9" s="35">
        <f>VLOOKUP($A9,'Station Equivalency'!$A$2:$B$115,2,0)</f>
        <v>5929</v>
      </c>
      <c r="C9" s="23">
        <v>4586</v>
      </c>
      <c r="D9" s="24">
        <v>4703</v>
      </c>
      <c r="E9" s="24">
        <v>9289</v>
      </c>
      <c r="F9" s="24">
        <v>8203</v>
      </c>
      <c r="G9" s="24">
        <v>997</v>
      </c>
      <c r="H9" s="25">
        <v>494</v>
      </c>
      <c r="I9" s="23">
        <v>132</v>
      </c>
      <c r="J9" s="24">
        <v>148</v>
      </c>
      <c r="K9" s="24">
        <v>280</v>
      </c>
      <c r="L9" s="24">
        <v>228</v>
      </c>
      <c r="M9" s="24">
        <v>42</v>
      </c>
      <c r="N9" s="25">
        <v>28</v>
      </c>
      <c r="O9" s="23">
        <v>826</v>
      </c>
      <c r="P9" s="24">
        <v>1346</v>
      </c>
      <c r="Q9" s="24">
        <v>2172</v>
      </c>
      <c r="R9" s="24">
        <v>1866</v>
      </c>
      <c r="S9" s="24">
        <v>227</v>
      </c>
      <c r="T9" s="25">
        <v>96</v>
      </c>
      <c r="U9" s="23">
        <v>1283</v>
      </c>
      <c r="V9" s="24">
        <v>1363</v>
      </c>
      <c r="W9" s="24">
        <v>2646</v>
      </c>
      <c r="X9" s="24">
        <v>2157</v>
      </c>
      <c r="Y9" s="24">
        <v>377</v>
      </c>
      <c r="Z9" s="25">
        <v>176</v>
      </c>
      <c r="AA9" s="23">
        <v>1548</v>
      </c>
      <c r="AB9" s="24">
        <v>1188</v>
      </c>
      <c r="AC9" s="24">
        <v>2736</v>
      </c>
      <c r="AD9" s="24">
        <v>2603</v>
      </c>
      <c r="AE9" s="24">
        <v>200</v>
      </c>
      <c r="AF9" s="25">
        <v>85</v>
      </c>
      <c r="AG9" s="23">
        <v>797</v>
      </c>
      <c r="AH9" s="24">
        <v>658</v>
      </c>
      <c r="AI9" s="24">
        <v>1455</v>
      </c>
      <c r="AJ9" s="24">
        <v>1349</v>
      </c>
      <c r="AK9" s="24">
        <v>151</v>
      </c>
      <c r="AL9" s="25">
        <v>109</v>
      </c>
    </row>
    <row r="10" spans="1:38" x14ac:dyDescent="0.25">
      <c r="A10" s="22">
        <v>5882</v>
      </c>
      <c r="B10" s="35">
        <f>VLOOKUP($A10,'Station Equivalency'!$A$2:$B$115,2,0)</f>
        <v>5931</v>
      </c>
      <c r="C10" s="23">
        <v>4927</v>
      </c>
      <c r="D10" s="24">
        <v>0</v>
      </c>
      <c r="E10" s="24">
        <v>4927</v>
      </c>
      <c r="F10" s="24">
        <v>4032</v>
      </c>
      <c r="G10" s="24">
        <v>934</v>
      </c>
      <c r="H10" s="25">
        <v>483</v>
      </c>
      <c r="I10" s="23">
        <v>213</v>
      </c>
      <c r="J10" s="24">
        <v>0</v>
      </c>
      <c r="K10" s="24">
        <v>213</v>
      </c>
      <c r="L10" s="24">
        <v>153</v>
      </c>
      <c r="M10" s="24">
        <v>55</v>
      </c>
      <c r="N10" s="25">
        <v>40</v>
      </c>
      <c r="O10" s="23">
        <v>1110</v>
      </c>
      <c r="P10" s="24">
        <v>0</v>
      </c>
      <c r="Q10" s="24">
        <v>1110</v>
      </c>
      <c r="R10" s="24">
        <v>892</v>
      </c>
      <c r="S10" s="24">
        <v>209</v>
      </c>
      <c r="T10" s="25">
        <v>108</v>
      </c>
      <c r="U10" s="23">
        <v>1479</v>
      </c>
      <c r="V10" s="24">
        <v>0</v>
      </c>
      <c r="W10" s="24">
        <v>1479</v>
      </c>
      <c r="X10" s="24">
        <v>1187</v>
      </c>
      <c r="Y10" s="24">
        <v>340</v>
      </c>
      <c r="Z10" s="25">
        <v>170</v>
      </c>
      <c r="AA10" s="23">
        <v>1409</v>
      </c>
      <c r="AB10" s="24">
        <v>0</v>
      </c>
      <c r="AC10" s="24">
        <v>1409</v>
      </c>
      <c r="AD10" s="24">
        <v>1212</v>
      </c>
      <c r="AE10" s="24">
        <v>189</v>
      </c>
      <c r="AF10" s="25">
        <v>82</v>
      </c>
      <c r="AG10" s="23">
        <v>716</v>
      </c>
      <c r="AH10" s="24">
        <v>0</v>
      </c>
      <c r="AI10" s="24">
        <v>716</v>
      </c>
      <c r="AJ10" s="24">
        <v>588</v>
      </c>
      <c r="AK10" s="24">
        <v>141</v>
      </c>
      <c r="AL10" s="25">
        <v>83</v>
      </c>
    </row>
    <row r="11" spans="1:38" x14ac:dyDescent="0.25">
      <c r="A11" s="22">
        <v>5883</v>
      </c>
      <c r="B11" s="35">
        <f>VLOOKUP($A11,'Station Equivalency'!$A$2:$B$115,2,0)</f>
        <v>5932</v>
      </c>
      <c r="C11" s="23">
        <v>1570</v>
      </c>
      <c r="D11" s="24">
        <v>1570</v>
      </c>
      <c r="E11" s="24">
        <v>3140</v>
      </c>
      <c r="F11" s="24">
        <v>0</v>
      </c>
      <c r="G11" s="24">
        <v>0</v>
      </c>
      <c r="H11" s="25">
        <v>0</v>
      </c>
      <c r="I11" s="23">
        <v>44</v>
      </c>
      <c r="J11" s="24">
        <v>44</v>
      </c>
      <c r="K11" s="24">
        <v>88</v>
      </c>
      <c r="L11" s="24">
        <v>0</v>
      </c>
      <c r="M11" s="24">
        <v>0</v>
      </c>
      <c r="N11" s="25">
        <v>0</v>
      </c>
      <c r="O11" s="23">
        <v>356</v>
      </c>
      <c r="P11" s="24">
        <v>356</v>
      </c>
      <c r="Q11" s="24">
        <v>712</v>
      </c>
      <c r="R11" s="24">
        <v>0</v>
      </c>
      <c r="S11" s="24">
        <v>0</v>
      </c>
      <c r="T11" s="25">
        <v>0</v>
      </c>
      <c r="U11" s="23">
        <v>473</v>
      </c>
      <c r="V11" s="24">
        <v>473</v>
      </c>
      <c r="W11" s="24">
        <v>946</v>
      </c>
      <c r="X11" s="24">
        <v>0</v>
      </c>
      <c r="Y11" s="24">
        <v>0</v>
      </c>
      <c r="Z11" s="25">
        <v>0</v>
      </c>
      <c r="AA11" s="23">
        <v>487</v>
      </c>
      <c r="AB11" s="24">
        <v>487</v>
      </c>
      <c r="AC11" s="24">
        <v>974</v>
      </c>
      <c r="AD11" s="24">
        <v>0</v>
      </c>
      <c r="AE11" s="24">
        <v>0</v>
      </c>
      <c r="AF11" s="25">
        <v>0</v>
      </c>
      <c r="AG11" s="23">
        <v>210</v>
      </c>
      <c r="AH11" s="24">
        <v>210</v>
      </c>
      <c r="AI11" s="24">
        <v>420</v>
      </c>
      <c r="AJ11" s="24">
        <v>0</v>
      </c>
      <c r="AK11" s="24">
        <v>0</v>
      </c>
      <c r="AL11" s="25">
        <v>0</v>
      </c>
    </row>
    <row r="12" spans="1:38" x14ac:dyDescent="0.25">
      <c r="A12" s="22">
        <v>5884</v>
      </c>
      <c r="B12" s="35">
        <f>VLOOKUP($A12,'Station Equivalency'!$A$2:$B$115,2,0)</f>
        <v>5933</v>
      </c>
      <c r="C12" s="23">
        <v>11737</v>
      </c>
      <c r="D12" s="24">
        <v>11860</v>
      </c>
      <c r="E12" s="24">
        <v>23597</v>
      </c>
      <c r="F12" s="24">
        <v>21604</v>
      </c>
      <c r="G12" s="24">
        <v>2103</v>
      </c>
      <c r="H12" s="25">
        <v>748</v>
      </c>
      <c r="I12" s="23">
        <v>870</v>
      </c>
      <c r="J12" s="24">
        <v>219</v>
      </c>
      <c r="K12" s="24">
        <v>1089</v>
      </c>
      <c r="L12" s="24">
        <v>945</v>
      </c>
      <c r="M12" s="24">
        <v>114</v>
      </c>
      <c r="N12" s="25">
        <v>45</v>
      </c>
      <c r="O12" s="23">
        <v>3327</v>
      </c>
      <c r="P12" s="24">
        <v>1935</v>
      </c>
      <c r="Q12" s="24">
        <v>5262</v>
      </c>
      <c r="R12" s="24">
        <v>4784</v>
      </c>
      <c r="S12" s="24">
        <v>527</v>
      </c>
      <c r="T12" s="25">
        <v>190</v>
      </c>
      <c r="U12" s="23">
        <v>3598</v>
      </c>
      <c r="V12" s="24">
        <v>3394</v>
      </c>
      <c r="W12" s="24">
        <v>6992</v>
      </c>
      <c r="X12" s="24">
        <v>6251</v>
      </c>
      <c r="Y12" s="24">
        <v>732</v>
      </c>
      <c r="Z12" s="25">
        <v>249</v>
      </c>
      <c r="AA12" s="23">
        <v>2630</v>
      </c>
      <c r="AB12" s="24">
        <v>4175</v>
      </c>
      <c r="AC12" s="24">
        <v>6805</v>
      </c>
      <c r="AD12" s="24">
        <v>6358</v>
      </c>
      <c r="AE12" s="24">
        <v>473</v>
      </c>
      <c r="AF12" s="25">
        <v>146</v>
      </c>
      <c r="AG12" s="23">
        <v>1312</v>
      </c>
      <c r="AH12" s="24">
        <v>2137</v>
      </c>
      <c r="AI12" s="24">
        <v>3449</v>
      </c>
      <c r="AJ12" s="24">
        <v>3266</v>
      </c>
      <c r="AK12" s="24">
        <v>257</v>
      </c>
      <c r="AL12" s="25">
        <v>118</v>
      </c>
    </row>
    <row r="13" spans="1:38" x14ac:dyDescent="0.25">
      <c r="A13" s="22">
        <v>5885</v>
      </c>
      <c r="B13" s="35">
        <f>VLOOKUP($A13,'Station Equivalency'!$A$2:$B$115,2,0)</f>
        <v>5934</v>
      </c>
      <c r="C13" s="23">
        <v>0</v>
      </c>
      <c r="D13" s="24">
        <v>3972</v>
      </c>
      <c r="E13" s="24">
        <v>3972</v>
      </c>
      <c r="F13" s="24">
        <v>0</v>
      </c>
      <c r="G13" s="24">
        <v>0</v>
      </c>
      <c r="H13" s="25">
        <v>0</v>
      </c>
      <c r="I13" s="23">
        <v>0</v>
      </c>
      <c r="J13" s="24">
        <v>133</v>
      </c>
      <c r="K13" s="24">
        <v>133</v>
      </c>
      <c r="L13" s="24">
        <v>0</v>
      </c>
      <c r="M13" s="24">
        <v>0</v>
      </c>
      <c r="N13" s="25">
        <v>0</v>
      </c>
      <c r="O13" s="23">
        <v>0</v>
      </c>
      <c r="P13" s="24">
        <v>822</v>
      </c>
      <c r="Q13" s="24">
        <v>822</v>
      </c>
      <c r="R13" s="24">
        <v>0</v>
      </c>
      <c r="S13" s="24">
        <v>0</v>
      </c>
      <c r="T13" s="25">
        <v>0</v>
      </c>
      <c r="U13" s="23">
        <v>0</v>
      </c>
      <c r="V13" s="24">
        <v>1134</v>
      </c>
      <c r="W13" s="24">
        <v>1134</v>
      </c>
      <c r="X13" s="24">
        <v>0</v>
      </c>
      <c r="Y13" s="24">
        <v>0</v>
      </c>
      <c r="Z13" s="25">
        <v>0</v>
      </c>
      <c r="AA13" s="23">
        <v>0</v>
      </c>
      <c r="AB13" s="24">
        <v>1254</v>
      </c>
      <c r="AC13" s="24">
        <v>1254</v>
      </c>
      <c r="AD13" s="24">
        <v>0</v>
      </c>
      <c r="AE13" s="24">
        <v>0</v>
      </c>
      <c r="AF13" s="25">
        <v>0</v>
      </c>
      <c r="AG13" s="23">
        <v>0</v>
      </c>
      <c r="AH13" s="24">
        <v>629</v>
      </c>
      <c r="AI13" s="24">
        <v>629</v>
      </c>
      <c r="AJ13" s="24">
        <v>0</v>
      </c>
      <c r="AK13" s="24">
        <v>0</v>
      </c>
      <c r="AL13" s="25">
        <v>0</v>
      </c>
    </row>
    <row r="14" spans="1:38" x14ac:dyDescent="0.25">
      <c r="A14" s="22">
        <v>5886</v>
      </c>
      <c r="B14" s="35">
        <f>VLOOKUP($A14,'Station Equivalency'!$A$2:$B$115,2,0)</f>
        <v>5935</v>
      </c>
      <c r="C14" s="23">
        <v>1826</v>
      </c>
      <c r="D14" s="24">
        <v>1826</v>
      </c>
      <c r="E14" s="24">
        <v>3652</v>
      </c>
      <c r="F14" s="24">
        <v>0</v>
      </c>
      <c r="G14" s="24">
        <v>0</v>
      </c>
      <c r="H14" s="25">
        <v>0</v>
      </c>
      <c r="I14" s="23">
        <v>80</v>
      </c>
      <c r="J14" s="24">
        <v>80</v>
      </c>
      <c r="K14" s="24">
        <v>160</v>
      </c>
      <c r="L14" s="24">
        <v>0</v>
      </c>
      <c r="M14" s="24">
        <v>0</v>
      </c>
      <c r="N14" s="25">
        <v>0</v>
      </c>
      <c r="O14" s="23">
        <v>418</v>
      </c>
      <c r="P14" s="24">
        <v>418</v>
      </c>
      <c r="Q14" s="24">
        <v>836</v>
      </c>
      <c r="R14" s="24">
        <v>0</v>
      </c>
      <c r="S14" s="24">
        <v>0</v>
      </c>
      <c r="T14" s="25">
        <v>0</v>
      </c>
      <c r="U14" s="23">
        <v>524</v>
      </c>
      <c r="V14" s="24">
        <v>524</v>
      </c>
      <c r="W14" s="24">
        <v>1048</v>
      </c>
      <c r="X14" s="24">
        <v>0</v>
      </c>
      <c r="Y14" s="24">
        <v>0</v>
      </c>
      <c r="Z14" s="25">
        <v>0</v>
      </c>
      <c r="AA14" s="23">
        <v>546</v>
      </c>
      <c r="AB14" s="24">
        <v>546</v>
      </c>
      <c r="AC14" s="24">
        <v>1092</v>
      </c>
      <c r="AD14" s="24">
        <v>0</v>
      </c>
      <c r="AE14" s="24">
        <v>0</v>
      </c>
      <c r="AF14" s="25">
        <v>0</v>
      </c>
      <c r="AG14" s="23">
        <v>258</v>
      </c>
      <c r="AH14" s="24">
        <v>258</v>
      </c>
      <c r="AI14" s="24">
        <v>516</v>
      </c>
      <c r="AJ14" s="24">
        <v>0</v>
      </c>
      <c r="AK14" s="24">
        <v>0</v>
      </c>
      <c r="AL14" s="25">
        <v>0</v>
      </c>
    </row>
    <row r="15" spans="1:38" x14ac:dyDescent="0.25">
      <c r="A15" s="37"/>
      <c r="B15" s="38">
        <v>5936</v>
      </c>
      <c r="C15" s="39">
        <v>1385</v>
      </c>
      <c r="D15" s="40">
        <v>1406</v>
      </c>
      <c r="E15" s="40">
        <v>2791</v>
      </c>
      <c r="F15" s="40">
        <v>2551</v>
      </c>
      <c r="G15" s="40">
        <v>335</v>
      </c>
      <c r="H15" s="41">
        <v>168</v>
      </c>
      <c r="I15" s="39">
        <v>27</v>
      </c>
      <c r="J15" s="40">
        <v>47</v>
      </c>
      <c r="K15" s="40">
        <v>74</v>
      </c>
      <c r="L15" s="40">
        <v>54</v>
      </c>
      <c r="M15" s="40">
        <v>19</v>
      </c>
      <c r="N15" s="41">
        <v>9</v>
      </c>
      <c r="O15" s="39">
        <v>334</v>
      </c>
      <c r="P15" s="40">
        <v>335</v>
      </c>
      <c r="Q15" s="40">
        <v>669</v>
      </c>
      <c r="R15" s="40">
        <v>564</v>
      </c>
      <c r="S15" s="40">
        <v>94</v>
      </c>
      <c r="T15" s="41">
        <v>49</v>
      </c>
      <c r="U15" s="39">
        <v>480</v>
      </c>
      <c r="V15" s="40">
        <v>436</v>
      </c>
      <c r="W15" s="40">
        <v>916</v>
      </c>
      <c r="X15" s="40">
        <v>819</v>
      </c>
      <c r="Y15" s="40">
        <v>106</v>
      </c>
      <c r="Z15" s="41">
        <v>63</v>
      </c>
      <c r="AA15" s="39">
        <v>393</v>
      </c>
      <c r="AB15" s="40">
        <v>419</v>
      </c>
      <c r="AC15" s="40">
        <v>812</v>
      </c>
      <c r="AD15" s="40">
        <v>789</v>
      </c>
      <c r="AE15" s="40">
        <v>85</v>
      </c>
      <c r="AF15" s="41">
        <v>34</v>
      </c>
      <c r="AG15" s="39">
        <v>151</v>
      </c>
      <c r="AH15" s="40">
        <v>169</v>
      </c>
      <c r="AI15" s="40">
        <v>320</v>
      </c>
      <c r="AJ15" s="40">
        <v>325</v>
      </c>
      <c r="AK15" s="40">
        <v>31</v>
      </c>
      <c r="AL15" s="41">
        <v>13</v>
      </c>
    </row>
    <row r="16" spans="1:38" x14ac:dyDescent="0.25">
      <c r="A16" s="37"/>
      <c r="B16" s="38">
        <v>5937</v>
      </c>
      <c r="C16" s="39">
        <v>316</v>
      </c>
      <c r="D16" s="40">
        <v>313</v>
      </c>
      <c r="E16" s="40">
        <v>629</v>
      </c>
      <c r="F16" s="40">
        <v>601</v>
      </c>
      <c r="G16" s="40">
        <v>38</v>
      </c>
      <c r="H16" s="41">
        <v>11</v>
      </c>
      <c r="I16" s="39">
        <v>1</v>
      </c>
      <c r="J16" s="40">
        <v>11</v>
      </c>
      <c r="K16" s="40">
        <v>12</v>
      </c>
      <c r="L16" s="40">
        <v>11</v>
      </c>
      <c r="M16" s="40">
        <v>1</v>
      </c>
      <c r="N16" s="41">
        <v>0</v>
      </c>
      <c r="O16" s="39">
        <v>48</v>
      </c>
      <c r="P16" s="40">
        <v>76</v>
      </c>
      <c r="Q16" s="40">
        <v>124</v>
      </c>
      <c r="R16" s="40">
        <v>106</v>
      </c>
      <c r="S16" s="40">
        <v>8</v>
      </c>
      <c r="T16" s="41">
        <v>0</v>
      </c>
      <c r="U16" s="39">
        <v>109</v>
      </c>
      <c r="V16" s="40">
        <v>116</v>
      </c>
      <c r="W16" s="40">
        <v>225</v>
      </c>
      <c r="X16" s="40">
        <v>209</v>
      </c>
      <c r="Y16" s="40">
        <v>15</v>
      </c>
      <c r="Z16" s="41">
        <v>7</v>
      </c>
      <c r="AA16" s="39">
        <v>104</v>
      </c>
      <c r="AB16" s="40">
        <v>84</v>
      </c>
      <c r="AC16" s="40">
        <v>188</v>
      </c>
      <c r="AD16" s="40">
        <v>187</v>
      </c>
      <c r="AE16" s="40">
        <v>11</v>
      </c>
      <c r="AF16" s="41">
        <v>2</v>
      </c>
      <c r="AG16" s="39">
        <v>54</v>
      </c>
      <c r="AH16" s="40">
        <v>26</v>
      </c>
      <c r="AI16" s="40">
        <v>80</v>
      </c>
      <c r="AJ16" s="40">
        <v>88</v>
      </c>
      <c r="AK16" s="40">
        <v>3</v>
      </c>
      <c r="AL16" s="41">
        <v>2</v>
      </c>
    </row>
    <row r="17" spans="1:38" x14ac:dyDescent="0.25">
      <c r="A17" s="37"/>
      <c r="B17" s="38">
        <v>5938</v>
      </c>
      <c r="C17" s="39">
        <v>1430</v>
      </c>
      <c r="D17" s="40">
        <v>1439</v>
      </c>
      <c r="E17" s="40">
        <v>2869</v>
      </c>
      <c r="F17" s="40">
        <v>2660</v>
      </c>
      <c r="G17" s="40">
        <v>273</v>
      </c>
      <c r="H17" s="41">
        <v>178</v>
      </c>
      <c r="I17" s="39">
        <v>89</v>
      </c>
      <c r="J17" s="40">
        <v>89</v>
      </c>
      <c r="K17" s="40">
        <v>178</v>
      </c>
      <c r="L17" s="40">
        <v>177</v>
      </c>
      <c r="M17" s="40">
        <v>15</v>
      </c>
      <c r="N17" s="41">
        <v>12</v>
      </c>
      <c r="O17" s="39">
        <v>381</v>
      </c>
      <c r="P17" s="40">
        <v>385</v>
      </c>
      <c r="Q17" s="40">
        <v>766</v>
      </c>
      <c r="R17" s="40">
        <v>701</v>
      </c>
      <c r="S17" s="40">
        <v>80</v>
      </c>
      <c r="T17" s="41">
        <v>55</v>
      </c>
      <c r="U17" s="39">
        <v>415</v>
      </c>
      <c r="V17" s="40">
        <v>416</v>
      </c>
      <c r="W17" s="40">
        <v>831</v>
      </c>
      <c r="X17" s="40">
        <v>761</v>
      </c>
      <c r="Y17" s="40">
        <v>76</v>
      </c>
      <c r="Z17" s="41">
        <v>48</v>
      </c>
      <c r="AA17" s="39">
        <v>384</v>
      </c>
      <c r="AB17" s="40">
        <v>386</v>
      </c>
      <c r="AC17" s="40">
        <v>770</v>
      </c>
      <c r="AD17" s="40">
        <v>744</v>
      </c>
      <c r="AE17" s="40">
        <v>61</v>
      </c>
      <c r="AF17" s="41">
        <v>33</v>
      </c>
      <c r="AG17" s="39">
        <v>161</v>
      </c>
      <c r="AH17" s="40">
        <v>163</v>
      </c>
      <c r="AI17" s="40">
        <v>324</v>
      </c>
      <c r="AJ17" s="40">
        <v>277</v>
      </c>
      <c r="AK17" s="40">
        <v>41</v>
      </c>
      <c r="AL17" s="41">
        <v>30</v>
      </c>
    </row>
    <row r="18" spans="1:38" x14ac:dyDescent="0.25">
      <c r="A18" s="37"/>
      <c r="B18" s="38">
        <v>5939</v>
      </c>
      <c r="C18" s="39">
        <v>835</v>
      </c>
      <c r="D18" s="40">
        <v>759</v>
      </c>
      <c r="E18" s="40">
        <v>1594</v>
      </c>
      <c r="F18" s="40">
        <v>1546</v>
      </c>
      <c r="G18" s="40">
        <v>113</v>
      </c>
      <c r="H18" s="41">
        <v>47</v>
      </c>
      <c r="I18" s="39">
        <v>12</v>
      </c>
      <c r="J18" s="40">
        <v>9</v>
      </c>
      <c r="K18" s="40">
        <v>21</v>
      </c>
      <c r="L18" s="40">
        <v>17</v>
      </c>
      <c r="M18" s="40">
        <v>3</v>
      </c>
      <c r="N18" s="41">
        <v>1</v>
      </c>
      <c r="O18" s="39">
        <v>205</v>
      </c>
      <c r="P18" s="40">
        <v>133</v>
      </c>
      <c r="Q18" s="40">
        <v>338</v>
      </c>
      <c r="R18" s="40">
        <v>321</v>
      </c>
      <c r="S18" s="40">
        <v>27</v>
      </c>
      <c r="T18" s="41">
        <v>12</v>
      </c>
      <c r="U18" s="39">
        <v>285</v>
      </c>
      <c r="V18" s="40">
        <v>260</v>
      </c>
      <c r="W18" s="40">
        <v>545</v>
      </c>
      <c r="X18" s="40">
        <v>504</v>
      </c>
      <c r="Y18" s="40">
        <v>37</v>
      </c>
      <c r="Z18" s="41">
        <v>14</v>
      </c>
      <c r="AA18" s="39">
        <v>247</v>
      </c>
      <c r="AB18" s="40">
        <v>250</v>
      </c>
      <c r="AC18" s="40">
        <v>497</v>
      </c>
      <c r="AD18" s="40">
        <v>518</v>
      </c>
      <c r="AE18" s="40">
        <v>38</v>
      </c>
      <c r="AF18" s="41">
        <v>14</v>
      </c>
      <c r="AG18" s="39">
        <v>86</v>
      </c>
      <c r="AH18" s="40">
        <v>107</v>
      </c>
      <c r="AI18" s="40">
        <v>193</v>
      </c>
      <c r="AJ18" s="40">
        <v>186</v>
      </c>
      <c r="AK18" s="40">
        <v>8</v>
      </c>
      <c r="AL18" s="41">
        <v>6</v>
      </c>
    </row>
    <row r="19" spans="1:38" x14ac:dyDescent="0.25">
      <c r="A19" s="37"/>
      <c r="B19" s="38">
        <v>5940</v>
      </c>
      <c r="C19" s="39"/>
      <c r="D19" s="40"/>
      <c r="E19" s="40"/>
      <c r="F19" s="40"/>
      <c r="G19" s="40"/>
      <c r="H19" s="41"/>
      <c r="I19" s="39"/>
      <c r="J19" s="40"/>
      <c r="K19" s="40"/>
      <c r="L19" s="40"/>
      <c r="M19" s="40"/>
      <c r="N19" s="41"/>
      <c r="O19" s="39"/>
      <c r="P19" s="40"/>
      <c r="Q19" s="40"/>
      <c r="R19" s="40"/>
      <c r="S19" s="40"/>
      <c r="T19" s="41"/>
      <c r="U19" s="39"/>
      <c r="V19" s="40"/>
      <c r="W19" s="40"/>
      <c r="X19" s="40"/>
      <c r="Y19" s="40"/>
      <c r="Z19" s="41"/>
      <c r="AA19" s="39"/>
      <c r="AB19" s="40"/>
      <c r="AC19" s="40"/>
      <c r="AD19" s="40"/>
      <c r="AE19" s="40"/>
      <c r="AF19" s="41"/>
      <c r="AG19" s="39"/>
      <c r="AH19" s="40"/>
      <c r="AI19" s="40"/>
      <c r="AJ19" s="40"/>
      <c r="AK19" s="40"/>
      <c r="AL19" s="41"/>
    </row>
    <row r="20" spans="1:38" x14ac:dyDescent="0.25">
      <c r="A20" s="37"/>
      <c r="B20" s="38">
        <v>5941</v>
      </c>
      <c r="C20" s="39"/>
      <c r="D20" s="40"/>
      <c r="E20" s="40"/>
      <c r="F20" s="40"/>
      <c r="G20" s="40"/>
      <c r="H20" s="41"/>
      <c r="I20" s="39"/>
      <c r="J20" s="40"/>
      <c r="K20" s="40"/>
      <c r="L20" s="40"/>
      <c r="M20" s="40"/>
      <c r="N20" s="41"/>
      <c r="O20" s="39"/>
      <c r="P20" s="40"/>
      <c r="Q20" s="40"/>
      <c r="R20" s="40"/>
      <c r="S20" s="40"/>
      <c r="T20" s="41"/>
      <c r="U20" s="39"/>
      <c r="V20" s="40"/>
      <c r="W20" s="40"/>
      <c r="X20" s="40"/>
      <c r="Y20" s="40"/>
      <c r="Z20" s="41"/>
      <c r="AA20" s="39"/>
      <c r="AB20" s="40"/>
      <c r="AC20" s="40"/>
      <c r="AD20" s="40"/>
      <c r="AE20" s="40"/>
      <c r="AF20" s="41"/>
      <c r="AG20" s="39"/>
      <c r="AH20" s="40"/>
      <c r="AI20" s="40"/>
      <c r="AJ20" s="40"/>
      <c r="AK20" s="40"/>
      <c r="AL20" s="41"/>
    </row>
    <row r="21" spans="1:38" x14ac:dyDescent="0.25">
      <c r="A21" s="37"/>
      <c r="B21" s="38">
        <v>5942</v>
      </c>
      <c r="C21" s="39">
        <v>11582</v>
      </c>
      <c r="D21" s="40">
        <v>11699</v>
      </c>
      <c r="E21" s="40">
        <v>23281</v>
      </c>
      <c r="F21" s="40">
        <v>21986</v>
      </c>
      <c r="G21" s="40">
        <v>1093</v>
      </c>
      <c r="H21" s="41">
        <v>319</v>
      </c>
      <c r="I21" s="39">
        <v>651</v>
      </c>
      <c r="J21" s="40">
        <v>124</v>
      </c>
      <c r="K21" s="40">
        <v>775</v>
      </c>
      <c r="L21" s="40">
        <v>726</v>
      </c>
      <c r="M21" s="40">
        <v>33</v>
      </c>
      <c r="N21" s="41">
        <v>11</v>
      </c>
      <c r="O21" s="39">
        <v>3123</v>
      </c>
      <c r="P21" s="40">
        <v>1953</v>
      </c>
      <c r="Q21" s="40">
        <v>5076</v>
      </c>
      <c r="R21" s="40">
        <v>4868</v>
      </c>
      <c r="S21" s="40">
        <v>221</v>
      </c>
      <c r="T21" s="41">
        <v>72</v>
      </c>
      <c r="U21" s="39">
        <v>3602</v>
      </c>
      <c r="V21" s="40">
        <v>3403</v>
      </c>
      <c r="W21" s="40">
        <v>7005</v>
      </c>
      <c r="X21" s="40">
        <v>6361</v>
      </c>
      <c r="Y21" s="40">
        <v>421</v>
      </c>
      <c r="Z21" s="41">
        <v>118</v>
      </c>
      <c r="AA21" s="39">
        <v>3145</v>
      </c>
      <c r="AB21" s="40">
        <v>3972</v>
      </c>
      <c r="AC21" s="40">
        <v>7117</v>
      </c>
      <c r="AD21" s="40">
        <v>6757</v>
      </c>
      <c r="AE21" s="40">
        <v>322</v>
      </c>
      <c r="AF21" s="41">
        <v>78</v>
      </c>
      <c r="AG21" s="39">
        <v>1061</v>
      </c>
      <c r="AH21" s="40">
        <v>2247</v>
      </c>
      <c r="AI21" s="40">
        <v>3308</v>
      </c>
      <c r="AJ21" s="40">
        <v>3274</v>
      </c>
      <c r="AK21" s="40">
        <v>96</v>
      </c>
      <c r="AL21" s="41">
        <v>40</v>
      </c>
    </row>
    <row r="22" spans="1:38" x14ac:dyDescent="0.25">
      <c r="A22" s="22">
        <v>5893</v>
      </c>
      <c r="B22" s="35">
        <f>VLOOKUP($A22,'Station Equivalency'!$A$2:$B$115,2,0)</f>
        <v>5943</v>
      </c>
      <c r="C22" s="23">
        <v>4309</v>
      </c>
      <c r="D22" s="24">
        <v>4312</v>
      </c>
      <c r="E22" s="24">
        <v>8621</v>
      </c>
      <c r="F22" s="24">
        <v>8185</v>
      </c>
      <c r="G22" s="24">
        <v>400</v>
      </c>
      <c r="H22" s="25">
        <v>140</v>
      </c>
      <c r="I22" s="23">
        <v>190</v>
      </c>
      <c r="J22" s="24">
        <v>101</v>
      </c>
      <c r="K22" s="24">
        <v>291</v>
      </c>
      <c r="L22" s="24">
        <v>268</v>
      </c>
      <c r="M22" s="24">
        <v>18</v>
      </c>
      <c r="N22" s="25">
        <v>7</v>
      </c>
      <c r="O22" s="23">
        <v>1258</v>
      </c>
      <c r="P22" s="24">
        <v>877</v>
      </c>
      <c r="Q22" s="24">
        <v>2135</v>
      </c>
      <c r="R22" s="24">
        <v>2048</v>
      </c>
      <c r="S22" s="24">
        <v>96</v>
      </c>
      <c r="T22" s="25">
        <v>33</v>
      </c>
      <c r="U22" s="23">
        <v>1193</v>
      </c>
      <c r="V22" s="24">
        <v>1193</v>
      </c>
      <c r="W22" s="24">
        <v>2386</v>
      </c>
      <c r="X22" s="24">
        <v>2232</v>
      </c>
      <c r="Y22" s="24">
        <v>125</v>
      </c>
      <c r="Z22" s="25">
        <v>38</v>
      </c>
      <c r="AA22" s="23">
        <v>1160</v>
      </c>
      <c r="AB22" s="24">
        <v>1438</v>
      </c>
      <c r="AC22" s="24">
        <v>2598</v>
      </c>
      <c r="AD22" s="24">
        <v>2486</v>
      </c>
      <c r="AE22" s="24">
        <v>106</v>
      </c>
      <c r="AF22" s="25">
        <v>33</v>
      </c>
      <c r="AG22" s="23">
        <v>508</v>
      </c>
      <c r="AH22" s="24">
        <v>703</v>
      </c>
      <c r="AI22" s="24">
        <v>1211</v>
      </c>
      <c r="AJ22" s="24">
        <v>1151</v>
      </c>
      <c r="AK22" s="24">
        <v>55</v>
      </c>
      <c r="AL22" s="25">
        <v>29</v>
      </c>
    </row>
    <row r="23" spans="1:38" x14ac:dyDescent="0.25">
      <c r="A23" s="22">
        <v>5894</v>
      </c>
      <c r="B23" s="35">
        <f>VLOOKUP($A23,'Station Equivalency'!$A$2:$B$115,2,0)</f>
        <v>5944</v>
      </c>
      <c r="C23" s="23">
        <v>601</v>
      </c>
      <c r="D23" s="24">
        <v>601</v>
      </c>
      <c r="E23" s="24">
        <v>1202</v>
      </c>
      <c r="F23" s="24">
        <v>0</v>
      </c>
      <c r="G23" s="24">
        <v>0</v>
      </c>
      <c r="H23" s="25">
        <v>0</v>
      </c>
      <c r="I23" s="23">
        <v>18</v>
      </c>
      <c r="J23" s="24">
        <v>18</v>
      </c>
      <c r="K23" s="24">
        <v>36</v>
      </c>
      <c r="L23" s="24">
        <v>0</v>
      </c>
      <c r="M23" s="24">
        <v>0</v>
      </c>
      <c r="N23" s="25">
        <v>0</v>
      </c>
      <c r="O23" s="23">
        <v>147</v>
      </c>
      <c r="P23" s="24">
        <v>147</v>
      </c>
      <c r="Q23" s="24">
        <v>294</v>
      </c>
      <c r="R23" s="24">
        <v>0</v>
      </c>
      <c r="S23" s="24">
        <v>0</v>
      </c>
      <c r="T23" s="25">
        <v>0</v>
      </c>
      <c r="U23" s="23">
        <v>151</v>
      </c>
      <c r="V23" s="24">
        <v>151</v>
      </c>
      <c r="W23" s="24">
        <v>302</v>
      </c>
      <c r="X23" s="24">
        <v>0</v>
      </c>
      <c r="Y23" s="24">
        <v>0</v>
      </c>
      <c r="Z23" s="25">
        <v>0</v>
      </c>
      <c r="AA23" s="23">
        <v>198</v>
      </c>
      <c r="AB23" s="24">
        <v>198</v>
      </c>
      <c r="AC23" s="24">
        <v>396</v>
      </c>
      <c r="AD23" s="24">
        <v>0</v>
      </c>
      <c r="AE23" s="24">
        <v>0</v>
      </c>
      <c r="AF23" s="25">
        <v>0</v>
      </c>
      <c r="AG23" s="23">
        <v>87</v>
      </c>
      <c r="AH23" s="24">
        <v>87</v>
      </c>
      <c r="AI23" s="24">
        <v>174</v>
      </c>
      <c r="AJ23" s="24">
        <v>0</v>
      </c>
      <c r="AK23" s="24">
        <v>0</v>
      </c>
      <c r="AL23" s="25">
        <v>0</v>
      </c>
    </row>
    <row r="24" spans="1:38" x14ac:dyDescent="0.25">
      <c r="A24" s="22">
        <v>5895</v>
      </c>
      <c r="B24" s="35">
        <f>VLOOKUP($A24,'Station Equivalency'!$A$2:$B$115,2,0)</f>
        <v>5945</v>
      </c>
      <c r="C24" s="23">
        <v>874</v>
      </c>
      <c r="D24" s="24">
        <v>868</v>
      </c>
      <c r="E24" s="24">
        <v>1742</v>
      </c>
      <c r="F24" s="24">
        <v>1600</v>
      </c>
      <c r="G24" s="24">
        <v>194</v>
      </c>
      <c r="H24" s="25">
        <v>50</v>
      </c>
      <c r="I24" s="23">
        <v>31</v>
      </c>
      <c r="J24" s="24">
        <v>22</v>
      </c>
      <c r="K24" s="24">
        <v>53</v>
      </c>
      <c r="L24" s="24">
        <v>48</v>
      </c>
      <c r="M24" s="24">
        <v>11</v>
      </c>
      <c r="N24" s="25">
        <v>5</v>
      </c>
      <c r="O24" s="23">
        <v>225</v>
      </c>
      <c r="P24" s="24">
        <v>227</v>
      </c>
      <c r="Q24" s="24">
        <v>452</v>
      </c>
      <c r="R24" s="24">
        <v>395</v>
      </c>
      <c r="S24" s="24">
        <v>59</v>
      </c>
      <c r="T24" s="25">
        <v>14</v>
      </c>
      <c r="U24" s="23">
        <v>219</v>
      </c>
      <c r="V24" s="24">
        <v>224</v>
      </c>
      <c r="W24" s="24">
        <v>443</v>
      </c>
      <c r="X24" s="24">
        <v>379</v>
      </c>
      <c r="Y24" s="24">
        <v>62</v>
      </c>
      <c r="Z24" s="25">
        <v>15</v>
      </c>
      <c r="AA24" s="23">
        <v>255</v>
      </c>
      <c r="AB24" s="24">
        <v>269</v>
      </c>
      <c r="AC24" s="24">
        <v>524</v>
      </c>
      <c r="AD24" s="24">
        <v>496</v>
      </c>
      <c r="AE24" s="24">
        <v>43</v>
      </c>
      <c r="AF24" s="25">
        <v>10</v>
      </c>
      <c r="AG24" s="23">
        <v>144</v>
      </c>
      <c r="AH24" s="24">
        <v>126</v>
      </c>
      <c r="AI24" s="24">
        <v>270</v>
      </c>
      <c r="AJ24" s="24">
        <v>282</v>
      </c>
      <c r="AK24" s="24">
        <v>19</v>
      </c>
      <c r="AL24" s="25">
        <v>6</v>
      </c>
    </row>
    <row r="25" spans="1:38" x14ac:dyDescent="0.25">
      <c r="A25" s="22">
        <v>5896</v>
      </c>
      <c r="B25" s="35">
        <f>VLOOKUP($A25,'Station Equivalency'!$A$2:$B$115,2,0)</f>
        <v>5946</v>
      </c>
      <c r="C25" s="23">
        <v>551</v>
      </c>
      <c r="D25" s="24">
        <v>0</v>
      </c>
      <c r="E25" s="24">
        <v>551</v>
      </c>
      <c r="F25" s="24">
        <v>0</v>
      </c>
      <c r="G25" s="24">
        <v>0</v>
      </c>
      <c r="H25" s="25">
        <v>0</v>
      </c>
      <c r="I25" s="23">
        <v>16</v>
      </c>
      <c r="J25" s="24">
        <v>0</v>
      </c>
      <c r="K25" s="24">
        <v>16</v>
      </c>
      <c r="L25" s="24">
        <v>0</v>
      </c>
      <c r="M25" s="24">
        <v>0</v>
      </c>
      <c r="N25" s="25">
        <v>0</v>
      </c>
      <c r="O25" s="23">
        <v>106</v>
      </c>
      <c r="P25" s="24">
        <v>0</v>
      </c>
      <c r="Q25" s="24">
        <v>106</v>
      </c>
      <c r="R25" s="24">
        <v>0</v>
      </c>
      <c r="S25" s="24">
        <v>0</v>
      </c>
      <c r="T25" s="25">
        <v>0</v>
      </c>
      <c r="U25" s="23">
        <v>152</v>
      </c>
      <c r="V25" s="24">
        <v>0</v>
      </c>
      <c r="W25" s="24">
        <v>152</v>
      </c>
      <c r="X25" s="24">
        <v>0</v>
      </c>
      <c r="Y25" s="24">
        <v>0</v>
      </c>
      <c r="Z25" s="25">
        <v>0</v>
      </c>
      <c r="AA25" s="23">
        <v>183</v>
      </c>
      <c r="AB25" s="24">
        <v>0</v>
      </c>
      <c r="AC25" s="24">
        <v>183</v>
      </c>
      <c r="AD25" s="24">
        <v>0</v>
      </c>
      <c r="AE25" s="24">
        <v>0</v>
      </c>
      <c r="AF25" s="25">
        <v>0</v>
      </c>
      <c r="AG25" s="23">
        <v>94</v>
      </c>
      <c r="AH25" s="24">
        <v>0</v>
      </c>
      <c r="AI25" s="24">
        <v>94</v>
      </c>
      <c r="AJ25" s="24">
        <v>0</v>
      </c>
      <c r="AK25" s="24">
        <v>0</v>
      </c>
      <c r="AL25" s="25">
        <v>0</v>
      </c>
    </row>
    <row r="26" spans="1:38" x14ac:dyDescent="0.25">
      <c r="A26" s="22">
        <v>5897</v>
      </c>
      <c r="B26" s="35">
        <f>VLOOKUP($A26,'Station Equivalency'!$A$2:$B$115,2,0)</f>
        <v>5947</v>
      </c>
      <c r="C26" s="23">
        <v>1174</v>
      </c>
      <c r="D26" s="24">
        <v>0</v>
      </c>
      <c r="E26" s="24">
        <v>1174</v>
      </c>
      <c r="F26" s="24">
        <v>1109</v>
      </c>
      <c r="G26" s="24">
        <v>99</v>
      </c>
      <c r="H26" s="25">
        <v>12</v>
      </c>
      <c r="I26" s="23">
        <v>26</v>
      </c>
      <c r="J26" s="24">
        <v>0</v>
      </c>
      <c r="K26" s="24">
        <v>26</v>
      </c>
      <c r="L26" s="24">
        <v>21</v>
      </c>
      <c r="M26" s="24">
        <v>1</v>
      </c>
      <c r="N26" s="25">
        <v>0</v>
      </c>
      <c r="O26" s="23">
        <v>307</v>
      </c>
      <c r="P26" s="24">
        <v>0</v>
      </c>
      <c r="Q26" s="24">
        <v>307</v>
      </c>
      <c r="R26" s="24">
        <v>284</v>
      </c>
      <c r="S26" s="24">
        <v>27</v>
      </c>
      <c r="T26" s="25">
        <v>3</v>
      </c>
      <c r="U26" s="23">
        <v>303</v>
      </c>
      <c r="V26" s="24">
        <v>0</v>
      </c>
      <c r="W26" s="24">
        <v>303</v>
      </c>
      <c r="X26" s="24">
        <v>277</v>
      </c>
      <c r="Y26" s="24">
        <v>34</v>
      </c>
      <c r="Z26" s="25">
        <v>3</v>
      </c>
      <c r="AA26" s="23">
        <v>388</v>
      </c>
      <c r="AB26" s="24">
        <v>0</v>
      </c>
      <c r="AC26" s="24">
        <v>388</v>
      </c>
      <c r="AD26" s="24">
        <v>364</v>
      </c>
      <c r="AE26" s="24">
        <v>29</v>
      </c>
      <c r="AF26" s="25">
        <v>4</v>
      </c>
      <c r="AG26" s="23">
        <v>150</v>
      </c>
      <c r="AH26" s="24">
        <v>0</v>
      </c>
      <c r="AI26" s="24">
        <v>150</v>
      </c>
      <c r="AJ26" s="24">
        <v>163</v>
      </c>
      <c r="AK26" s="24">
        <v>8</v>
      </c>
      <c r="AL26" s="25">
        <v>2</v>
      </c>
    </row>
    <row r="27" spans="1:38" x14ac:dyDescent="0.25">
      <c r="A27" s="22">
        <v>5898</v>
      </c>
      <c r="B27" s="35">
        <f>VLOOKUP($A27,'Station Equivalency'!$A$2:$B$115,2,0)</f>
        <v>5948</v>
      </c>
      <c r="C27" s="23">
        <v>5066</v>
      </c>
      <c r="D27" s="24">
        <v>5030</v>
      </c>
      <c r="E27" s="24">
        <v>10096</v>
      </c>
      <c r="F27" s="24">
        <v>9780</v>
      </c>
      <c r="G27" s="24">
        <v>746</v>
      </c>
      <c r="H27" s="25">
        <v>240</v>
      </c>
      <c r="I27" s="23">
        <v>202</v>
      </c>
      <c r="J27" s="24">
        <v>86</v>
      </c>
      <c r="K27" s="24">
        <v>288</v>
      </c>
      <c r="L27" s="24">
        <v>252</v>
      </c>
      <c r="M27" s="24">
        <v>34</v>
      </c>
      <c r="N27" s="25">
        <v>16</v>
      </c>
      <c r="O27" s="23">
        <v>1374</v>
      </c>
      <c r="P27" s="24">
        <v>829</v>
      </c>
      <c r="Q27" s="24">
        <v>2203</v>
      </c>
      <c r="R27" s="24">
        <v>2077</v>
      </c>
      <c r="S27" s="24">
        <v>159</v>
      </c>
      <c r="T27" s="25">
        <v>46</v>
      </c>
      <c r="U27" s="23">
        <v>1579</v>
      </c>
      <c r="V27" s="24">
        <v>1546</v>
      </c>
      <c r="W27" s="24">
        <v>3125</v>
      </c>
      <c r="X27" s="24">
        <v>2972</v>
      </c>
      <c r="Y27" s="24">
        <v>277</v>
      </c>
      <c r="Z27" s="25">
        <v>93</v>
      </c>
      <c r="AA27" s="23">
        <v>1326</v>
      </c>
      <c r="AB27" s="24">
        <v>1735</v>
      </c>
      <c r="AC27" s="24">
        <v>3061</v>
      </c>
      <c r="AD27" s="24">
        <v>3006</v>
      </c>
      <c r="AE27" s="24">
        <v>168</v>
      </c>
      <c r="AF27" s="25">
        <v>53</v>
      </c>
      <c r="AG27" s="23">
        <v>585</v>
      </c>
      <c r="AH27" s="24">
        <v>834</v>
      </c>
      <c r="AI27" s="24">
        <v>1419</v>
      </c>
      <c r="AJ27" s="24">
        <v>1473</v>
      </c>
      <c r="AK27" s="24">
        <v>108</v>
      </c>
      <c r="AL27" s="25">
        <v>32</v>
      </c>
    </row>
    <row r="28" spans="1:38" x14ac:dyDescent="0.25">
      <c r="A28" s="22">
        <v>5899</v>
      </c>
      <c r="B28" s="35">
        <f>VLOOKUP($A28,'Station Equivalency'!$A$2:$B$115,2,0)</f>
        <v>5949</v>
      </c>
      <c r="C28" s="23">
        <v>996</v>
      </c>
      <c r="D28" s="24">
        <v>920</v>
      </c>
      <c r="E28" s="24">
        <v>1916</v>
      </c>
      <c r="F28" s="24">
        <v>1852</v>
      </c>
      <c r="G28" s="24">
        <v>89</v>
      </c>
      <c r="H28" s="25">
        <v>26</v>
      </c>
      <c r="I28" s="23">
        <v>13</v>
      </c>
      <c r="J28" s="24">
        <v>38</v>
      </c>
      <c r="K28" s="24">
        <v>51</v>
      </c>
      <c r="L28" s="24">
        <v>46</v>
      </c>
      <c r="M28" s="24">
        <v>2</v>
      </c>
      <c r="N28" s="25">
        <v>1</v>
      </c>
      <c r="O28" s="23">
        <v>145</v>
      </c>
      <c r="P28" s="24">
        <v>296</v>
      </c>
      <c r="Q28" s="24">
        <v>441</v>
      </c>
      <c r="R28" s="24">
        <v>420</v>
      </c>
      <c r="S28" s="24">
        <v>21</v>
      </c>
      <c r="T28" s="25">
        <v>6</v>
      </c>
      <c r="U28" s="23">
        <v>274</v>
      </c>
      <c r="V28" s="24">
        <v>258</v>
      </c>
      <c r="W28" s="24">
        <v>532</v>
      </c>
      <c r="X28" s="24">
        <v>509</v>
      </c>
      <c r="Y28" s="24">
        <v>25</v>
      </c>
      <c r="Z28" s="25">
        <v>7</v>
      </c>
      <c r="AA28" s="23">
        <v>390</v>
      </c>
      <c r="AB28" s="24">
        <v>210</v>
      </c>
      <c r="AC28" s="24">
        <v>600</v>
      </c>
      <c r="AD28" s="24">
        <v>581</v>
      </c>
      <c r="AE28" s="24">
        <v>29</v>
      </c>
      <c r="AF28" s="25">
        <v>8</v>
      </c>
      <c r="AG28" s="23">
        <v>174</v>
      </c>
      <c r="AH28" s="24">
        <v>118</v>
      </c>
      <c r="AI28" s="24">
        <v>292</v>
      </c>
      <c r="AJ28" s="24">
        <v>296</v>
      </c>
      <c r="AK28" s="24">
        <v>12</v>
      </c>
      <c r="AL28" s="25">
        <v>4</v>
      </c>
    </row>
    <row r="29" spans="1:38" x14ac:dyDescent="0.25">
      <c r="A29" s="22">
        <v>5900</v>
      </c>
      <c r="B29" s="35">
        <f>VLOOKUP($A29,'Station Equivalency'!$A$2:$B$115,2,0)</f>
        <v>5950</v>
      </c>
      <c r="C29" s="23">
        <v>6150</v>
      </c>
      <c r="D29" s="24">
        <v>6196</v>
      </c>
      <c r="E29" s="24">
        <v>12346</v>
      </c>
      <c r="F29" s="24">
        <v>0</v>
      </c>
      <c r="G29" s="24">
        <v>0</v>
      </c>
      <c r="H29" s="25">
        <v>0</v>
      </c>
      <c r="I29" s="23">
        <v>151</v>
      </c>
      <c r="J29" s="24">
        <v>180</v>
      </c>
      <c r="K29" s="24">
        <v>331</v>
      </c>
      <c r="L29" s="24">
        <v>0</v>
      </c>
      <c r="M29" s="24">
        <v>0</v>
      </c>
      <c r="N29" s="25">
        <v>0</v>
      </c>
      <c r="O29" s="23">
        <v>1314</v>
      </c>
      <c r="P29" s="24">
        <v>1490</v>
      </c>
      <c r="Q29" s="24">
        <v>2804</v>
      </c>
      <c r="R29" s="24">
        <v>0</v>
      </c>
      <c r="S29" s="24">
        <v>0</v>
      </c>
      <c r="T29" s="25">
        <v>0</v>
      </c>
      <c r="U29" s="23">
        <v>1822</v>
      </c>
      <c r="V29" s="24">
        <v>1780</v>
      </c>
      <c r="W29" s="24">
        <v>3602</v>
      </c>
      <c r="X29" s="24">
        <v>0</v>
      </c>
      <c r="Y29" s="24">
        <v>0</v>
      </c>
      <c r="Z29" s="25">
        <v>0</v>
      </c>
      <c r="AA29" s="23">
        <v>1960</v>
      </c>
      <c r="AB29" s="24">
        <v>1781</v>
      </c>
      <c r="AC29" s="24">
        <v>3741</v>
      </c>
      <c r="AD29" s="24">
        <v>0</v>
      </c>
      <c r="AE29" s="24">
        <v>0</v>
      </c>
      <c r="AF29" s="25">
        <v>0</v>
      </c>
      <c r="AG29" s="23">
        <v>903</v>
      </c>
      <c r="AH29" s="24">
        <v>965</v>
      </c>
      <c r="AI29" s="24">
        <v>1868</v>
      </c>
      <c r="AJ29" s="24">
        <v>0</v>
      </c>
      <c r="AK29" s="24">
        <v>0</v>
      </c>
      <c r="AL29" s="25">
        <v>0</v>
      </c>
    </row>
    <row r="30" spans="1:38" x14ac:dyDescent="0.25">
      <c r="A30" s="22">
        <v>5901</v>
      </c>
      <c r="B30" s="35">
        <f>VLOOKUP($A30,'Station Equivalency'!$A$2:$B$115,2,0)</f>
        <v>5951</v>
      </c>
      <c r="C30" s="23">
        <v>13615</v>
      </c>
      <c r="D30" s="24">
        <v>13358</v>
      </c>
      <c r="E30" s="24">
        <v>26973</v>
      </c>
      <c r="F30" s="24">
        <v>23626</v>
      </c>
      <c r="G30" s="24">
        <v>3017</v>
      </c>
      <c r="H30" s="25">
        <v>1309</v>
      </c>
      <c r="I30" s="23">
        <v>874</v>
      </c>
      <c r="J30" s="24">
        <v>327</v>
      </c>
      <c r="K30" s="24">
        <v>1201</v>
      </c>
      <c r="L30" s="24">
        <v>984</v>
      </c>
      <c r="M30" s="24">
        <v>231</v>
      </c>
      <c r="N30" s="25">
        <v>118</v>
      </c>
      <c r="O30" s="23">
        <v>4043</v>
      </c>
      <c r="P30" s="24">
        <v>2211</v>
      </c>
      <c r="Q30" s="24">
        <v>6254</v>
      </c>
      <c r="R30" s="24">
        <v>5484</v>
      </c>
      <c r="S30" s="24">
        <v>711</v>
      </c>
      <c r="T30" s="25">
        <v>260</v>
      </c>
      <c r="U30" s="23">
        <v>4079</v>
      </c>
      <c r="V30" s="24">
        <v>3802</v>
      </c>
      <c r="W30" s="24">
        <v>7881</v>
      </c>
      <c r="X30" s="24">
        <v>6700</v>
      </c>
      <c r="Y30" s="24">
        <v>1001</v>
      </c>
      <c r="Z30" s="25">
        <v>444</v>
      </c>
      <c r="AA30" s="23">
        <v>3192</v>
      </c>
      <c r="AB30" s="24">
        <v>4654</v>
      </c>
      <c r="AC30" s="24">
        <v>7846</v>
      </c>
      <c r="AD30" s="24">
        <v>7121</v>
      </c>
      <c r="AE30" s="24">
        <v>717</v>
      </c>
      <c r="AF30" s="25">
        <v>268</v>
      </c>
      <c r="AG30" s="23">
        <v>1427</v>
      </c>
      <c r="AH30" s="24">
        <v>2364</v>
      </c>
      <c r="AI30" s="24">
        <v>3791</v>
      </c>
      <c r="AJ30" s="24">
        <v>3337</v>
      </c>
      <c r="AK30" s="24">
        <v>357</v>
      </c>
      <c r="AL30" s="25">
        <v>219</v>
      </c>
    </row>
    <row r="31" spans="1:38" x14ac:dyDescent="0.25">
      <c r="A31" s="22">
        <v>5902</v>
      </c>
      <c r="B31" s="35">
        <f>VLOOKUP($A31,'Station Equivalency'!$A$2:$B$115,2,0)</f>
        <v>5952</v>
      </c>
      <c r="C31" s="23">
        <v>851</v>
      </c>
      <c r="D31" s="24">
        <v>851</v>
      </c>
      <c r="E31" s="24">
        <v>1702</v>
      </c>
      <c r="F31" s="24">
        <v>0</v>
      </c>
      <c r="G31" s="24">
        <v>0</v>
      </c>
      <c r="H31" s="25">
        <v>0</v>
      </c>
      <c r="I31" s="23">
        <v>22</v>
      </c>
      <c r="J31" s="24">
        <v>22</v>
      </c>
      <c r="K31" s="24">
        <v>44</v>
      </c>
      <c r="L31" s="24">
        <v>0</v>
      </c>
      <c r="M31" s="24">
        <v>0</v>
      </c>
      <c r="N31" s="25">
        <v>0</v>
      </c>
      <c r="O31" s="23">
        <v>185</v>
      </c>
      <c r="P31" s="24">
        <v>185</v>
      </c>
      <c r="Q31" s="24">
        <v>370</v>
      </c>
      <c r="R31" s="24">
        <v>0</v>
      </c>
      <c r="S31" s="24">
        <v>0</v>
      </c>
      <c r="T31" s="25">
        <v>0</v>
      </c>
      <c r="U31" s="23">
        <v>232</v>
      </c>
      <c r="V31" s="24">
        <v>232</v>
      </c>
      <c r="W31" s="24">
        <v>464</v>
      </c>
      <c r="X31" s="24">
        <v>0</v>
      </c>
      <c r="Y31" s="24">
        <v>0</v>
      </c>
      <c r="Z31" s="25">
        <v>0</v>
      </c>
      <c r="AA31" s="23">
        <v>264</v>
      </c>
      <c r="AB31" s="24">
        <v>264</v>
      </c>
      <c r="AC31" s="24">
        <v>528</v>
      </c>
      <c r="AD31" s="24">
        <v>0</v>
      </c>
      <c r="AE31" s="24">
        <v>0</v>
      </c>
      <c r="AF31" s="25">
        <v>0</v>
      </c>
      <c r="AG31" s="23">
        <v>148</v>
      </c>
      <c r="AH31" s="24">
        <v>148</v>
      </c>
      <c r="AI31" s="24">
        <v>296</v>
      </c>
      <c r="AJ31" s="24">
        <v>0</v>
      </c>
      <c r="AK31" s="24">
        <v>0</v>
      </c>
      <c r="AL31" s="25">
        <v>0</v>
      </c>
    </row>
    <row r="32" spans="1:38" x14ac:dyDescent="0.25">
      <c r="A32" s="22">
        <v>5903</v>
      </c>
      <c r="B32" s="35">
        <f>VLOOKUP($A32,'Station Equivalency'!$A$2:$B$115,2,0)</f>
        <v>5953</v>
      </c>
      <c r="C32" s="23">
        <v>0</v>
      </c>
      <c r="D32" s="24">
        <v>2611</v>
      </c>
      <c r="E32" s="24">
        <v>2611</v>
      </c>
      <c r="F32" s="24">
        <v>2403</v>
      </c>
      <c r="G32" s="24">
        <v>191</v>
      </c>
      <c r="H32" s="25">
        <v>88</v>
      </c>
      <c r="I32" s="23">
        <v>0</v>
      </c>
      <c r="J32" s="24">
        <v>94</v>
      </c>
      <c r="K32" s="24">
        <v>94</v>
      </c>
      <c r="L32" s="24">
        <v>81</v>
      </c>
      <c r="M32" s="24">
        <v>12</v>
      </c>
      <c r="N32" s="25">
        <v>8</v>
      </c>
      <c r="O32" s="23">
        <v>0</v>
      </c>
      <c r="P32" s="24">
        <v>701</v>
      </c>
      <c r="Q32" s="24">
        <v>701</v>
      </c>
      <c r="R32" s="24">
        <v>637</v>
      </c>
      <c r="S32" s="24">
        <v>35</v>
      </c>
      <c r="T32" s="25">
        <v>16</v>
      </c>
      <c r="U32" s="23">
        <v>0</v>
      </c>
      <c r="V32" s="24">
        <v>684</v>
      </c>
      <c r="W32" s="24">
        <v>684</v>
      </c>
      <c r="X32" s="24">
        <v>593</v>
      </c>
      <c r="Y32" s="24">
        <v>61</v>
      </c>
      <c r="Z32" s="25">
        <v>32</v>
      </c>
      <c r="AA32" s="23">
        <v>0</v>
      </c>
      <c r="AB32" s="24">
        <v>790</v>
      </c>
      <c r="AC32" s="24">
        <v>790</v>
      </c>
      <c r="AD32" s="24">
        <v>761</v>
      </c>
      <c r="AE32" s="24">
        <v>56</v>
      </c>
      <c r="AF32" s="25">
        <v>17</v>
      </c>
      <c r="AG32" s="23">
        <v>0</v>
      </c>
      <c r="AH32" s="24">
        <v>342</v>
      </c>
      <c r="AI32" s="24">
        <v>342</v>
      </c>
      <c r="AJ32" s="24">
        <v>331</v>
      </c>
      <c r="AK32" s="24">
        <v>27</v>
      </c>
      <c r="AL32" s="25">
        <v>15</v>
      </c>
    </row>
    <row r="33" spans="1:38" x14ac:dyDescent="0.25">
      <c r="A33" s="22">
        <v>5904</v>
      </c>
      <c r="B33" s="35">
        <f>VLOOKUP($A33,'Station Equivalency'!$A$2:$B$115,2,0)</f>
        <v>5954</v>
      </c>
      <c r="C33" s="23">
        <v>0</v>
      </c>
      <c r="D33" s="24">
        <v>1201</v>
      </c>
      <c r="E33" s="24">
        <v>1201</v>
      </c>
      <c r="F33" s="24">
        <v>1132</v>
      </c>
      <c r="G33" s="24">
        <v>168</v>
      </c>
      <c r="H33" s="25">
        <v>46</v>
      </c>
      <c r="I33" s="23">
        <v>0</v>
      </c>
      <c r="J33" s="24">
        <v>27</v>
      </c>
      <c r="K33" s="24">
        <v>27</v>
      </c>
      <c r="L33" s="24">
        <v>24</v>
      </c>
      <c r="M33" s="24">
        <v>3</v>
      </c>
      <c r="N33" s="25">
        <v>0</v>
      </c>
      <c r="O33" s="23">
        <v>0</v>
      </c>
      <c r="P33" s="24">
        <v>292</v>
      </c>
      <c r="Q33" s="24">
        <v>292</v>
      </c>
      <c r="R33" s="24">
        <v>272</v>
      </c>
      <c r="S33" s="24">
        <v>45</v>
      </c>
      <c r="T33" s="25">
        <v>16</v>
      </c>
      <c r="U33" s="23">
        <v>0</v>
      </c>
      <c r="V33" s="24">
        <v>347</v>
      </c>
      <c r="W33" s="24">
        <v>347</v>
      </c>
      <c r="X33" s="24">
        <v>284</v>
      </c>
      <c r="Y33" s="24">
        <v>65</v>
      </c>
      <c r="Z33" s="25">
        <v>20</v>
      </c>
      <c r="AA33" s="23">
        <v>0</v>
      </c>
      <c r="AB33" s="24">
        <v>393</v>
      </c>
      <c r="AC33" s="24">
        <v>393</v>
      </c>
      <c r="AD33" s="24">
        <v>397</v>
      </c>
      <c r="AE33" s="24">
        <v>40</v>
      </c>
      <c r="AF33" s="25">
        <v>8</v>
      </c>
      <c r="AG33" s="23">
        <v>0</v>
      </c>
      <c r="AH33" s="24">
        <v>142</v>
      </c>
      <c r="AI33" s="24">
        <v>142</v>
      </c>
      <c r="AJ33" s="24">
        <v>155</v>
      </c>
      <c r="AK33" s="24">
        <v>15</v>
      </c>
      <c r="AL33" s="25">
        <v>2</v>
      </c>
    </row>
    <row r="34" spans="1:38" x14ac:dyDescent="0.25">
      <c r="A34" s="22">
        <v>5905</v>
      </c>
      <c r="B34" s="35">
        <f>VLOOKUP($A34,'Station Equivalency'!$A$2:$B$115,2,0)</f>
        <v>5955</v>
      </c>
      <c r="C34" s="23">
        <v>1448</v>
      </c>
      <c r="D34" s="24">
        <v>1448</v>
      </c>
      <c r="E34" s="24">
        <v>2896</v>
      </c>
      <c r="F34" s="24">
        <v>0</v>
      </c>
      <c r="G34" s="24">
        <v>0</v>
      </c>
      <c r="H34" s="25">
        <v>0</v>
      </c>
      <c r="I34" s="23">
        <v>10</v>
      </c>
      <c r="J34" s="24">
        <v>10</v>
      </c>
      <c r="K34" s="24">
        <v>20</v>
      </c>
      <c r="L34" s="24">
        <v>0</v>
      </c>
      <c r="M34" s="24">
        <v>0</v>
      </c>
      <c r="N34" s="25">
        <v>0</v>
      </c>
      <c r="O34" s="23">
        <v>194</v>
      </c>
      <c r="P34" s="24">
        <v>194</v>
      </c>
      <c r="Q34" s="24">
        <v>388</v>
      </c>
      <c r="R34" s="24">
        <v>0</v>
      </c>
      <c r="S34" s="24">
        <v>0</v>
      </c>
      <c r="T34" s="25">
        <v>0</v>
      </c>
      <c r="U34" s="23">
        <v>514</v>
      </c>
      <c r="V34" s="24">
        <v>514</v>
      </c>
      <c r="W34" s="24">
        <v>1028</v>
      </c>
      <c r="X34" s="24">
        <v>0</v>
      </c>
      <c r="Y34" s="24">
        <v>0</v>
      </c>
      <c r="Z34" s="25">
        <v>0</v>
      </c>
      <c r="AA34" s="23">
        <v>624</v>
      </c>
      <c r="AB34" s="24">
        <v>624</v>
      </c>
      <c r="AC34" s="24">
        <v>1248</v>
      </c>
      <c r="AD34" s="24">
        <v>0</v>
      </c>
      <c r="AE34" s="24">
        <v>0</v>
      </c>
      <c r="AF34" s="25">
        <v>0</v>
      </c>
      <c r="AG34" s="23">
        <v>106</v>
      </c>
      <c r="AH34" s="24">
        <v>106</v>
      </c>
      <c r="AI34" s="24">
        <v>212</v>
      </c>
      <c r="AJ34" s="24">
        <v>0</v>
      </c>
      <c r="AK34" s="24">
        <v>0</v>
      </c>
      <c r="AL34" s="25">
        <v>0</v>
      </c>
    </row>
    <row r="35" spans="1:38" x14ac:dyDescent="0.25">
      <c r="A35" s="22">
        <v>5906</v>
      </c>
      <c r="B35" s="35">
        <f>VLOOKUP($A35,'Station Equivalency'!$A$2:$B$115,2,0)</f>
        <v>5956</v>
      </c>
      <c r="C35" s="23">
        <v>539</v>
      </c>
      <c r="D35" s="24">
        <v>494</v>
      </c>
      <c r="E35" s="24">
        <v>1033</v>
      </c>
      <c r="F35" s="24">
        <v>975</v>
      </c>
      <c r="G35" s="24">
        <v>95</v>
      </c>
      <c r="H35" s="25">
        <v>28</v>
      </c>
      <c r="I35" s="23">
        <v>30</v>
      </c>
      <c r="J35" s="24">
        <v>19</v>
      </c>
      <c r="K35" s="24">
        <v>49</v>
      </c>
      <c r="L35" s="24">
        <v>47</v>
      </c>
      <c r="M35" s="24">
        <v>5</v>
      </c>
      <c r="N35" s="25">
        <v>1</v>
      </c>
      <c r="O35" s="23">
        <v>162</v>
      </c>
      <c r="P35" s="24">
        <v>70</v>
      </c>
      <c r="Q35" s="24">
        <v>232</v>
      </c>
      <c r="R35" s="24">
        <v>218</v>
      </c>
      <c r="S35" s="24">
        <v>20</v>
      </c>
      <c r="T35" s="25">
        <v>3</v>
      </c>
      <c r="U35" s="23">
        <v>150</v>
      </c>
      <c r="V35" s="24">
        <v>133</v>
      </c>
      <c r="W35" s="24">
        <v>283</v>
      </c>
      <c r="X35" s="24">
        <v>259</v>
      </c>
      <c r="Y35" s="24">
        <v>33</v>
      </c>
      <c r="Z35" s="25">
        <v>11</v>
      </c>
      <c r="AA35" s="23">
        <v>133</v>
      </c>
      <c r="AB35" s="24">
        <v>174</v>
      </c>
      <c r="AC35" s="24">
        <v>307</v>
      </c>
      <c r="AD35" s="24">
        <v>302</v>
      </c>
      <c r="AE35" s="24">
        <v>23</v>
      </c>
      <c r="AF35" s="25">
        <v>6</v>
      </c>
      <c r="AG35" s="23">
        <v>64</v>
      </c>
      <c r="AH35" s="24">
        <v>98</v>
      </c>
      <c r="AI35" s="24">
        <v>162</v>
      </c>
      <c r="AJ35" s="24">
        <v>149</v>
      </c>
      <c r="AK35" s="24">
        <v>14</v>
      </c>
      <c r="AL35" s="25">
        <v>7</v>
      </c>
    </row>
    <row r="36" spans="1:38" x14ac:dyDescent="0.25">
      <c r="A36" s="22">
        <v>5907</v>
      </c>
      <c r="B36" s="35">
        <f>VLOOKUP($A36,'Station Equivalency'!$A$2:$B$115,2,0)</f>
        <v>5957</v>
      </c>
      <c r="C36" s="23">
        <v>5099</v>
      </c>
      <c r="D36" s="24">
        <v>5352</v>
      </c>
      <c r="E36" s="24">
        <v>10451</v>
      </c>
      <c r="F36" s="24">
        <v>8930</v>
      </c>
      <c r="G36" s="24">
        <v>2102</v>
      </c>
      <c r="H36" s="25">
        <v>1072</v>
      </c>
      <c r="I36" s="23">
        <v>212</v>
      </c>
      <c r="J36" s="24">
        <v>349</v>
      </c>
      <c r="K36" s="24">
        <v>561</v>
      </c>
      <c r="L36" s="24">
        <v>443</v>
      </c>
      <c r="M36" s="24">
        <v>79</v>
      </c>
      <c r="N36" s="25">
        <v>60</v>
      </c>
      <c r="O36" s="23">
        <v>1546</v>
      </c>
      <c r="P36" s="24">
        <v>1269</v>
      </c>
      <c r="Q36" s="24">
        <v>2815</v>
      </c>
      <c r="R36" s="24">
        <v>2253</v>
      </c>
      <c r="S36" s="24">
        <v>497</v>
      </c>
      <c r="T36" s="25">
        <v>228</v>
      </c>
      <c r="U36" s="23">
        <v>1317</v>
      </c>
      <c r="V36" s="24">
        <v>1431</v>
      </c>
      <c r="W36" s="24">
        <v>2748</v>
      </c>
      <c r="X36" s="24">
        <v>2436</v>
      </c>
      <c r="Y36" s="24">
        <v>648</v>
      </c>
      <c r="Z36" s="25">
        <v>364</v>
      </c>
      <c r="AA36" s="23">
        <v>1341</v>
      </c>
      <c r="AB36" s="24">
        <v>1553</v>
      </c>
      <c r="AC36" s="24">
        <v>2894</v>
      </c>
      <c r="AD36" s="24">
        <v>2650</v>
      </c>
      <c r="AE36" s="24">
        <v>578</v>
      </c>
      <c r="AF36" s="25">
        <v>227</v>
      </c>
      <c r="AG36" s="23">
        <v>683</v>
      </c>
      <c r="AH36" s="24">
        <v>750</v>
      </c>
      <c r="AI36" s="24">
        <v>1433</v>
      </c>
      <c r="AJ36" s="24">
        <v>1148</v>
      </c>
      <c r="AK36" s="24">
        <v>300</v>
      </c>
      <c r="AL36" s="25">
        <v>193</v>
      </c>
    </row>
    <row r="37" spans="1:38" x14ac:dyDescent="0.25">
      <c r="A37" s="22">
        <v>5908</v>
      </c>
      <c r="B37" s="35">
        <f>VLOOKUP($A37,'Station Equivalency'!$A$2:$B$115,2,0)</f>
        <v>5958</v>
      </c>
      <c r="C37" s="23">
        <v>0</v>
      </c>
      <c r="D37" s="24">
        <v>2593</v>
      </c>
      <c r="E37" s="24">
        <v>2593</v>
      </c>
      <c r="F37" s="24">
        <v>2294</v>
      </c>
      <c r="G37" s="24">
        <v>325</v>
      </c>
      <c r="H37" s="25">
        <v>180</v>
      </c>
      <c r="I37" s="23">
        <v>0</v>
      </c>
      <c r="J37" s="24">
        <v>92</v>
      </c>
      <c r="K37" s="24">
        <v>92</v>
      </c>
      <c r="L37" s="24">
        <v>89</v>
      </c>
      <c r="M37" s="24">
        <v>5</v>
      </c>
      <c r="N37" s="25">
        <v>3</v>
      </c>
      <c r="O37" s="23">
        <v>0</v>
      </c>
      <c r="P37" s="24">
        <v>728</v>
      </c>
      <c r="Q37" s="24">
        <v>728</v>
      </c>
      <c r="R37" s="24">
        <v>640</v>
      </c>
      <c r="S37" s="24">
        <v>73</v>
      </c>
      <c r="T37" s="25">
        <v>37</v>
      </c>
      <c r="U37" s="23">
        <v>0</v>
      </c>
      <c r="V37" s="24">
        <v>595</v>
      </c>
      <c r="W37" s="24">
        <v>595</v>
      </c>
      <c r="X37" s="24">
        <v>486</v>
      </c>
      <c r="Y37" s="24">
        <v>112</v>
      </c>
      <c r="Z37" s="25">
        <v>63</v>
      </c>
      <c r="AA37" s="23">
        <v>0</v>
      </c>
      <c r="AB37" s="24">
        <v>840</v>
      </c>
      <c r="AC37" s="24">
        <v>840</v>
      </c>
      <c r="AD37" s="24">
        <v>768</v>
      </c>
      <c r="AE37" s="24">
        <v>88</v>
      </c>
      <c r="AF37" s="25">
        <v>50</v>
      </c>
      <c r="AG37" s="23">
        <v>0</v>
      </c>
      <c r="AH37" s="24">
        <v>338</v>
      </c>
      <c r="AI37" s="24">
        <v>338</v>
      </c>
      <c r="AJ37" s="24">
        <v>311</v>
      </c>
      <c r="AK37" s="24">
        <v>47</v>
      </c>
      <c r="AL37" s="25">
        <v>27</v>
      </c>
    </row>
    <row r="38" spans="1:38" x14ac:dyDescent="0.25">
      <c r="A38" s="22">
        <v>5909</v>
      </c>
      <c r="B38" s="35">
        <f>VLOOKUP($A38,'Station Equivalency'!$A$2:$B$115,2,0)</f>
        <v>5959</v>
      </c>
      <c r="C38" s="23">
        <v>1795</v>
      </c>
      <c r="D38" s="24">
        <v>1795</v>
      </c>
      <c r="E38" s="24">
        <v>3590</v>
      </c>
      <c r="F38" s="24">
        <v>0</v>
      </c>
      <c r="G38" s="24">
        <v>0</v>
      </c>
      <c r="H38" s="25">
        <v>0</v>
      </c>
      <c r="I38" s="23">
        <v>90</v>
      </c>
      <c r="J38" s="24">
        <v>90</v>
      </c>
      <c r="K38" s="24">
        <v>180</v>
      </c>
      <c r="L38" s="24">
        <v>0</v>
      </c>
      <c r="M38" s="24">
        <v>0</v>
      </c>
      <c r="N38" s="25">
        <v>0</v>
      </c>
      <c r="O38" s="23">
        <v>593</v>
      </c>
      <c r="P38" s="24">
        <v>593</v>
      </c>
      <c r="Q38" s="24">
        <v>1186</v>
      </c>
      <c r="R38" s="24">
        <v>0</v>
      </c>
      <c r="S38" s="24">
        <v>0</v>
      </c>
      <c r="T38" s="25">
        <v>0</v>
      </c>
      <c r="U38" s="23">
        <v>406</v>
      </c>
      <c r="V38" s="24">
        <v>406</v>
      </c>
      <c r="W38" s="24">
        <v>812</v>
      </c>
      <c r="X38" s="24">
        <v>0</v>
      </c>
      <c r="Y38" s="24">
        <v>0</v>
      </c>
      <c r="Z38" s="25">
        <v>0</v>
      </c>
      <c r="AA38" s="23">
        <v>471</v>
      </c>
      <c r="AB38" s="24">
        <v>471</v>
      </c>
      <c r="AC38" s="24">
        <v>942</v>
      </c>
      <c r="AD38" s="24">
        <v>0</v>
      </c>
      <c r="AE38" s="24">
        <v>0</v>
      </c>
      <c r="AF38" s="25">
        <v>0</v>
      </c>
      <c r="AG38" s="23">
        <v>235</v>
      </c>
      <c r="AH38" s="24">
        <v>235</v>
      </c>
      <c r="AI38" s="24">
        <v>470</v>
      </c>
      <c r="AJ38" s="24">
        <v>0</v>
      </c>
      <c r="AK38" s="24">
        <v>0</v>
      </c>
      <c r="AL38" s="25">
        <v>0</v>
      </c>
    </row>
    <row r="39" spans="1:38" x14ac:dyDescent="0.25">
      <c r="A39" s="22">
        <v>5910</v>
      </c>
      <c r="B39" s="35">
        <f>VLOOKUP($A39,'Station Equivalency'!$A$2:$B$115,2,0)</f>
        <v>5960</v>
      </c>
      <c r="C39" s="23">
        <v>0</v>
      </c>
      <c r="D39" s="24">
        <v>6804</v>
      </c>
      <c r="E39" s="24">
        <v>6804</v>
      </c>
      <c r="F39" s="24">
        <v>6390</v>
      </c>
      <c r="G39" s="24">
        <v>749</v>
      </c>
      <c r="H39" s="25">
        <v>359</v>
      </c>
      <c r="I39" s="23">
        <v>0</v>
      </c>
      <c r="J39" s="24">
        <v>206</v>
      </c>
      <c r="K39" s="24">
        <v>206</v>
      </c>
      <c r="L39" s="24">
        <v>172</v>
      </c>
      <c r="M39" s="24">
        <v>28</v>
      </c>
      <c r="N39" s="25">
        <v>20</v>
      </c>
      <c r="O39" s="23">
        <v>0</v>
      </c>
      <c r="P39" s="24">
        <v>1623</v>
      </c>
      <c r="Q39" s="24">
        <v>1623</v>
      </c>
      <c r="R39" s="24">
        <v>1516</v>
      </c>
      <c r="S39" s="24">
        <v>170</v>
      </c>
      <c r="T39" s="25">
        <v>77</v>
      </c>
      <c r="U39" s="23">
        <v>0</v>
      </c>
      <c r="V39" s="24">
        <v>2022</v>
      </c>
      <c r="W39" s="24">
        <v>2022</v>
      </c>
      <c r="X39" s="24">
        <v>1790</v>
      </c>
      <c r="Y39" s="24">
        <v>267</v>
      </c>
      <c r="Z39" s="25">
        <v>117</v>
      </c>
      <c r="AA39" s="23">
        <v>0</v>
      </c>
      <c r="AB39" s="24">
        <v>2031</v>
      </c>
      <c r="AC39" s="24">
        <v>2031</v>
      </c>
      <c r="AD39" s="24">
        <v>1970</v>
      </c>
      <c r="AE39" s="24">
        <v>198</v>
      </c>
      <c r="AF39" s="25">
        <v>89</v>
      </c>
      <c r="AG39" s="23">
        <v>0</v>
      </c>
      <c r="AH39" s="24">
        <v>922</v>
      </c>
      <c r="AI39" s="24">
        <v>922</v>
      </c>
      <c r="AJ39" s="24">
        <v>942</v>
      </c>
      <c r="AK39" s="24">
        <v>86</v>
      </c>
      <c r="AL39" s="25">
        <v>56</v>
      </c>
    </row>
    <row r="40" spans="1:38" x14ac:dyDescent="0.25">
      <c r="A40" s="22">
        <v>5912</v>
      </c>
      <c r="B40" s="35">
        <f>VLOOKUP($A40,'Station Equivalency'!$A$2:$B$115,2,0)</f>
        <v>5962</v>
      </c>
      <c r="C40" s="23">
        <v>0</v>
      </c>
      <c r="D40" s="24">
        <v>5638</v>
      </c>
      <c r="E40" s="24">
        <v>5638</v>
      </c>
      <c r="F40" s="24">
        <v>4839</v>
      </c>
      <c r="G40" s="24">
        <v>771</v>
      </c>
      <c r="H40" s="25">
        <v>440</v>
      </c>
      <c r="I40" s="23">
        <v>0</v>
      </c>
      <c r="J40" s="24">
        <v>258</v>
      </c>
      <c r="K40" s="24">
        <v>258</v>
      </c>
      <c r="L40" s="24">
        <v>198</v>
      </c>
      <c r="M40" s="24">
        <v>49</v>
      </c>
      <c r="N40" s="25">
        <v>31</v>
      </c>
      <c r="O40" s="23">
        <v>0</v>
      </c>
      <c r="P40" s="24">
        <v>1076</v>
      </c>
      <c r="Q40" s="24">
        <v>1076</v>
      </c>
      <c r="R40" s="24">
        <v>897</v>
      </c>
      <c r="S40" s="24">
        <v>186</v>
      </c>
      <c r="T40" s="25">
        <v>86</v>
      </c>
      <c r="U40" s="23">
        <v>0</v>
      </c>
      <c r="V40" s="24">
        <v>1816</v>
      </c>
      <c r="W40" s="24">
        <v>1816</v>
      </c>
      <c r="X40" s="24">
        <v>1550</v>
      </c>
      <c r="Y40" s="24">
        <v>258</v>
      </c>
      <c r="Z40" s="25">
        <v>150</v>
      </c>
      <c r="AA40" s="23">
        <v>0</v>
      </c>
      <c r="AB40" s="24">
        <v>1613</v>
      </c>
      <c r="AC40" s="24">
        <v>1613</v>
      </c>
      <c r="AD40" s="24">
        <v>1409</v>
      </c>
      <c r="AE40" s="24">
        <v>155</v>
      </c>
      <c r="AF40" s="25">
        <v>93</v>
      </c>
      <c r="AG40" s="23">
        <v>0</v>
      </c>
      <c r="AH40" s="24">
        <v>875</v>
      </c>
      <c r="AI40" s="24">
        <v>875</v>
      </c>
      <c r="AJ40" s="24">
        <v>785</v>
      </c>
      <c r="AK40" s="24">
        <v>123</v>
      </c>
      <c r="AL40" s="25">
        <v>80</v>
      </c>
    </row>
    <row r="41" spans="1:38" x14ac:dyDescent="0.25">
      <c r="A41" s="22">
        <v>5913</v>
      </c>
      <c r="B41" s="35">
        <f>VLOOKUP($A41,'Station Equivalency'!$A$2:$B$115,2,0)</f>
        <v>5963</v>
      </c>
      <c r="C41" s="23">
        <v>4357</v>
      </c>
      <c r="D41" s="24">
        <v>4238</v>
      </c>
      <c r="E41" s="24">
        <v>8595</v>
      </c>
      <c r="F41" s="24">
        <v>7751</v>
      </c>
      <c r="G41" s="24">
        <v>772</v>
      </c>
      <c r="H41" s="25">
        <v>438</v>
      </c>
      <c r="I41" s="23">
        <v>114</v>
      </c>
      <c r="J41" s="24">
        <v>106</v>
      </c>
      <c r="K41" s="24">
        <v>220</v>
      </c>
      <c r="L41" s="24">
        <v>197</v>
      </c>
      <c r="M41" s="24">
        <v>20</v>
      </c>
      <c r="N41" s="25">
        <v>13</v>
      </c>
      <c r="O41" s="23">
        <v>769</v>
      </c>
      <c r="P41" s="24">
        <v>980</v>
      </c>
      <c r="Q41" s="24">
        <v>1749</v>
      </c>
      <c r="R41" s="24">
        <v>1604</v>
      </c>
      <c r="S41" s="24">
        <v>163</v>
      </c>
      <c r="T41" s="25">
        <v>88</v>
      </c>
      <c r="U41" s="23">
        <v>1085</v>
      </c>
      <c r="V41" s="24">
        <v>1117</v>
      </c>
      <c r="W41" s="24">
        <v>2202</v>
      </c>
      <c r="X41" s="24">
        <v>1913</v>
      </c>
      <c r="Y41" s="24">
        <v>248</v>
      </c>
      <c r="Z41" s="25">
        <v>153</v>
      </c>
      <c r="AA41" s="23">
        <v>1412</v>
      </c>
      <c r="AB41" s="24">
        <v>1225</v>
      </c>
      <c r="AC41" s="24">
        <v>2637</v>
      </c>
      <c r="AD41" s="24">
        <v>2439</v>
      </c>
      <c r="AE41" s="24">
        <v>198</v>
      </c>
      <c r="AF41" s="25">
        <v>90</v>
      </c>
      <c r="AG41" s="23">
        <v>977</v>
      </c>
      <c r="AH41" s="24">
        <v>810</v>
      </c>
      <c r="AI41" s="24">
        <v>1787</v>
      </c>
      <c r="AJ41" s="24">
        <v>1598</v>
      </c>
      <c r="AK41" s="24">
        <v>143</v>
      </c>
      <c r="AL41" s="25">
        <v>94</v>
      </c>
    </row>
    <row r="42" spans="1:38" x14ac:dyDescent="0.25">
      <c r="A42" s="22">
        <v>5914</v>
      </c>
      <c r="B42" s="35">
        <f>VLOOKUP($A42,'Station Equivalency'!$A$2:$B$115,2,0)</f>
        <v>5964</v>
      </c>
      <c r="C42" s="23">
        <v>2799</v>
      </c>
      <c r="D42" s="24">
        <v>2701</v>
      </c>
      <c r="E42" s="24">
        <v>5500</v>
      </c>
      <c r="F42" s="24">
        <v>5268</v>
      </c>
      <c r="G42" s="24">
        <v>402</v>
      </c>
      <c r="H42" s="25">
        <v>123</v>
      </c>
      <c r="I42" s="23">
        <v>79</v>
      </c>
      <c r="J42" s="24">
        <v>102</v>
      </c>
      <c r="K42" s="24">
        <v>181</v>
      </c>
      <c r="L42" s="24">
        <v>171</v>
      </c>
      <c r="M42" s="24">
        <v>16</v>
      </c>
      <c r="N42" s="25">
        <v>7</v>
      </c>
      <c r="O42" s="23">
        <v>580</v>
      </c>
      <c r="P42" s="24">
        <v>737</v>
      </c>
      <c r="Q42" s="24">
        <v>1317</v>
      </c>
      <c r="R42" s="24">
        <v>1225</v>
      </c>
      <c r="S42" s="24">
        <v>106</v>
      </c>
      <c r="T42" s="25">
        <v>39</v>
      </c>
      <c r="U42" s="23">
        <v>785</v>
      </c>
      <c r="V42" s="24">
        <v>710</v>
      </c>
      <c r="W42" s="24">
        <v>1495</v>
      </c>
      <c r="X42" s="24">
        <v>1399</v>
      </c>
      <c r="Y42" s="24">
        <v>147</v>
      </c>
      <c r="Z42" s="25">
        <v>48</v>
      </c>
      <c r="AA42" s="23">
        <v>898</v>
      </c>
      <c r="AB42" s="24">
        <v>786</v>
      </c>
      <c r="AC42" s="24">
        <v>1684</v>
      </c>
      <c r="AD42" s="24">
        <v>1631</v>
      </c>
      <c r="AE42" s="24">
        <v>102</v>
      </c>
      <c r="AF42" s="25">
        <v>24</v>
      </c>
      <c r="AG42" s="23">
        <v>457</v>
      </c>
      <c r="AH42" s="24">
        <v>366</v>
      </c>
      <c r="AI42" s="24">
        <v>823</v>
      </c>
      <c r="AJ42" s="24">
        <v>842</v>
      </c>
      <c r="AK42" s="24">
        <v>31</v>
      </c>
      <c r="AL42" s="25">
        <v>5</v>
      </c>
    </row>
    <row r="43" spans="1:38" x14ac:dyDescent="0.25">
      <c r="A43" s="22">
        <v>5916</v>
      </c>
      <c r="B43" s="35">
        <f>VLOOKUP($A43,'Station Equivalency'!$A$2:$B$115,2,0)</f>
        <v>5966</v>
      </c>
      <c r="C43" s="23">
        <v>711</v>
      </c>
      <c r="D43" s="24">
        <v>711</v>
      </c>
      <c r="E43" s="24">
        <v>1422</v>
      </c>
      <c r="F43" s="24">
        <v>0</v>
      </c>
      <c r="G43" s="24">
        <v>0</v>
      </c>
      <c r="H43" s="25">
        <v>0</v>
      </c>
      <c r="I43" s="23">
        <v>33</v>
      </c>
      <c r="J43" s="24">
        <v>33</v>
      </c>
      <c r="K43" s="24">
        <v>66</v>
      </c>
      <c r="L43" s="24">
        <v>0</v>
      </c>
      <c r="M43" s="24">
        <v>0</v>
      </c>
      <c r="N43" s="25">
        <v>0</v>
      </c>
      <c r="O43" s="23">
        <v>174</v>
      </c>
      <c r="P43" s="24">
        <v>174</v>
      </c>
      <c r="Q43" s="24">
        <v>348</v>
      </c>
      <c r="R43" s="24">
        <v>0</v>
      </c>
      <c r="S43" s="24">
        <v>0</v>
      </c>
      <c r="T43" s="25">
        <v>0</v>
      </c>
      <c r="U43" s="23">
        <v>151</v>
      </c>
      <c r="V43" s="24">
        <v>151</v>
      </c>
      <c r="W43" s="24">
        <v>302</v>
      </c>
      <c r="X43" s="24">
        <v>0</v>
      </c>
      <c r="Y43" s="24">
        <v>0</v>
      </c>
      <c r="Z43" s="25">
        <v>0</v>
      </c>
      <c r="AA43" s="23">
        <v>239</v>
      </c>
      <c r="AB43" s="24">
        <v>239</v>
      </c>
      <c r="AC43" s="24">
        <v>478</v>
      </c>
      <c r="AD43" s="24">
        <v>0</v>
      </c>
      <c r="AE43" s="24">
        <v>0</v>
      </c>
      <c r="AF43" s="25">
        <v>0</v>
      </c>
      <c r="AG43" s="23">
        <v>114</v>
      </c>
      <c r="AH43" s="24">
        <v>114</v>
      </c>
      <c r="AI43" s="24">
        <v>228</v>
      </c>
      <c r="AJ43" s="24">
        <v>0</v>
      </c>
      <c r="AK43" s="24">
        <v>0</v>
      </c>
      <c r="AL43" s="25">
        <v>0</v>
      </c>
    </row>
    <row r="44" spans="1:38" x14ac:dyDescent="0.25">
      <c r="A44" s="22">
        <v>5917</v>
      </c>
      <c r="B44" s="35">
        <f>VLOOKUP($A44,'Station Equivalency'!$A$2:$B$115,2,0)</f>
        <v>5967</v>
      </c>
      <c r="C44" s="23">
        <v>1809</v>
      </c>
      <c r="D44" s="24">
        <v>0</v>
      </c>
      <c r="E44" s="24">
        <v>1809</v>
      </c>
      <c r="F44" s="24">
        <v>1593</v>
      </c>
      <c r="G44" s="24">
        <v>168</v>
      </c>
      <c r="H44" s="25">
        <v>77</v>
      </c>
      <c r="I44" s="23">
        <v>45</v>
      </c>
      <c r="J44" s="24">
        <v>0</v>
      </c>
      <c r="K44" s="24">
        <v>45</v>
      </c>
      <c r="L44" s="24">
        <v>37</v>
      </c>
      <c r="M44" s="24">
        <v>7</v>
      </c>
      <c r="N44" s="25">
        <v>1</v>
      </c>
      <c r="O44" s="23">
        <v>408</v>
      </c>
      <c r="P44" s="24">
        <v>0</v>
      </c>
      <c r="Q44" s="24">
        <v>408</v>
      </c>
      <c r="R44" s="24">
        <v>347</v>
      </c>
      <c r="S44" s="24">
        <v>61</v>
      </c>
      <c r="T44" s="25">
        <v>23</v>
      </c>
      <c r="U44" s="23">
        <v>482</v>
      </c>
      <c r="V44" s="24">
        <v>0</v>
      </c>
      <c r="W44" s="24">
        <v>482</v>
      </c>
      <c r="X44" s="24">
        <v>413</v>
      </c>
      <c r="Y44" s="24">
        <v>43</v>
      </c>
      <c r="Z44" s="25">
        <v>26</v>
      </c>
      <c r="AA44" s="23">
        <v>580</v>
      </c>
      <c r="AB44" s="24">
        <v>0</v>
      </c>
      <c r="AC44" s="24">
        <v>580</v>
      </c>
      <c r="AD44" s="24">
        <v>504</v>
      </c>
      <c r="AE44" s="24">
        <v>46</v>
      </c>
      <c r="AF44" s="25">
        <v>22</v>
      </c>
      <c r="AG44" s="23">
        <v>294</v>
      </c>
      <c r="AH44" s="24">
        <v>0</v>
      </c>
      <c r="AI44" s="24">
        <v>294</v>
      </c>
      <c r="AJ44" s="24">
        <v>292</v>
      </c>
      <c r="AK44" s="24">
        <v>11</v>
      </c>
      <c r="AL44" s="25">
        <v>5</v>
      </c>
    </row>
    <row r="45" spans="1:38" x14ac:dyDescent="0.25">
      <c r="A45" s="22">
        <v>5918</v>
      </c>
      <c r="B45" s="35">
        <f>VLOOKUP($A45,'Station Equivalency'!$A$2:$B$115,2,0)</f>
        <v>5968</v>
      </c>
      <c r="C45" s="23">
        <v>1080</v>
      </c>
      <c r="D45" s="24">
        <v>1135</v>
      </c>
      <c r="E45" s="24">
        <v>2215</v>
      </c>
      <c r="F45" s="24">
        <v>2147</v>
      </c>
      <c r="G45" s="24">
        <v>72</v>
      </c>
      <c r="H45" s="25">
        <v>20</v>
      </c>
      <c r="I45" s="23">
        <v>33</v>
      </c>
      <c r="J45" s="24">
        <v>24</v>
      </c>
      <c r="K45" s="24">
        <v>57</v>
      </c>
      <c r="L45" s="24">
        <v>60</v>
      </c>
      <c r="M45" s="24">
        <v>1</v>
      </c>
      <c r="N45" s="25">
        <v>1</v>
      </c>
      <c r="O45" s="23">
        <v>237</v>
      </c>
      <c r="P45" s="24">
        <v>390</v>
      </c>
      <c r="Q45" s="24">
        <v>627</v>
      </c>
      <c r="R45" s="24">
        <v>601</v>
      </c>
      <c r="S45" s="24">
        <v>18</v>
      </c>
      <c r="T45" s="25">
        <v>4</v>
      </c>
      <c r="U45" s="23">
        <v>261</v>
      </c>
      <c r="V45" s="24">
        <v>270</v>
      </c>
      <c r="W45" s="24">
        <v>531</v>
      </c>
      <c r="X45" s="24">
        <v>484</v>
      </c>
      <c r="Y45" s="24">
        <v>29</v>
      </c>
      <c r="Z45" s="25">
        <v>6</v>
      </c>
      <c r="AA45" s="23">
        <v>380</v>
      </c>
      <c r="AB45" s="24">
        <v>303</v>
      </c>
      <c r="AC45" s="24">
        <v>683</v>
      </c>
      <c r="AD45" s="24">
        <v>672</v>
      </c>
      <c r="AE45" s="24">
        <v>18</v>
      </c>
      <c r="AF45" s="25">
        <v>5</v>
      </c>
      <c r="AG45" s="23">
        <v>169</v>
      </c>
      <c r="AH45" s="24">
        <v>148</v>
      </c>
      <c r="AI45" s="24">
        <v>317</v>
      </c>
      <c r="AJ45" s="24">
        <v>330</v>
      </c>
      <c r="AK45" s="24">
        <v>6</v>
      </c>
      <c r="AL45" s="25">
        <v>4</v>
      </c>
    </row>
    <row r="46" spans="1:38" x14ac:dyDescent="0.25">
      <c r="A46" s="22">
        <v>5919</v>
      </c>
      <c r="B46" s="35">
        <f>VLOOKUP($A46,'Station Equivalency'!$A$2:$B$115,2,0)</f>
        <v>5969</v>
      </c>
      <c r="C46" s="23">
        <v>0</v>
      </c>
      <c r="D46" s="24">
        <v>8506</v>
      </c>
      <c r="E46" s="24">
        <v>8506</v>
      </c>
      <c r="F46" s="24">
        <v>8193</v>
      </c>
      <c r="G46" s="24">
        <v>417</v>
      </c>
      <c r="H46" s="25">
        <v>154</v>
      </c>
      <c r="I46" s="23">
        <v>0</v>
      </c>
      <c r="J46" s="24">
        <v>179</v>
      </c>
      <c r="K46" s="24">
        <v>179</v>
      </c>
      <c r="L46" s="24">
        <v>173</v>
      </c>
      <c r="M46" s="24">
        <v>12</v>
      </c>
      <c r="N46" s="25">
        <v>4</v>
      </c>
      <c r="O46" s="23">
        <v>0</v>
      </c>
      <c r="P46" s="24">
        <v>1880</v>
      </c>
      <c r="Q46" s="24">
        <v>1880</v>
      </c>
      <c r="R46" s="24">
        <v>1782</v>
      </c>
      <c r="S46" s="24">
        <v>123</v>
      </c>
      <c r="T46" s="25">
        <v>50</v>
      </c>
      <c r="U46" s="23">
        <v>0</v>
      </c>
      <c r="V46" s="24">
        <v>2437</v>
      </c>
      <c r="W46" s="24">
        <v>2437</v>
      </c>
      <c r="X46" s="24">
        <v>2244</v>
      </c>
      <c r="Y46" s="24">
        <v>141</v>
      </c>
      <c r="Z46" s="25">
        <v>58</v>
      </c>
      <c r="AA46" s="23">
        <v>0</v>
      </c>
      <c r="AB46" s="24">
        <v>2611</v>
      </c>
      <c r="AC46" s="24">
        <v>2611</v>
      </c>
      <c r="AD46" s="24">
        <v>2534</v>
      </c>
      <c r="AE46" s="24">
        <v>108</v>
      </c>
      <c r="AF46" s="25">
        <v>35</v>
      </c>
      <c r="AG46" s="23">
        <v>0</v>
      </c>
      <c r="AH46" s="24">
        <v>1399</v>
      </c>
      <c r="AI46" s="24">
        <v>1399</v>
      </c>
      <c r="AJ46" s="24">
        <v>1460</v>
      </c>
      <c r="AK46" s="24">
        <v>33</v>
      </c>
      <c r="AL46" s="25">
        <v>7</v>
      </c>
    </row>
    <row r="47" spans="1:38" x14ac:dyDescent="0.25">
      <c r="A47" s="22">
        <v>5920</v>
      </c>
      <c r="B47" s="35">
        <f>VLOOKUP($A47,'Station Equivalency'!$A$2:$B$115,2,0)</f>
        <v>5970</v>
      </c>
      <c r="C47" s="23">
        <v>619</v>
      </c>
      <c r="D47" s="24">
        <v>650</v>
      </c>
      <c r="E47" s="24">
        <v>1269</v>
      </c>
      <c r="F47" s="24">
        <v>1199</v>
      </c>
      <c r="G47" s="24">
        <v>74</v>
      </c>
      <c r="H47" s="25">
        <v>9</v>
      </c>
      <c r="I47" s="23">
        <v>48</v>
      </c>
      <c r="J47" s="24">
        <v>10</v>
      </c>
      <c r="K47" s="24">
        <v>58</v>
      </c>
      <c r="L47" s="24">
        <v>62</v>
      </c>
      <c r="M47" s="24">
        <v>1</v>
      </c>
      <c r="N47" s="25">
        <v>0</v>
      </c>
      <c r="O47" s="23">
        <v>210</v>
      </c>
      <c r="P47" s="24">
        <v>90</v>
      </c>
      <c r="Q47" s="24">
        <v>300</v>
      </c>
      <c r="R47" s="24">
        <v>276</v>
      </c>
      <c r="S47" s="24">
        <v>16</v>
      </c>
      <c r="T47" s="25">
        <v>1</v>
      </c>
      <c r="U47" s="23">
        <v>136</v>
      </c>
      <c r="V47" s="24">
        <v>145</v>
      </c>
      <c r="W47" s="24">
        <v>281</v>
      </c>
      <c r="X47" s="24">
        <v>265</v>
      </c>
      <c r="Y47" s="24">
        <v>23</v>
      </c>
      <c r="Z47" s="25">
        <v>2</v>
      </c>
      <c r="AA47" s="23">
        <v>140</v>
      </c>
      <c r="AB47" s="24">
        <v>268</v>
      </c>
      <c r="AC47" s="24">
        <v>408</v>
      </c>
      <c r="AD47" s="24">
        <v>365</v>
      </c>
      <c r="AE47" s="24">
        <v>28</v>
      </c>
      <c r="AF47" s="25">
        <v>4</v>
      </c>
      <c r="AG47" s="23">
        <v>85</v>
      </c>
      <c r="AH47" s="24">
        <v>137</v>
      </c>
      <c r="AI47" s="24">
        <v>222</v>
      </c>
      <c r="AJ47" s="24">
        <v>231</v>
      </c>
      <c r="AK47" s="24">
        <v>6</v>
      </c>
      <c r="AL47" s="25">
        <v>2</v>
      </c>
    </row>
    <row r="48" spans="1:38" x14ac:dyDescent="0.25">
      <c r="A48" s="22">
        <v>5921</v>
      </c>
      <c r="B48" s="35">
        <f>VLOOKUP($A48,'Station Equivalency'!$A$2:$B$115,2,0)</f>
        <v>5971</v>
      </c>
      <c r="C48" s="23">
        <v>0</v>
      </c>
      <c r="D48" s="24">
        <v>577</v>
      </c>
      <c r="E48" s="24">
        <v>577</v>
      </c>
      <c r="F48" s="24">
        <v>0</v>
      </c>
      <c r="G48" s="24">
        <v>0</v>
      </c>
      <c r="H48" s="25">
        <v>0</v>
      </c>
      <c r="I48" s="23">
        <v>0</v>
      </c>
      <c r="J48" s="24">
        <v>12</v>
      </c>
      <c r="K48" s="24">
        <v>12</v>
      </c>
      <c r="L48" s="24">
        <v>0</v>
      </c>
      <c r="M48" s="24">
        <v>0</v>
      </c>
      <c r="N48" s="25">
        <v>0</v>
      </c>
      <c r="O48" s="23">
        <v>0</v>
      </c>
      <c r="P48" s="24">
        <v>127</v>
      </c>
      <c r="Q48" s="24">
        <v>127</v>
      </c>
      <c r="R48" s="24">
        <v>0</v>
      </c>
      <c r="S48" s="24">
        <v>0</v>
      </c>
      <c r="T48" s="25">
        <v>0</v>
      </c>
      <c r="U48" s="23">
        <v>0</v>
      </c>
      <c r="V48" s="24">
        <v>165</v>
      </c>
      <c r="W48" s="24">
        <v>165</v>
      </c>
      <c r="X48" s="24">
        <v>0</v>
      </c>
      <c r="Y48" s="24">
        <v>0</v>
      </c>
      <c r="Z48" s="25">
        <v>0</v>
      </c>
      <c r="AA48" s="23">
        <v>0</v>
      </c>
      <c r="AB48" s="24">
        <v>180</v>
      </c>
      <c r="AC48" s="24">
        <v>180</v>
      </c>
      <c r="AD48" s="24">
        <v>0</v>
      </c>
      <c r="AE48" s="24">
        <v>0</v>
      </c>
      <c r="AF48" s="25">
        <v>0</v>
      </c>
      <c r="AG48" s="23">
        <v>0</v>
      </c>
      <c r="AH48" s="24">
        <v>93</v>
      </c>
      <c r="AI48" s="24">
        <v>93</v>
      </c>
      <c r="AJ48" s="24">
        <v>0</v>
      </c>
      <c r="AK48" s="24">
        <v>0</v>
      </c>
      <c r="AL48" s="25">
        <v>0</v>
      </c>
    </row>
    <row r="49" spans="1:38" x14ac:dyDescent="0.25">
      <c r="A49" s="22">
        <v>5922</v>
      </c>
      <c r="B49" s="35">
        <f>VLOOKUP($A49,'Station Equivalency'!$A$2:$B$115,2,0)</f>
        <v>5972</v>
      </c>
      <c r="C49" s="23">
        <v>0</v>
      </c>
      <c r="D49" s="24">
        <v>3934</v>
      </c>
      <c r="E49" s="24">
        <v>3934</v>
      </c>
      <c r="F49" s="24">
        <v>3442</v>
      </c>
      <c r="G49" s="24">
        <v>527</v>
      </c>
      <c r="H49" s="25">
        <v>286</v>
      </c>
      <c r="I49" s="23">
        <v>0</v>
      </c>
      <c r="J49" s="24">
        <v>159</v>
      </c>
      <c r="K49" s="24">
        <v>159</v>
      </c>
      <c r="L49" s="24">
        <v>121</v>
      </c>
      <c r="M49" s="24">
        <v>45</v>
      </c>
      <c r="N49" s="25">
        <v>28</v>
      </c>
      <c r="O49" s="23">
        <v>0</v>
      </c>
      <c r="P49" s="24">
        <v>1022</v>
      </c>
      <c r="Q49" s="24">
        <v>1022</v>
      </c>
      <c r="R49" s="24">
        <v>871</v>
      </c>
      <c r="S49" s="24">
        <v>162</v>
      </c>
      <c r="T49" s="25">
        <v>80</v>
      </c>
      <c r="U49" s="23">
        <v>0</v>
      </c>
      <c r="V49" s="24">
        <v>992</v>
      </c>
      <c r="W49" s="24">
        <v>992</v>
      </c>
      <c r="X49" s="24">
        <v>811</v>
      </c>
      <c r="Y49" s="24">
        <v>156</v>
      </c>
      <c r="Z49" s="25">
        <v>75</v>
      </c>
      <c r="AA49" s="23">
        <v>0</v>
      </c>
      <c r="AB49" s="24">
        <v>1165</v>
      </c>
      <c r="AC49" s="24">
        <v>1165</v>
      </c>
      <c r="AD49" s="24">
        <v>1100</v>
      </c>
      <c r="AE49" s="24">
        <v>80</v>
      </c>
      <c r="AF49" s="25">
        <v>40</v>
      </c>
      <c r="AG49" s="23">
        <v>0</v>
      </c>
      <c r="AH49" s="24">
        <v>596</v>
      </c>
      <c r="AI49" s="24">
        <v>596</v>
      </c>
      <c r="AJ49" s="24">
        <v>539</v>
      </c>
      <c r="AK49" s="24">
        <v>84</v>
      </c>
      <c r="AL49" s="25">
        <v>63</v>
      </c>
    </row>
    <row r="50" spans="1:38" x14ac:dyDescent="0.25">
      <c r="A50" s="22">
        <v>5923</v>
      </c>
      <c r="B50" s="35">
        <f>VLOOKUP($A50,'Station Equivalency'!$A$2:$B$115,2,0)</f>
        <v>5973</v>
      </c>
      <c r="C50" s="23">
        <v>467</v>
      </c>
      <c r="D50" s="24">
        <v>452</v>
      </c>
      <c r="E50" s="24">
        <v>919</v>
      </c>
      <c r="F50" s="24">
        <v>872</v>
      </c>
      <c r="G50" s="24">
        <v>59</v>
      </c>
      <c r="H50" s="25">
        <v>20</v>
      </c>
      <c r="I50" s="23">
        <v>10</v>
      </c>
      <c r="J50" s="24">
        <v>20</v>
      </c>
      <c r="K50" s="24">
        <v>30</v>
      </c>
      <c r="L50" s="24">
        <v>27</v>
      </c>
      <c r="M50" s="24">
        <v>0</v>
      </c>
      <c r="N50" s="25">
        <v>0</v>
      </c>
      <c r="O50" s="23">
        <v>110</v>
      </c>
      <c r="P50" s="24">
        <v>102</v>
      </c>
      <c r="Q50" s="24">
        <v>212</v>
      </c>
      <c r="R50" s="24">
        <v>189</v>
      </c>
      <c r="S50" s="24">
        <v>12</v>
      </c>
      <c r="T50" s="25">
        <v>3</v>
      </c>
      <c r="U50" s="23">
        <v>143</v>
      </c>
      <c r="V50" s="24">
        <v>136</v>
      </c>
      <c r="W50" s="24">
        <v>279</v>
      </c>
      <c r="X50" s="24">
        <v>250</v>
      </c>
      <c r="Y50" s="24">
        <v>31</v>
      </c>
      <c r="Z50" s="25">
        <v>13</v>
      </c>
      <c r="AA50" s="23">
        <v>144</v>
      </c>
      <c r="AB50" s="24">
        <v>145</v>
      </c>
      <c r="AC50" s="24">
        <v>289</v>
      </c>
      <c r="AD50" s="24">
        <v>276</v>
      </c>
      <c r="AE50" s="24">
        <v>13</v>
      </c>
      <c r="AF50" s="25">
        <v>4</v>
      </c>
      <c r="AG50" s="23">
        <v>60</v>
      </c>
      <c r="AH50" s="24">
        <v>49</v>
      </c>
      <c r="AI50" s="24">
        <v>109</v>
      </c>
      <c r="AJ50" s="24">
        <v>130</v>
      </c>
      <c r="AK50" s="24">
        <v>3</v>
      </c>
      <c r="AL50" s="25">
        <v>0</v>
      </c>
    </row>
    <row r="51" spans="1:38" x14ac:dyDescent="0.25">
      <c r="A51" s="22">
        <v>5924</v>
      </c>
      <c r="B51" s="35">
        <f>VLOOKUP($A51,'Station Equivalency'!$A$2:$B$115,2,0)</f>
        <v>5974</v>
      </c>
      <c r="C51" s="23">
        <v>8978</v>
      </c>
      <c r="D51" s="24">
        <v>9116</v>
      </c>
      <c r="E51" s="24">
        <v>18094</v>
      </c>
      <c r="F51" s="24">
        <v>0</v>
      </c>
      <c r="G51" s="24">
        <v>0</v>
      </c>
      <c r="H51" s="25">
        <v>0</v>
      </c>
      <c r="I51" s="23">
        <v>315</v>
      </c>
      <c r="J51" s="24">
        <v>308</v>
      </c>
      <c r="K51" s="24">
        <v>623</v>
      </c>
      <c r="L51" s="24">
        <v>0</v>
      </c>
      <c r="M51" s="24">
        <v>0</v>
      </c>
      <c r="N51" s="25">
        <v>0</v>
      </c>
      <c r="O51" s="23">
        <v>2112</v>
      </c>
      <c r="P51" s="24">
        <v>2702</v>
      </c>
      <c r="Q51" s="24">
        <v>4814</v>
      </c>
      <c r="R51" s="24">
        <v>0</v>
      </c>
      <c r="S51" s="24">
        <v>0</v>
      </c>
      <c r="T51" s="25">
        <v>0</v>
      </c>
      <c r="U51" s="23">
        <v>2402</v>
      </c>
      <c r="V51" s="24">
        <v>2485</v>
      </c>
      <c r="W51" s="24">
        <v>4887</v>
      </c>
      <c r="X51" s="24">
        <v>0</v>
      </c>
      <c r="Y51" s="24">
        <v>0</v>
      </c>
      <c r="Z51" s="25">
        <v>0</v>
      </c>
      <c r="AA51" s="23">
        <v>2849</v>
      </c>
      <c r="AB51" s="24">
        <v>2373</v>
      </c>
      <c r="AC51" s="24">
        <v>5222</v>
      </c>
      <c r="AD51" s="24">
        <v>0</v>
      </c>
      <c r="AE51" s="24">
        <v>0</v>
      </c>
      <c r="AF51" s="25">
        <v>0</v>
      </c>
      <c r="AG51" s="23">
        <v>1300</v>
      </c>
      <c r="AH51" s="24">
        <v>1248</v>
      </c>
      <c r="AI51" s="24">
        <v>2548</v>
      </c>
      <c r="AJ51" s="24">
        <v>0</v>
      </c>
      <c r="AK51" s="24">
        <v>0</v>
      </c>
      <c r="AL51" s="25">
        <v>0</v>
      </c>
    </row>
    <row r="52" spans="1:38" x14ac:dyDescent="0.25">
      <c r="A52" s="22">
        <v>5925</v>
      </c>
      <c r="B52" s="35">
        <f>VLOOKUP($A52,'Station Equivalency'!$A$2:$B$115,2,0)</f>
        <v>5975</v>
      </c>
      <c r="C52" s="23">
        <v>1205</v>
      </c>
      <c r="D52" s="24">
        <v>0</v>
      </c>
      <c r="E52" s="24">
        <v>1205</v>
      </c>
      <c r="F52" s="24">
        <v>0</v>
      </c>
      <c r="G52" s="24">
        <v>0</v>
      </c>
      <c r="H52" s="25">
        <v>0</v>
      </c>
      <c r="I52" s="23">
        <v>29</v>
      </c>
      <c r="J52" s="24">
        <v>0</v>
      </c>
      <c r="K52" s="24">
        <v>29</v>
      </c>
      <c r="L52" s="24">
        <v>0</v>
      </c>
      <c r="M52" s="24">
        <v>0</v>
      </c>
      <c r="N52" s="25">
        <v>0</v>
      </c>
      <c r="O52" s="23">
        <v>305</v>
      </c>
      <c r="P52" s="24">
        <v>0</v>
      </c>
      <c r="Q52" s="24">
        <v>305</v>
      </c>
      <c r="R52" s="24">
        <v>0</v>
      </c>
      <c r="S52" s="24">
        <v>0</v>
      </c>
      <c r="T52" s="25">
        <v>0</v>
      </c>
      <c r="U52" s="23">
        <v>316</v>
      </c>
      <c r="V52" s="24">
        <v>0</v>
      </c>
      <c r="W52" s="24">
        <v>316</v>
      </c>
      <c r="X52" s="24">
        <v>0</v>
      </c>
      <c r="Y52" s="24">
        <v>0</v>
      </c>
      <c r="Z52" s="25">
        <v>0</v>
      </c>
      <c r="AA52" s="23">
        <v>400</v>
      </c>
      <c r="AB52" s="24">
        <v>0</v>
      </c>
      <c r="AC52" s="24">
        <v>400</v>
      </c>
      <c r="AD52" s="24">
        <v>0</v>
      </c>
      <c r="AE52" s="24">
        <v>0</v>
      </c>
      <c r="AF52" s="25">
        <v>0</v>
      </c>
      <c r="AG52" s="23">
        <v>155</v>
      </c>
      <c r="AH52" s="24">
        <v>0</v>
      </c>
      <c r="AI52" s="24">
        <v>155</v>
      </c>
      <c r="AJ52" s="24">
        <v>0</v>
      </c>
      <c r="AK52" s="24">
        <v>0</v>
      </c>
      <c r="AL52" s="25">
        <v>0</v>
      </c>
    </row>
    <row r="53" spans="1:38" x14ac:dyDescent="0.25">
      <c r="A53" s="22">
        <v>5926</v>
      </c>
      <c r="B53" s="35">
        <f>VLOOKUP($A53,'Station Equivalency'!$A$2:$B$115,2,0)</f>
        <v>5976</v>
      </c>
      <c r="C53" s="23">
        <v>1400</v>
      </c>
      <c r="D53" s="24">
        <v>0</v>
      </c>
      <c r="E53" s="24">
        <v>1400</v>
      </c>
      <c r="F53" s="24">
        <v>1219</v>
      </c>
      <c r="G53" s="24">
        <v>225</v>
      </c>
      <c r="H53" s="25">
        <v>26</v>
      </c>
      <c r="I53" s="23">
        <v>38</v>
      </c>
      <c r="J53" s="24">
        <v>0</v>
      </c>
      <c r="K53" s="24">
        <v>38</v>
      </c>
      <c r="L53" s="24">
        <v>35</v>
      </c>
      <c r="M53" s="24">
        <v>4</v>
      </c>
      <c r="N53" s="25">
        <v>0</v>
      </c>
      <c r="O53" s="23">
        <v>394</v>
      </c>
      <c r="P53" s="24">
        <v>0</v>
      </c>
      <c r="Q53" s="24">
        <v>394</v>
      </c>
      <c r="R53" s="24">
        <v>322</v>
      </c>
      <c r="S53" s="24">
        <v>59</v>
      </c>
      <c r="T53" s="25">
        <v>6</v>
      </c>
      <c r="U53" s="23">
        <v>373</v>
      </c>
      <c r="V53" s="24">
        <v>0</v>
      </c>
      <c r="W53" s="24">
        <v>373</v>
      </c>
      <c r="X53" s="24">
        <v>314</v>
      </c>
      <c r="Y53" s="24">
        <v>98</v>
      </c>
      <c r="Z53" s="25">
        <v>10</v>
      </c>
      <c r="AA53" s="23">
        <v>439</v>
      </c>
      <c r="AB53" s="24">
        <v>0</v>
      </c>
      <c r="AC53" s="24">
        <v>439</v>
      </c>
      <c r="AD53" s="24">
        <v>405</v>
      </c>
      <c r="AE53" s="24">
        <v>52</v>
      </c>
      <c r="AF53" s="25">
        <v>8</v>
      </c>
      <c r="AG53" s="23">
        <v>156</v>
      </c>
      <c r="AH53" s="24">
        <v>0</v>
      </c>
      <c r="AI53" s="24">
        <v>156</v>
      </c>
      <c r="AJ53" s="24">
        <v>143</v>
      </c>
      <c r="AK53" s="24">
        <v>12</v>
      </c>
      <c r="AL53" s="25">
        <v>2</v>
      </c>
    </row>
    <row r="54" spans="1:38" x14ac:dyDescent="0.25">
      <c r="A54" s="22">
        <v>5927</v>
      </c>
      <c r="B54" s="35">
        <f>VLOOKUP($A54,'Station Equivalency'!$A$2:$B$115,2,0)</f>
        <v>5977</v>
      </c>
      <c r="C54" s="23">
        <v>1142</v>
      </c>
      <c r="D54" s="24">
        <v>1146</v>
      </c>
      <c r="E54" s="24">
        <v>2288</v>
      </c>
      <c r="F54" s="24">
        <v>2017</v>
      </c>
      <c r="G54" s="24">
        <v>297</v>
      </c>
      <c r="H54" s="25">
        <v>141</v>
      </c>
      <c r="I54" s="23">
        <v>68</v>
      </c>
      <c r="J54" s="24">
        <v>44</v>
      </c>
      <c r="K54" s="24">
        <v>112</v>
      </c>
      <c r="L54" s="24">
        <v>89</v>
      </c>
      <c r="M54" s="24">
        <v>22</v>
      </c>
      <c r="N54" s="25">
        <v>21</v>
      </c>
      <c r="O54" s="23">
        <v>296</v>
      </c>
      <c r="P54" s="24">
        <v>259</v>
      </c>
      <c r="Q54" s="24">
        <v>555</v>
      </c>
      <c r="R54" s="24">
        <v>488</v>
      </c>
      <c r="S54" s="24">
        <v>81</v>
      </c>
      <c r="T54" s="25">
        <v>45</v>
      </c>
      <c r="U54" s="23">
        <v>307</v>
      </c>
      <c r="V54" s="24">
        <v>304</v>
      </c>
      <c r="W54" s="24">
        <v>611</v>
      </c>
      <c r="X54" s="24">
        <v>510</v>
      </c>
      <c r="Y54" s="24">
        <v>106</v>
      </c>
      <c r="Z54" s="25">
        <v>32</v>
      </c>
      <c r="AA54" s="23">
        <v>318</v>
      </c>
      <c r="AB54" s="24">
        <v>374</v>
      </c>
      <c r="AC54" s="24">
        <v>692</v>
      </c>
      <c r="AD54" s="24">
        <v>621</v>
      </c>
      <c r="AE54" s="24">
        <v>57</v>
      </c>
      <c r="AF54" s="25">
        <v>23</v>
      </c>
      <c r="AG54" s="23">
        <v>153</v>
      </c>
      <c r="AH54" s="24">
        <v>165</v>
      </c>
      <c r="AI54" s="24">
        <v>318</v>
      </c>
      <c r="AJ54" s="24">
        <v>309</v>
      </c>
      <c r="AK54" s="24">
        <v>31</v>
      </c>
      <c r="AL54" s="25">
        <v>20</v>
      </c>
    </row>
    <row r="55" spans="1:38" x14ac:dyDescent="0.25">
      <c r="A55" s="22">
        <v>5928</v>
      </c>
      <c r="B55" s="35">
        <f>VLOOKUP($A55,'Station Equivalency'!$A$2:$B$115,2,0)</f>
        <v>5978</v>
      </c>
      <c r="C55" s="23">
        <v>287</v>
      </c>
      <c r="D55" s="24">
        <v>287</v>
      </c>
      <c r="E55" s="24">
        <v>574</v>
      </c>
      <c r="F55" s="24">
        <v>0</v>
      </c>
      <c r="G55" s="24">
        <v>0</v>
      </c>
      <c r="H55" s="25">
        <v>0</v>
      </c>
      <c r="I55" s="23">
        <v>5</v>
      </c>
      <c r="J55" s="24">
        <v>5</v>
      </c>
      <c r="K55" s="24">
        <v>10</v>
      </c>
      <c r="L55" s="24">
        <v>0</v>
      </c>
      <c r="M55" s="24">
        <v>0</v>
      </c>
      <c r="N55" s="25">
        <v>0</v>
      </c>
      <c r="O55" s="23">
        <v>60</v>
      </c>
      <c r="P55" s="24">
        <v>60</v>
      </c>
      <c r="Q55" s="24">
        <v>120</v>
      </c>
      <c r="R55" s="24">
        <v>0</v>
      </c>
      <c r="S55" s="24">
        <v>0</v>
      </c>
      <c r="T55" s="25">
        <v>0</v>
      </c>
      <c r="U55" s="23">
        <v>76</v>
      </c>
      <c r="V55" s="24">
        <v>76</v>
      </c>
      <c r="W55" s="24">
        <v>152</v>
      </c>
      <c r="X55" s="24">
        <v>0</v>
      </c>
      <c r="Y55" s="24">
        <v>0</v>
      </c>
      <c r="Z55" s="25">
        <v>0</v>
      </c>
      <c r="AA55" s="23">
        <v>96</v>
      </c>
      <c r="AB55" s="24">
        <v>96</v>
      </c>
      <c r="AC55" s="24">
        <v>192</v>
      </c>
      <c r="AD55" s="24">
        <v>0</v>
      </c>
      <c r="AE55" s="24">
        <v>0</v>
      </c>
      <c r="AF55" s="25">
        <v>0</v>
      </c>
      <c r="AG55" s="23">
        <v>50</v>
      </c>
      <c r="AH55" s="24">
        <v>50</v>
      </c>
      <c r="AI55" s="24">
        <v>100</v>
      </c>
      <c r="AJ55" s="24">
        <v>0</v>
      </c>
      <c r="AK55" s="24">
        <v>0</v>
      </c>
      <c r="AL55" s="25">
        <v>0</v>
      </c>
    </row>
    <row r="56" spans="1:38" x14ac:dyDescent="0.25">
      <c r="A56" s="22">
        <v>5929</v>
      </c>
      <c r="B56" s="35">
        <f>VLOOKUP($A56,'Station Equivalency'!$A$2:$B$115,2,0)</f>
        <v>5979</v>
      </c>
      <c r="C56" s="23">
        <v>304</v>
      </c>
      <c r="D56" s="24">
        <v>304</v>
      </c>
      <c r="E56" s="24">
        <v>608</v>
      </c>
      <c r="F56" s="24">
        <v>0</v>
      </c>
      <c r="G56" s="24">
        <v>0</v>
      </c>
      <c r="H56" s="25">
        <v>0</v>
      </c>
      <c r="I56" s="23">
        <v>10</v>
      </c>
      <c r="J56" s="24">
        <v>10</v>
      </c>
      <c r="K56" s="24">
        <v>20</v>
      </c>
      <c r="L56" s="24">
        <v>0</v>
      </c>
      <c r="M56" s="24">
        <v>0</v>
      </c>
      <c r="N56" s="25">
        <v>0</v>
      </c>
      <c r="O56" s="23">
        <v>71</v>
      </c>
      <c r="P56" s="24">
        <v>71</v>
      </c>
      <c r="Q56" s="24">
        <v>142</v>
      </c>
      <c r="R56" s="24">
        <v>0</v>
      </c>
      <c r="S56" s="24">
        <v>0</v>
      </c>
      <c r="T56" s="25">
        <v>0</v>
      </c>
      <c r="U56" s="23">
        <v>92</v>
      </c>
      <c r="V56" s="24">
        <v>92</v>
      </c>
      <c r="W56" s="24">
        <v>184</v>
      </c>
      <c r="X56" s="24">
        <v>0</v>
      </c>
      <c r="Y56" s="24">
        <v>0</v>
      </c>
      <c r="Z56" s="25">
        <v>0</v>
      </c>
      <c r="AA56" s="23">
        <v>88</v>
      </c>
      <c r="AB56" s="24">
        <v>88</v>
      </c>
      <c r="AC56" s="24">
        <v>176</v>
      </c>
      <c r="AD56" s="24">
        <v>0</v>
      </c>
      <c r="AE56" s="24">
        <v>0</v>
      </c>
      <c r="AF56" s="25">
        <v>0</v>
      </c>
      <c r="AG56" s="23">
        <v>43</v>
      </c>
      <c r="AH56" s="24">
        <v>43</v>
      </c>
      <c r="AI56" s="24">
        <v>86</v>
      </c>
      <c r="AJ56" s="24">
        <v>0</v>
      </c>
      <c r="AK56" s="24">
        <v>0</v>
      </c>
      <c r="AL56" s="25">
        <v>0</v>
      </c>
    </row>
    <row r="57" spans="1:38" x14ac:dyDescent="0.25">
      <c r="A57" s="22">
        <v>5930</v>
      </c>
      <c r="B57" s="35">
        <f>VLOOKUP($A57,'Station Equivalency'!$A$2:$B$115,2,0)</f>
        <v>5980</v>
      </c>
      <c r="C57" s="23">
        <v>1628</v>
      </c>
      <c r="D57" s="24">
        <v>1566</v>
      </c>
      <c r="E57" s="24">
        <v>3194</v>
      </c>
      <c r="F57" s="24">
        <v>2960</v>
      </c>
      <c r="G57" s="24">
        <v>303</v>
      </c>
      <c r="H57" s="25">
        <v>77</v>
      </c>
      <c r="I57" s="23">
        <v>107</v>
      </c>
      <c r="J57" s="24">
        <v>28</v>
      </c>
      <c r="K57" s="24">
        <v>135</v>
      </c>
      <c r="L57" s="24">
        <v>119</v>
      </c>
      <c r="M57" s="24">
        <v>21</v>
      </c>
      <c r="N57" s="25">
        <v>3</v>
      </c>
      <c r="O57" s="23">
        <v>463</v>
      </c>
      <c r="P57" s="24">
        <v>269</v>
      </c>
      <c r="Q57" s="24">
        <v>732</v>
      </c>
      <c r="R57" s="24">
        <v>660</v>
      </c>
      <c r="S57" s="24">
        <v>76</v>
      </c>
      <c r="T57" s="25">
        <v>13</v>
      </c>
      <c r="U57" s="23">
        <v>422</v>
      </c>
      <c r="V57" s="24">
        <v>402</v>
      </c>
      <c r="W57" s="24">
        <v>824</v>
      </c>
      <c r="X57" s="24">
        <v>770</v>
      </c>
      <c r="Y57" s="24">
        <v>88</v>
      </c>
      <c r="Z57" s="25">
        <v>32</v>
      </c>
      <c r="AA57" s="23">
        <v>416</v>
      </c>
      <c r="AB57" s="24">
        <v>594</v>
      </c>
      <c r="AC57" s="24">
        <v>1010</v>
      </c>
      <c r="AD57" s="24">
        <v>948</v>
      </c>
      <c r="AE57" s="24">
        <v>93</v>
      </c>
      <c r="AF57" s="25">
        <v>23</v>
      </c>
      <c r="AG57" s="23">
        <v>220</v>
      </c>
      <c r="AH57" s="24">
        <v>273</v>
      </c>
      <c r="AI57" s="24">
        <v>493</v>
      </c>
      <c r="AJ57" s="24">
        <v>463</v>
      </c>
      <c r="AK57" s="24">
        <v>25</v>
      </c>
      <c r="AL57" s="25">
        <v>6</v>
      </c>
    </row>
    <row r="58" spans="1:38" x14ac:dyDescent="0.25">
      <c r="A58" s="22">
        <v>5932</v>
      </c>
      <c r="B58" s="35">
        <f>VLOOKUP($A58,'Station Equivalency'!$A$2:$B$115,2,0)</f>
        <v>5982</v>
      </c>
      <c r="C58" s="23">
        <v>425</v>
      </c>
      <c r="D58" s="24">
        <v>425</v>
      </c>
      <c r="E58" s="24">
        <v>850</v>
      </c>
      <c r="F58" s="24">
        <v>0</v>
      </c>
      <c r="G58" s="24">
        <v>0</v>
      </c>
      <c r="H58" s="25">
        <v>0</v>
      </c>
      <c r="I58" s="23">
        <v>13</v>
      </c>
      <c r="J58" s="24">
        <v>13</v>
      </c>
      <c r="K58" s="24">
        <v>26</v>
      </c>
      <c r="L58" s="24">
        <v>0</v>
      </c>
      <c r="M58" s="24">
        <v>0</v>
      </c>
      <c r="N58" s="25">
        <v>0</v>
      </c>
      <c r="O58" s="23">
        <v>88</v>
      </c>
      <c r="P58" s="24">
        <v>88</v>
      </c>
      <c r="Q58" s="24">
        <v>176</v>
      </c>
      <c r="R58" s="24">
        <v>0</v>
      </c>
      <c r="S58" s="24">
        <v>0</v>
      </c>
      <c r="T58" s="25">
        <v>0</v>
      </c>
      <c r="U58" s="23">
        <v>113</v>
      </c>
      <c r="V58" s="24">
        <v>113</v>
      </c>
      <c r="W58" s="24">
        <v>226</v>
      </c>
      <c r="X58" s="24">
        <v>0</v>
      </c>
      <c r="Y58" s="24">
        <v>0</v>
      </c>
      <c r="Z58" s="25">
        <v>0</v>
      </c>
      <c r="AA58" s="23">
        <v>152</v>
      </c>
      <c r="AB58" s="24">
        <v>152</v>
      </c>
      <c r="AC58" s="24">
        <v>304</v>
      </c>
      <c r="AD58" s="24">
        <v>0</v>
      </c>
      <c r="AE58" s="24">
        <v>0</v>
      </c>
      <c r="AF58" s="25">
        <v>0</v>
      </c>
      <c r="AG58" s="23">
        <v>59</v>
      </c>
      <c r="AH58" s="24">
        <v>59</v>
      </c>
      <c r="AI58" s="24">
        <v>118</v>
      </c>
      <c r="AJ58" s="24">
        <v>0</v>
      </c>
      <c r="AK58" s="24">
        <v>0</v>
      </c>
      <c r="AL58" s="25">
        <v>0</v>
      </c>
    </row>
    <row r="59" spans="1:38" x14ac:dyDescent="0.25">
      <c r="A59" s="22">
        <v>5933</v>
      </c>
      <c r="B59" s="35">
        <f>VLOOKUP($A59,'Station Equivalency'!$A$2:$B$115,2,0)</f>
        <v>5983</v>
      </c>
      <c r="C59" s="23">
        <v>1859</v>
      </c>
      <c r="D59" s="24">
        <v>1853</v>
      </c>
      <c r="E59" s="24">
        <v>3712</v>
      </c>
      <c r="F59" s="24">
        <v>3499</v>
      </c>
      <c r="G59" s="24">
        <v>301</v>
      </c>
      <c r="H59" s="25">
        <v>139</v>
      </c>
      <c r="I59" s="23">
        <v>138</v>
      </c>
      <c r="J59" s="24">
        <v>31</v>
      </c>
      <c r="K59" s="24">
        <v>169</v>
      </c>
      <c r="L59" s="24">
        <v>145</v>
      </c>
      <c r="M59" s="24">
        <v>13</v>
      </c>
      <c r="N59" s="25">
        <v>5</v>
      </c>
      <c r="O59" s="23">
        <v>531</v>
      </c>
      <c r="P59" s="24">
        <v>255</v>
      </c>
      <c r="Q59" s="24">
        <v>786</v>
      </c>
      <c r="R59" s="24">
        <v>727</v>
      </c>
      <c r="S59" s="24">
        <v>73</v>
      </c>
      <c r="T59" s="25">
        <v>32</v>
      </c>
      <c r="U59" s="23">
        <v>510</v>
      </c>
      <c r="V59" s="24">
        <v>487</v>
      </c>
      <c r="W59" s="24">
        <v>997</v>
      </c>
      <c r="X59" s="24">
        <v>882</v>
      </c>
      <c r="Y59" s="24">
        <v>119</v>
      </c>
      <c r="Z59" s="25">
        <v>59</v>
      </c>
      <c r="AA59" s="23">
        <v>456</v>
      </c>
      <c r="AB59" s="24">
        <v>668</v>
      </c>
      <c r="AC59" s="24">
        <v>1124</v>
      </c>
      <c r="AD59" s="24">
        <v>1079</v>
      </c>
      <c r="AE59" s="24">
        <v>69</v>
      </c>
      <c r="AF59" s="25">
        <v>34</v>
      </c>
      <c r="AG59" s="23">
        <v>224</v>
      </c>
      <c r="AH59" s="24">
        <v>412</v>
      </c>
      <c r="AI59" s="24">
        <v>636</v>
      </c>
      <c r="AJ59" s="24">
        <v>666</v>
      </c>
      <c r="AK59" s="24">
        <v>27</v>
      </c>
      <c r="AL59" s="25">
        <v>9</v>
      </c>
    </row>
    <row r="60" spans="1:38" x14ac:dyDescent="0.25">
      <c r="A60" s="22">
        <v>5934</v>
      </c>
      <c r="B60" s="35">
        <f>VLOOKUP($A60,'Station Equivalency'!$A$2:$B$115,2,0)</f>
        <v>5984</v>
      </c>
      <c r="C60" s="23">
        <v>1449</v>
      </c>
      <c r="D60" s="24">
        <v>1564</v>
      </c>
      <c r="E60" s="24">
        <v>3013</v>
      </c>
      <c r="F60" s="24">
        <v>2652</v>
      </c>
      <c r="G60" s="24">
        <v>423</v>
      </c>
      <c r="H60" s="25">
        <v>224</v>
      </c>
      <c r="I60" s="23">
        <v>131</v>
      </c>
      <c r="J60" s="24">
        <v>26</v>
      </c>
      <c r="K60" s="24">
        <v>157</v>
      </c>
      <c r="L60" s="24">
        <v>134</v>
      </c>
      <c r="M60" s="24">
        <v>26</v>
      </c>
      <c r="N60" s="25">
        <v>14</v>
      </c>
      <c r="O60" s="23">
        <v>401</v>
      </c>
      <c r="P60" s="24">
        <v>286</v>
      </c>
      <c r="Q60" s="24">
        <v>687</v>
      </c>
      <c r="R60" s="24">
        <v>599</v>
      </c>
      <c r="S60" s="24">
        <v>81</v>
      </c>
      <c r="T60" s="25">
        <v>40</v>
      </c>
      <c r="U60" s="23">
        <v>416</v>
      </c>
      <c r="V60" s="24">
        <v>437</v>
      </c>
      <c r="W60" s="24">
        <v>853</v>
      </c>
      <c r="X60" s="24">
        <v>703</v>
      </c>
      <c r="Y60" s="24">
        <v>147</v>
      </c>
      <c r="Z60" s="25">
        <v>84</v>
      </c>
      <c r="AA60" s="23">
        <v>360</v>
      </c>
      <c r="AB60" s="24">
        <v>560</v>
      </c>
      <c r="AC60" s="24">
        <v>920</v>
      </c>
      <c r="AD60" s="24">
        <v>839</v>
      </c>
      <c r="AE60" s="24">
        <v>115</v>
      </c>
      <c r="AF60" s="25">
        <v>55</v>
      </c>
      <c r="AG60" s="23">
        <v>141</v>
      </c>
      <c r="AH60" s="24">
        <v>255</v>
      </c>
      <c r="AI60" s="24">
        <v>396</v>
      </c>
      <c r="AJ60" s="24">
        <v>377</v>
      </c>
      <c r="AK60" s="24">
        <v>54</v>
      </c>
      <c r="AL60" s="25">
        <v>31</v>
      </c>
    </row>
    <row r="61" spans="1:38" x14ac:dyDescent="0.25">
      <c r="A61" s="22">
        <v>5935</v>
      </c>
      <c r="B61" s="35">
        <f>VLOOKUP($A61,'Station Equivalency'!$A$2:$B$115,2,0)</f>
        <v>5985</v>
      </c>
      <c r="C61" s="23">
        <v>984</v>
      </c>
      <c r="D61" s="24">
        <v>946</v>
      </c>
      <c r="E61" s="24">
        <v>1930</v>
      </c>
      <c r="F61" s="24">
        <v>1942</v>
      </c>
      <c r="G61" s="24">
        <v>48</v>
      </c>
      <c r="H61" s="25">
        <v>13</v>
      </c>
      <c r="I61" s="23">
        <v>87</v>
      </c>
      <c r="J61" s="24">
        <v>16</v>
      </c>
      <c r="K61" s="24">
        <v>103</v>
      </c>
      <c r="L61" s="24">
        <v>111</v>
      </c>
      <c r="M61" s="24">
        <v>1</v>
      </c>
      <c r="N61" s="25">
        <v>1</v>
      </c>
      <c r="O61" s="23">
        <v>323</v>
      </c>
      <c r="P61" s="24">
        <v>94</v>
      </c>
      <c r="Q61" s="24">
        <v>417</v>
      </c>
      <c r="R61" s="24">
        <v>406</v>
      </c>
      <c r="S61" s="24">
        <v>11</v>
      </c>
      <c r="T61" s="25">
        <v>2</v>
      </c>
      <c r="U61" s="23">
        <v>257</v>
      </c>
      <c r="V61" s="24">
        <v>221</v>
      </c>
      <c r="W61" s="24">
        <v>478</v>
      </c>
      <c r="X61" s="24">
        <v>482</v>
      </c>
      <c r="Y61" s="24">
        <v>14</v>
      </c>
      <c r="Z61" s="25">
        <v>4</v>
      </c>
      <c r="AA61" s="23">
        <v>192</v>
      </c>
      <c r="AB61" s="24">
        <v>398</v>
      </c>
      <c r="AC61" s="24">
        <v>590</v>
      </c>
      <c r="AD61" s="24">
        <v>598</v>
      </c>
      <c r="AE61" s="24">
        <v>16</v>
      </c>
      <c r="AF61" s="25">
        <v>4</v>
      </c>
      <c r="AG61" s="23">
        <v>125</v>
      </c>
      <c r="AH61" s="24">
        <v>217</v>
      </c>
      <c r="AI61" s="24">
        <v>342</v>
      </c>
      <c r="AJ61" s="24">
        <v>345</v>
      </c>
      <c r="AK61" s="24">
        <v>6</v>
      </c>
      <c r="AL61" s="25">
        <v>2</v>
      </c>
    </row>
    <row r="62" spans="1:38" x14ac:dyDescent="0.25">
      <c r="A62" s="22">
        <v>5936</v>
      </c>
      <c r="B62" s="35">
        <f>VLOOKUP($A62,'Station Equivalency'!$A$2:$B$115,2,0)</f>
        <v>5986</v>
      </c>
      <c r="C62" s="23">
        <v>2727</v>
      </c>
      <c r="D62" s="24">
        <v>2735</v>
      </c>
      <c r="E62" s="24">
        <v>5462</v>
      </c>
      <c r="F62" s="24">
        <v>5103</v>
      </c>
      <c r="G62" s="24">
        <v>383</v>
      </c>
      <c r="H62" s="25">
        <v>112</v>
      </c>
      <c r="I62" s="23">
        <v>184</v>
      </c>
      <c r="J62" s="24">
        <v>50</v>
      </c>
      <c r="K62" s="24">
        <v>234</v>
      </c>
      <c r="L62" s="24">
        <v>208</v>
      </c>
      <c r="M62" s="24">
        <v>15</v>
      </c>
      <c r="N62" s="25">
        <v>4</v>
      </c>
      <c r="O62" s="23">
        <v>807</v>
      </c>
      <c r="P62" s="24">
        <v>343</v>
      </c>
      <c r="Q62" s="24">
        <v>1150</v>
      </c>
      <c r="R62" s="24">
        <v>1042</v>
      </c>
      <c r="S62" s="24">
        <v>96</v>
      </c>
      <c r="T62" s="25">
        <v>25</v>
      </c>
      <c r="U62" s="23">
        <v>701</v>
      </c>
      <c r="V62" s="24">
        <v>694</v>
      </c>
      <c r="W62" s="24">
        <v>1395</v>
      </c>
      <c r="X62" s="24">
        <v>1315</v>
      </c>
      <c r="Y62" s="24">
        <v>115</v>
      </c>
      <c r="Z62" s="25">
        <v>45</v>
      </c>
      <c r="AA62" s="23">
        <v>654</v>
      </c>
      <c r="AB62" s="24">
        <v>1057</v>
      </c>
      <c r="AC62" s="24">
        <v>1711</v>
      </c>
      <c r="AD62" s="24">
        <v>1591</v>
      </c>
      <c r="AE62" s="24">
        <v>112</v>
      </c>
      <c r="AF62" s="25">
        <v>28</v>
      </c>
      <c r="AG62" s="23">
        <v>381</v>
      </c>
      <c r="AH62" s="24">
        <v>591</v>
      </c>
      <c r="AI62" s="24">
        <v>972</v>
      </c>
      <c r="AJ62" s="24">
        <v>947</v>
      </c>
      <c r="AK62" s="24">
        <v>45</v>
      </c>
      <c r="AL62" s="25">
        <v>10</v>
      </c>
    </row>
    <row r="63" spans="1:38" x14ac:dyDescent="0.25">
      <c r="A63" s="22">
        <v>5937</v>
      </c>
      <c r="B63" s="35">
        <f>VLOOKUP($A63,'Station Equivalency'!$A$2:$B$115,2,0)</f>
        <v>5987</v>
      </c>
      <c r="C63" s="23">
        <v>2175</v>
      </c>
      <c r="D63" s="24">
        <v>2157</v>
      </c>
      <c r="E63" s="24">
        <v>4332</v>
      </c>
      <c r="F63" s="24">
        <v>3802</v>
      </c>
      <c r="G63" s="24">
        <v>421</v>
      </c>
      <c r="H63" s="25">
        <v>185</v>
      </c>
      <c r="I63" s="23">
        <v>129</v>
      </c>
      <c r="J63" s="24">
        <v>80</v>
      </c>
      <c r="K63" s="24">
        <v>209</v>
      </c>
      <c r="L63" s="24">
        <v>179</v>
      </c>
      <c r="M63" s="24">
        <v>33</v>
      </c>
      <c r="N63" s="25">
        <v>13</v>
      </c>
      <c r="O63" s="23">
        <v>437</v>
      </c>
      <c r="P63" s="24">
        <v>465</v>
      </c>
      <c r="Q63" s="24">
        <v>902</v>
      </c>
      <c r="R63" s="24">
        <v>761</v>
      </c>
      <c r="S63" s="24">
        <v>99</v>
      </c>
      <c r="T63" s="25">
        <v>43</v>
      </c>
      <c r="U63" s="23">
        <v>547</v>
      </c>
      <c r="V63" s="24">
        <v>593</v>
      </c>
      <c r="W63" s="24">
        <v>1140</v>
      </c>
      <c r="X63" s="24">
        <v>963</v>
      </c>
      <c r="Y63" s="24">
        <v>123</v>
      </c>
      <c r="Z63" s="25">
        <v>56</v>
      </c>
      <c r="AA63" s="23">
        <v>675</v>
      </c>
      <c r="AB63" s="24">
        <v>669</v>
      </c>
      <c r="AC63" s="24">
        <v>1344</v>
      </c>
      <c r="AD63" s="24">
        <v>1216</v>
      </c>
      <c r="AE63" s="24">
        <v>120</v>
      </c>
      <c r="AF63" s="25">
        <v>50</v>
      </c>
      <c r="AG63" s="23">
        <v>387</v>
      </c>
      <c r="AH63" s="24">
        <v>350</v>
      </c>
      <c r="AI63" s="24">
        <v>737</v>
      </c>
      <c r="AJ63" s="24">
        <v>683</v>
      </c>
      <c r="AK63" s="24">
        <v>46</v>
      </c>
      <c r="AL63" s="25">
        <v>23</v>
      </c>
    </row>
    <row r="64" spans="1:38" x14ac:dyDescent="0.25">
      <c r="A64" s="22">
        <v>5938</v>
      </c>
      <c r="B64" s="35">
        <f>VLOOKUP($A64,'Station Equivalency'!$A$2:$B$115,2,0)</f>
        <v>5988</v>
      </c>
      <c r="C64" s="23">
        <v>0</v>
      </c>
      <c r="D64" s="24">
        <v>4716</v>
      </c>
      <c r="E64" s="24">
        <v>4716</v>
      </c>
      <c r="F64" s="24">
        <v>4495</v>
      </c>
      <c r="G64" s="24">
        <v>201</v>
      </c>
      <c r="H64" s="25">
        <v>52</v>
      </c>
      <c r="I64" s="23">
        <v>0</v>
      </c>
      <c r="J64" s="24">
        <v>213</v>
      </c>
      <c r="K64" s="24">
        <v>213</v>
      </c>
      <c r="L64" s="24">
        <v>205</v>
      </c>
      <c r="M64" s="24">
        <v>11</v>
      </c>
      <c r="N64" s="25">
        <v>0</v>
      </c>
      <c r="O64" s="23">
        <v>0</v>
      </c>
      <c r="P64" s="24">
        <v>1007</v>
      </c>
      <c r="Q64" s="24">
        <v>1007</v>
      </c>
      <c r="R64" s="24">
        <v>935</v>
      </c>
      <c r="S64" s="24">
        <v>43</v>
      </c>
      <c r="T64" s="25">
        <v>14</v>
      </c>
      <c r="U64" s="23">
        <v>0</v>
      </c>
      <c r="V64" s="24">
        <v>1201</v>
      </c>
      <c r="W64" s="24">
        <v>1201</v>
      </c>
      <c r="X64" s="24">
        <v>1121</v>
      </c>
      <c r="Y64" s="24">
        <v>57</v>
      </c>
      <c r="Z64" s="25">
        <v>14</v>
      </c>
      <c r="AA64" s="23">
        <v>0</v>
      </c>
      <c r="AB64" s="24">
        <v>1456</v>
      </c>
      <c r="AC64" s="24">
        <v>1456</v>
      </c>
      <c r="AD64" s="24">
        <v>1401</v>
      </c>
      <c r="AE64" s="24">
        <v>66</v>
      </c>
      <c r="AF64" s="25">
        <v>16</v>
      </c>
      <c r="AG64" s="23">
        <v>0</v>
      </c>
      <c r="AH64" s="24">
        <v>839</v>
      </c>
      <c r="AI64" s="24">
        <v>839</v>
      </c>
      <c r="AJ64" s="24">
        <v>833</v>
      </c>
      <c r="AK64" s="24">
        <v>24</v>
      </c>
      <c r="AL64" s="25">
        <v>8</v>
      </c>
    </row>
    <row r="65" spans="1:38" x14ac:dyDescent="0.25">
      <c r="A65" s="22">
        <v>5939</v>
      </c>
      <c r="B65" s="35">
        <f>VLOOKUP($A65,'Station Equivalency'!$A$2:$B$115,2,0)</f>
        <v>5989</v>
      </c>
      <c r="C65" s="23">
        <v>886</v>
      </c>
      <c r="D65" s="24">
        <v>886</v>
      </c>
      <c r="E65" s="24">
        <v>1772</v>
      </c>
      <c r="F65" s="24">
        <v>0</v>
      </c>
      <c r="G65" s="24">
        <v>0</v>
      </c>
      <c r="H65" s="25">
        <v>0</v>
      </c>
      <c r="I65" s="23">
        <v>19</v>
      </c>
      <c r="J65" s="24">
        <v>19</v>
      </c>
      <c r="K65" s="24">
        <v>38</v>
      </c>
      <c r="L65" s="24">
        <v>0</v>
      </c>
      <c r="M65" s="24">
        <v>0</v>
      </c>
      <c r="N65" s="25">
        <v>0</v>
      </c>
      <c r="O65" s="23">
        <v>187</v>
      </c>
      <c r="P65" s="24">
        <v>187</v>
      </c>
      <c r="Q65" s="24">
        <v>374</v>
      </c>
      <c r="R65" s="24">
        <v>0</v>
      </c>
      <c r="S65" s="24">
        <v>0</v>
      </c>
      <c r="T65" s="25">
        <v>0</v>
      </c>
      <c r="U65" s="23">
        <v>232</v>
      </c>
      <c r="V65" s="24">
        <v>232</v>
      </c>
      <c r="W65" s="24">
        <v>464</v>
      </c>
      <c r="X65" s="24">
        <v>0</v>
      </c>
      <c r="Y65" s="24">
        <v>0</v>
      </c>
      <c r="Z65" s="25">
        <v>0</v>
      </c>
      <c r="AA65" s="23">
        <v>277</v>
      </c>
      <c r="AB65" s="24">
        <v>277</v>
      </c>
      <c r="AC65" s="24">
        <v>554</v>
      </c>
      <c r="AD65" s="24">
        <v>0</v>
      </c>
      <c r="AE65" s="24">
        <v>0</v>
      </c>
      <c r="AF65" s="25">
        <v>0</v>
      </c>
      <c r="AG65" s="23">
        <v>171</v>
      </c>
      <c r="AH65" s="24">
        <v>171</v>
      </c>
      <c r="AI65" s="24">
        <v>342</v>
      </c>
      <c r="AJ65" s="24">
        <v>0</v>
      </c>
      <c r="AK65" s="24">
        <v>0</v>
      </c>
      <c r="AL65" s="25">
        <v>0</v>
      </c>
    </row>
    <row r="66" spans="1:38" x14ac:dyDescent="0.25">
      <c r="A66" s="22">
        <v>5940</v>
      </c>
      <c r="B66" s="35">
        <f>VLOOKUP($A66,'Station Equivalency'!$A$2:$B$115,2,0)</f>
        <v>5990</v>
      </c>
      <c r="C66" s="23">
        <v>6594</v>
      </c>
      <c r="D66" s="24">
        <v>6639</v>
      </c>
      <c r="E66" s="24">
        <v>13233</v>
      </c>
      <c r="F66" s="24">
        <v>12352</v>
      </c>
      <c r="G66" s="24">
        <v>845</v>
      </c>
      <c r="H66" s="25">
        <v>338</v>
      </c>
      <c r="I66" s="23">
        <v>450</v>
      </c>
      <c r="J66" s="24">
        <v>140</v>
      </c>
      <c r="K66" s="24">
        <v>590</v>
      </c>
      <c r="L66" s="24">
        <v>542</v>
      </c>
      <c r="M66" s="24">
        <v>40</v>
      </c>
      <c r="N66" s="25">
        <v>17</v>
      </c>
      <c r="O66" s="23">
        <v>1961</v>
      </c>
      <c r="P66" s="24">
        <v>1068</v>
      </c>
      <c r="Q66" s="24">
        <v>3029</v>
      </c>
      <c r="R66" s="24">
        <v>2759</v>
      </c>
      <c r="S66" s="24">
        <v>217</v>
      </c>
      <c r="T66" s="25">
        <v>84</v>
      </c>
      <c r="U66" s="23">
        <v>1828</v>
      </c>
      <c r="V66" s="24">
        <v>1756</v>
      </c>
      <c r="W66" s="24">
        <v>3584</v>
      </c>
      <c r="X66" s="24">
        <v>3339</v>
      </c>
      <c r="Y66" s="24">
        <v>287</v>
      </c>
      <c r="Z66" s="25">
        <v>127</v>
      </c>
      <c r="AA66" s="23">
        <v>1637</v>
      </c>
      <c r="AB66" s="24">
        <v>2365</v>
      </c>
      <c r="AC66" s="24">
        <v>4002</v>
      </c>
      <c r="AD66" s="24">
        <v>3841</v>
      </c>
      <c r="AE66" s="24">
        <v>225</v>
      </c>
      <c r="AF66" s="25">
        <v>81</v>
      </c>
      <c r="AG66" s="23">
        <v>718</v>
      </c>
      <c r="AH66" s="24">
        <v>1310</v>
      </c>
      <c r="AI66" s="24">
        <v>2028</v>
      </c>
      <c r="AJ66" s="24">
        <v>1871</v>
      </c>
      <c r="AK66" s="24">
        <v>76</v>
      </c>
      <c r="AL66" s="25">
        <v>29</v>
      </c>
    </row>
    <row r="67" spans="1:38" x14ac:dyDescent="0.25">
      <c r="A67" s="22">
        <v>5942</v>
      </c>
      <c r="B67" s="35">
        <f>VLOOKUP($A67,'Station Equivalency'!$A$2:$B$115,2,0)</f>
        <v>5992</v>
      </c>
      <c r="C67" s="23">
        <v>1078</v>
      </c>
      <c r="D67" s="24">
        <v>1078</v>
      </c>
      <c r="E67" s="24">
        <v>2156</v>
      </c>
      <c r="F67" s="24">
        <v>0</v>
      </c>
      <c r="G67" s="24">
        <v>0</v>
      </c>
      <c r="H67" s="25">
        <v>0</v>
      </c>
      <c r="I67" s="23">
        <v>38</v>
      </c>
      <c r="J67" s="24">
        <v>38</v>
      </c>
      <c r="K67" s="24">
        <v>76</v>
      </c>
      <c r="L67" s="24">
        <v>0</v>
      </c>
      <c r="M67" s="24">
        <v>0</v>
      </c>
      <c r="N67" s="25">
        <v>0</v>
      </c>
      <c r="O67" s="23">
        <v>257</v>
      </c>
      <c r="P67" s="24">
        <v>257</v>
      </c>
      <c r="Q67" s="24">
        <v>514</v>
      </c>
      <c r="R67" s="24">
        <v>0</v>
      </c>
      <c r="S67" s="24">
        <v>0</v>
      </c>
      <c r="T67" s="25">
        <v>0</v>
      </c>
      <c r="U67" s="23">
        <v>279</v>
      </c>
      <c r="V67" s="24">
        <v>279</v>
      </c>
      <c r="W67" s="24">
        <v>558</v>
      </c>
      <c r="X67" s="24">
        <v>0</v>
      </c>
      <c r="Y67" s="24">
        <v>0</v>
      </c>
      <c r="Z67" s="25">
        <v>0</v>
      </c>
      <c r="AA67" s="23">
        <v>339</v>
      </c>
      <c r="AB67" s="24">
        <v>339</v>
      </c>
      <c r="AC67" s="24">
        <v>678</v>
      </c>
      <c r="AD67" s="24">
        <v>0</v>
      </c>
      <c r="AE67" s="24">
        <v>0</v>
      </c>
      <c r="AF67" s="25">
        <v>0</v>
      </c>
      <c r="AG67" s="23">
        <v>165</v>
      </c>
      <c r="AH67" s="24">
        <v>165</v>
      </c>
      <c r="AI67" s="24">
        <v>330</v>
      </c>
      <c r="AJ67" s="24">
        <v>0</v>
      </c>
      <c r="AK67" s="24">
        <v>0</v>
      </c>
      <c r="AL67" s="25">
        <v>0</v>
      </c>
    </row>
    <row r="68" spans="1:38" x14ac:dyDescent="0.25">
      <c r="A68" s="22">
        <v>5943</v>
      </c>
      <c r="B68" s="35">
        <f>VLOOKUP($A68,'Station Equivalency'!$A$2:$B$115,2,0)</f>
        <v>5993</v>
      </c>
      <c r="C68" s="23">
        <v>5749</v>
      </c>
      <c r="D68" s="24">
        <v>5907</v>
      </c>
      <c r="E68" s="24">
        <v>11656</v>
      </c>
      <c r="F68" s="24">
        <v>9803</v>
      </c>
      <c r="G68" s="24">
        <v>1786</v>
      </c>
      <c r="H68" s="25">
        <v>1107</v>
      </c>
      <c r="I68" s="23">
        <v>300</v>
      </c>
      <c r="J68" s="24">
        <v>307</v>
      </c>
      <c r="K68" s="24">
        <v>607</v>
      </c>
      <c r="L68" s="24">
        <v>487</v>
      </c>
      <c r="M68" s="24">
        <v>135</v>
      </c>
      <c r="N68" s="25">
        <v>107</v>
      </c>
      <c r="O68" s="23">
        <v>1439</v>
      </c>
      <c r="P68" s="24">
        <v>1491</v>
      </c>
      <c r="Q68" s="24">
        <v>2930</v>
      </c>
      <c r="R68" s="24">
        <v>2488</v>
      </c>
      <c r="S68" s="24">
        <v>439</v>
      </c>
      <c r="T68" s="25">
        <v>263</v>
      </c>
      <c r="U68" s="23">
        <v>1574</v>
      </c>
      <c r="V68" s="24">
        <v>1664</v>
      </c>
      <c r="W68" s="24">
        <v>3238</v>
      </c>
      <c r="X68" s="24">
        <v>2531</v>
      </c>
      <c r="Y68" s="24">
        <v>666</v>
      </c>
      <c r="Z68" s="25">
        <v>406</v>
      </c>
      <c r="AA68" s="23">
        <v>1617</v>
      </c>
      <c r="AB68" s="24">
        <v>1750</v>
      </c>
      <c r="AC68" s="24">
        <v>3367</v>
      </c>
      <c r="AD68" s="24">
        <v>2973</v>
      </c>
      <c r="AE68" s="24">
        <v>349</v>
      </c>
      <c r="AF68" s="25">
        <v>199</v>
      </c>
      <c r="AG68" s="23">
        <v>819</v>
      </c>
      <c r="AH68" s="24">
        <v>695</v>
      </c>
      <c r="AI68" s="24">
        <v>1514</v>
      </c>
      <c r="AJ68" s="24">
        <v>1324</v>
      </c>
      <c r="AK68" s="24">
        <v>197</v>
      </c>
      <c r="AL68" s="25">
        <v>132</v>
      </c>
    </row>
    <row r="69" spans="1:38" x14ac:dyDescent="0.25">
      <c r="A69" s="22">
        <v>5944</v>
      </c>
      <c r="B69" s="35">
        <f>VLOOKUP($A69,'Station Equivalency'!$A$2:$B$115,2,0)</f>
        <v>5994</v>
      </c>
      <c r="C69" s="23">
        <v>605</v>
      </c>
      <c r="D69" s="24">
        <v>605</v>
      </c>
      <c r="E69" s="24">
        <v>1210</v>
      </c>
      <c r="F69" s="24">
        <v>0</v>
      </c>
      <c r="G69" s="24">
        <v>0</v>
      </c>
      <c r="H69" s="25">
        <v>0</v>
      </c>
      <c r="I69" s="23">
        <v>17</v>
      </c>
      <c r="J69" s="24">
        <v>17</v>
      </c>
      <c r="K69" s="24">
        <v>34</v>
      </c>
      <c r="L69" s="24">
        <v>0</v>
      </c>
      <c r="M69" s="24">
        <v>0</v>
      </c>
      <c r="N69" s="25">
        <v>0</v>
      </c>
      <c r="O69" s="23">
        <v>141</v>
      </c>
      <c r="P69" s="24">
        <v>141</v>
      </c>
      <c r="Q69" s="24">
        <v>282</v>
      </c>
      <c r="R69" s="24">
        <v>0</v>
      </c>
      <c r="S69" s="24">
        <v>0</v>
      </c>
      <c r="T69" s="25">
        <v>0</v>
      </c>
      <c r="U69" s="23">
        <v>152</v>
      </c>
      <c r="V69" s="24">
        <v>152</v>
      </c>
      <c r="W69" s="24">
        <v>304</v>
      </c>
      <c r="X69" s="24">
        <v>0</v>
      </c>
      <c r="Y69" s="24">
        <v>0</v>
      </c>
      <c r="Z69" s="25">
        <v>0</v>
      </c>
      <c r="AA69" s="23">
        <v>197</v>
      </c>
      <c r="AB69" s="24">
        <v>197</v>
      </c>
      <c r="AC69" s="24">
        <v>394</v>
      </c>
      <c r="AD69" s="24">
        <v>0</v>
      </c>
      <c r="AE69" s="24">
        <v>0</v>
      </c>
      <c r="AF69" s="25">
        <v>0</v>
      </c>
      <c r="AG69" s="23">
        <v>98</v>
      </c>
      <c r="AH69" s="24">
        <v>98</v>
      </c>
      <c r="AI69" s="24">
        <v>196</v>
      </c>
      <c r="AJ69" s="24">
        <v>0</v>
      </c>
      <c r="AK69" s="24">
        <v>0</v>
      </c>
      <c r="AL69" s="25">
        <v>0</v>
      </c>
    </row>
    <row r="70" spans="1:38" x14ac:dyDescent="0.25">
      <c r="A70" s="22">
        <v>5945</v>
      </c>
      <c r="B70" s="35">
        <f>VLOOKUP($A70,'Station Equivalency'!$A$2:$B$115,2,0)</f>
        <v>5995</v>
      </c>
      <c r="C70" s="23">
        <v>0</v>
      </c>
      <c r="D70" s="24">
        <v>3835</v>
      </c>
      <c r="E70" s="24">
        <v>3835</v>
      </c>
      <c r="F70" s="24">
        <v>3641</v>
      </c>
      <c r="G70" s="24">
        <v>237</v>
      </c>
      <c r="H70" s="25">
        <v>76</v>
      </c>
      <c r="I70" s="23">
        <v>0</v>
      </c>
      <c r="J70" s="24">
        <v>81</v>
      </c>
      <c r="K70" s="24">
        <v>81</v>
      </c>
      <c r="L70" s="24">
        <v>80</v>
      </c>
      <c r="M70" s="24">
        <v>7</v>
      </c>
      <c r="N70" s="25">
        <v>3</v>
      </c>
      <c r="O70" s="23">
        <v>0</v>
      </c>
      <c r="P70" s="24">
        <v>898</v>
      </c>
      <c r="Q70" s="24">
        <v>898</v>
      </c>
      <c r="R70" s="24">
        <v>866</v>
      </c>
      <c r="S70" s="24">
        <v>62</v>
      </c>
      <c r="T70" s="25">
        <v>22</v>
      </c>
      <c r="U70" s="23">
        <v>0</v>
      </c>
      <c r="V70" s="24">
        <v>1051</v>
      </c>
      <c r="W70" s="24">
        <v>1051</v>
      </c>
      <c r="X70" s="24">
        <v>952</v>
      </c>
      <c r="Y70" s="24">
        <v>93</v>
      </c>
      <c r="Z70" s="25">
        <v>33</v>
      </c>
      <c r="AA70" s="23">
        <v>0</v>
      </c>
      <c r="AB70" s="24">
        <v>1197</v>
      </c>
      <c r="AC70" s="24">
        <v>1197</v>
      </c>
      <c r="AD70" s="24">
        <v>1128</v>
      </c>
      <c r="AE70" s="24">
        <v>50</v>
      </c>
      <c r="AF70" s="25">
        <v>6</v>
      </c>
      <c r="AG70" s="23">
        <v>0</v>
      </c>
      <c r="AH70" s="24">
        <v>608</v>
      </c>
      <c r="AI70" s="24">
        <v>608</v>
      </c>
      <c r="AJ70" s="24">
        <v>615</v>
      </c>
      <c r="AK70" s="24">
        <v>25</v>
      </c>
      <c r="AL70" s="25">
        <v>12</v>
      </c>
    </row>
    <row r="71" spans="1:38" x14ac:dyDescent="0.25">
      <c r="A71" s="22">
        <v>5946</v>
      </c>
      <c r="B71" s="35">
        <f>VLOOKUP($A71,'Station Equivalency'!$A$2:$B$115,2,0)</f>
        <v>5996</v>
      </c>
      <c r="C71" s="23">
        <v>1677</v>
      </c>
      <c r="D71" s="24">
        <v>0</v>
      </c>
      <c r="E71" s="24">
        <v>1677</v>
      </c>
      <c r="F71" s="24">
        <v>0</v>
      </c>
      <c r="G71" s="24">
        <v>0</v>
      </c>
      <c r="H71" s="25">
        <v>0</v>
      </c>
      <c r="I71" s="23">
        <v>20</v>
      </c>
      <c r="J71" s="24">
        <v>0</v>
      </c>
      <c r="K71" s="24">
        <v>20</v>
      </c>
      <c r="L71" s="24">
        <v>0</v>
      </c>
      <c r="M71" s="24">
        <v>0</v>
      </c>
      <c r="N71" s="25">
        <v>0</v>
      </c>
      <c r="O71" s="23">
        <v>340</v>
      </c>
      <c r="P71" s="24">
        <v>0</v>
      </c>
      <c r="Q71" s="24">
        <v>340</v>
      </c>
      <c r="R71" s="24">
        <v>0</v>
      </c>
      <c r="S71" s="24">
        <v>0</v>
      </c>
      <c r="T71" s="25">
        <v>0</v>
      </c>
      <c r="U71" s="23">
        <v>538</v>
      </c>
      <c r="V71" s="24">
        <v>0</v>
      </c>
      <c r="W71" s="24">
        <v>538</v>
      </c>
      <c r="X71" s="24">
        <v>0</v>
      </c>
      <c r="Y71" s="24">
        <v>0</v>
      </c>
      <c r="Z71" s="25">
        <v>0</v>
      </c>
      <c r="AA71" s="23">
        <v>516</v>
      </c>
      <c r="AB71" s="24">
        <v>0</v>
      </c>
      <c r="AC71" s="24">
        <v>516</v>
      </c>
      <c r="AD71" s="24">
        <v>0</v>
      </c>
      <c r="AE71" s="24">
        <v>0</v>
      </c>
      <c r="AF71" s="25">
        <v>0</v>
      </c>
      <c r="AG71" s="23">
        <v>263</v>
      </c>
      <c r="AH71" s="24">
        <v>0</v>
      </c>
      <c r="AI71" s="24">
        <v>263</v>
      </c>
      <c r="AJ71" s="24">
        <v>0</v>
      </c>
      <c r="AK71" s="24">
        <v>0</v>
      </c>
      <c r="AL71" s="25">
        <v>0</v>
      </c>
    </row>
    <row r="72" spans="1:38" x14ac:dyDescent="0.25">
      <c r="A72" s="22">
        <v>5947</v>
      </c>
      <c r="B72" s="35">
        <f>VLOOKUP($A72,'Station Equivalency'!$A$2:$B$115,2,0)</f>
        <v>5997</v>
      </c>
      <c r="C72" s="23">
        <v>0</v>
      </c>
      <c r="D72" s="24">
        <v>1865</v>
      </c>
      <c r="E72" s="24">
        <v>1865</v>
      </c>
      <c r="F72" s="24">
        <v>0</v>
      </c>
      <c r="G72" s="24">
        <v>0</v>
      </c>
      <c r="H72" s="25">
        <v>0</v>
      </c>
      <c r="I72" s="23">
        <v>0</v>
      </c>
      <c r="J72" s="24">
        <v>35</v>
      </c>
      <c r="K72" s="24">
        <v>35</v>
      </c>
      <c r="L72" s="24">
        <v>0</v>
      </c>
      <c r="M72" s="24">
        <v>0</v>
      </c>
      <c r="N72" s="25">
        <v>0</v>
      </c>
      <c r="O72" s="23">
        <v>0</v>
      </c>
      <c r="P72" s="24">
        <v>398</v>
      </c>
      <c r="Q72" s="24">
        <v>398</v>
      </c>
      <c r="R72" s="24">
        <v>0</v>
      </c>
      <c r="S72" s="24">
        <v>0</v>
      </c>
      <c r="T72" s="25">
        <v>0</v>
      </c>
      <c r="U72" s="23">
        <v>0</v>
      </c>
      <c r="V72" s="24">
        <v>561</v>
      </c>
      <c r="W72" s="24">
        <v>561</v>
      </c>
      <c r="X72" s="24">
        <v>0</v>
      </c>
      <c r="Y72" s="24">
        <v>0</v>
      </c>
      <c r="Z72" s="25">
        <v>0</v>
      </c>
      <c r="AA72" s="23">
        <v>0</v>
      </c>
      <c r="AB72" s="24">
        <v>613</v>
      </c>
      <c r="AC72" s="24">
        <v>613</v>
      </c>
      <c r="AD72" s="24">
        <v>0</v>
      </c>
      <c r="AE72" s="24">
        <v>0</v>
      </c>
      <c r="AF72" s="25">
        <v>0</v>
      </c>
      <c r="AG72" s="23">
        <v>0</v>
      </c>
      <c r="AH72" s="24">
        <v>258</v>
      </c>
      <c r="AI72" s="24">
        <v>258</v>
      </c>
      <c r="AJ72" s="24">
        <v>0</v>
      </c>
      <c r="AK72" s="24">
        <v>0</v>
      </c>
      <c r="AL72" s="25">
        <v>0</v>
      </c>
    </row>
    <row r="73" spans="1:38" x14ac:dyDescent="0.25">
      <c r="A73" s="22">
        <v>5948</v>
      </c>
      <c r="B73" s="35">
        <f>VLOOKUP($A73,'Station Equivalency'!$A$2:$B$115,2,0)</f>
        <v>5998</v>
      </c>
      <c r="C73" s="23">
        <v>7412</v>
      </c>
      <c r="D73" s="24">
        <v>7210</v>
      </c>
      <c r="E73" s="24">
        <v>14622</v>
      </c>
      <c r="F73" s="24">
        <v>13767</v>
      </c>
      <c r="G73" s="24">
        <v>1300</v>
      </c>
      <c r="H73" s="25">
        <v>509</v>
      </c>
      <c r="I73" s="23">
        <v>324</v>
      </c>
      <c r="J73" s="24">
        <v>227</v>
      </c>
      <c r="K73" s="24">
        <v>551</v>
      </c>
      <c r="L73" s="24">
        <v>536</v>
      </c>
      <c r="M73" s="24">
        <v>59</v>
      </c>
      <c r="N73" s="25">
        <v>37</v>
      </c>
      <c r="O73" s="23">
        <v>1939</v>
      </c>
      <c r="P73" s="24">
        <v>1386</v>
      </c>
      <c r="Q73" s="24">
        <v>3325</v>
      </c>
      <c r="R73" s="24">
        <v>3089</v>
      </c>
      <c r="S73" s="24">
        <v>296</v>
      </c>
      <c r="T73" s="25">
        <v>105</v>
      </c>
      <c r="U73" s="23">
        <v>2218</v>
      </c>
      <c r="V73" s="24">
        <v>1962</v>
      </c>
      <c r="W73" s="24">
        <v>4180</v>
      </c>
      <c r="X73" s="24">
        <v>3697</v>
      </c>
      <c r="Y73" s="24">
        <v>509</v>
      </c>
      <c r="Z73" s="25">
        <v>215</v>
      </c>
      <c r="AA73" s="23">
        <v>2083</v>
      </c>
      <c r="AB73" s="24">
        <v>2342</v>
      </c>
      <c r="AC73" s="24">
        <v>4425</v>
      </c>
      <c r="AD73" s="24">
        <v>4199</v>
      </c>
      <c r="AE73" s="24">
        <v>325</v>
      </c>
      <c r="AF73" s="25">
        <v>111</v>
      </c>
      <c r="AG73" s="23">
        <v>848</v>
      </c>
      <c r="AH73" s="24">
        <v>1293</v>
      </c>
      <c r="AI73" s="24">
        <v>2141</v>
      </c>
      <c r="AJ73" s="24">
        <v>2246</v>
      </c>
      <c r="AK73" s="24">
        <v>111</v>
      </c>
      <c r="AL73" s="25">
        <v>41</v>
      </c>
    </row>
    <row r="74" spans="1:38" x14ac:dyDescent="0.25">
      <c r="A74" s="22">
        <v>5949</v>
      </c>
      <c r="B74" s="35">
        <f>VLOOKUP($A74,'Station Equivalency'!$A$2:$B$115,2,0)</f>
        <v>5999</v>
      </c>
      <c r="C74" s="23">
        <v>8006</v>
      </c>
      <c r="D74" s="24">
        <v>7758</v>
      </c>
      <c r="E74" s="24">
        <v>15764</v>
      </c>
      <c r="F74" s="24">
        <v>14923</v>
      </c>
      <c r="G74" s="24">
        <v>967</v>
      </c>
      <c r="H74" s="25">
        <v>202</v>
      </c>
      <c r="I74" s="23">
        <v>550</v>
      </c>
      <c r="J74" s="24">
        <v>147</v>
      </c>
      <c r="K74" s="24">
        <v>697</v>
      </c>
      <c r="L74" s="24">
        <v>632</v>
      </c>
      <c r="M74" s="24">
        <v>53</v>
      </c>
      <c r="N74" s="25">
        <v>17</v>
      </c>
      <c r="O74" s="23">
        <v>2590</v>
      </c>
      <c r="P74" s="24">
        <v>1156</v>
      </c>
      <c r="Q74" s="24">
        <v>3746</v>
      </c>
      <c r="R74" s="24">
        <v>3413</v>
      </c>
      <c r="S74" s="24">
        <v>269</v>
      </c>
      <c r="T74" s="25">
        <v>62</v>
      </c>
      <c r="U74" s="23">
        <v>2251</v>
      </c>
      <c r="V74" s="24">
        <v>2081</v>
      </c>
      <c r="W74" s="24">
        <v>4332</v>
      </c>
      <c r="X74" s="24">
        <v>3899</v>
      </c>
      <c r="Y74" s="24">
        <v>329</v>
      </c>
      <c r="Z74" s="25">
        <v>68</v>
      </c>
      <c r="AA74" s="23">
        <v>1841</v>
      </c>
      <c r="AB74" s="24">
        <v>3011</v>
      </c>
      <c r="AC74" s="24">
        <v>4852</v>
      </c>
      <c r="AD74" s="24">
        <v>4778</v>
      </c>
      <c r="AE74" s="24">
        <v>229</v>
      </c>
      <c r="AF74" s="25">
        <v>35</v>
      </c>
      <c r="AG74" s="23">
        <v>774</v>
      </c>
      <c r="AH74" s="24">
        <v>1363</v>
      </c>
      <c r="AI74" s="24">
        <v>2137</v>
      </c>
      <c r="AJ74" s="24">
        <v>2201</v>
      </c>
      <c r="AK74" s="24">
        <v>87</v>
      </c>
      <c r="AL74" s="25">
        <v>20</v>
      </c>
    </row>
    <row r="75" spans="1:38" x14ac:dyDescent="0.25">
      <c r="A75" s="22">
        <v>5950</v>
      </c>
      <c r="B75" s="35">
        <f>VLOOKUP($A75,'Station Equivalency'!$A$2:$B$115,2,0)</f>
        <v>6000</v>
      </c>
      <c r="C75" s="23">
        <v>4209</v>
      </c>
      <c r="D75" s="24">
        <v>4194</v>
      </c>
      <c r="E75" s="24">
        <v>8403</v>
      </c>
      <c r="F75" s="24">
        <v>7669</v>
      </c>
      <c r="G75" s="24">
        <v>736</v>
      </c>
      <c r="H75" s="25">
        <v>175</v>
      </c>
      <c r="I75" s="23">
        <v>234</v>
      </c>
      <c r="J75" s="24">
        <v>58</v>
      </c>
      <c r="K75" s="24">
        <v>292</v>
      </c>
      <c r="L75" s="24">
        <v>273</v>
      </c>
      <c r="M75" s="24">
        <v>22</v>
      </c>
      <c r="N75" s="25">
        <v>7</v>
      </c>
      <c r="O75" s="23">
        <v>1283</v>
      </c>
      <c r="P75" s="24">
        <v>569</v>
      </c>
      <c r="Q75" s="24">
        <v>1852</v>
      </c>
      <c r="R75" s="24">
        <v>1613</v>
      </c>
      <c r="S75" s="24">
        <v>195</v>
      </c>
      <c r="T75" s="25">
        <v>48</v>
      </c>
      <c r="U75" s="23">
        <v>1112</v>
      </c>
      <c r="V75" s="24">
        <v>1081</v>
      </c>
      <c r="W75" s="24">
        <v>2193</v>
      </c>
      <c r="X75" s="24">
        <v>1948</v>
      </c>
      <c r="Y75" s="24">
        <v>233</v>
      </c>
      <c r="Z75" s="25">
        <v>64</v>
      </c>
      <c r="AA75" s="23">
        <v>1060</v>
      </c>
      <c r="AB75" s="24">
        <v>1596</v>
      </c>
      <c r="AC75" s="24">
        <v>2656</v>
      </c>
      <c r="AD75" s="24">
        <v>2447</v>
      </c>
      <c r="AE75" s="24">
        <v>209</v>
      </c>
      <c r="AF75" s="25">
        <v>41</v>
      </c>
      <c r="AG75" s="23">
        <v>520</v>
      </c>
      <c r="AH75" s="24">
        <v>890</v>
      </c>
      <c r="AI75" s="24">
        <v>1410</v>
      </c>
      <c r="AJ75" s="24">
        <v>1388</v>
      </c>
      <c r="AK75" s="24">
        <v>77</v>
      </c>
      <c r="AL75" s="25">
        <v>15</v>
      </c>
    </row>
    <row r="76" spans="1:38" x14ac:dyDescent="0.25">
      <c r="A76" s="22">
        <v>5951</v>
      </c>
      <c r="B76" s="35">
        <f>VLOOKUP($A76,'Station Equivalency'!$A$2:$B$115,2,0)</f>
        <v>6001</v>
      </c>
      <c r="C76" s="23">
        <v>1282</v>
      </c>
      <c r="D76" s="24">
        <v>1275</v>
      </c>
      <c r="E76" s="24">
        <v>2557</v>
      </c>
      <c r="F76" s="24">
        <v>2326</v>
      </c>
      <c r="G76" s="24">
        <v>228</v>
      </c>
      <c r="H76" s="25">
        <v>36</v>
      </c>
      <c r="I76" s="23">
        <v>97</v>
      </c>
      <c r="J76" s="24">
        <v>12</v>
      </c>
      <c r="K76" s="24">
        <v>109</v>
      </c>
      <c r="L76" s="24">
        <v>96</v>
      </c>
      <c r="M76" s="24">
        <v>9</v>
      </c>
      <c r="N76" s="25">
        <v>1</v>
      </c>
      <c r="O76" s="23">
        <v>544</v>
      </c>
      <c r="P76" s="24">
        <v>195</v>
      </c>
      <c r="Q76" s="24">
        <v>739</v>
      </c>
      <c r="R76" s="24">
        <v>688</v>
      </c>
      <c r="S76" s="24">
        <v>69</v>
      </c>
      <c r="T76" s="25">
        <v>9</v>
      </c>
      <c r="U76" s="23">
        <v>262</v>
      </c>
      <c r="V76" s="24">
        <v>277</v>
      </c>
      <c r="W76" s="24">
        <v>539</v>
      </c>
      <c r="X76" s="24">
        <v>490</v>
      </c>
      <c r="Y76" s="24">
        <v>49</v>
      </c>
      <c r="Z76" s="25">
        <v>11</v>
      </c>
      <c r="AA76" s="23">
        <v>259</v>
      </c>
      <c r="AB76" s="24">
        <v>540</v>
      </c>
      <c r="AC76" s="24">
        <v>799</v>
      </c>
      <c r="AD76" s="24">
        <v>721</v>
      </c>
      <c r="AE76" s="24">
        <v>66</v>
      </c>
      <c r="AF76" s="25">
        <v>7</v>
      </c>
      <c r="AG76" s="23">
        <v>120</v>
      </c>
      <c r="AH76" s="24">
        <v>251</v>
      </c>
      <c r="AI76" s="24">
        <v>371</v>
      </c>
      <c r="AJ76" s="24">
        <v>331</v>
      </c>
      <c r="AK76" s="24">
        <v>35</v>
      </c>
      <c r="AL76" s="25">
        <v>8</v>
      </c>
    </row>
    <row r="77" spans="1:38" x14ac:dyDescent="0.25">
      <c r="A77" s="22">
        <v>5952</v>
      </c>
      <c r="B77" s="35">
        <f>VLOOKUP($A77,'Station Equivalency'!$A$2:$B$115,2,0)</f>
        <v>6002</v>
      </c>
      <c r="C77" s="23">
        <v>2284</v>
      </c>
      <c r="D77" s="24">
        <v>2363</v>
      </c>
      <c r="E77" s="24">
        <v>4647</v>
      </c>
      <c r="F77" s="24">
        <v>4264</v>
      </c>
      <c r="G77" s="24">
        <v>426</v>
      </c>
      <c r="H77" s="25">
        <v>151</v>
      </c>
      <c r="I77" s="23">
        <v>176</v>
      </c>
      <c r="J77" s="24">
        <v>41</v>
      </c>
      <c r="K77" s="24">
        <v>217</v>
      </c>
      <c r="L77" s="24">
        <v>200</v>
      </c>
      <c r="M77" s="24">
        <v>21</v>
      </c>
      <c r="N77" s="25">
        <v>10</v>
      </c>
      <c r="O77" s="23">
        <v>693</v>
      </c>
      <c r="P77" s="24">
        <v>390</v>
      </c>
      <c r="Q77" s="24">
        <v>1083</v>
      </c>
      <c r="R77" s="24">
        <v>936</v>
      </c>
      <c r="S77" s="24">
        <v>114</v>
      </c>
      <c r="T77" s="25">
        <v>31</v>
      </c>
      <c r="U77" s="23">
        <v>587</v>
      </c>
      <c r="V77" s="24">
        <v>613</v>
      </c>
      <c r="W77" s="24">
        <v>1200</v>
      </c>
      <c r="X77" s="24">
        <v>1027</v>
      </c>
      <c r="Y77" s="24">
        <v>127</v>
      </c>
      <c r="Z77" s="25">
        <v>56</v>
      </c>
      <c r="AA77" s="23">
        <v>536</v>
      </c>
      <c r="AB77" s="24">
        <v>840</v>
      </c>
      <c r="AC77" s="24">
        <v>1376</v>
      </c>
      <c r="AD77" s="24">
        <v>1312</v>
      </c>
      <c r="AE77" s="24">
        <v>119</v>
      </c>
      <c r="AF77" s="25">
        <v>33</v>
      </c>
      <c r="AG77" s="23">
        <v>292</v>
      </c>
      <c r="AH77" s="24">
        <v>479</v>
      </c>
      <c r="AI77" s="24">
        <v>771</v>
      </c>
      <c r="AJ77" s="24">
        <v>789</v>
      </c>
      <c r="AK77" s="24">
        <v>45</v>
      </c>
      <c r="AL77" s="25">
        <v>21</v>
      </c>
    </row>
    <row r="78" spans="1:38" x14ac:dyDescent="0.25">
      <c r="A78" s="22">
        <v>5953</v>
      </c>
      <c r="B78" s="35">
        <f>VLOOKUP($A78,'Station Equivalency'!$A$2:$B$115,2,0)</f>
        <v>6003</v>
      </c>
      <c r="C78" s="23">
        <v>915</v>
      </c>
      <c r="D78" s="24">
        <v>954</v>
      </c>
      <c r="E78" s="24">
        <v>1869</v>
      </c>
      <c r="F78" s="24">
        <v>1738</v>
      </c>
      <c r="G78" s="24">
        <v>163</v>
      </c>
      <c r="H78" s="25">
        <v>64</v>
      </c>
      <c r="I78" s="23">
        <v>39</v>
      </c>
      <c r="J78" s="24">
        <v>32</v>
      </c>
      <c r="K78" s="24">
        <v>71</v>
      </c>
      <c r="L78" s="24">
        <v>63</v>
      </c>
      <c r="M78" s="24">
        <v>5</v>
      </c>
      <c r="N78" s="25">
        <v>2</v>
      </c>
      <c r="O78" s="23">
        <v>269</v>
      </c>
      <c r="P78" s="24">
        <v>201</v>
      </c>
      <c r="Q78" s="24">
        <v>470</v>
      </c>
      <c r="R78" s="24">
        <v>439</v>
      </c>
      <c r="S78" s="24">
        <v>34</v>
      </c>
      <c r="T78" s="25">
        <v>12</v>
      </c>
      <c r="U78" s="23">
        <v>232</v>
      </c>
      <c r="V78" s="24">
        <v>233</v>
      </c>
      <c r="W78" s="24">
        <v>465</v>
      </c>
      <c r="X78" s="24">
        <v>411</v>
      </c>
      <c r="Y78" s="24">
        <v>62</v>
      </c>
      <c r="Z78" s="25">
        <v>27</v>
      </c>
      <c r="AA78" s="23">
        <v>275</v>
      </c>
      <c r="AB78" s="24">
        <v>353</v>
      </c>
      <c r="AC78" s="24">
        <v>628</v>
      </c>
      <c r="AD78" s="24">
        <v>585</v>
      </c>
      <c r="AE78" s="24">
        <v>50</v>
      </c>
      <c r="AF78" s="25">
        <v>18</v>
      </c>
      <c r="AG78" s="23">
        <v>100</v>
      </c>
      <c r="AH78" s="24">
        <v>135</v>
      </c>
      <c r="AI78" s="24">
        <v>235</v>
      </c>
      <c r="AJ78" s="24">
        <v>240</v>
      </c>
      <c r="AK78" s="24">
        <v>12</v>
      </c>
      <c r="AL78" s="25">
        <v>5</v>
      </c>
    </row>
    <row r="79" spans="1:38" x14ac:dyDescent="0.25">
      <c r="A79" s="22">
        <v>5954</v>
      </c>
      <c r="B79" s="35">
        <f>VLOOKUP($A79,'Station Equivalency'!$A$2:$B$115,2,0)</f>
        <v>6004</v>
      </c>
      <c r="C79" s="23">
        <v>0</v>
      </c>
      <c r="D79" s="24">
        <v>6018</v>
      </c>
      <c r="E79" s="24">
        <v>6018</v>
      </c>
      <c r="F79" s="24">
        <v>5419</v>
      </c>
      <c r="G79" s="24">
        <v>571</v>
      </c>
      <c r="H79" s="25">
        <v>272</v>
      </c>
      <c r="I79" s="23">
        <v>0</v>
      </c>
      <c r="J79" s="24">
        <v>293</v>
      </c>
      <c r="K79" s="24">
        <v>293</v>
      </c>
      <c r="L79" s="24">
        <v>233</v>
      </c>
      <c r="M79" s="24">
        <v>45</v>
      </c>
      <c r="N79" s="25">
        <v>29</v>
      </c>
      <c r="O79" s="23">
        <v>0</v>
      </c>
      <c r="P79" s="24">
        <v>1319</v>
      </c>
      <c r="Q79" s="24">
        <v>1319</v>
      </c>
      <c r="R79" s="24">
        <v>1196</v>
      </c>
      <c r="S79" s="24">
        <v>144</v>
      </c>
      <c r="T79" s="25">
        <v>82</v>
      </c>
      <c r="U79" s="23">
        <v>0</v>
      </c>
      <c r="V79" s="24">
        <v>1650</v>
      </c>
      <c r="W79" s="24">
        <v>1650</v>
      </c>
      <c r="X79" s="24">
        <v>1460</v>
      </c>
      <c r="Y79" s="24">
        <v>176</v>
      </c>
      <c r="Z79" s="25">
        <v>79</v>
      </c>
      <c r="AA79" s="23">
        <v>0</v>
      </c>
      <c r="AB79" s="24">
        <v>1692</v>
      </c>
      <c r="AC79" s="24">
        <v>1692</v>
      </c>
      <c r="AD79" s="24">
        <v>1550</v>
      </c>
      <c r="AE79" s="24">
        <v>131</v>
      </c>
      <c r="AF79" s="25">
        <v>52</v>
      </c>
      <c r="AG79" s="23">
        <v>0</v>
      </c>
      <c r="AH79" s="24">
        <v>1064</v>
      </c>
      <c r="AI79" s="24">
        <v>1064</v>
      </c>
      <c r="AJ79" s="24">
        <v>980</v>
      </c>
      <c r="AK79" s="24">
        <v>75</v>
      </c>
      <c r="AL79" s="25">
        <v>30</v>
      </c>
    </row>
    <row r="80" spans="1:38" x14ac:dyDescent="0.25">
      <c r="A80" s="22">
        <v>5956</v>
      </c>
      <c r="B80" s="35">
        <f>VLOOKUP($A80,'Station Equivalency'!$A$2:$B$115,2,0)</f>
        <v>6006</v>
      </c>
      <c r="C80" s="23">
        <v>1653</v>
      </c>
      <c r="D80" s="24">
        <v>1673</v>
      </c>
      <c r="E80" s="24">
        <v>3326</v>
      </c>
      <c r="F80" s="24">
        <v>3127</v>
      </c>
      <c r="G80" s="24">
        <v>220</v>
      </c>
      <c r="H80" s="25">
        <v>84</v>
      </c>
      <c r="I80" s="23">
        <v>100</v>
      </c>
      <c r="J80" s="24">
        <v>26</v>
      </c>
      <c r="K80" s="24">
        <v>126</v>
      </c>
      <c r="L80" s="24">
        <v>126</v>
      </c>
      <c r="M80" s="24">
        <v>8</v>
      </c>
      <c r="N80" s="25">
        <v>3</v>
      </c>
      <c r="O80" s="23">
        <v>462</v>
      </c>
      <c r="P80" s="24">
        <v>250</v>
      </c>
      <c r="Q80" s="24">
        <v>712</v>
      </c>
      <c r="R80" s="24">
        <v>643</v>
      </c>
      <c r="S80" s="24">
        <v>49</v>
      </c>
      <c r="T80" s="25">
        <v>17</v>
      </c>
      <c r="U80" s="23">
        <v>437</v>
      </c>
      <c r="V80" s="24">
        <v>423</v>
      </c>
      <c r="W80" s="24">
        <v>860</v>
      </c>
      <c r="X80" s="24">
        <v>800</v>
      </c>
      <c r="Y80" s="24">
        <v>85</v>
      </c>
      <c r="Z80" s="25">
        <v>32</v>
      </c>
      <c r="AA80" s="23">
        <v>428</v>
      </c>
      <c r="AB80" s="24">
        <v>636</v>
      </c>
      <c r="AC80" s="24">
        <v>1064</v>
      </c>
      <c r="AD80" s="24">
        <v>975</v>
      </c>
      <c r="AE80" s="24">
        <v>53</v>
      </c>
      <c r="AF80" s="25">
        <v>21</v>
      </c>
      <c r="AG80" s="23">
        <v>226</v>
      </c>
      <c r="AH80" s="24">
        <v>338</v>
      </c>
      <c r="AI80" s="24">
        <v>564</v>
      </c>
      <c r="AJ80" s="24">
        <v>583</v>
      </c>
      <c r="AK80" s="24">
        <v>25</v>
      </c>
      <c r="AL80" s="25">
        <v>11</v>
      </c>
    </row>
    <row r="81" spans="1:38" x14ac:dyDescent="0.25">
      <c r="A81" s="22">
        <v>5957</v>
      </c>
      <c r="B81" s="35">
        <f>VLOOKUP($A81,'Station Equivalency'!$A$2:$B$115,2,0)</f>
        <v>6007</v>
      </c>
      <c r="C81" s="23">
        <v>506</v>
      </c>
      <c r="D81" s="24">
        <v>506</v>
      </c>
      <c r="E81" s="24">
        <v>1012</v>
      </c>
      <c r="F81" s="24">
        <v>0</v>
      </c>
      <c r="G81" s="24">
        <v>0</v>
      </c>
      <c r="H81" s="25">
        <v>0</v>
      </c>
      <c r="I81" s="23">
        <v>17</v>
      </c>
      <c r="J81" s="24">
        <v>17</v>
      </c>
      <c r="K81" s="24">
        <v>34</v>
      </c>
      <c r="L81" s="24">
        <v>0</v>
      </c>
      <c r="M81" s="24">
        <v>0</v>
      </c>
      <c r="N81" s="25">
        <v>0</v>
      </c>
      <c r="O81" s="23">
        <v>117</v>
      </c>
      <c r="P81" s="24">
        <v>117</v>
      </c>
      <c r="Q81" s="24">
        <v>234</v>
      </c>
      <c r="R81" s="24">
        <v>0</v>
      </c>
      <c r="S81" s="24">
        <v>0</v>
      </c>
      <c r="T81" s="25">
        <v>0</v>
      </c>
      <c r="U81" s="23">
        <v>132</v>
      </c>
      <c r="V81" s="24">
        <v>132</v>
      </c>
      <c r="W81" s="24">
        <v>264</v>
      </c>
      <c r="X81" s="24">
        <v>0</v>
      </c>
      <c r="Y81" s="24">
        <v>0</v>
      </c>
      <c r="Z81" s="25">
        <v>0</v>
      </c>
      <c r="AA81" s="23">
        <v>160</v>
      </c>
      <c r="AB81" s="24">
        <v>160</v>
      </c>
      <c r="AC81" s="24">
        <v>320</v>
      </c>
      <c r="AD81" s="24">
        <v>0</v>
      </c>
      <c r="AE81" s="24">
        <v>0</v>
      </c>
      <c r="AF81" s="25">
        <v>0</v>
      </c>
      <c r="AG81" s="23">
        <v>80</v>
      </c>
      <c r="AH81" s="24">
        <v>80</v>
      </c>
      <c r="AI81" s="24">
        <v>160</v>
      </c>
      <c r="AJ81" s="24">
        <v>0</v>
      </c>
      <c r="AK81" s="24">
        <v>0</v>
      </c>
      <c r="AL81" s="25">
        <v>0</v>
      </c>
    </row>
    <row r="82" spans="1:38" x14ac:dyDescent="0.25">
      <c r="A82" s="22">
        <v>5958</v>
      </c>
      <c r="B82" s="35">
        <f>VLOOKUP($A82,'Station Equivalency'!$A$2:$B$115,2,0)</f>
        <v>6008</v>
      </c>
      <c r="C82" s="23">
        <v>2339</v>
      </c>
      <c r="D82" s="24">
        <v>2207</v>
      </c>
      <c r="E82" s="24">
        <v>4546</v>
      </c>
      <c r="F82" s="24">
        <v>4161</v>
      </c>
      <c r="G82" s="24">
        <v>433</v>
      </c>
      <c r="H82" s="25">
        <v>186</v>
      </c>
      <c r="I82" s="23">
        <v>185</v>
      </c>
      <c r="J82" s="24">
        <v>42</v>
      </c>
      <c r="K82" s="24">
        <v>227</v>
      </c>
      <c r="L82" s="24">
        <v>194</v>
      </c>
      <c r="M82" s="24">
        <v>27</v>
      </c>
      <c r="N82" s="25">
        <v>7</v>
      </c>
      <c r="O82" s="23">
        <v>798</v>
      </c>
      <c r="P82" s="24">
        <v>310</v>
      </c>
      <c r="Q82" s="24">
        <v>1108</v>
      </c>
      <c r="R82" s="24">
        <v>1021</v>
      </c>
      <c r="S82" s="24">
        <v>102</v>
      </c>
      <c r="T82" s="25">
        <v>43</v>
      </c>
      <c r="U82" s="23">
        <v>573</v>
      </c>
      <c r="V82" s="24">
        <v>534</v>
      </c>
      <c r="W82" s="24">
        <v>1107</v>
      </c>
      <c r="X82" s="24">
        <v>987</v>
      </c>
      <c r="Y82" s="24">
        <v>118</v>
      </c>
      <c r="Z82" s="25">
        <v>67</v>
      </c>
      <c r="AA82" s="23">
        <v>507</v>
      </c>
      <c r="AB82" s="24">
        <v>877</v>
      </c>
      <c r="AC82" s="24">
        <v>1384</v>
      </c>
      <c r="AD82" s="24">
        <v>1255</v>
      </c>
      <c r="AE82" s="24">
        <v>135</v>
      </c>
      <c r="AF82" s="25">
        <v>50</v>
      </c>
      <c r="AG82" s="23">
        <v>276</v>
      </c>
      <c r="AH82" s="24">
        <v>444</v>
      </c>
      <c r="AI82" s="24">
        <v>720</v>
      </c>
      <c r="AJ82" s="24">
        <v>704</v>
      </c>
      <c r="AK82" s="24">
        <v>51</v>
      </c>
      <c r="AL82" s="25">
        <v>19</v>
      </c>
    </row>
    <row r="83" spans="1:38" x14ac:dyDescent="0.25">
      <c r="A83" s="22">
        <v>5960</v>
      </c>
      <c r="B83" s="35">
        <f>VLOOKUP($A83,'Station Equivalency'!$A$2:$B$115,2,0)</f>
        <v>6010</v>
      </c>
      <c r="C83" s="23">
        <v>3855</v>
      </c>
      <c r="D83" s="24">
        <v>3946</v>
      </c>
      <c r="E83" s="24">
        <v>7801</v>
      </c>
      <c r="F83" s="24">
        <v>6465</v>
      </c>
      <c r="G83" s="24">
        <v>984</v>
      </c>
      <c r="H83" s="25">
        <v>589</v>
      </c>
      <c r="I83" s="23">
        <v>149</v>
      </c>
      <c r="J83" s="24">
        <v>157</v>
      </c>
      <c r="K83" s="24">
        <v>306</v>
      </c>
      <c r="L83" s="24">
        <v>257</v>
      </c>
      <c r="M83" s="24">
        <v>40</v>
      </c>
      <c r="N83" s="25">
        <v>29</v>
      </c>
      <c r="O83" s="23">
        <v>987</v>
      </c>
      <c r="P83" s="24">
        <v>773</v>
      </c>
      <c r="Q83" s="24">
        <v>1760</v>
      </c>
      <c r="R83" s="24">
        <v>1478</v>
      </c>
      <c r="S83" s="24">
        <v>216</v>
      </c>
      <c r="T83" s="25">
        <v>100</v>
      </c>
      <c r="U83" s="23">
        <v>1017</v>
      </c>
      <c r="V83" s="24">
        <v>1038</v>
      </c>
      <c r="W83" s="24">
        <v>2055</v>
      </c>
      <c r="X83" s="24">
        <v>1728</v>
      </c>
      <c r="Y83" s="24">
        <v>304</v>
      </c>
      <c r="Z83" s="25">
        <v>185</v>
      </c>
      <c r="AA83" s="23">
        <v>1159</v>
      </c>
      <c r="AB83" s="24">
        <v>1246</v>
      </c>
      <c r="AC83" s="24">
        <v>2405</v>
      </c>
      <c r="AD83" s="24">
        <v>1977</v>
      </c>
      <c r="AE83" s="24">
        <v>265</v>
      </c>
      <c r="AF83" s="25">
        <v>161</v>
      </c>
      <c r="AG83" s="23">
        <v>543</v>
      </c>
      <c r="AH83" s="24">
        <v>732</v>
      </c>
      <c r="AI83" s="24">
        <v>1275</v>
      </c>
      <c r="AJ83" s="24">
        <v>1025</v>
      </c>
      <c r="AK83" s="24">
        <v>159</v>
      </c>
      <c r="AL83" s="25">
        <v>114</v>
      </c>
    </row>
    <row r="84" spans="1:38" x14ac:dyDescent="0.25">
      <c r="A84" s="22">
        <v>5961</v>
      </c>
      <c r="B84" s="35">
        <f>VLOOKUP($A84,'Station Equivalency'!$A$2:$B$115,2,0)</f>
        <v>6011</v>
      </c>
      <c r="C84" s="23">
        <v>350</v>
      </c>
      <c r="D84" s="24">
        <v>350</v>
      </c>
      <c r="E84" s="24">
        <v>700</v>
      </c>
      <c r="F84" s="24">
        <v>0</v>
      </c>
      <c r="G84" s="24">
        <v>0</v>
      </c>
      <c r="H84" s="25">
        <v>0</v>
      </c>
      <c r="I84" s="23">
        <v>10</v>
      </c>
      <c r="J84" s="24">
        <v>10</v>
      </c>
      <c r="K84" s="24">
        <v>20</v>
      </c>
      <c r="L84" s="24">
        <v>0</v>
      </c>
      <c r="M84" s="24">
        <v>0</v>
      </c>
      <c r="N84" s="25">
        <v>0</v>
      </c>
      <c r="O84" s="23">
        <v>80</v>
      </c>
      <c r="P84" s="24">
        <v>80</v>
      </c>
      <c r="Q84" s="24">
        <v>160</v>
      </c>
      <c r="R84" s="24">
        <v>0</v>
      </c>
      <c r="S84" s="24">
        <v>0</v>
      </c>
      <c r="T84" s="25">
        <v>0</v>
      </c>
      <c r="U84" s="23">
        <v>105</v>
      </c>
      <c r="V84" s="24">
        <v>105</v>
      </c>
      <c r="W84" s="24">
        <v>210</v>
      </c>
      <c r="X84" s="24">
        <v>0</v>
      </c>
      <c r="Y84" s="24">
        <v>0</v>
      </c>
      <c r="Z84" s="25">
        <v>0</v>
      </c>
      <c r="AA84" s="23">
        <v>114</v>
      </c>
      <c r="AB84" s="24">
        <v>114</v>
      </c>
      <c r="AC84" s="24">
        <v>228</v>
      </c>
      <c r="AD84" s="24">
        <v>0</v>
      </c>
      <c r="AE84" s="24">
        <v>0</v>
      </c>
      <c r="AF84" s="25">
        <v>0</v>
      </c>
      <c r="AG84" s="23">
        <v>41</v>
      </c>
      <c r="AH84" s="24">
        <v>41</v>
      </c>
      <c r="AI84" s="24">
        <v>82</v>
      </c>
      <c r="AJ84" s="24">
        <v>0</v>
      </c>
      <c r="AK84" s="24">
        <v>0</v>
      </c>
      <c r="AL84" s="25">
        <v>0</v>
      </c>
    </row>
    <row r="85" spans="1:38" x14ac:dyDescent="0.25">
      <c r="A85" s="22">
        <v>5962</v>
      </c>
      <c r="B85" s="35">
        <f>VLOOKUP($A85,'Station Equivalency'!$A$2:$B$115,2,0)</f>
        <v>6012</v>
      </c>
      <c r="C85" s="23">
        <v>297</v>
      </c>
      <c r="D85" s="24">
        <v>297</v>
      </c>
      <c r="E85" s="24">
        <v>594</v>
      </c>
      <c r="F85" s="24">
        <v>0</v>
      </c>
      <c r="G85" s="24">
        <v>0</v>
      </c>
      <c r="H85" s="25">
        <v>0</v>
      </c>
      <c r="I85" s="23">
        <v>9</v>
      </c>
      <c r="J85" s="24">
        <v>9</v>
      </c>
      <c r="K85" s="24">
        <v>18</v>
      </c>
      <c r="L85" s="24">
        <v>0</v>
      </c>
      <c r="M85" s="24">
        <v>0</v>
      </c>
      <c r="N85" s="25">
        <v>0</v>
      </c>
      <c r="O85" s="23">
        <v>78</v>
      </c>
      <c r="P85" s="24">
        <v>78</v>
      </c>
      <c r="Q85" s="24">
        <v>156</v>
      </c>
      <c r="R85" s="24">
        <v>0</v>
      </c>
      <c r="S85" s="24">
        <v>0</v>
      </c>
      <c r="T85" s="25">
        <v>0</v>
      </c>
      <c r="U85" s="23">
        <v>79</v>
      </c>
      <c r="V85" s="24">
        <v>79</v>
      </c>
      <c r="W85" s="24">
        <v>158</v>
      </c>
      <c r="X85" s="24">
        <v>0</v>
      </c>
      <c r="Y85" s="24">
        <v>0</v>
      </c>
      <c r="Z85" s="25">
        <v>0</v>
      </c>
      <c r="AA85" s="23">
        <v>94</v>
      </c>
      <c r="AB85" s="24">
        <v>94</v>
      </c>
      <c r="AC85" s="24">
        <v>188</v>
      </c>
      <c r="AD85" s="24">
        <v>0</v>
      </c>
      <c r="AE85" s="24">
        <v>0</v>
      </c>
      <c r="AF85" s="25">
        <v>0</v>
      </c>
      <c r="AG85" s="23">
        <v>37</v>
      </c>
      <c r="AH85" s="24">
        <v>37</v>
      </c>
      <c r="AI85" s="24">
        <v>74</v>
      </c>
      <c r="AJ85" s="24">
        <v>0</v>
      </c>
      <c r="AK85" s="24">
        <v>0</v>
      </c>
      <c r="AL85" s="25">
        <v>0</v>
      </c>
    </row>
    <row r="86" spans="1:38" x14ac:dyDescent="0.25">
      <c r="A86" s="22">
        <v>5963</v>
      </c>
      <c r="B86" s="35">
        <f>VLOOKUP($A86,'Station Equivalency'!$A$2:$B$115,2,0)</f>
        <v>6013</v>
      </c>
      <c r="C86" s="23">
        <v>594</v>
      </c>
      <c r="D86" s="24">
        <v>594</v>
      </c>
      <c r="E86" s="24">
        <v>1188</v>
      </c>
      <c r="F86" s="24">
        <v>0</v>
      </c>
      <c r="G86" s="24">
        <v>0</v>
      </c>
      <c r="H86" s="25">
        <v>0</v>
      </c>
      <c r="I86" s="23">
        <v>27</v>
      </c>
      <c r="J86" s="24">
        <v>27</v>
      </c>
      <c r="K86" s="24">
        <v>54</v>
      </c>
      <c r="L86" s="24">
        <v>0</v>
      </c>
      <c r="M86" s="24">
        <v>0</v>
      </c>
      <c r="N86" s="25">
        <v>0</v>
      </c>
      <c r="O86" s="23">
        <v>143</v>
      </c>
      <c r="P86" s="24">
        <v>143</v>
      </c>
      <c r="Q86" s="24">
        <v>286</v>
      </c>
      <c r="R86" s="24">
        <v>0</v>
      </c>
      <c r="S86" s="24">
        <v>0</v>
      </c>
      <c r="T86" s="25">
        <v>0</v>
      </c>
      <c r="U86" s="23">
        <v>180</v>
      </c>
      <c r="V86" s="24">
        <v>180</v>
      </c>
      <c r="W86" s="24">
        <v>360</v>
      </c>
      <c r="X86" s="24">
        <v>0</v>
      </c>
      <c r="Y86" s="24">
        <v>0</v>
      </c>
      <c r="Z86" s="25">
        <v>0</v>
      </c>
      <c r="AA86" s="23">
        <v>181</v>
      </c>
      <c r="AB86" s="24">
        <v>181</v>
      </c>
      <c r="AC86" s="24">
        <v>362</v>
      </c>
      <c r="AD86" s="24">
        <v>0</v>
      </c>
      <c r="AE86" s="24">
        <v>0</v>
      </c>
      <c r="AF86" s="25">
        <v>0</v>
      </c>
      <c r="AG86" s="23">
        <v>63</v>
      </c>
      <c r="AH86" s="24">
        <v>63</v>
      </c>
      <c r="AI86" s="24">
        <v>126</v>
      </c>
      <c r="AJ86" s="24">
        <v>0</v>
      </c>
      <c r="AK86" s="24">
        <v>0</v>
      </c>
      <c r="AL86" s="25">
        <v>0</v>
      </c>
    </row>
    <row r="87" spans="1:38" x14ac:dyDescent="0.25">
      <c r="A87" s="22">
        <v>5964</v>
      </c>
      <c r="B87" s="35">
        <f>VLOOKUP($A87,'Station Equivalency'!$A$2:$B$115,2,0)</f>
        <v>6014</v>
      </c>
      <c r="C87" s="23">
        <v>0</v>
      </c>
      <c r="D87" s="24">
        <v>3084</v>
      </c>
      <c r="E87" s="24">
        <v>3084</v>
      </c>
      <c r="F87" s="24">
        <v>2787</v>
      </c>
      <c r="G87" s="24">
        <v>315</v>
      </c>
      <c r="H87" s="25">
        <v>125</v>
      </c>
      <c r="I87" s="23">
        <v>0</v>
      </c>
      <c r="J87" s="24">
        <v>153</v>
      </c>
      <c r="K87" s="24">
        <v>153</v>
      </c>
      <c r="L87" s="24">
        <v>131</v>
      </c>
      <c r="M87" s="24">
        <v>10</v>
      </c>
      <c r="N87" s="25">
        <v>4</v>
      </c>
      <c r="O87" s="23">
        <v>0</v>
      </c>
      <c r="P87" s="24">
        <v>735</v>
      </c>
      <c r="Q87" s="24">
        <v>735</v>
      </c>
      <c r="R87" s="24">
        <v>670</v>
      </c>
      <c r="S87" s="24">
        <v>83</v>
      </c>
      <c r="T87" s="25">
        <v>34</v>
      </c>
      <c r="U87" s="23">
        <v>0</v>
      </c>
      <c r="V87" s="24">
        <v>793</v>
      </c>
      <c r="W87" s="24">
        <v>793</v>
      </c>
      <c r="X87" s="24">
        <v>704</v>
      </c>
      <c r="Y87" s="24">
        <v>102</v>
      </c>
      <c r="Z87" s="25">
        <v>38</v>
      </c>
      <c r="AA87" s="23">
        <v>0</v>
      </c>
      <c r="AB87" s="24">
        <v>1018</v>
      </c>
      <c r="AC87" s="24">
        <v>1018</v>
      </c>
      <c r="AD87" s="24">
        <v>912</v>
      </c>
      <c r="AE87" s="24">
        <v>97</v>
      </c>
      <c r="AF87" s="25">
        <v>41</v>
      </c>
      <c r="AG87" s="23">
        <v>0</v>
      </c>
      <c r="AH87" s="24">
        <v>385</v>
      </c>
      <c r="AI87" s="24">
        <v>385</v>
      </c>
      <c r="AJ87" s="24">
        <v>370</v>
      </c>
      <c r="AK87" s="24">
        <v>23</v>
      </c>
      <c r="AL87" s="25">
        <v>8</v>
      </c>
    </row>
    <row r="88" spans="1:38" x14ac:dyDescent="0.25">
      <c r="A88" s="22">
        <v>5965</v>
      </c>
      <c r="B88" s="35">
        <f>VLOOKUP($A88,'Station Equivalency'!$A$2:$B$115,2,0)</f>
        <v>6015</v>
      </c>
      <c r="C88" s="23">
        <v>1917</v>
      </c>
      <c r="D88" s="24">
        <v>1917</v>
      </c>
      <c r="E88" s="24">
        <v>3834</v>
      </c>
      <c r="F88" s="24">
        <v>0</v>
      </c>
      <c r="G88" s="24">
        <v>0</v>
      </c>
      <c r="H88" s="25">
        <v>0</v>
      </c>
      <c r="I88" s="23">
        <v>68</v>
      </c>
      <c r="J88" s="24">
        <v>68</v>
      </c>
      <c r="K88" s="24">
        <v>136</v>
      </c>
      <c r="L88" s="24">
        <v>0</v>
      </c>
      <c r="M88" s="24">
        <v>0</v>
      </c>
      <c r="N88" s="25">
        <v>0</v>
      </c>
      <c r="O88" s="23">
        <v>420</v>
      </c>
      <c r="P88" s="24">
        <v>420</v>
      </c>
      <c r="Q88" s="24">
        <v>840</v>
      </c>
      <c r="R88" s="24">
        <v>0</v>
      </c>
      <c r="S88" s="24">
        <v>0</v>
      </c>
      <c r="T88" s="25">
        <v>0</v>
      </c>
      <c r="U88" s="23">
        <v>556</v>
      </c>
      <c r="V88" s="24">
        <v>556</v>
      </c>
      <c r="W88" s="24">
        <v>1112</v>
      </c>
      <c r="X88" s="24">
        <v>0</v>
      </c>
      <c r="Y88" s="24">
        <v>0</v>
      </c>
      <c r="Z88" s="25">
        <v>0</v>
      </c>
      <c r="AA88" s="23">
        <v>614</v>
      </c>
      <c r="AB88" s="24">
        <v>614</v>
      </c>
      <c r="AC88" s="24">
        <v>1228</v>
      </c>
      <c r="AD88" s="24">
        <v>0</v>
      </c>
      <c r="AE88" s="24">
        <v>0</v>
      </c>
      <c r="AF88" s="25">
        <v>0</v>
      </c>
      <c r="AG88" s="23">
        <v>259</v>
      </c>
      <c r="AH88" s="24">
        <v>259</v>
      </c>
      <c r="AI88" s="24">
        <v>518</v>
      </c>
      <c r="AJ88" s="24">
        <v>0</v>
      </c>
      <c r="AK88" s="24">
        <v>0</v>
      </c>
      <c r="AL88" s="25">
        <v>0</v>
      </c>
    </row>
    <row r="89" spans="1:38" x14ac:dyDescent="0.25">
      <c r="A89" s="22">
        <v>5966</v>
      </c>
      <c r="B89" s="35">
        <f>VLOOKUP($A89,'Station Equivalency'!$A$2:$B$115,2,0)</f>
        <v>6016</v>
      </c>
      <c r="C89" s="23">
        <v>2550</v>
      </c>
      <c r="D89" s="24">
        <v>0</v>
      </c>
      <c r="E89" s="24">
        <v>2550</v>
      </c>
      <c r="F89" s="24">
        <v>2099</v>
      </c>
      <c r="G89" s="24">
        <v>403</v>
      </c>
      <c r="H89" s="25">
        <v>147</v>
      </c>
      <c r="I89" s="23">
        <v>150</v>
      </c>
      <c r="J89" s="24">
        <v>0</v>
      </c>
      <c r="K89" s="24">
        <v>150</v>
      </c>
      <c r="L89" s="24">
        <v>108</v>
      </c>
      <c r="M89" s="24">
        <v>41</v>
      </c>
      <c r="N89" s="25">
        <v>7</v>
      </c>
      <c r="O89" s="23">
        <v>584</v>
      </c>
      <c r="P89" s="24">
        <v>0</v>
      </c>
      <c r="Q89" s="24">
        <v>584</v>
      </c>
      <c r="R89" s="24">
        <v>482</v>
      </c>
      <c r="S89" s="24">
        <v>96</v>
      </c>
      <c r="T89" s="25">
        <v>36</v>
      </c>
      <c r="U89" s="23">
        <v>644</v>
      </c>
      <c r="V89" s="24">
        <v>0</v>
      </c>
      <c r="W89" s="24">
        <v>644</v>
      </c>
      <c r="X89" s="24">
        <v>481</v>
      </c>
      <c r="Y89" s="24">
        <v>130</v>
      </c>
      <c r="Z89" s="25">
        <v>42</v>
      </c>
      <c r="AA89" s="23">
        <v>756</v>
      </c>
      <c r="AB89" s="24">
        <v>0</v>
      </c>
      <c r="AC89" s="24">
        <v>756</v>
      </c>
      <c r="AD89" s="24">
        <v>668</v>
      </c>
      <c r="AE89" s="24">
        <v>83</v>
      </c>
      <c r="AF89" s="25">
        <v>32</v>
      </c>
      <c r="AG89" s="23">
        <v>416</v>
      </c>
      <c r="AH89" s="24">
        <v>0</v>
      </c>
      <c r="AI89" s="24">
        <v>416</v>
      </c>
      <c r="AJ89" s="24">
        <v>360</v>
      </c>
      <c r="AK89" s="24">
        <v>53</v>
      </c>
      <c r="AL89" s="25">
        <v>30</v>
      </c>
    </row>
    <row r="90" spans="1:38" x14ac:dyDescent="0.25">
      <c r="A90" s="22">
        <v>5967</v>
      </c>
      <c r="B90" s="35">
        <f>VLOOKUP($A90,'Station Equivalency'!$A$2:$B$115,2,0)</f>
        <v>6017</v>
      </c>
      <c r="C90" s="23">
        <v>876</v>
      </c>
      <c r="D90" s="24">
        <v>0</v>
      </c>
      <c r="E90" s="24">
        <v>876</v>
      </c>
      <c r="F90" s="24">
        <v>776</v>
      </c>
      <c r="G90" s="24">
        <v>70</v>
      </c>
      <c r="H90" s="25">
        <v>17</v>
      </c>
      <c r="I90" s="23">
        <v>21</v>
      </c>
      <c r="J90" s="24">
        <v>0</v>
      </c>
      <c r="K90" s="24">
        <v>21</v>
      </c>
      <c r="L90" s="24">
        <v>19</v>
      </c>
      <c r="M90" s="24">
        <v>3</v>
      </c>
      <c r="N90" s="25">
        <v>0</v>
      </c>
      <c r="O90" s="23">
        <v>176</v>
      </c>
      <c r="P90" s="24">
        <v>0</v>
      </c>
      <c r="Q90" s="24">
        <v>176</v>
      </c>
      <c r="R90" s="24">
        <v>154</v>
      </c>
      <c r="S90" s="24">
        <v>19</v>
      </c>
      <c r="T90" s="25">
        <v>7</v>
      </c>
      <c r="U90" s="23">
        <v>242</v>
      </c>
      <c r="V90" s="24">
        <v>0</v>
      </c>
      <c r="W90" s="24">
        <v>242</v>
      </c>
      <c r="X90" s="24">
        <v>208</v>
      </c>
      <c r="Y90" s="24">
        <v>24</v>
      </c>
      <c r="Z90" s="25">
        <v>4</v>
      </c>
      <c r="AA90" s="23">
        <v>290</v>
      </c>
      <c r="AB90" s="24">
        <v>0</v>
      </c>
      <c r="AC90" s="24">
        <v>290</v>
      </c>
      <c r="AD90" s="24">
        <v>249</v>
      </c>
      <c r="AE90" s="24">
        <v>22</v>
      </c>
      <c r="AF90" s="25">
        <v>5</v>
      </c>
      <c r="AG90" s="23">
        <v>147</v>
      </c>
      <c r="AH90" s="24">
        <v>0</v>
      </c>
      <c r="AI90" s="24">
        <v>147</v>
      </c>
      <c r="AJ90" s="24">
        <v>146</v>
      </c>
      <c r="AK90" s="24">
        <v>2</v>
      </c>
      <c r="AL90" s="25">
        <v>1</v>
      </c>
    </row>
    <row r="91" spans="1:38" x14ac:dyDescent="0.25">
      <c r="A91" s="22">
        <v>5968</v>
      </c>
      <c r="B91" s="35">
        <f>VLOOKUP($A91,'Station Equivalency'!$A$2:$B$115,2,0)</f>
        <v>6018</v>
      </c>
      <c r="C91" s="23">
        <v>612</v>
      </c>
      <c r="D91" s="24">
        <v>612</v>
      </c>
      <c r="E91" s="24">
        <v>1224</v>
      </c>
      <c r="F91" s="24">
        <v>0</v>
      </c>
      <c r="G91" s="24">
        <v>0</v>
      </c>
      <c r="H91" s="25">
        <v>0</v>
      </c>
      <c r="I91" s="23">
        <v>31</v>
      </c>
      <c r="J91" s="24">
        <v>31</v>
      </c>
      <c r="K91" s="24">
        <v>62</v>
      </c>
      <c r="L91" s="24">
        <v>0</v>
      </c>
      <c r="M91" s="24">
        <v>0</v>
      </c>
      <c r="N91" s="25">
        <v>0</v>
      </c>
      <c r="O91" s="23">
        <v>125</v>
      </c>
      <c r="P91" s="24">
        <v>125</v>
      </c>
      <c r="Q91" s="24">
        <v>250</v>
      </c>
      <c r="R91" s="24">
        <v>0</v>
      </c>
      <c r="S91" s="24">
        <v>0</v>
      </c>
      <c r="T91" s="25">
        <v>0</v>
      </c>
      <c r="U91" s="23">
        <v>155</v>
      </c>
      <c r="V91" s="24">
        <v>155</v>
      </c>
      <c r="W91" s="24">
        <v>310</v>
      </c>
      <c r="X91" s="24">
        <v>0</v>
      </c>
      <c r="Y91" s="24">
        <v>0</v>
      </c>
      <c r="Z91" s="25">
        <v>0</v>
      </c>
      <c r="AA91" s="23">
        <v>193</v>
      </c>
      <c r="AB91" s="24">
        <v>193</v>
      </c>
      <c r="AC91" s="24">
        <v>386</v>
      </c>
      <c r="AD91" s="24">
        <v>0</v>
      </c>
      <c r="AE91" s="24">
        <v>0</v>
      </c>
      <c r="AF91" s="25">
        <v>0</v>
      </c>
      <c r="AG91" s="23">
        <v>108</v>
      </c>
      <c r="AH91" s="24">
        <v>108</v>
      </c>
      <c r="AI91" s="24">
        <v>216</v>
      </c>
      <c r="AJ91" s="24">
        <v>0</v>
      </c>
      <c r="AK91" s="24">
        <v>0</v>
      </c>
      <c r="AL91" s="25">
        <v>0</v>
      </c>
    </row>
    <row r="92" spans="1:38" x14ac:dyDescent="0.25">
      <c r="A92" s="22">
        <v>5970</v>
      </c>
      <c r="B92" s="35">
        <f>VLOOKUP($A92,'Station Equivalency'!$A$2:$B$115,2,0)</f>
        <v>6020</v>
      </c>
      <c r="C92" s="23">
        <v>6479</v>
      </c>
      <c r="D92" s="24">
        <v>6730</v>
      </c>
      <c r="E92" s="24">
        <v>13209</v>
      </c>
      <c r="F92" s="24">
        <v>11933</v>
      </c>
      <c r="G92" s="24">
        <v>1297</v>
      </c>
      <c r="H92" s="25">
        <v>776</v>
      </c>
      <c r="I92" s="23">
        <v>309</v>
      </c>
      <c r="J92" s="24">
        <v>204</v>
      </c>
      <c r="K92" s="24">
        <v>513</v>
      </c>
      <c r="L92" s="24">
        <v>435</v>
      </c>
      <c r="M92" s="24">
        <v>62</v>
      </c>
      <c r="N92" s="25">
        <v>46</v>
      </c>
      <c r="O92" s="23">
        <v>1668</v>
      </c>
      <c r="P92" s="24">
        <v>1191</v>
      </c>
      <c r="Q92" s="24">
        <v>2859</v>
      </c>
      <c r="R92" s="24">
        <v>2533</v>
      </c>
      <c r="S92" s="24">
        <v>283</v>
      </c>
      <c r="T92" s="25">
        <v>166</v>
      </c>
      <c r="U92" s="23">
        <v>1908</v>
      </c>
      <c r="V92" s="24">
        <v>2041</v>
      </c>
      <c r="W92" s="24">
        <v>3949</v>
      </c>
      <c r="X92" s="24">
        <v>3463</v>
      </c>
      <c r="Y92" s="24">
        <v>486</v>
      </c>
      <c r="Z92" s="25">
        <v>281</v>
      </c>
      <c r="AA92" s="23">
        <v>1750</v>
      </c>
      <c r="AB92" s="24">
        <v>2230</v>
      </c>
      <c r="AC92" s="24">
        <v>3980</v>
      </c>
      <c r="AD92" s="24">
        <v>3751</v>
      </c>
      <c r="AE92" s="24">
        <v>292</v>
      </c>
      <c r="AF92" s="25">
        <v>161</v>
      </c>
      <c r="AG92" s="23">
        <v>844</v>
      </c>
      <c r="AH92" s="24">
        <v>1064</v>
      </c>
      <c r="AI92" s="24">
        <v>1908</v>
      </c>
      <c r="AJ92" s="24">
        <v>1751</v>
      </c>
      <c r="AK92" s="24">
        <v>174</v>
      </c>
      <c r="AL92" s="25">
        <v>122</v>
      </c>
    </row>
    <row r="93" spans="1:38" x14ac:dyDescent="0.25">
      <c r="A93" s="22">
        <v>5971</v>
      </c>
      <c r="B93" s="35">
        <f>VLOOKUP($A93,'Station Equivalency'!$A$2:$B$115,2,0)</f>
        <v>6021</v>
      </c>
      <c r="C93" s="23">
        <v>4064</v>
      </c>
      <c r="D93" s="24">
        <v>4030</v>
      </c>
      <c r="E93" s="24">
        <v>8094</v>
      </c>
      <c r="F93" s="24">
        <v>7724</v>
      </c>
      <c r="G93" s="24">
        <v>404</v>
      </c>
      <c r="H93" s="25">
        <v>111</v>
      </c>
      <c r="I93" s="23">
        <v>101</v>
      </c>
      <c r="J93" s="24">
        <v>62</v>
      </c>
      <c r="K93" s="24">
        <v>163</v>
      </c>
      <c r="L93" s="24">
        <v>133</v>
      </c>
      <c r="M93" s="24">
        <v>22</v>
      </c>
      <c r="N93" s="25">
        <v>10</v>
      </c>
      <c r="O93" s="23">
        <v>834</v>
      </c>
      <c r="P93" s="24">
        <v>738</v>
      </c>
      <c r="Q93" s="24">
        <v>1572</v>
      </c>
      <c r="R93" s="24">
        <v>1486</v>
      </c>
      <c r="S93" s="24">
        <v>111</v>
      </c>
      <c r="T93" s="25">
        <v>34</v>
      </c>
      <c r="U93" s="23">
        <v>1323</v>
      </c>
      <c r="V93" s="24">
        <v>1284</v>
      </c>
      <c r="W93" s="24">
        <v>2607</v>
      </c>
      <c r="X93" s="24">
        <v>2415</v>
      </c>
      <c r="Y93" s="24">
        <v>151</v>
      </c>
      <c r="Z93" s="25">
        <v>34</v>
      </c>
      <c r="AA93" s="23">
        <v>1242</v>
      </c>
      <c r="AB93" s="24">
        <v>1320</v>
      </c>
      <c r="AC93" s="24">
        <v>2562</v>
      </c>
      <c r="AD93" s="24">
        <v>2490</v>
      </c>
      <c r="AE93" s="24">
        <v>70</v>
      </c>
      <c r="AF93" s="25">
        <v>22</v>
      </c>
      <c r="AG93" s="23">
        <v>564</v>
      </c>
      <c r="AH93" s="24">
        <v>626</v>
      </c>
      <c r="AI93" s="24">
        <v>1190</v>
      </c>
      <c r="AJ93" s="24">
        <v>1200</v>
      </c>
      <c r="AK93" s="24">
        <v>50</v>
      </c>
      <c r="AL93" s="25">
        <v>11</v>
      </c>
    </row>
    <row r="94" spans="1:38" x14ac:dyDescent="0.25">
      <c r="A94" s="22">
        <v>5972</v>
      </c>
      <c r="B94" s="35">
        <f>VLOOKUP($A94,'Station Equivalency'!$A$2:$B$115,2,0)</f>
        <v>6022</v>
      </c>
      <c r="C94" s="23">
        <v>0</v>
      </c>
      <c r="D94" s="24">
        <v>1062</v>
      </c>
      <c r="E94" s="24">
        <v>1062</v>
      </c>
      <c r="F94" s="24">
        <v>0</v>
      </c>
      <c r="G94" s="24">
        <v>0</v>
      </c>
      <c r="H94" s="25">
        <v>0</v>
      </c>
      <c r="I94" s="23">
        <v>0</v>
      </c>
      <c r="J94" s="24">
        <v>21</v>
      </c>
      <c r="K94" s="24">
        <v>21</v>
      </c>
      <c r="L94" s="24">
        <v>0</v>
      </c>
      <c r="M94" s="24">
        <v>0</v>
      </c>
      <c r="N94" s="25">
        <v>0</v>
      </c>
      <c r="O94" s="23">
        <v>0</v>
      </c>
      <c r="P94" s="24">
        <v>281</v>
      </c>
      <c r="Q94" s="24">
        <v>281</v>
      </c>
      <c r="R94" s="24">
        <v>0</v>
      </c>
      <c r="S94" s="24">
        <v>0</v>
      </c>
      <c r="T94" s="25">
        <v>0</v>
      </c>
      <c r="U94" s="23">
        <v>0</v>
      </c>
      <c r="V94" s="24">
        <v>263</v>
      </c>
      <c r="W94" s="24">
        <v>263</v>
      </c>
      <c r="X94" s="24">
        <v>0</v>
      </c>
      <c r="Y94" s="24">
        <v>0</v>
      </c>
      <c r="Z94" s="25">
        <v>0</v>
      </c>
      <c r="AA94" s="23">
        <v>0</v>
      </c>
      <c r="AB94" s="24">
        <v>365</v>
      </c>
      <c r="AC94" s="24">
        <v>365</v>
      </c>
      <c r="AD94" s="24">
        <v>0</v>
      </c>
      <c r="AE94" s="24">
        <v>0</v>
      </c>
      <c r="AF94" s="25">
        <v>0</v>
      </c>
      <c r="AG94" s="23">
        <v>0</v>
      </c>
      <c r="AH94" s="24">
        <v>132</v>
      </c>
      <c r="AI94" s="24">
        <v>132</v>
      </c>
      <c r="AJ94" s="24">
        <v>0</v>
      </c>
      <c r="AK94" s="24">
        <v>0</v>
      </c>
      <c r="AL94" s="25">
        <v>0</v>
      </c>
    </row>
    <row r="95" spans="1:38" x14ac:dyDescent="0.25">
      <c r="A95" s="22">
        <v>5973</v>
      </c>
      <c r="B95" s="35">
        <f>VLOOKUP($A95,'Station Equivalency'!$A$2:$B$115,2,0)</f>
        <v>6023</v>
      </c>
      <c r="C95" s="23">
        <v>0</v>
      </c>
      <c r="D95" s="24">
        <v>1129</v>
      </c>
      <c r="E95" s="24">
        <v>1129</v>
      </c>
      <c r="F95" s="24">
        <v>0</v>
      </c>
      <c r="G95" s="24">
        <v>0</v>
      </c>
      <c r="H95" s="25">
        <v>0</v>
      </c>
      <c r="I95" s="23">
        <v>0</v>
      </c>
      <c r="J95" s="24">
        <v>32</v>
      </c>
      <c r="K95" s="24">
        <v>32</v>
      </c>
      <c r="L95" s="24">
        <v>0</v>
      </c>
      <c r="M95" s="24">
        <v>0</v>
      </c>
      <c r="N95" s="25">
        <v>0</v>
      </c>
      <c r="O95" s="23">
        <v>0</v>
      </c>
      <c r="P95" s="24">
        <v>335</v>
      </c>
      <c r="Q95" s="24">
        <v>335</v>
      </c>
      <c r="R95" s="24">
        <v>0</v>
      </c>
      <c r="S95" s="24">
        <v>0</v>
      </c>
      <c r="T95" s="25">
        <v>0</v>
      </c>
      <c r="U95" s="23">
        <v>0</v>
      </c>
      <c r="V95" s="24">
        <v>262</v>
      </c>
      <c r="W95" s="24">
        <v>262</v>
      </c>
      <c r="X95" s="24">
        <v>0</v>
      </c>
      <c r="Y95" s="24">
        <v>0</v>
      </c>
      <c r="Z95" s="25">
        <v>0</v>
      </c>
      <c r="AA95" s="23">
        <v>0</v>
      </c>
      <c r="AB95" s="24">
        <v>371</v>
      </c>
      <c r="AC95" s="24">
        <v>371</v>
      </c>
      <c r="AD95" s="24">
        <v>0</v>
      </c>
      <c r="AE95" s="24">
        <v>0</v>
      </c>
      <c r="AF95" s="25">
        <v>0</v>
      </c>
      <c r="AG95" s="23">
        <v>0</v>
      </c>
      <c r="AH95" s="24">
        <v>129</v>
      </c>
      <c r="AI95" s="24">
        <v>129</v>
      </c>
      <c r="AJ95" s="24">
        <v>0</v>
      </c>
      <c r="AK95" s="24">
        <v>0</v>
      </c>
      <c r="AL95" s="25">
        <v>0</v>
      </c>
    </row>
    <row r="96" spans="1:38" x14ac:dyDescent="0.25">
      <c r="A96" s="22">
        <v>5974</v>
      </c>
      <c r="B96" s="35">
        <f>VLOOKUP($A96,'Station Equivalency'!$A$2:$B$115,2,0)</f>
        <v>6024</v>
      </c>
      <c r="C96" s="23">
        <v>6423</v>
      </c>
      <c r="D96" s="24">
        <v>0</v>
      </c>
      <c r="E96" s="24">
        <v>6423</v>
      </c>
      <c r="F96" s="24">
        <v>6045</v>
      </c>
      <c r="G96" s="24">
        <v>426</v>
      </c>
      <c r="H96" s="25">
        <v>105</v>
      </c>
      <c r="I96" s="23">
        <v>261</v>
      </c>
      <c r="J96" s="24">
        <v>0</v>
      </c>
      <c r="K96" s="24">
        <v>261</v>
      </c>
      <c r="L96" s="24">
        <v>250</v>
      </c>
      <c r="M96" s="24">
        <v>23</v>
      </c>
      <c r="N96" s="25">
        <v>7</v>
      </c>
      <c r="O96" s="23">
        <v>1434</v>
      </c>
      <c r="P96" s="24">
        <v>0</v>
      </c>
      <c r="Q96" s="24">
        <v>1434</v>
      </c>
      <c r="R96" s="24">
        <v>1363</v>
      </c>
      <c r="S96" s="24">
        <v>112</v>
      </c>
      <c r="T96" s="25">
        <v>27</v>
      </c>
      <c r="U96" s="23">
        <v>1880</v>
      </c>
      <c r="V96" s="24">
        <v>0</v>
      </c>
      <c r="W96" s="24">
        <v>1880</v>
      </c>
      <c r="X96" s="24">
        <v>1720</v>
      </c>
      <c r="Y96" s="24">
        <v>150</v>
      </c>
      <c r="Z96" s="25">
        <v>34</v>
      </c>
      <c r="AA96" s="23">
        <v>2030</v>
      </c>
      <c r="AB96" s="24">
        <v>0</v>
      </c>
      <c r="AC96" s="24">
        <v>2030</v>
      </c>
      <c r="AD96" s="24">
        <v>1957</v>
      </c>
      <c r="AE96" s="24">
        <v>116</v>
      </c>
      <c r="AF96" s="25">
        <v>33</v>
      </c>
      <c r="AG96" s="23">
        <v>818</v>
      </c>
      <c r="AH96" s="24">
        <v>0</v>
      </c>
      <c r="AI96" s="24">
        <v>818</v>
      </c>
      <c r="AJ96" s="24">
        <v>755</v>
      </c>
      <c r="AK96" s="24">
        <v>25</v>
      </c>
      <c r="AL96" s="25">
        <v>4</v>
      </c>
    </row>
    <row r="97" spans="1:38" x14ac:dyDescent="0.25">
      <c r="A97" s="22">
        <v>5975</v>
      </c>
      <c r="B97" s="35">
        <f>VLOOKUP($A97,'Station Equivalency'!$A$2:$B$115,2,0)</f>
        <v>6025</v>
      </c>
      <c r="C97" s="23">
        <v>3238</v>
      </c>
      <c r="D97" s="24">
        <v>0</v>
      </c>
      <c r="E97" s="24">
        <v>3238</v>
      </c>
      <c r="F97" s="24">
        <v>3008</v>
      </c>
      <c r="G97" s="24">
        <v>215</v>
      </c>
      <c r="H97" s="25">
        <v>46</v>
      </c>
      <c r="I97" s="23">
        <v>154</v>
      </c>
      <c r="J97" s="24">
        <v>0</v>
      </c>
      <c r="K97" s="24">
        <v>154</v>
      </c>
      <c r="L97" s="24">
        <v>131</v>
      </c>
      <c r="M97" s="24">
        <v>12</v>
      </c>
      <c r="N97" s="25">
        <v>2</v>
      </c>
      <c r="O97" s="23">
        <v>721</v>
      </c>
      <c r="P97" s="24">
        <v>0</v>
      </c>
      <c r="Q97" s="24">
        <v>721</v>
      </c>
      <c r="R97" s="24">
        <v>671</v>
      </c>
      <c r="S97" s="24">
        <v>57</v>
      </c>
      <c r="T97" s="25">
        <v>12</v>
      </c>
      <c r="U97" s="23">
        <v>825</v>
      </c>
      <c r="V97" s="24">
        <v>0</v>
      </c>
      <c r="W97" s="24">
        <v>825</v>
      </c>
      <c r="X97" s="24">
        <v>741</v>
      </c>
      <c r="Y97" s="24">
        <v>75</v>
      </c>
      <c r="Z97" s="25">
        <v>12</v>
      </c>
      <c r="AA97" s="23">
        <v>1080</v>
      </c>
      <c r="AB97" s="24">
        <v>0</v>
      </c>
      <c r="AC97" s="24">
        <v>1080</v>
      </c>
      <c r="AD97" s="24">
        <v>1042</v>
      </c>
      <c r="AE97" s="24">
        <v>57</v>
      </c>
      <c r="AF97" s="25">
        <v>16</v>
      </c>
      <c r="AG97" s="23">
        <v>458</v>
      </c>
      <c r="AH97" s="24">
        <v>0</v>
      </c>
      <c r="AI97" s="24">
        <v>458</v>
      </c>
      <c r="AJ97" s="24">
        <v>423</v>
      </c>
      <c r="AK97" s="24">
        <v>14</v>
      </c>
      <c r="AL97" s="25">
        <v>4</v>
      </c>
    </row>
    <row r="98" spans="1:38" x14ac:dyDescent="0.25">
      <c r="A98" s="22">
        <v>5976</v>
      </c>
      <c r="B98" s="35">
        <f>VLOOKUP($A98,'Station Equivalency'!$A$2:$B$115,2,0)</f>
        <v>6026</v>
      </c>
      <c r="C98" s="23">
        <v>2467</v>
      </c>
      <c r="D98" s="24">
        <v>2693</v>
      </c>
      <c r="E98" s="24">
        <v>5160</v>
      </c>
      <c r="F98" s="24">
        <v>4825</v>
      </c>
      <c r="G98" s="24">
        <v>365</v>
      </c>
      <c r="H98" s="25">
        <v>99</v>
      </c>
      <c r="I98" s="23">
        <v>215</v>
      </c>
      <c r="J98" s="24">
        <v>62</v>
      </c>
      <c r="K98" s="24">
        <v>277</v>
      </c>
      <c r="L98" s="24">
        <v>261</v>
      </c>
      <c r="M98" s="24">
        <v>13</v>
      </c>
      <c r="N98" s="25">
        <v>2</v>
      </c>
      <c r="O98" s="23">
        <v>792</v>
      </c>
      <c r="P98" s="24">
        <v>487</v>
      </c>
      <c r="Q98" s="24">
        <v>1279</v>
      </c>
      <c r="R98" s="24">
        <v>1178</v>
      </c>
      <c r="S98" s="24">
        <v>102</v>
      </c>
      <c r="T98" s="25">
        <v>24</v>
      </c>
      <c r="U98" s="23">
        <v>592</v>
      </c>
      <c r="V98" s="24">
        <v>608</v>
      </c>
      <c r="W98" s="24">
        <v>1200</v>
      </c>
      <c r="X98" s="24">
        <v>1101</v>
      </c>
      <c r="Y98" s="24">
        <v>117</v>
      </c>
      <c r="Z98" s="25">
        <v>41</v>
      </c>
      <c r="AA98" s="23">
        <v>577</v>
      </c>
      <c r="AB98" s="24">
        <v>998</v>
      </c>
      <c r="AC98" s="24">
        <v>1575</v>
      </c>
      <c r="AD98" s="24">
        <v>1482</v>
      </c>
      <c r="AE98" s="24">
        <v>90</v>
      </c>
      <c r="AF98" s="25">
        <v>21</v>
      </c>
      <c r="AG98" s="23">
        <v>291</v>
      </c>
      <c r="AH98" s="24">
        <v>538</v>
      </c>
      <c r="AI98" s="24">
        <v>829</v>
      </c>
      <c r="AJ98" s="24">
        <v>803</v>
      </c>
      <c r="AK98" s="24">
        <v>43</v>
      </c>
      <c r="AL98" s="25">
        <v>11</v>
      </c>
    </row>
    <row r="99" spans="1:38" x14ac:dyDescent="0.25">
      <c r="A99" s="22">
        <v>5977</v>
      </c>
      <c r="B99" s="35">
        <f>VLOOKUP($A99,'Station Equivalency'!$A$2:$B$115,2,0)</f>
        <v>6027</v>
      </c>
      <c r="C99" s="23">
        <v>494</v>
      </c>
      <c r="D99" s="24">
        <v>494</v>
      </c>
      <c r="E99" s="24">
        <v>988</v>
      </c>
      <c r="F99" s="24">
        <v>0</v>
      </c>
      <c r="G99" s="24">
        <v>0</v>
      </c>
      <c r="H99" s="25">
        <v>0</v>
      </c>
      <c r="I99" s="23">
        <v>23</v>
      </c>
      <c r="J99" s="24">
        <v>23</v>
      </c>
      <c r="K99" s="24">
        <v>46</v>
      </c>
      <c r="L99" s="24">
        <v>0</v>
      </c>
      <c r="M99" s="24">
        <v>0</v>
      </c>
      <c r="N99" s="25">
        <v>0</v>
      </c>
      <c r="O99" s="23">
        <v>104</v>
      </c>
      <c r="P99" s="24">
        <v>104</v>
      </c>
      <c r="Q99" s="24">
        <v>208</v>
      </c>
      <c r="R99" s="24">
        <v>0</v>
      </c>
      <c r="S99" s="24">
        <v>0</v>
      </c>
      <c r="T99" s="25">
        <v>0</v>
      </c>
      <c r="U99" s="23">
        <v>128</v>
      </c>
      <c r="V99" s="24">
        <v>128</v>
      </c>
      <c r="W99" s="24">
        <v>256</v>
      </c>
      <c r="X99" s="24">
        <v>0</v>
      </c>
      <c r="Y99" s="24">
        <v>0</v>
      </c>
      <c r="Z99" s="25">
        <v>0</v>
      </c>
      <c r="AA99" s="23">
        <v>144</v>
      </c>
      <c r="AB99" s="24">
        <v>144</v>
      </c>
      <c r="AC99" s="24">
        <v>288</v>
      </c>
      <c r="AD99" s="24">
        <v>0</v>
      </c>
      <c r="AE99" s="24">
        <v>0</v>
      </c>
      <c r="AF99" s="25">
        <v>0</v>
      </c>
      <c r="AG99" s="23">
        <v>95</v>
      </c>
      <c r="AH99" s="24">
        <v>95</v>
      </c>
      <c r="AI99" s="24">
        <v>190</v>
      </c>
      <c r="AJ99" s="24">
        <v>0</v>
      </c>
      <c r="AK99" s="24">
        <v>0</v>
      </c>
      <c r="AL99" s="25">
        <v>0</v>
      </c>
    </row>
    <row r="100" spans="1:38" x14ac:dyDescent="0.25">
      <c r="A100" s="22">
        <v>5978</v>
      </c>
      <c r="B100" s="35">
        <f>VLOOKUP($A100,'Station Equivalency'!$A$2:$B$115,2,0)</f>
        <v>6028</v>
      </c>
      <c r="C100" s="23">
        <v>0</v>
      </c>
      <c r="D100" s="24">
        <v>1917</v>
      </c>
      <c r="E100" s="24">
        <v>1917</v>
      </c>
      <c r="F100" s="24">
        <v>0</v>
      </c>
      <c r="G100" s="24">
        <v>0</v>
      </c>
      <c r="H100" s="25">
        <v>0</v>
      </c>
      <c r="I100" s="23">
        <v>0</v>
      </c>
      <c r="J100" s="24">
        <v>81</v>
      </c>
      <c r="K100" s="24">
        <v>81</v>
      </c>
      <c r="L100" s="24">
        <v>0</v>
      </c>
      <c r="M100" s="24">
        <v>0</v>
      </c>
      <c r="N100" s="25">
        <v>0</v>
      </c>
      <c r="O100" s="23">
        <v>0</v>
      </c>
      <c r="P100" s="24">
        <v>355</v>
      </c>
      <c r="Q100" s="24">
        <v>355</v>
      </c>
      <c r="R100" s="24">
        <v>0</v>
      </c>
      <c r="S100" s="24">
        <v>0</v>
      </c>
      <c r="T100" s="25">
        <v>0</v>
      </c>
      <c r="U100" s="23">
        <v>0</v>
      </c>
      <c r="V100" s="24">
        <v>549</v>
      </c>
      <c r="W100" s="24">
        <v>549</v>
      </c>
      <c r="X100" s="24">
        <v>0</v>
      </c>
      <c r="Y100" s="24">
        <v>0</v>
      </c>
      <c r="Z100" s="25">
        <v>0</v>
      </c>
      <c r="AA100" s="23">
        <v>0</v>
      </c>
      <c r="AB100" s="24">
        <v>629</v>
      </c>
      <c r="AC100" s="24">
        <v>629</v>
      </c>
      <c r="AD100" s="24">
        <v>0</v>
      </c>
      <c r="AE100" s="24">
        <v>0</v>
      </c>
      <c r="AF100" s="25">
        <v>0</v>
      </c>
      <c r="AG100" s="23">
        <v>0</v>
      </c>
      <c r="AH100" s="24">
        <v>303</v>
      </c>
      <c r="AI100" s="24">
        <v>303</v>
      </c>
      <c r="AJ100" s="24">
        <v>0</v>
      </c>
      <c r="AK100" s="24">
        <v>0</v>
      </c>
      <c r="AL100" s="25">
        <v>0</v>
      </c>
    </row>
    <row r="101" spans="1:38" x14ac:dyDescent="0.25">
      <c r="A101" s="22">
        <v>5979</v>
      </c>
      <c r="B101" s="35">
        <f>VLOOKUP($A101,'Station Equivalency'!$A$2:$B$115,2,0)</f>
        <v>6029</v>
      </c>
      <c r="C101" s="23">
        <v>4145</v>
      </c>
      <c r="D101" s="24">
        <v>0</v>
      </c>
      <c r="E101" s="24">
        <v>4145</v>
      </c>
      <c r="F101" s="24">
        <v>3708</v>
      </c>
      <c r="G101" s="24">
        <v>441</v>
      </c>
      <c r="H101" s="25">
        <v>120</v>
      </c>
      <c r="I101" s="23">
        <v>186</v>
      </c>
      <c r="J101" s="24">
        <v>0</v>
      </c>
      <c r="K101" s="24">
        <v>186</v>
      </c>
      <c r="L101" s="24">
        <v>159</v>
      </c>
      <c r="M101" s="24">
        <v>26</v>
      </c>
      <c r="N101" s="25">
        <v>10</v>
      </c>
      <c r="O101" s="23">
        <v>992</v>
      </c>
      <c r="P101" s="24">
        <v>0</v>
      </c>
      <c r="Q101" s="24">
        <v>992</v>
      </c>
      <c r="R101" s="24">
        <v>867</v>
      </c>
      <c r="S101" s="24">
        <v>115</v>
      </c>
      <c r="T101" s="25">
        <v>37</v>
      </c>
      <c r="U101" s="23">
        <v>1088</v>
      </c>
      <c r="V101" s="24">
        <v>0</v>
      </c>
      <c r="W101" s="24">
        <v>1088</v>
      </c>
      <c r="X101" s="24">
        <v>915</v>
      </c>
      <c r="Y101" s="24">
        <v>150</v>
      </c>
      <c r="Z101" s="25">
        <v>43</v>
      </c>
      <c r="AA101" s="23">
        <v>1283</v>
      </c>
      <c r="AB101" s="24">
        <v>0</v>
      </c>
      <c r="AC101" s="24">
        <v>1283</v>
      </c>
      <c r="AD101" s="24">
        <v>1173</v>
      </c>
      <c r="AE101" s="24">
        <v>97</v>
      </c>
      <c r="AF101" s="25">
        <v>19</v>
      </c>
      <c r="AG101" s="23">
        <v>596</v>
      </c>
      <c r="AH101" s="24">
        <v>0</v>
      </c>
      <c r="AI101" s="24">
        <v>596</v>
      </c>
      <c r="AJ101" s="24">
        <v>594</v>
      </c>
      <c r="AK101" s="24">
        <v>53</v>
      </c>
      <c r="AL101" s="25">
        <v>11</v>
      </c>
    </row>
    <row r="102" spans="1:38" x14ac:dyDescent="0.25">
      <c r="A102" s="22">
        <v>5980</v>
      </c>
      <c r="B102" s="35">
        <f>VLOOKUP($A102,'Station Equivalency'!$A$2:$B$115,2,0)</f>
        <v>6030</v>
      </c>
      <c r="C102" s="23">
        <v>5034</v>
      </c>
      <c r="D102" s="24">
        <v>5199</v>
      </c>
      <c r="E102" s="24">
        <v>10233</v>
      </c>
      <c r="F102" s="24">
        <v>9192</v>
      </c>
      <c r="G102" s="24">
        <v>1127</v>
      </c>
      <c r="H102" s="25">
        <v>506</v>
      </c>
      <c r="I102" s="23">
        <v>424</v>
      </c>
      <c r="J102" s="24">
        <v>194</v>
      </c>
      <c r="K102" s="24">
        <v>618</v>
      </c>
      <c r="L102" s="24">
        <v>542</v>
      </c>
      <c r="M102" s="24">
        <v>74</v>
      </c>
      <c r="N102" s="25">
        <v>27</v>
      </c>
      <c r="O102" s="23">
        <v>1367</v>
      </c>
      <c r="P102" s="24">
        <v>1043</v>
      </c>
      <c r="Q102" s="24">
        <v>2410</v>
      </c>
      <c r="R102" s="24">
        <v>2131</v>
      </c>
      <c r="S102" s="24">
        <v>287</v>
      </c>
      <c r="T102" s="25">
        <v>122</v>
      </c>
      <c r="U102" s="23">
        <v>1314</v>
      </c>
      <c r="V102" s="24">
        <v>1385</v>
      </c>
      <c r="W102" s="24">
        <v>2699</v>
      </c>
      <c r="X102" s="24">
        <v>2353</v>
      </c>
      <c r="Y102" s="24">
        <v>334</v>
      </c>
      <c r="Z102" s="25">
        <v>172</v>
      </c>
      <c r="AA102" s="23">
        <v>1370</v>
      </c>
      <c r="AB102" s="24">
        <v>1777</v>
      </c>
      <c r="AC102" s="24">
        <v>3147</v>
      </c>
      <c r="AD102" s="24">
        <v>2855</v>
      </c>
      <c r="AE102" s="24">
        <v>279</v>
      </c>
      <c r="AF102" s="25">
        <v>101</v>
      </c>
      <c r="AG102" s="23">
        <v>559</v>
      </c>
      <c r="AH102" s="24">
        <v>800</v>
      </c>
      <c r="AI102" s="24">
        <v>1359</v>
      </c>
      <c r="AJ102" s="24">
        <v>1311</v>
      </c>
      <c r="AK102" s="24">
        <v>153</v>
      </c>
      <c r="AL102" s="25">
        <v>84</v>
      </c>
    </row>
    <row r="103" spans="1:38" ht="15.75" thickBot="1" x14ac:dyDescent="0.3">
      <c r="A103" s="26">
        <v>5981</v>
      </c>
      <c r="B103" s="36">
        <f>VLOOKUP($A103,'Station Equivalency'!$A$2:$B$115,2,0)</f>
        <v>6031</v>
      </c>
      <c r="C103" s="27">
        <v>533</v>
      </c>
      <c r="D103" s="28">
        <v>533</v>
      </c>
      <c r="E103" s="28">
        <v>1066</v>
      </c>
      <c r="F103" s="28">
        <v>0</v>
      </c>
      <c r="G103" s="28">
        <v>0</v>
      </c>
      <c r="H103" s="29">
        <v>0</v>
      </c>
      <c r="I103" s="27">
        <v>23</v>
      </c>
      <c r="J103" s="28">
        <v>23</v>
      </c>
      <c r="K103" s="28">
        <v>46</v>
      </c>
      <c r="L103" s="28">
        <v>0</v>
      </c>
      <c r="M103" s="28">
        <v>0</v>
      </c>
      <c r="N103" s="29">
        <v>0</v>
      </c>
      <c r="O103" s="27">
        <v>119</v>
      </c>
      <c r="P103" s="28">
        <v>119</v>
      </c>
      <c r="Q103" s="28">
        <v>238</v>
      </c>
      <c r="R103" s="28">
        <v>0</v>
      </c>
      <c r="S103" s="28">
        <v>0</v>
      </c>
      <c r="T103" s="29">
        <v>0</v>
      </c>
      <c r="U103" s="27">
        <v>137</v>
      </c>
      <c r="V103" s="28">
        <v>137</v>
      </c>
      <c r="W103" s="28">
        <v>274</v>
      </c>
      <c r="X103" s="28">
        <v>0</v>
      </c>
      <c r="Y103" s="28">
        <v>0</v>
      </c>
      <c r="Z103" s="29">
        <v>0</v>
      </c>
      <c r="AA103" s="27">
        <v>158</v>
      </c>
      <c r="AB103" s="28">
        <v>158</v>
      </c>
      <c r="AC103" s="28">
        <v>316</v>
      </c>
      <c r="AD103" s="28">
        <v>0</v>
      </c>
      <c r="AE103" s="28">
        <v>0</v>
      </c>
      <c r="AF103" s="29">
        <v>0</v>
      </c>
      <c r="AG103" s="27">
        <v>96</v>
      </c>
      <c r="AH103" s="28">
        <v>96</v>
      </c>
      <c r="AI103" s="28">
        <v>192</v>
      </c>
      <c r="AJ103" s="28">
        <v>0</v>
      </c>
      <c r="AK103" s="28">
        <v>0</v>
      </c>
      <c r="AL103" s="29">
        <v>0</v>
      </c>
    </row>
    <row r="104" spans="1:38" x14ac:dyDescent="0.25">
      <c r="A104" s="30"/>
      <c r="B104" s="30"/>
      <c r="C104" s="30">
        <f t="shared" ref="C104:H104" si="0">SUM(C3:C103)</f>
        <v>223736</v>
      </c>
      <c r="D104" s="30">
        <f t="shared" si="0"/>
        <v>253725</v>
      </c>
      <c r="E104" s="30">
        <f t="shared" si="0"/>
        <v>477461</v>
      </c>
      <c r="F104" s="30">
        <f t="shared" si="0"/>
        <v>362965</v>
      </c>
      <c r="G104" s="30">
        <f t="shared" si="0"/>
        <v>36962</v>
      </c>
      <c r="H104" s="30">
        <f t="shared" si="0"/>
        <v>16088</v>
      </c>
      <c r="I104" s="30">
        <f>SUM(I3:I103)</f>
        <v>11533</v>
      </c>
      <c r="J104" s="30">
        <f>SUM(J3:J103)</f>
        <v>7530</v>
      </c>
      <c r="K104" s="30">
        <f>SUM(K3:K103)</f>
        <v>19063</v>
      </c>
      <c r="L104" s="30">
        <f t="shared" ref="L104:AL104" si="1">SUM(L3:L103)</f>
        <v>14361</v>
      </c>
      <c r="M104" s="30">
        <f t="shared" si="1"/>
        <v>1993</v>
      </c>
      <c r="N104" s="30">
        <f t="shared" si="1"/>
        <v>1043</v>
      </c>
      <c r="O104" s="30">
        <f t="shared" si="1"/>
        <v>58043</v>
      </c>
      <c r="P104" s="30">
        <f t="shared" si="1"/>
        <v>52348</v>
      </c>
      <c r="Q104" s="30">
        <f t="shared" si="1"/>
        <v>110391</v>
      </c>
      <c r="R104" s="30">
        <f t="shared" si="1"/>
        <v>82403</v>
      </c>
      <c r="S104" s="30">
        <f t="shared" si="1"/>
        <v>8975</v>
      </c>
      <c r="T104" s="30">
        <f t="shared" si="1"/>
        <v>3665</v>
      </c>
      <c r="U104" s="30">
        <f t="shared" si="1"/>
        <v>62697</v>
      </c>
      <c r="V104" s="30">
        <f t="shared" si="1"/>
        <v>70008</v>
      </c>
      <c r="W104" s="30">
        <f t="shared" si="1"/>
        <v>132705</v>
      </c>
      <c r="X104" s="30">
        <f t="shared" si="1"/>
        <v>97746</v>
      </c>
      <c r="Y104" s="30">
        <f t="shared" si="1"/>
        <v>12522</v>
      </c>
      <c r="Z104" s="30">
        <f t="shared" si="1"/>
        <v>5588</v>
      </c>
      <c r="AA104" s="30">
        <f t="shared" si="1"/>
        <v>62384</v>
      </c>
      <c r="AB104" s="30">
        <f t="shared" si="1"/>
        <v>82405</v>
      </c>
      <c r="AC104" s="30">
        <f t="shared" si="1"/>
        <v>144789</v>
      </c>
      <c r="AD104" s="30">
        <f t="shared" si="1"/>
        <v>112218</v>
      </c>
      <c r="AE104" s="30">
        <f t="shared" si="1"/>
        <v>9015</v>
      </c>
      <c r="AF104" s="30">
        <f t="shared" si="1"/>
        <v>3408</v>
      </c>
      <c r="AG104" s="30">
        <f t="shared" si="1"/>
        <v>29079</v>
      </c>
      <c r="AH104" s="30">
        <f t="shared" si="1"/>
        <v>41434</v>
      </c>
      <c r="AI104" s="30">
        <f t="shared" si="1"/>
        <v>70513</v>
      </c>
      <c r="AJ104" s="30">
        <f t="shared" si="1"/>
        <v>56237</v>
      </c>
      <c r="AK104" s="30">
        <f t="shared" si="1"/>
        <v>4457</v>
      </c>
      <c r="AL104" s="30">
        <f t="shared" si="1"/>
        <v>2384</v>
      </c>
    </row>
  </sheetData>
  <mergeCells count="8">
    <mergeCell ref="AG1:AL1"/>
    <mergeCell ref="A1:A2"/>
    <mergeCell ref="C1:H1"/>
    <mergeCell ref="I1:N1"/>
    <mergeCell ref="O1:T1"/>
    <mergeCell ref="U1:Z1"/>
    <mergeCell ref="AA1:AF1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"/>
  <sheetViews>
    <sheetView workbookViewId="0">
      <selection activeCell="L31" sqref="L31"/>
    </sheetView>
  </sheetViews>
  <sheetFormatPr defaultRowHeight="15" x14ac:dyDescent="0.25"/>
  <cols>
    <col min="1" max="7" width="9.140625" style="42"/>
    <col min="12" max="12" width="12.42578125" bestFit="1" customWidth="1"/>
  </cols>
  <sheetData>
    <row r="2" spans="1:20" ht="30" x14ac:dyDescent="0.25">
      <c r="A2" s="42" t="s">
        <v>166</v>
      </c>
      <c r="B2" s="42" t="s">
        <v>165</v>
      </c>
      <c r="C2" s="42" t="s">
        <v>167</v>
      </c>
      <c r="D2" s="42" t="s">
        <v>168</v>
      </c>
      <c r="E2" s="43" t="s">
        <v>169</v>
      </c>
      <c r="F2" s="43" t="s">
        <v>170</v>
      </c>
      <c r="G2" s="43" t="s">
        <v>171</v>
      </c>
      <c r="H2" s="43" t="s">
        <v>176</v>
      </c>
      <c r="I2" s="43" t="s">
        <v>177</v>
      </c>
      <c r="J2" s="43" t="s">
        <v>178</v>
      </c>
      <c r="K2" s="43" t="s">
        <v>179</v>
      </c>
      <c r="L2" s="43" t="s">
        <v>180</v>
      </c>
      <c r="M2" s="43" t="s">
        <v>181</v>
      </c>
      <c r="N2" s="43" t="s">
        <v>182</v>
      </c>
      <c r="O2" s="43" t="s">
        <v>183</v>
      </c>
      <c r="S2" t="s">
        <v>172</v>
      </c>
    </row>
    <row r="3" spans="1:20" x14ac:dyDescent="0.25">
      <c r="A3" s="42">
        <v>5936</v>
      </c>
      <c r="B3" s="42">
        <f>'Processed Period Data'!F15</f>
        <v>2551</v>
      </c>
      <c r="C3" s="42">
        <f>'Processed Period Data'!G15</f>
        <v>335</v>
      </c>
      <c r="D3" s="42">
        <f>'Processed Period Data'!H15</f>
        <v>168</v>
      </c>
      <c r="E3" s="45">
        <f>B3/SUM(B3:C3)</f>
        <v>0.88392238392238387</v>
      </c>
      <c r="F3" s="45">
        <f>1-E3-G3</f>
        <v>5.7865557865557915E-2</v>
      </c>
      <c r="G3" s="45">
        <f>D3/SUM(B3:C3)</f>
        <v>5.8212058212058215E-2</v>
      </c>
      <c r="H3" s="44">
        <f>$T$5*E3*$T$4</f>
        <v>0.71597713097713089</v>
      </c>
      <c r="I3" s="44">
        <f>E3*$T$5*$T$3</f>
        <v>7.9553014553014556E-2</v>
      </c>
      <c r="J3" s="44">
        <f>E3*$T$6*$T$4</f>
        <v>7.9553014553014556E-2</v>
      </c>
      <c r="K3" s="44">
        <f>E3*$T$6*$T$3</f>
        <v>8.8392238392238399E-3</v>
      </c>
      <c r="L3" s="44">
        <f>F3*$T$4</f>
        <v>5.2079002079002124E-2</v>
      </c>
      <c r="M3" s="44">
        <f>F3*$T$3</f>
        <v>5.7865557865557915E-3</v>
      </c>
      <c r="N3" s="44">
        <f>G3*$T$4</f>
        <v>5.2390852390852394E-2</v>
      </c>
      <c r="O3" s="44">
        <f>G3*$T$3</f>
        <v>5.8212058212058215E-3</v>
      </c>
      <c r="S3" t="s">
        <v>173</v>
      </c>
      <c r="T3">
        <v>0.1</v>
      </c>
    </row>
    <row r="4" spans="1:20" x14ac:dyDescent="0.25">
      <c r="A4" s="42">
        <v>5937</v>
      </c>
      <c r="B4" s="42">
        <f>'Processed Period Data'!F16</f>
        <v>601</v>
      </c>
      <c r="C4" s="42">
        <f>'Processed Period Data'!G16</f>
        <v>38</v>
      </c>
      <c r="D4" s="42">
        <f>'Processed Period Data'!H16</f>
        <v>11</v>
      </c>
      <c r="E4" s="45">
        <f t="shared" ref="E4:E6" si="0">B4/SUM(B4:C4)</f>
        <v>0.94053208137715183</v>
      </c>
      <c r="F4" s="45">
        <f t="shared" ref="F4:F6" si="1">1-E4-G4</f>
        <v>4.2253521126760535E-2</v>
      </c>
      <c r="G4" s="45">
        <f t="shared" ref="G4:G6" si="2">D4/SUM(B4:C4)</f>
        <v>1.7214397496087636E-2</v>
      </c>
      <c r="H4" s="44">
        <f t="shared" ref="H4:H6" si="3">$T$5*E4*$T$4</f>
        <v>0.76183098591549303</v>
      </c>
      <c r="I4" s="44">
        <f t="shared" ref="I4:I6" si="4">E4*$T$5*$T$3</f>
        <v>8.4647887323943682E-2</v>
      </c>
      <c r="J4" s="44">
        <f t="shared" ref="J4:J6" si="5">E4*$T$6*$T$4</f>
        <v>8.4647887323943669E-2</v>
      </c>
      <c r="K4" s="44">
        <f t="shared" ref="K4:K6" si="6">E4*$T$6*$T$3</f>
        <v>9.4053208137715189E-3</v>
      </c>
      <c r="L4" s="44">
        <f t="shared" ref="L4:L6" si="7">F4*$T$4</f>
        <v>3.8028169014084484E-2</v>
      </c>
      <c r="M4" s="44">
        <f t="shared" ref="M4:M6" si="8">F4*$T$3</f>
        <v>4.2253521126760533E-3</v>
      </c>
      <c r="N4" s="44">
        <f t="shared" ref="N4:N6" si="9">G4*$T$4</f>
        <v>1.5492957746478872E-2</v>
      </c>
      <c r="O4" s="44">
        <f t="shared" ref="O4:O6" si="10">G4*$T$3</f>
        <v>1.7214397496087637E-3</v>
      </c>
      <c r="S4" t="s">
        <v>174</v>
      </c>
      <c r="T4">
        <v>0.9</v>
      </c>
    </row>
    <row r="5" spans="1:20" x14ac:dyDescent="0.25">
      <c r="A5" s="42">
        <v>5938</v>
      </c>
      <c r="B5" s="42">
        <f>'Processed Period Data'!F17</f>
        <v>2660</v>
      </c>
      <c r="C5" s="42">
        <f>'Processed Period Data'!G17</f>
        <v>273</v>
      </c>
      <c r="D5" s="42">
        <f>'Processed Period Data'!H17</f>
        <v>178</v>
      </c>
      <c r="E5" s="45">
        <f t="shared" si="0"/>
        <v>0.90692124105011929</v>
      </c>
      <c r="F5" s="45">
        <f t="shared" si="1"/>
        <v>3.2390044323218591E-2</v>
      </c>
      <c r="G5" s="45">
        <f t="shared" si="2"/>
        <v>6.0688714626662123E-2</v>
      </c>
      <c r="H5" s="44">
        <f t="shared" si="3"/>
        <v>0.73460620525059661</v>
      </c>
      <c r="I5" s="44">
        <f t="shared" si="4"/>
        <v>8.1622911694510747E-2</v>
      </c>
      <c r="J5" s="44">
        <f t="shared" si="5"/>
        <v>8.1622911694510733E-2</v>
      </c>
      <c r="K5" s="44">
        <f t="shared" si="6"/>
        <v>9.0692124105011939E-3</v>
      </c>
      <c r="L5" s="44">
        <f t="shared" si="7"/>
        <v>2.9151039890896732E-2</v>
      </c>
      <c r="M5" s="44">
        <f t="shared" si="8"/>
        <v>3.2390044323218591E-3</v>
      </c>
      <c r="N5" s="44">
        <f t="shared" si="9"/>
        <v>5.4619843163995908E-2</v>
      </c>
      <c r="O5" s="44">
        <f t="shared" si="10"/>
        <v>6.0688714626662126E-3</v>
      </c>
      <c r="S5" t="s">
        <v>165</v>
      </c>
      <c r="T5">
        <v>0.9</v>
      </c>
    </row>
    <row r="6" spans="1:20" x14ac:dyDescent="0.25">
      <c r="A6" s="42">
        <v>5939</v>
      </c>
      <c r="B6" s="42">
        <f>'Processed Period Data'!F18</f>
        <v>1546</v>
      </c>
      <c r="C6" s="42">
        <f>'Processed Period Data'!G18</f>
        <v>113</v>
      </c>
      <c r="D6" s="42">
        <f>'Processed Period Data'!H18</f>
        <v>47</v>
      </c>
      <c r="E6" s="45">
        <f t="shared" si="0"/>
        <v>0.93188667872212172</v>
      </c>
      <c r="F6" s="45">
        <f t="shared" si="1"/>
        <v>3.97830018083183E-2</v>
      </c>
      <c r="G6" s="45">
        <f t="shared" si="2"/>
        <v>2.8330319469559977E-2</v>
      </c>
      <c r="H6" s="44">
        <f t="shared" si="3"/>
        <v>0.7548282097649186</v>
      </c>
      <c r="I6" s="44">
        <f t="shared" si="4"/>
        <v>8.3869801084990966E-2</v>
      </c>
      <c r="J6" s="44">
        <f t="shared" si="5"/>
        <v>8.3869801084990966E-2</v>
      </c>
      <c r="K6" s="44">
        <f t="shared" si="6"/>
        <v>9.3188667872212191E-3</v>
      </c>
      <c r="L6" s="44">
        <f t="shared" si="7"/>
        <v>3.5804701627486474E-2</v>
      </c>
      <c r="M6" s="44">
        <f t="shared" si="8"/>
        <v>3.9783001808318301E-3</v>
      </c>
      <c r="N6" s="44">
        <f t="shared" si="9"/>
        <v>2.5497287522603981E-2</v>
      </c>
      <c r="O6" s="44">
        <f t="shared" si="10"/>
        <v>2.8330319469559977E-3</v>
      </c>
      <c r="S6" t="s">
        <v>175</v>
      </c>
      <c r="T6">
        <v>0.1</v>
      </c>
    </row>
    <row r="7" spans="1:20" x14ac:dyDescent="0.25">
      <c r="A7" s="42">
        <v>5940</v>
      </c>
      <c r="E7" s="45"/>
      <c r="F7" s="45"/>
      <c r="G7" s="45"/>
      <c r="H7" s="44"/>
      <c r="I7" s="44"/>
      <c r="J7" s="44"/>
      <c r="K7" s="44"/>
      <c r="L7" s="44"/>
      <c r="M7" s="44"/>
      <c r="N7" s="44"/>
      <c r="O7" s="44"/>
    </row>
    <row r="8" spans="1:20" x14ac:dyDescent="0.25">
      <c r="A8" s="42">
        <v>5941</v>
      </c>
      <c r="E8" s="45"/>
      <c r="F8" s="45"/>
      <c r="G8" s="45"/>
      <c r="H8" s="44"/>
      <c r="I8" s="44"/>
      <c r="J8" s="44"/>
      <c r="K8" s="44"/>
      <c r="L8" s="44"/>
      <c r="M8" s="44"/>
      <c r="N8" s="44"/>
      <c r="O8" s="44"/>
    </row>
    <row r="9" spans="1:20" x14ac:dyDescent="0.25">
      <c r="A9" s="42">
        <v>5942</v>
      </c>
      <c r="B9" s="42">
        <f>'Processed Period Data'!F21</f>
        <v>21986</v>
      </c>
      <c r="C9" s="42">
        <f>'Processed Period Data'!G21</f>
        <v>1093</v>
      </c>
      <c r="D9" s="42">
        <f>'Processed Period Data'!H21</f>
        <v>319</v>
      </c>
      <c r="E9" s="45">
        <f t="shared" ref="E9" si="11">B9/SUM(B9:C9)</f>
        <v>0.95264092898305819</v>
      </c>
      <c r="F9" s="45">
        <f t="shared" ref="F9" si="12">1-E9-G9</f>
        <v>3.3536981671649556E-2</v>
      </c>
      <c r="G9" s="45">
        <f>D9/SUM(B9:C9)</f>
        <v>1.3822089345292258E-2</v>
      </c>
      <c r="H9" s="44">
        <f t="shared" ref="H9" si="13">$T$5*E9*$T$4</f>
        <v>0.77163915247627712</v>
      </c>
      <c r="I9" s="44">
        <f t="shared" ref="I9" si="14">E9*$T$5*$T$3</f>
        <v>8.5737683608475238E-2</v>
      </c>
      <c r="J9" s="44">
        <f t="shared" ref="J9" si="15">E9*$T$6*$T$4</f>
        <v>8.5737683608475251E-2</v>
      </c>
      <c r="K9" s="44">
        <f t="shared" ref="K9" si="16">E9*$T$6*$T$3</f>
        <v>9.5264092898305827E-3</v>
      </c>
      <c r="L9" s="44">
        <f t="shared" ref="L9" si="17">F9*$T$4</f>
        <v>3.0183283504484602E-2</v>
      </c>
      <c r="M9" s="44">
        <f t="shared" ref="M9" si="18">F9*$T$3</f>
        <v>3.3536981671649559E-3</v>
      </c>
      <c r="N9" s="44">
        <f t="shared" ref="N9" si="19">G9*$T$4</f>
        <v>1.2439880410763032E-2</v>
      </c>
      <c r="O9" s="44">
        <f t="shared" ref="O9" si="20">G9*$T$3</f>
        <v>1.3822089345292259E-3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"/>
  <sheetViews>
    <sheetView workbookViewId="0">
      <selection activeCell="I5" sqref="I5"/>
    </sheetView>
  </sheetViews>
  <sheetFormatPr defaultRowHeight="12" x14ac:dyDescent="0.2"/>
  <cols>
    <col min="1" max="1" width="9.140625" style="2"/>
    <col min="2" max="2" width="14.42578125" style="2" bestFit="1" customWidth="1"/>
    <col min="3" max="16384" width="9.140625" style="2"/>
  </cols>
  <sheetData>
    <row r="1" spans="1:26" x14ac:dyDescent="0.2">
      <c r="A1" s="50" t="s">
        <v>26</v>
      </c>
      <c r="B1" s="50" t="s">
        <v>27</v>
      </c>
      <c r="C1" s="50" t="s">
        <v>28</v>
      </c>
      <c r="D1" s="50" t="s">
        <v>29</v>
      </c>
      <c r="E1" s="50" t="s">
        <v>30</v>
      </c>
      <c r="F1" s="50" t="s">
        <v>31</v>
      </c>
      <c r="G1" s="50" t="s">
        <v>32</v>
      </c>
      <c r="H1" s="50" t="s">
        <v>33</v>
      </c>
      <c r="I1" s="50" t="s">
        <v>34</v>
      </c>
      <c r="J1" s="50" t="s">
        <v>35</v>
      </c>
      <c r="K1" s="51" t="s">
        <v>149</v>
      </c>
      <c r="L1" s="51" t="s">
        <v>36</v>
      </c>
      <c r="M1" s="51" t="s">
        <v>37</v>
      </c>
      <c r="N1" s="51" t="s">
        <v>38</v>
      </c>
      <c r="O1" s="51" t="s">
        <v>150</v>
      </c>
      <c r="P1" s="52" t="s">
        <v>39</v>
      </c>
      <c r="Q1" s="52" t="s">
        <v>40</v>
      </c>
      <c r="R1" s="52" t="s">
        <v>41</v>
      </c>
      <c r="S1" s="52" t="s">
        <v>42</v>
      </c>
      <c r="T1" s="52" t="s">
        <v>43</v>
      </c>
      <c r="U1" s="52" t="s">
        <v>44</v>
      </c>
      <c r="V1" s="52" t="s">
        <v>45</v>
      </c>
      <c r="W1" s="52" t="s">
        <v>46</v>
      </c>
      <c r="X1" s="52" t="s">
        <v>47</v>
      </c>
      <c r="Y1" s="52" t="s">
        <v>48</v>
      </c>
      <c r="Z1" s="52" t="s">
        <v>49</v>
      </c>
    </row>
    <row r="2" spans="1:26" x14ac:dyDescent="0.2">
      <c r="A2" s="2">
        <v>5923</v>
      </c>
      <c r="B2" s="2" t="str">
        <f>'Updated External Data'!C2</f>
        <v>SR 113</v>
      </c>
      <c r="C2" s="2">
        <f>'Updated External Data'!D2</f>
        <v>15</v>
      </c>
      <c r="D2" s="2">
        <f>'Updated External Data'!E2</f>
        <v>192</v>
      </c>
      <c r="E2" s="2">
        <f>'Updated External Data'!F2</f>
        <v>2</v>
      </c>
      <c r="F2" s="2">
        <f>'Updated External Data'!G2</f>
        <v>7</v>
      </c>
      <c r="G2" s="2">
        <f>'Updated External Data'!H2</f>
        <v>0</v>
      </c>
      <c r="H2" s="2">
        <f>'Updated External Data'!I2</f>
        <v>9229</v>
      </c>
      <c r="I2" s="2">
        <f>'Updated External Data'!J2</f>
        <v>7890</v>
      </c>
      <c r="J2" s="2">
        <f>'Updated External Data'!K2</f>
        <v>7100</v>
      </c>
      <c r="K2" s="2">
        <f>'Updated External Data'!L2</f>
        <v>7260</v>
      </c>
      <c r="L2" s="2">
        <f>'Updated External Data'!M2</f>
        <v>9840</v>
      </c>
      <c r="M2" s="2">
        <f>'Updated External Data'!N2</f>
        <v>8412</v>
      </c>
      <c r="N2" s="2">
        <f>'Updated External Data'!O2</f>
        <v>7570</v>
      </c>
      <c r="O2" s="2">
        <f>'Updated External Data'!P2</f>
        <v>7740</v>
      </c>
      <c r="P2" s="53">
        <f>ROUND('Updated External Data'!Q2,4)</f>
        <v>0</v>
      </c>
      <c r="Q2" s="53">
        <f>ROUND('Updated External Data'!R2,4)</f>
        <v>0</v>
      </c>
      <c r="R2" s="53">
        <f>ROUND('Updated External Data'!S2,4)</f>
        <v>0.35199999999999998</v>
      </c>
      <c r="S2" s="53">
        <f>ROUND('Updated External Data'!T2,4)</f>
        <v>0.35189999999999999</v>
      </c>
      <c r="T2" s="53">
        <f>ROUND('Updated External Data'!U2,4)</f>
        <v>8.6400000000000005E-2</v>
      </c>
      <c r="U2" s="53">
        <f>ROUND('Updated External Data'!V2,4)</f>
        <v>9.4100000000000003E-2</v>
      </c>
      <c r="V2" s="53">
        <f>ROUND('Updated External Data'!W2,4)</f>
        <v>5.4999999999999997E-3</v>
      </c>
      <c r="W2" s="53">
        <f>ROUND('Updated External Data'!X2,4)</f>
        <v>5.5100000000000003E-2</v>
      </c>
      <c r="X2" s="53">
        <f>ROUND('Updated External Data'!Y2,4)</f>
        <v>0</v>
      </c>
      <c r="Y2" s="53">
        <f>ROUND('Updated External Data'!Z2,4)</f>
        <v>4.6199999999999998E-2</v>
      </c>
      <c r="Z2" s="53">
        <f>ROUND('Updated External Data'!AA2,4)</f>
        <v>8.8999999999999999E-3</v>
      </c>
    </row>
    <row r="3" spans="1:26" x14ac:dyDescent="0.2">
      <c r="A3" s="2">
        <v>5924</v>
      </c>
      <c r="B3" s="2" t="str">
        <f>'Updated External Data'!C3</f>
        <v>Chulio Rd/Euhar</v>
      </c>
      <c r="C3" s="2">
        <f>'Updated External Data'!D3</f>
        <v>15</v>
      </c>
      <c r="D3" s="2">
        <f>'Updated External Data'!E3</f>
        <v>294</v>
      </c>
      <c r="E3" s="2">
        <f>'Updated External Data'!F3</f>
        <v>2</v>
      </c>
      <c r="F3" s="2">
        <f>'Updated External Data'!G3</f>
        <v>1</v>
      </c>
      <c r="G3" s="2">
        <f>'Updated External Data'!H3</f>
        <v>0</v>
      </c>
      <c r="H3" s="2">
        <f>'Updated External Data'!I3</f>
        <v>1122</v>
      </c>
      <c r="I3" s="2">
        <f>'Updated External Data'!J3</f>
        <v>1350</v>
      </c>
      <c r="J3" s="2">
        <f>'Updated External Data'!K3</f>
        <v>1430</v>
      </c>
      <c r="K3" s="2">
        <f>'Updated External Data'!L3</f>
        <v>1260</v>
      </c>
      <c r="L3" s="2">
        <f>'Updated External Data'!M3</f>
        <v>1198</v>
      </c>
      <c r="M3" s="2">
        <f>'Updated External Data'!N3</f>
        <v>1440</v>
      </c>
      <c r="N3" s="2">
        <f>'Updated External Data'!O3</f>
        <v>1526</v>
      </c>
      <c r="O3" s="2">
        <f>'Updated External Data'!P3</f>
        <v>1340</v>
      </c>
      <c r="P3" s="53">
        <f>ROUND('Updated External Data'!Q3,4)</f>
        <v>0</v>
      </c>
      <c r="Q3" s="53">
        <f>ROUND('Updated External Data'!R3,4)</f>
        <v>0</v>
      </c>
      <c r="R3" s="53">
        <f>ROUND('Updated External Data'!S3,4)</f>
        <v>0.42070000000000002</v>
      </c>
      <c r="S3" s="53">
        <f>ROUND('Updated External Data'!T3,4)</f>
        <v>0.42070000000000002</v>
      </c>
      <c r="T3" s="53">
        <f>ROUND('Updated External Data'!U3,4)</f>
        <v>0</v>
      </c>
      <c r="U3" s="53">
        <f>ROUND('Updated External Data'!V3,4)</f>
        <v>0.1081</v>
      </c>
      <c r="V3" s="53">
        <f>ROUND('Updated External Data'!W3,4)</f>
        <v>0</v>
      </c>
      <c r="W3" s="53">
        <f>ROUND('Updated External Data'!X3,4)</f>
        <v>4.4600000000000001E-2</v>
      </c>
      <c r="X3" s="53">
        <f>ROUND('Updated External Data'!Y3,4)</f>
        <v>0</v>
      </c>
      <c r="Y3" s="53">
        <f>ROUND('Updated External Data'!Z3,4)</f>
        <v>5.1999999999999998E-3</v>
      </c>
      <c r="Z3" s="53">
        <f>ROUND('Updated External Data'!AA3,4)</f>
        <v>0</v>
      </c>
    </row>
    <row r="4" spans="1:26" x14ac:dyDescent="0.2">
      <c r="A4" s="2">
        <v>5925</v>
      </c>
      <c r="B4" s="2" t="str">
        <f>'Updated External Data'!C4</f>
        <v>SR 20/US 411</v>
      </c>
      <c r="C4" s="2">
        <f>'Updated External Data'!D4</f>
        <v>15</v>
      </c>
      <c r="D4" s="2">
        <f>'Updated External Data'!E4</f>
        <v>134</v>
      </c>
      <c r="E4" s="2">
        <f>'Updated External Data'!F4</f>
        <v>4</v>
      </c>
      <c r="F4" s="2">
        <f>'Updated External Data'!G4</f>
        <v>1</v>
      </c>
      <c r="G4" s="2">
        <f>'Updated External Data'!H4</f>
        <v>0</v>
      </c>
      <c r="H4" s="2">
        <f>'Updated External Data'!I4</f>
        <v>18660</v>
      </c>
      <c r="I4" s="2">
        <f>'Updated External Data'!J4</f>
        <v>17290</v>
      </c>
      <c r="J4" s="2">
        <f>'Updated External Data'!K4</f>
        <v>16790</v>
      </c>
      <c r="K4" s="2">
        <f>'Updated External Data'!L4</f>
        <v>16100</v>
      </c>
      <c r="L4" s="2">
        <f>'Updated External Data'!M4</f>
        <v>19892</v>
      </c>
      <c r="M4" s="2">
        <f>'Updated External Data'!N4</f>
        <v>18432</v>
      </c>
      <c r="N4" s="2">
        <f>'Updated External Data'!O4</f>
        <v>17900</v>
      </c>
      <c r="O4" s="2">
        <f>'Updated External Data'!P4</f>
        <v>17160</v>
      </c>
      <c r="P4" s="53">
        <f>ROUND('Updated External Data'!Q4,4)</f>
        <v>0</v>
      </c>
      <c r="Q4" s="53">
        <f>ROUND('Updated External Data'!R4,4)</f>
        <v>0</v>
      </c>
      <c r="R4" s="53">
        <f>ROUND('Updated External Data'!S4,4)</f>
        <v>0.36749999999999999</v>
      </c>
      <c r="S4" s="53">
        <f>ROUND('Updated External Data'!T4,4)</f>
        <v>0.36749999999999999</v>
      </c>
      <c r="T4" s="53">
        <f>ROUND('Updated External Data'!U4,4)</f>
        <v>4.2200000000000001E-2</v>
      </c>
      <c r="U4" s="53">
        <f>ROUND('Updated External Data'!V4,4)</f>
        <v>0.1002</v>
      </c>
      <c r="V4" s="53">
        <f>ROUND('Updated External Data'!W4,4)</f>
        <v>2.5000000000000001E-3</v>
      </c>
      <c r="W4" s="53">
        <f>ROUND('Updated External Data'!X4,4)</f>
        <v>4.1099999999999998E-2</v>
      </c>
      <c r="X4" s="53">
        <f>ROUND('Updated External Data'!Y4,4)</f>
        <v>4.4999999999999997E-3</v>
      </c>
      <c r="Y4" s="53">
        <f>ROUND('Updated External Data'!Z4,4)</f>
        <v>5.4600000000000003E-2</v>
      </c>
      <c r="Z4" s="53">
        <f>ROUND('Updated External Data'!AA4,4)</f>
        <v>1.9800000000000002E-2</v>
      </c>
    </row>
    <row r="5" spans="1:26" x14ac:dyDescent="0.2">
      <c r="A5" s="2">
        <v>5926</v>
      </c>
      <c r="B5" s="2" t="str">
        <f>'Updated External Data'!C5</f>
        <v>SR 293</v>
      </c>
      <c r="C5" s="2">
        <f>'Updated External Data'!D5</f>
        <v>15</v>
      </c>
      <c r="D5" s="2">
        <f>'Updated External Data'!E5</f>
        <v>261</v>
      </c>
      <c r="E5" s="2">
        <f>'Updated External Data'!F5</f>
        <v>2</v>
      </c>
      <c r="F5" s="2">
        <f>'Updated External Data'!G5</f>
        <v>1</v>
      </c>
      <c r="G5" s="2">
        <f>'Updated External Data'!H5</f>
        <v>0</v>
      </c>
      <c r="H5" s="2">
        <f>'Updated External Data'!I5</f>
        <v>1400</v>
      </c>
      <c r="I5" s="2">
        <f>'Updated External Data'!J5</f>
        <v>1780</v>
      </c>
      <c r="J5" s="2">
        <f>'Updated External Data'!K5</f>
        <v>1630</v>
      </c>
      <c r="K5" s="2">
        <f>'Updated External Data'!L5</f>
        <v>1490</v>
      </c>
      <c r="L5" s="2">
        <f>'Updated External Data'!M5</f>
        <v>1494</v>
      </c>
      <c r="M5" s="2">
        <f>'Updated External Data'!N5</f>
        <v>1898</v>
      </c>
      <c r="N5" s="2">
        <f>'Updated External Data'!O5</f>
        <v>1738</v>
      </c>
      <c r="O5" s="2">
        <f>'Updated External Data'!P5</f>
        <v>1590</v>
      </c>
      <c r="P5" s="53">
        <f>ROUND('Updated External Data'!Q5,4)</f>
        <v>0</v>
      </c>
      <c r="Q5" s="53">
        <f>ROUND('Updated External Data'!R5,4)</f>
        <v>0</v>
      </c>
      <c r="R5" s="53">
        <f>ROUND('Updated External Data'!S5,4)</f>
        <v>0.37169999999999997</v>
      </c>
      <c r="S5" s="53">
        <f>ROUND('Updated External Data'!T5,4)</f>
        <v>0.37109999999999999</v>
      </c>
      <c r="T5" s="53">
        <f>ROUND('Updated External Data'!U5,4)</f>
        <v>2.1299999999999999E-2</v>
      </c>
      <c r="U5" s="53">
        <f>ROUND('Updated External Data'!V5,4)</f>
        <v>0.1249</v>
      </c>
      <c r="V5" s="53">
        <f>ROUND('Updated External Data'!W5,4)</f>
        <v>2.3E-3</v>
      </c>
      <c r="W5" s="53">
        <f>ROUND('Updated External Data'!X5,4)</f>
        <v>7.7100000000000002E-2</v>
      </c>
      <c r="X5" s="53">
        <f>ROUND('Updated External Data'!Y5,4)</f>
        <v>0</v>
      </c>
      <c r="Y5" s="53">
        <f>ROUND('Updated External Data'!Z5,4)</f>
        <v>3.1600000000000003E-2</v>
      </c>
      <c r="Z5" s="53">
        <f>ROUND('Updated External Data'!AA5,4)</f>
        <v>0</v>
      </c>
    </row>
    <row r="6" spans="1:26" x14ac:dyDescent="0.2">
      <c r="A6" s="2">
        <v>5927</v>
      </c>
      <c r="B6" s="2" t="str">
        <f>'Updated External Data'!C6</f>
        <v>SR 140</v>
      </c>
      <c r="C6" s="2">
        <f>'Updated External Data'!D6</f>
        <v>15</v>
      </c>
      <c r="D6" s="2">
        <f>'Updated External Data'!E6</f>
        <v>203</v>
      </c>
      <c r="E6" s="2">
        <f>'Updated External Data'!F6</f>
        <v>2</v>
      </c>
      <c r="F6" s="2">
        <f>'Updated External Data'!G6</f>
        <v>1</v>
      </c>
      <c r="G6" s="2">
        <f>'Updated External Data'!H6</f>
        <v>0</v>
      </c>
      <c r="H6" s="2">
        <f>'Updated External Data'!I6</f>
        <v>9420</v>
      </c>
      <c r="I6" s="2">
        <f>'Updated External Data'!J6</f>
        <v>11450</v>
      </c>
      <c r="J6" s="2">
        <f>'Updated External Data'!K6</f>
        <v>10670</v>
      </c>
      <c r="K6" s="2">
        <f>'Updated External Data'!L6</f>
        <v>11400</v>
      </c>
      <c r="L6" s="2">
        <f>'Updated External Data'!M6</f>
        <v>10042</v>
      </c>
      <c r="M6" s="2">
        <f>'Updated External Data'!N6</f>
        <v>12206</v>
      </c>
      <c r="N6" s="2">
        <f>'Updated External Data'!O6</f>
        <v>11376</v>
      </c>
      <c r="O6" s="2">
        <f>'Updated External Data'!P6</f>
        <v>12150</v>
      </c>
      <c r="P6" s="53">
        <f>ROUND('Updated External Data'!Q6,4)</f>
        <v>0</v>
      </c>
      <c r="Q6" s="53">
        <f>ROUND('Updated External Data'!R6,4)</f>
        <v>0</v>
      </c>
      <c r="R6" s="53">
        <f>ROUND('Updated External Data'!S6,4)</f>
        <v>0.33090000000000003</v>
      </c>
      <c r="S6" s="53">
        <f>ROUND('Updated External Data'!T6,4)</f>
        <v>0.33090000000000003</v>
      </c>
      <c r="T6" s="53">
        <f>ROUND('Updated External Data'!U6,4)</f>
        <v>5.8500000000000003E-2</v>
      </c>
      <c r="U6" s="53">
        <f>ROUND('Updated External Data'!V6,4)</f>
        <v>9.5299999999999996E-2</v>
      </c>
      <c r="V6" s="53">
        <f>ROUND('Updated External Data'!W6,4)</f>
        <v>4.4000000000000003E-3</v>
      </c>
      <c r="W6" s="53">
        <f>ROUND('Updated External Data'!X6,4)</f>
        <v>0.09</v>
      </c>
      <c r="X6" s="53">
        <f>ROUND('Updated External Data'!Y6,4)</f>
        <v>0</v>
      </c>
      <c r="Y6" s="53">
        <f>ROUND('Updated External Data'!Z6,4)</f>
        <v>8.6099999999999996E-2</v>
      </c>
      <c r="Z6" s="53">
        <f>ROUND('Updated External Data'!AA6,4)</f>
        <v>4.0000000000000001E-3</v>
      </c>
    </row>
    <row r="7" spans="1:26" x14ac:dyDescent="0.2">
      <c r="A7" s="2">
        <v>5928</v>
      </c>
      <c r="B7" s="2" t="str">
        <f>'Updated External Data'!C7</f>
        <v>Lancaster Rd</v>
      </c>
      <c r="C7" s="2">
        <f>'Updated External Data'!D7</f>
        <v>15</v>
      </c>
      <c r="D7" s="2">
        <f>'Updated External Data'!E7</f>
        <v>8162</v>
      </c>
      <c r="E7" s="2">
        <f>'Updated External Data'!F7</f>
        <v>2</v>
      </c>
      <c r="F7" s="2">
        <f>'Updated External Data'!G7</f>
        <v>1</v>
      </c>
      <c r="G7" s="2">
        <f>'Updated External Data'!H7</f>
        <v>0</v>
      </c>
      <c r="H7" s="2">
        <f>'Updated External Data'!I7</f>
        <v>500</v>
      </c>
      <c r="I7" s="2">
        <f>'Updated External Data'!J7</f>
        <v>550</v>
      </c>
      <c r="J7" s="2">
        <f>'Updated External Data'!K7</f>
        <v>608</v>
      </c>
      <c r="K7" s="2">
        <f>'Updated External Data'!L7</f>
        <v>530</v>
      </c>
      <c r="L7" s="2">
        <f>'Updated External Data'!M7</f>
        <v>534</v>
      </c>
      <c r="M7" s="2">
        <f>'Updated External Data'!N7</f>
        <v>588</v>
      </c>
      <c r="N7" s="2">
        <f>'Updated External Data'!O7</f>
        <v>650</v>
      </c>
      <c r="O7" s="2">
        <f>'Updated External Data'!P7</f>
        <v>570</v>
      </c>
      <c r="P7" s="53">
        <f>ROUND('Updated External Data'!Q7,4)</f>
        <v>0</v>
      </c>
      <c r="Q7" s="53">
        <f>ROUND('Updated External Data'!R7,4)</f>
        <v>0</v>
      </c>
      <c r="R7" s="53">
        <f>ROUND('Updated External Data'!S7,4)</f>
        <v>0.4138</v>
      </c>
      <c r="S7" s="53">
        <f>ROUND('Updated External Data'!T7,4)</f>
        <v>0.4123</v>
      </c>
      <c r="T7" s="53">
        <f>ROUND('Updated External Data'!U7,4)</f>
        <v>0</v>
      </c>
      <c r="U7" s="53">
        <f>ROUND('Updated External Data'!V7,4)</f>
        <v>0.12</v>
      </c>
      <c r="V7" s="53">
        <f>ROUND('Updated External Data'!W7,4)</f>
        <v>0</v>
      </c>
      <c r="W7" s="53">
        <f>ROUND('Updated External Data'!X7,4)</f>
        <v>4.9200000000000001E-2</v>
      </c>
      <c r="X7" s="53">
        <f>ROUND('Updated External Data'!Y7,4)</f>
        <v>0</v>
      </c>
      <c r="Y7" s="53">
        <f>ROUND('Updated External Data'!Z7,4)</f>
        <v>6.1999999999999998E-3</v>
      </c>
      <c r="Z7" s="53">
        <f>ROUND('Updated External Data'!AA7,4)</f>
        <v>0</v>
      </c>
    </row>
    <row r="8" spans="1:26" x14ac:dyDescent="0.2">
      <c r="A8" s="2">
        <v>5929</v>
      </c>
      <c r="B8" s="2" t="str">
        <f>'Updated External Data'!C8</f>
        <v>US 41</v>
      </c>
      <c r="C8" s="2">
        <f>'Updated External Data'!D8</f>
        <v>15</v>
      </c>
      <c r="D8" s="2">
        <f>'Updated External Data'!E8</f>
        <v>132</v>
      </c>
      <c r="E8" s="2">
        <f>'Updated External Data'!F8</f>
        <v>2</v>
      </c>
      <c r="F8" s="2">
        <f>'Updated External Data'!G8</f>
        <v>1</v>
      </c>
      <c r="G8" s="2">
        <f>'Updated External Data'!H8</f>
        <v>0</v>
      </c>
      <c r="H8" s="2">
        <f>'Updated External Data'!I8</f>
        <v>8160</v>
      </c>
      <c r="I8" s="2">
        <f>'Updated External Data'!J8</f>
        <v>8840</v>
      </c>
      <c r="J8" s="2">
        <f>'Updated External Data'!K8</f>
        <v>8600</v>
      </c>
      <c r="K8" s="2">
        <f>'Updated External Data'!L8</f>
        <v>9860</v>
      </c>
      <c r="L8" s="2">
        <f>'Updated External Data'!M8</f>
        <v>8700</v>
      </c>
      <c r="M8" s="2">
        <f>'Updated External Data'!N8</f>
        <v>9424</v>
      </c>
      <c r="N8" s="2">
        <f>'Updated External Data'!O8</f>
        <v>9168</v>
      </c>
      <c r="O8" s="2">
        <f>'Updated External Data'!P8</f>
        <v>10510</v>
      </c>
      <c r="P8" s="53">
        <f>ROUND('Updated External Data'!Q8,4)</f>
        <v>0</v>
      </c>
      <c r="Q8" s="53">
        <f>ROUND('Updated External Data'!R8,4)</f>
        <v>0</v>
      </c>
      <c r="R8" s="53">
        <f>ROUND('Updated External Data'!S8,4)</f>
        <v>0.37330000000000002</v>
      </c>
      <c r="S8" s="53">
        <f>ROUND('Updated External Data'!T8,4)</f>
        <v>0.37309999999999999</v>
      </c>
      <c r="T8" s="53">
        <f>ROUND('Updated External Data'!U8,4)</f>
        <v>2.01E-2</v>
      </c>
      <c r="U8" s="53">
        <f>ROUND('Updated External Data'!V8,4)</f>
        <v>0.113</v>
      </c>
      <c r="V8" s="53">
        <f>ROUND('Updated External Data'!W8,4)</f>
        <v>2.8E-3</v>
      </c>
      <c r="W8" s="53">
        <f>ROUND('Updated External Data'!X8,4)</f>
        <v>5.7700000000000001E-2</v>
      </c>
      <c r="X8" s="53">
        <f>ROUND('Updated External Data'!Y8,4)</f>
        <v>0</v>
      </c>
      <c r="Y8" s="53">
        <f>ROUND('Updated External Data'!Z8,4)</f>
        <v>5.8700000000000002E-2</v>
      </c>
      <c r="Z8" s="53">
        <f>ROUND('Updated External Data'!AA8,4)</f>
        <v>1.2999999999999999E-3</v>
      </c>
    </row>
    <row r="9" spans="1:26" x14ac:dyDescent="0.2">
      <c r="A9" s="2">
        <v>5930</v>
      </c>
      <c r="B9" s="2" t="str">
        <f>'Updated External Data'!C9</f>
        <v>I-75</v>
      </c>
      <c r="C9" s="2">
        <f>'Updated External Data'!D9</f>
        <v>15</v>
      </c>
      <c r="D9" s="2">
        <f>'Updated External Data'!E9</f>
        <v>283</v>
      </c>
      <c r="E9" s="2">
        <f>'Updated External Data'!F9</f>
        <v>6</v>
      </c>
      <c r="F9" s="2">
        <f>'Updated External Data'!G9</f>
        <v>1</v>
      </c>
      <c r="G9" s="2">
        <f>'Updated External Data'!H9</f>
        <v>1</v>
      </c>
      <c r="H9" s="2">
        <f>'Updated External Data'!I9</f>
        <v>53129</v>
      </c>
      <c r="I9" s="2">
        <f>'Updated External Data'!J9</f>
        <v>61780</v>
      </c>
      <c r="J9" s="2">
        <f>'Updated External Data'!K9</f>
        <v>57990</v>
      </c>
      <c r="K9" s="2">
        <f>'Updated External Data'!L9</f>
        <v>60800</v>
      </c>
      <c r="L9" s="2">
        <f>'Updated External Data'!M9</f>
        <v>53290</v>
      </c>
      <c r="M9" s="2">
        <f>'Updated External Data'!N9</f>
        <v>61966</v>
      </c>
      <c r="N9" s="2">
        <f>'Updated External Data'!O9</f>
        <v>58164</v>
      </c>
      <c r="O9" s="2">
        <f>'Updated External Data'!P9</f>
        <v>60980</v>
      </c>
      <c r="P9" s="53">
        <f>ROUND('Updated External Data'!Q9,4)</f>
        <v>0.27510000000000001</v>
      </c>
      <c r="Q9" s="53">
        <f>ROUND('Updated External Data'!R9,4)</f>
        <v>0.27510000000000001</v>
      </c>
      <c r="R9" s="53">
        <f>ROUND('Updated External Data'!S9,4)</f>
        <v>0</v>
      </c>
      <c r="S9" s="53">
        <f>ROUND('Updated External Data'!T9,4)</f>
        <v>0</v>
      </c>
      <c r="T9" s="53">
        <f>ROUND('Updated External Data'!U9,4)</f>
        <v>0.20219999999999999</v>
      </c>
      <c r="U9" s="53">
        <f>ROUND('Updated External Data'!V9,4)</f>
        <v>7.4000000000000003E-3</v>
      </c>
      <c r="V9" s="53">
        <f>ROUND('Updated External Data'!W9,4)</f>
        <v>2.9999999999999997E-4</v>
      </c>
      <c r="W9" s="53">
        <f>ROUND('Updated External Data'!X9,4)</f>
        <v>3.6299999999999999E-2</v>
      </c>
      <c r="X9" s="53">
        <f>ROUND('Updated External Data'!Y9,4)</f>
        <v>9.2999999999999992E-3</v>
      </c>
      <c r="Y9" s="53">
        <f>ROUND('Updated External Data'!Z9,4)</f>
        <v>7.2700000000000001E-2</v>
      </c>
      <c r="Z9" s="53">
        <f>ROUND('Updated External Data'!AA9,4)</f>
        <v>0.1217</v>
      </c>
    </row>
    <row r="10" spans="1:26" x14ac:dyDescent="0.2">
      <c r="A10" s="2">
        <v>5931</v>
      </c>
      <c r="B10" s="2" t="str">
        <f>'Updated External Data'!C10</f>
        <v>US 411</v>
      </c>
      <c r="C10" s="2">
        <f>'Updated External Data'!D10</f>
        <v>15</v>
      </c>
      <c r="D10" s="2">
        <f>'Updated External Data'!E10</f>
        <v>189</v>
      </c>
      <c r="E10" s="2">
        <f>'Updated External Data'!F10</f>
        <v>2</v>
      </c>
      <c r="F10" s="2">
        <f>'Updated External Data'!G10</f>
        <v>1</v>
      </c>
      <c r="G10" s="2">
        <f>'Updated External Data'!H10</f>
        <v>0</v>
      </c>
      <c r="H10" s="2">
        <f>'Updated External Data'!I10</f>
        <v>5343</v>
      </c>
      <c r="I10" s="2">
        <f>'Updated External Data'!J10</f>
        <v>6420</v>
      </c>
      <c r="J10" s="2">
        <f>'Updated External Data'!K10</f>
        <v>4480</v>
      </c>
      <c r="K10" s="2">
        <f>'Updated External Data'!L10</f>
        <v>5340</v>
      </c>
      <c r="L10" s="2">
        <f>'Updated External Data'!M10</f>
        <v>5696</v>
      </c>
      <c r="M10" s="2">
        <f>'Updated External Data'!N10</f>
        <v>6844</v>
      </c>
      <c r="N10" s="2">
        <f>'Updated External Data'!O10</f>
        <v>4776</v>
      </c>
      <c r="O10" s="2">
        <f>'Updated External Data'!P10</f>
        <v>5690</v>
      </c>
      <c r="P10" s="53">
        <f>ROUND('Updated External Data'!Q10,4)</f>
        <v>0</v>
      </c>
      <c r="Q10" s="53">
        <f>ROUND('Updated External Data'!R10,4)</f>
        <v>0</v>
      </c>
      <c r="R10" s="53">
        <f>ROUND('Updated External Data'!S10,4)</f>
        <v>0.33710000000000001</v>
      </c>
      <c r="S10" s="53">
        <f>ROUND('Updated External Data'!T10,4)</f>
        <v>0.33689999999999998</v>
      </c>
      <c r="T10" s="53">
        <f>ROUND('Updated External Data'!U10,4)</f>
        <v>2.6599999999999999E-2</v>
      </c>
      <c r="U10" s="53">
        <f>ROUND('Updated External Data'!V10,4)</f>
        <v>9.5899999999999999E-2</v>
      </c>
      <c r="V10" s="53">
        <f>ROUND('Updated External Data'!W10,4)</f>
        <v>3.5999999999999999E-3</v>
      </c>
      <c r="W10" s="53">
        <f>ROUND('Updated External Data'!X10,4)</f>
        <v>7.3899999999999993E-2</v>
      </c>
      <c r="X10" s="53">
        <f>ROUND('Updated External Data'!Y10,4)</f>
        <v>0</v>
      </c>
      <c r="Y10" s="53">
        <f>ROUND('Updated External Data'!Z10,4)</f>
        <v>0.1114</v>
      </c>
      <c r="Z10" s="53">
        <f>ROUND('Updated External Data'!AA10,4)</f>
        <v>1.47E-2</v>
      </c>
    </row>
    <row r="11" spans="1:26" x14ac:dyDescent="0.2">
      <c r="A11" s="2">
        <v>5932</v>
      </c>
      <c r="B11" s="2" t="str">
        <f>'Updated External Data'!C11</f>
        <v>SR 108</v>
      </c>
      <c r="C11" s="2">
        <f>'Updated External Data'!D11</f>
        <v>57</v>
      </c>
      <c r="D11" s="2">
        <f>'Updated External Data'!E11</f>
        <v>92</v>
      </c>
      <c r="E11" s="2">
        <f>'Updated External Data'!F11</f>
        <v>2</v>
      </c>
      <c r="F11" s="2">
        <f>'Updated External Data'!G11</f>
        <v>2</v>
      </c>
      <c r="G11" s="2">
        <f>'Updated External Data'!H11</f>
        <v>0</v>
      </c>
      <c r="H11" s="2">
        <f>'Updated External Data'!I11</f>
        <v>2844</v>
      </c>
      <c r="I11" s="2">
        <f>'Updated External Data'!J11</f>
        <v>2950</v>
      </c>
      <c r="J11" s="2">
        <f>'Updated External Data'!K11</f>
        <v>2770</v>
      </c>
      <c r="K11" s="2">
        <f>'Updated External Data'!L11</f>
        <v>3190</v>
      </c>
      <c r="L11" s="2">
        <f>'Updated External Data'!M11</f>
        <v>3032</v>
      </c>
      <c r="M11" s="2">
        <f>'Updated External Data'!N11</f>
        <v>3146</v>
      </c>
      <c r="N11" s="2">
        <f>'Updated External Data'!O11</f>
        <v>2954</v>
      </c>
      <c r="O11" s="2">
        <f>'Updated External Data'!P11</f>
        <v>3400</v>
      </c>
      <c r="P11" s="53">
        <f>ROUND('Updated External Data'!Q11,4)</f>
        <v>0</v>
      </c>
      <c r="Q11" s="53">
        <f>ROUND('Updated External Data'!R11,4)</f>
        <v>0</v>
      </c>
      <c r="R11" s="53">
        <f>ROUND('Updated External Data'!S11,4)</f>
        <v>0.38080000000000003</v>
      </c>
      <c r="S11" s="53">
        <f>ROUND('Updated External Data'!T11,4)</f>
        <v>0.3805</v>
      </c>
      <c r="T11" s="53">
        <f>ROUND('Updated External Data'!U11,4)</f>
        <v>3.3500000000000002E-2</v>
      </c>
      <c r="U11" s="53">
        <f>ROUND('Updated External Data'!V11,4)</f>
        <v>0.10489999999999999</v>
      </c>
      <c r="V11" s="53">
        <f>ROUND('Updated External Data'!W11,4)</f>
        <v>3.0000000000000001E-3</v>
      </c>
      <c r="W11" s="53">
        <f>ROUND('Updated External Data'!X11,4)</f>
        <v>7.4800000000000005E-2</v>
      </c>
      <c r="X11" s="53">
        <f>ROUND('Updated External Data'!Y11,4)</f>
        <v>0</v>
      </c>
      <c r="Y11" s="53">
        <f>ROUND('Updated External Data'!Z11,4)</f>
        <v>2.1700000000000001E-2</v>
      </c>
      <c r="Z11" s="53">
        <f>ROUND('Updated External Data'!AA11,4)</f>
        <v>6.9999999999999999E-4</v>
      </c>
    </row>
    <row r="12" spans="1:26" x14ac:dyDescent="0.2">
      <c r="A12" s="2">
        <v>5933</v>
      </c>
      <c r="B12" s="2" t="str">
        <f>'Updated External Data'!C12</f>
        <v>I-575 (SR 5)</v>
      </c>
      <c r="C12" s="2">
        <f>'Updated External Data'!D12</f>
        <v>227</v>
      </c>
      <c r="D12" s="2">
        <f>'Updated External Data'!E12</f>
        <v>235</v>
      </c>
      <c r="E12" s="2">
        <f>'Updated External Data'!F12</f>
        <v>4</v>
      </c>
      <c r="F12" s="2">
        <f>'Updated External Data'!G12</f>
        <v>2</v>
      </c>
      <c r="G12" s="2">
        <f>'Updated External Data'!H12</f>
        <v>1</v>
      </c>
      <c r="H12" s="2">
        <f>'Updated External Data'!I12</f>
        <v>19529</v>
      </c>
      <c r="I12" s="2">
        <f>'Updated External Data'!J12</f>
        <v>24010</v>
      </c>
      <c r="J12" s="2">
        <f>'Updated External Data'!K12</f>
        <v>23450</v>
      </c>
      <c r="K12" s="2">
        <f>'Updated External Data'!L12</f>
        <v>26800</v>
      </c>
      <c r="L12" s="2">
        <f>'Updated External Data'!M12</f>
        <v>19588</v>
      </c>
      <c r="M12" s="2">
        <f>'Updated External Data'!N12</f>
        <v>24084</v>
      </c>
      <c r="N12" s="2">
        <f>'Updated External Data'!O12</f>
        <v>23522</v>
      </c>
      <c r="O12" s="2">
        <f>'Updated External Data'!P12</f>
        <v>26880</v>
      </c>
      <c r="P12" s="53">
        <f>ROUND('Updated External Data'!Q12,4)</f>
        <v>0.35149999999999998</v>
      </c>
      <c r="Q12" s="53">
        <f>ROUND('Updated External Data'!R12,4)</f>
        <v>0.35149999999999998</v>
      </c>
      <c r="R12" s="53">
        <f>ROUND('Updated External Data'!S12,4)</f>
        <v>0</v>
      </c>
      <c r="S12" s="53">
        <f>ROUND('Updated External Data'!T12,4)</f>
        <v>0</v>
      </c>
      <c r="T12" s="53">
        <f>ROUND('Updated External Data'!U12,4)</f>
        <v>0.104</v>
      </c>
      <c r="U12" s="53">
        <f>ROUND('Updated External Data'!V12,4)</f>
        <v>5.6000000000000001E-2</v>
      </c>
      <c r="V12" s="53">
        <f>ROUND('Updated External Data'!W12,4)</f>
        <v>6.8999999999999999E-3</v>
      </c>
      <c r="W12" s="53">
        <f>ROUND('Updated External Data'!X12,4)</f>
        <v>4.99E-2</v>
      </c>
      <c r="X12" s="53">
        <f>ROUND('Updated External Data'!Y12,4)</f>
        <v>1.2500000000000001E-2</v>
      </c>
      <c r="Y12" s="53">
        <f>ROUND('Updated External Data'!Z12,4)</f>
        <v>3.95E-2</v>
      </c>
      <c r="Z12" s="53">
        <f>ROUND('Updated External Data'!AA12,4)</f>
        <v>2.81E-2</v>
      </c>
    </row>
    <row r="13" spans="1:26" x14ac:dyDescent="0.2">
      <c r="A13" s="2">
        <v>5934</v>
      </c>
      <c r="B13" s="2" t="str">
        <f>'Updated External Data'!C13</f>
        <v>SR 372</v>
      </c>
      <c r="C13" s="2">
        <f>'Updated External Data'!D13</f>
        <v>57</v>
      </c>
      <c r="D13" s="2">
        <f>'Updated External Data'!E13</f>
        <v>1</v>
      </c>
      <c r="E13" s="2">
        <f>'Updated External Data'!F13</f>
        <v>2</v>
      </c>
      <c r="F13" s="2">
        <f>'Updated External Data'!G13</f>
        <v>2</v>
      </c>
      <c r="G13" s="2">
        <f>'Updated External Data'!H13</f>
        <v>0</v>
      </c>
      <c r="H13" s="2">
        <f>'Updated External Data'!I13</f>
        <v>4438</v>
      </c>
      <c r="I13" s="2">
        <f>'Updated External Data'!J13</f>
        <v>4670</v>
      </c>
      <c r="J13" s="2">
        <f>'Updated External Data'!K13</f>
        <v>3520</v>
      </c>
      <c r="K13" s="2">
        <f>'Updated External Data'!L13</f>
        <v>3720</v>
      </c>
      <c r="L13" s="2">
        <f>'Updated External Data'!M13</f>
        <v>4732</v>
      </c>
      <c r="M13" s="2">
        <f>'Updated External Data'!N13</f>
        <v>4980</v>
      </c>
      <c r="N13" s="2">
        <f>'Updated External Data'!O13</f>
        <v>3754</v>
      </c>
      <c r="O13" s="2">
        <f>'Updated External Data'!P13</f>
        <v>3970</v>
      </c>
      <c r="P13" s="53">
        <f>ROUND('Updated External Data'!Q13,4)</f>
        <v>0</v>
      </c>
      <c r="Q13" s="53">
        <f>ROUND('Updated External Data'!R13,4)</f>
        <v>0</v>
      </c>
      <c r="R13" s="53">
        <f>ROUND('Updated External Data'!S13,4)</f>
        <v>0.34260000000000002</v>
      </c>
      <c r="S13" s="53">
        <f>ROUND('Updated External Data'!T13,4)</f>
        <v>0.34229999999999999</v>
      </c>
      <c r="T13" s="53">
        <f>ROUND('Updated External Data'!U13,4)</f>
        <v>0.1239</v>
      </c>
      <c r="U13" s="53">
        <f>ROUND('Updated External Data'!V13,4)</f>
        <v>0.10100000000000001</v>
      </c>
      <c r="V13" s="53">
        <f>ROUND('Updated External Data'!W13,4)</f>
        <v>1.9E-3</v>
      </c>
      <c r="W13" s="53">
        <f>ROUND('Updated External Data'!X13,4)</f>
        <v>8.2600000000000007E-2</v>
      </c>
      <c r="X13" s="53">
        <f>ROUND('Updated External Data'!Y13,4)</f>
        <v>0</v>
      </c>
      <c r="Y13" s="53">
        <f>ROUND('Updated External Data'!Z13,4)</f>
        <v>5.8999999999999999E-3</v>
      </c>
      <c r="Z13" s="53">
        <f>ROUND('Updated External Data'!AA13,4)</f>
        <v>0</v>
      </c>
    </row>
    <row r="14" spans="1:26" x14ac:dyDescent="0.2">
      <c r="A14" s="2">
        <v>5935</v>
      </c>
      <c r="B14" s="2" t="str">
        <f>'Updated External Data'!C14</f>
        <v>Yellow Creek Rd</v>
      </c>
      <c r="C14" s="2">
        <f>'Updated External Data'!D14</f>
        <v>57</v>
      </c>
      <c r="D14" s="2">
        <f>'Updated External Data'!E14</f>
        <v>192</v>
      </c>
      <c r="E14" s="2">
        <f>'Updated External Data'!F14</f>
        <v>2</v>
      </c>
      <c r="F14" s="2">
        <f>'Updated External Data'!G14</f>
        <v>2</v>
      </c>
      <c r="G14" s="2">
        <f>'Updated External Data'!H14</f>
        <v>0</v>
      </c>
      <c r="H14" s="2">
        <f>'Updated External Data'!I14</f>
        <v>3000</v>
      </c>
      <c r="I14" s="2">
        <f>'Updated External Data'!J14</f>
        <v>3440</v>
      </c>
      <c r="J14" s="2">
        <f>'Updated External Data'!K14</f>
        <v>2830</v>
      </c>
      <c r="K14" s="2">
        <f>'Updated External Data'!L14</f>
        <v>2790</v>
      </c>
      <c r="L14" s="2">
        <f>'Updated External Data'!M14</f>
        <v>3198</v>
      </c>
      <c r="M14" s="2">
        <f>'Updated External Data'!N14</f>
        <v>3668</v>
      </c>
      <c r="N14" s="2">
        <f>'Updated External Data'!O14</f>
        <v>3018</v>
      </c>
      <c r="O14" s="2">
        <f>'Updated External Data'!P14</f>
        <v>2980</v>
      </c>
      <c r="P14" s="53">
        <f>ROUND('Updated External Data'!Q14,4)</f>
        <v>0</v>
      </c>
      <c r="Q14" s="53">
        <f>ROUND('Updated External Data'!R14,4)</f>
        <v>0</v>
      </c>
      <c r="R14" s="53">
        <f>ROUND('Updated External Data'!S14,4)</f>
        <v>0.39429999999999998</v>
      </c>
      <c r="S14" s="53">
        <f>ROUND('Updated External Data'!T14,4)</f>
        <v>0.39429999999999998</v>
      </c>
      <c r="T14" s="53">
        <f>ROUND('Updated External Data'!U14,4)</f>
        <v>1.2999999999999999E-3</v>
      </c>
      <c r="U14" s="53">
        <f>ROUND('Updated External Data'!V14,4)</f>
        <v>0.11990000000000001</v>
      </c>
      <c r="V14" s="53">
        <f>ROUND('Updated External Data'!W14,4)</f>
        <v>0</v>
      </c>
      <c r="W14" s="53">
        <f>ROUND('Updated External Data'!X14,4)</f>
        <v>8.1199999999999994E-2</v>
      </c>
      <c r="X14" s="53">
        <f>ROUND('Updated External Data'!Y14,4)</f>
        <v>0</v>
      </c>
      <c r="Y14" s="53">
        <f>ROUND('Updated External Data'!Z14,4)</f>
        <v>8.8999999999999999E-3</v>
      </c>
      <c r="Z14" s="53">
        <f>ROUND('Updated External Data'!AA14,4)</f>
        <v>0</v>
      </c>
    </row>
    <row r="15" spans="1:26" x14ac:dyDescent="0.2">
      <c r="A15" s="2">
        <v>5936</v>
      </c>
      <c r="B15" s="2" t="str">
        <f>'Updated External Data'!C15</f>
        <v>SR 53</v>
      </c>
      <c r="C15" s="2">
        <f>'Updated External Data'!D15</f>
        <v>85</v>
      </c>
      <c r="D15" s="2">
        <f>'Updated External Data'!E15</f>
        <v>127</v>
      </c>
      <c r="E15" s="2">
        <f>'Updated External Data'!F15</f>
        <v>2</v>
      </c>
      <c r="F15" s="2">
        <f>'Updated External Data'!G15</f>
        <v>2</v>
      </c>
      <c r="G15" s="2">
        <f>'Updated External Data'!H15</f>
        <v>0</v>
      </c>
      <c r="H15" s="2">
        <f>'Updated External Data'!I15</f>
        <v>2300</v>
      </c>
      <c r="I15" s="2">
        <f>'Updated External Data'!J15</f>
        <v>2300</v>
      </c>
      <c r="J15" s="2">
        <f>'Updated External Data'!K15</f>
        <v>2440</v>
      </c>
      <c r="K15" s="2">
        <f>'Updated External Data'!L15</f>
        <v>2640</v>
      </c>
      <c r="L15" s="2">
        <f>'Updated External Data'!M15</f>
        <v>2450</v>
      </c>
      <c r="M15" s="2">
        <f>'Updated External Data'!N15</f>
        <v>2450</v>
      </c>
      <c r="N15" s="2">
        <f>'Updated External Data'!O15</f>
        <v>2600</v>
      </c>
      <c r="O15" s="2">
        <f>'Updated External Data'!P15</f>
        <v>2810</v>
      </c>
      <c r="P15" s="53">
        <f>ROUND('Updated External Data'!Q15,4)</f>
        <v>0</v>
      </c>
      <c r="Q15" s="53">
        <f>ROUND('Updated External Data'!R15,4)</f>
        <v>0</v>
      </c>
      <c r="R15" s="53">
        <f>ROUND('Updated External Data'!S15,4)</f>
        <v>0.35799999999999998</v>
      </c>
      <c r="S15" s="53">
        <f>ROUND('Updated External Data'!T15,4)</f>
        <v>0.35799999999999998</v>
      </c>
      <c r="T15" s="53">
        <f>ROUND('Updated External Data'!U15,4)</f>
        <v>7.9600000000000004E-2</v>
      </c>
      <c r="U15" s="53">
        <f>ROUND('Updated External Data'!V15,4)</f>
        <v>7.9600000000000004E-2</v>
      </c>
      <c r="V15" s="53">
        <f>ROUND('Updated External Data'!W15,4)</f>
        <v>8.8000000000000005E-3</v>
      </c>
      <c r="W15" s="53">
        <f>ROUND('Updated External Data'!X15,4)</f>
        <v>5.21E-2</v>
      </c>
      <c r="X15" s="53">
        <f>ROUND('Updated External Data'!Y15,4)</f>
        <v>5.7999999999999996E-3</v>
      </c>
      <c r="Y15" s="53">
        <f>ROUND('Updated External Data'!Z15,4)</f>
        <v>5.2400000000000002E-2</v>
      </c>
      <c r="Z15" s="53">
        <f>ROUND('Updated External Data'!AA15,4)</f>
        <v>5.7999999999999996E-3</v>
      </c>
    </row>
    <row r="16" spans="1:26" x14ac:dyDescent="0.2">
      <c r="A16" s="2">
        <v>5937</v>
      </c>
      <c r="B16" s="2" t="str">
        <f>'Updated External Data'!C16</f>
        <v>SR 136</v>
      </c>
      <c r="C16" s="2">
        <f>'Updated External Data'!D16</f>
        <v>227</v>
      </c>
      <c r="D16" s="2">
        <f>'Updated External Data'!E16</f>
        <v>174</v>
      </c>
      <c r="E16" s="2">
        <f>'Updated External Data'!F16</f>
        <v>2</v>
      </c>
      <c r="F16" s="2">
        <f>'Updated External Data'!G16</f>
        <v>2</v>
      </c>
      <c r="G16" s="2">
        <f>'Updated External Data'!H16</f>
        <v>0</v>
      </c>
      <c r="H16" s="2">
        <f>'Updated External Data'!I16</f>
        <v>570</v>
      </c>
      <c r="I16" s="2">
        <f>'Updated External Data'!J16</f>
        <v>570</v>
      </c>
      <c r="J16" s="2">
        <f>'Updated External Data'!K16</f>
        <v>570</v>
      </c>
      <c r="K16" s="2">
        <f>'Updated External Data'!L16</f>
        <v>600</v>
      </c>
      <c r="L16" s="2">
        <f>'Updated External Data'!M16</f>
        <v>610</v>
      </c>
      <c r="M16" s="2">
        <f>'Updated External Data'!N16</f>
        <v>610</v>
      </c>
      <c r="N16" s="2">
        <f>'Updated External Data'!O16</f>
        <v>610</v>
      </c>
      <c r="O16" s="2">
        <f>'Updated External Data'!P16</f>
        <v>640</v>
      </c>
      <c r="P16" s="53">
        <f>ROUND('Updated External Data'!Q16,4)</f>
        <v>0</v>
      </c>
      <c r="Q16" s="53">
        <f>ROUND('Updated External Data'!R16,4)</f>
        <v>0</v>
      </c>
      <c r="R16" s="53">
        <f>ROUND('Updated External Data'!S16,4)</f>
        <v>0.38090000000000002</v>
      </c>
      <c r="S16" s="53">
        <f>ROUND('Updated External Data'!T16,4)</f>
        <v>0.38090000000000002</v>
      </c>
      <c r="T16" s="53">
        <f>ROUND('Updated External Data'!U16,4)</f>
        <v>8.4599999999999995E-2</v>
      </c>
      <c r="U16" s="53">
        <f>ROUND('Updated External Data'!V16,4)</f>
        <v>8.4599999999999995E-2</v>
      </c>
      <c r="V16" s="53">
        <f>ROUND('Updated External Data'!W16,4)</f>
        <v>9.4000000000000004E-3</v>
      </c>
      <c r="W16" s="53">
        <f>ROUND('Updated External Data'!X16,4)</f>
        <v>3.7999999999999999E-2</v>
      </c>
      <c r="X16" s="53">
        <f>ROUND('Updated External Data'!Y16,4)</f>
        <v>4.1999999999999997E-3</v>
      </c>
      <c r="Y16" s="53">
        <f>ROUND('Updated External Data'!Z16,4)</f>
        <v>1.55E-2</v>
      </c>
      <c r="Z16" s="53">
        <f>ROUND('Updated External Data'!AA16,4)</f>
        <v>1.6999999999999999E-3</v>
      </c>
    </row>
    <row r="17" spans="1:26" x14ac:dyDescent="0.2">
      <c r="A17" s="2">
        <v>5938</v>
      </c>
      <c r="B17" s="2" t="str">
        <f>'Updated External Data'!C17</f>
        <v>SR 52 W</v>
      </c>
      <c r="C17" s="2">
        <f>'Updated External Data'!D17</f>
        <v>85</v>
      </c>
      <c r="D17" s="2">
        <f>'Updated External Data'!E17</f>
        <v>118</v>
      </c>
      <c r="E17" s="2">
        <f>'Updated External Data'!F17</f>
        <v>2</v>
      </c>
      <c r="F17" s="2">
        <f>'Updated External Data'!G17</f>
        <v>2</v>
      </c>
      <c r="G17" s="2">
        <f>'Updated External Data'!H17</f>
        <v>0</v>
      </c>
      <c r="H17" s="2">
        <f>'Updated External Data'!I17</f>
        <v>2610</v>
      </c>
      <c r="I17" s="2">
        <f>'Updated External Data'!J17</f>
        <v>2610</v>
      </c>
      <c r="J17" s="2">
        <f>'Updated External Data'!K17</f>
        <v>2610</v>
      </c>
      <c r="K17" s="2">
        <f>'Updated External Data'!L17</f>
        <v>2830</v>
      </c>
      <c r="L17" s="2">
        <f>'Updated External Data'!M17</f>
        <v>2780</v>
      </c>
      <c r="M17" s="2">
        <f>'Updated External Data'!N17</f>
        <v>2780</v>
      </c>
      <c r="N17" s="2">
        <f>'Updated External Data'!O17</f>
        <v>2780</v>
      </c>
      <c r="O17" s="2">
        <f>'Updated External Data'!P17</f>
        <v>3010</v>
      </c>
      <c r="P17" s="53">
        <f>ROUND('Updated External Data'!Q17,4)</f>
        <v>0</v>
      </c>
      <c r="Q17" s="53">
        <f>ROUND('Updated External Data'!R17,4)</f>
        <v>0</v>
      </c>
      <c r="R17" s="53">
        <f>ROUND('Updated External Data'!S17,4)</f>
        <v>0.36730000000000002</v>
      </c>
      <c r="S17" s="53">
        <f>ROUND('Updated External Data'!T17,4)</f>
        <v>0.36730000000000002</v>
      </c>
      <c r="T17" s="53">
        <f>ROUND('Updated External Data'!U17,4)</f>
        <v>8.1600000000000006E-2</v>
      </c>
      <c r="U17" s="53">
        <f>ROUND('Updated External Data'!V17,4)</f>
        <v>8.1600000000000006E-2</v>
      </c>
      <c r="V17" s="53">
        <f>ROUND('Updated External Data'!W17,4)</f>
        <v>9.1000000000000004E-3</v>
      </c>
      <c r="W17" s="53">
        <f>ROUND('Updated External Data'!X17,4)</f>
        <v>2.92E-2</v>
      </c>
      <c r="X17" s="53">
        <f>ROUND('Updated External Data'!Y17,4)</f>
        <v>3.2000000000000002E-3</v>
      </c>
      <c r="Y17" s="53">
        <f>ROUND('Updated External Data'!Z17,4)</f>
        <v>5.4600000000000003E-2</v>
      </c>
      <c r="Z17" s="53">
        <f>ROUND('Updated External Data'!AA17,4)</f>
        <v>6.1000000000000004E-3</v>
      </c>
    </row>
    <row r="18" spans="1:26" x14ac:dyDescent="0.2">
      <c r="A18" s="2">
        <v>5939</v>
      </c>
      <c r="B18" s="2" t="str">
        <f>'Updated External Data'!C18</f>
        <v>SR 52 E</v>
      </c>
      <c r="C18" s="2">
        <f>'Updated External Data'!D18</f>
        <v>187</v>
      </c>
      <c r="D18" s="2">
        <f>'Updated External Data'!E18</f>
        <v>34</v>
      </c>
      <c r="E18" s="2">
        <f>'Updated External Data'!F18</f>
        <v>2</v>
      </c>
      <c r="F18" s="2">
        <f>'Updated External Data'!G18</f>
        <v>2</v>
      </c>
      <c r="G18" s="2">
        <f>'Updated External Data'!H18</f>
        <v>0</v>
      </c>
      <c r="H18" s="2">
        <f>'Updated External Data'!I18</f>
        <v>1345</v>
      </c>
      <c r="I18" s="2">
        <f>'Updated External Data'!J18</f>
        <v>1345</v>
      </c>
      <c r="J18" s="2">
        <f>'Updated External Data'!K18</f>
        <v>1345</v>
      </c>
      <c r="K18" s="2">
        <f>'Updated External Data'!L18</f>
        <v>1440</v>
      </c>
      <c r="L18" s="2">
        <f>'Updated External Data'!M18</f>
        <v>1430</v>
      </c>
      <c r="M18" s="2">
        <f>'Updated External Data'!N18</f>
        <v>1430</v>
      </c>
      <c r="N18" s="2">
        <f>'Updated External Data'!O18</f>
        <v>1430</v>
      </c>
      <c r="O18" s="2">
        <f>'Updated External Data'!P18</f>
        <v>1530</v>
      </c>
      <c r="P18" s="53">
        <f>ROUND('Updated External Data'!Q18,4)</f>
        <v>0</v>
      </c>
      <c r="Q18" s="53">
        <f>ROUND('Updated External Data'!R18,4)</f>
        <v>0</v>
      </c>
      <c r="R18" s="53">
        <f>ROUND('Updated External Data'!S18,4)</f>
        <v>0.37740000000000001</v>
      </c>
      <c r="S18" s="53">
        <f>ROUND('Updated External Data'!T18,4)</f>
        <v>0.37740000000000001</v>
      </c>
      <c r="T18" s="53">
        <f>ROUND('Updated External Data'!U18,4)</f>
        <v>8.3900000000000002E-2</v>
      </c>
      <c r="U18" s="53">
        <f>ROUND('Updated External Data'!V18,4)</f>
        <v>8.3900000000000002E-2</v>
      </c>
      <c r="V18" s="53">
        <f>ROUND('Updated External Data'!W18,4)</f>
        <v>9.2999999999999992E-3</v>
      </c>
      <c r="W18" s="53">
        <f>ROUND('Updated External Data'!X18,4)</f>
        <v>3.5799999999999998E-2</v>
      </c>
      <c r="X18" s="53">
        <f>ROUND('Updated External Data'!Y18,4)</f>
        <v>4.0000000000000001E-3</v>
      </c>
      <c r="Y18" s="53">
        <f>ROUND('Updated External Data'!Z18,4)</f>
        <v>2.5499999999999998E-2</v>
      </c>
      <c r="Z18" s="53">
        <f>ROUND('Updated External Data'!AA18,4)</f>
        <v>2.8E-3</v>
      </c>
    </row>
    <row r="19" spans="1:26" x14ac:dyDescent="0.2">
      <c r="A19" s="2">
        <v>5940</v>
      </c>
      <c r="B19" s="2" t="str">
        <f>'Updated External Data'!C19</f>
        <v>SR 9</v>
      </c>
      <c r="C19" s="2">
        <f>'Updated External Data'!D19</f>
        <v>85</v>
      </c>
      <c r="D19" s="2">
        <f>'Updated External Data'!E19</f>
        <v>116</v>
      </c>
      <c r="E19" s="2">
        <f>'Updated External Data'!F19</f>
        <v>2</v>
      </c>
      <c r="F19" s="2">
        <f>'Updated External Data'!G19</f>
        <v>2</v>
      </c>
      <c r="G19" s="2">
        <f>'Updated External Data'!H19</f>
        <v>0</v>
      </c>
      <c r="H19" s="2">
        <f>'Updated External Data'!I19</f>
        <v>3330</v>
      </c>
      <c r="I19" s="2">
        <f>'Updated External Data'!J19</f>
        <v>3330</v>
      </c>
      <c r="J19" s="2">
        <f>'Updated External Data'!K19</f>
        <v>3330</v>
      </c>
      <c r="K19" s="2">
        <f>'Updated External Data'!L19</f>
        <v>3590</v>
      </c>
      <c r="L19" s="2">
        <f>'Updated External Data'!M19</f>
        <v>3550</v>
      </c>
      <c r="M19" s="2">
        <f>'Updated External Data'!N19</f>
        <v>3550</v>
      </c>
      <c r="N19" s="2">
        <f>'Updated External Data'!O19</f>
        <v>3550</v>
      </c>
      <c r="O19" s="2">
        <f>'Updated External Data'!P19</f>
        <v>3830</v>
      </c>
      <c r="P19" s="53">
        <f>ROUND('Updated External Data'!Q19,4)</f>
        <v>0</v>
      </c>
      <c r="Q19" s="53">
        <f>ROUND('Updated External Data'!R19,4)</f>
        <v>0</v>
      </c>
      <c r="R19" s="53">
        <f>ROUND('Updated External Data'!S19,4)</f>
        <v>0.40410000000000001</v>
      </c>
      <c r="S19" s="53">
        <f>ROUND('Updated External Data'!T19,4)</f>
        <v>0.40410000000000001</v>
      </c>
      <c r="T19" s="53">
        <f>ROUND('Updated External Data'!U19,4)</f>
        <v>1.0800000000000001E-2</v>
      </c>
      <c r="U19" s="53">
        <f>ROUND('Updated External Data'!V19,4)</f>
        <v>0.1084</v>
      </c>
      <c r="V19" s="53">
        <f>ROUND('Updated External Data'!W19,4)</f>
        <v>2.5999999999999999E-3</v>
      </c>
      <c r="W19" s="53">
        <f>ROUND('Updated External Data'!X19,4)</f>
        <v>4.7600000000000003E-2</v>
      </c>
      <c r="X19" s="53">
        <f>ROUND('Updated External Data'!Y19,4)</f>
        <v>0</v>
      </c>
      <c r="Y19" s="53">
        <f>ROUND('Updated External Data'!Z19,4)</f>
        <v>2.1899999999999999E-2</v>
      </c>
      <c r="Z19" s="53">
        <f>ROUND('Updated External Data'!AA19,4)</f>
        <v>5.0000000000000001E-4</v>
      </c>
    </row>
    <row r="20" spans="1:26" x14ac:dyDescent="0.2">
      <c r="A20" s="2">
        <v>5941</v>
      </c>
      <c r="B20" s="2" t="str">
        <f>'Updated External Data'!C20</f>
        <v>Auraria Rd</v>
      </c>
      <c r="C20" s="2">
        <f>'Updated External Data'!D20</f>
        <v>85</v>
      </c>
      <c r="D20" s="2">
        <f>'Updated External Data'!E20</f>
        <v>214</v>
      </c>
      <c r="E20" s="2">
        <f>'Updated External Data'!F20</f>
        <v>2</v>
      </c>
      <c r="F20" s="2">
        <f>'Updated External Data'!G20</f>
        <v>2</v>
      </c>
      <c r="G20" s="2">
        <f>'Updated External Data'!H20</f>
        <v>0</v>
      </c>
      <c r="H20" s="2">
        <f>'Updated External Data'!I20</f>
        <v>1000</v>
      </c>
      <c r="I20" s="2">
        <f>'Updated External Data'!J20</f>
        <v>1510</v>
      </c>
      <c r="J20" s="2">
        <f>'Updated External Data'!K20</f>
        <v>1440</v>
      </c>
      <c r="K20" s="2">
        <f>'Updated External Data'!L20</f>
        <v>1320</v>
      </c>
      <c r="L20" s="2">
        <f>'Updated External Data'!M20</f>
        <v>1070</v>
      </c>
      <c r="M20" s="2">
        <f>'Updated External Data'!N20</f>
        <v>1610</v>
      </c>
      <c r="N20" s="2">
        <f>'Updated External Data'!O20</f>
        <v>1540</v>
      </c>
      <c r="O20" s="2">
        <f>'Updated External Data'!P20</f>
        <v>1410</v>
      </c>
      <c r="P20" s="53">
        <f>ROUND('Updated External Data'!Q20,4)</f>
        <v>0</v>
      </c>
      <c r="Q20" s="53">
        <f>ROUND('Updated External Data'!R20,4)</f>
        <v>0</v>
      </c>
      <c r="R20" s="53">
        <f>ROUND('Updated External Data'!S20,4)</f>
        <v>0.40410000000000001</v>
      </c>
      <c r="S20" s="53">
        <f>ROUND('Updated External Data'!T20,4)</f>
        <v>0.40410000000000001</v>
      </c>
      <c r="T20" s="53">
        <f>ROUND('Updated External Data'!U20,4)</f>
        <v>1.0800000000000001E-2</v>
      </c>
      <c r="U20" s="53">
        <f>ROUND('Updated External Data'!V20,4)</f>
        <v>0.1084</v>
      </c>
      <c r="V20" s="53">
        <f>ROUND('Updated External Data'!W20,4)</f>
        <v>2.5999999999999999E-3</v>
      </c>
      <c r="W20" s="53">
        <f>ROUND('Updated External Data'!X20,4)</f>
        <v>4.7600000000000003E-2</v>
      </c>
      <c r="X20" s="53">
        <f>ROUND('Updated External Data'!Y20,4)</f>
        <v>0</v>
      </c>
      <c r="Y20" s="53">
        <f>ROUND('Updated External Data'!Z20,4)</f>
        <v>2.1899999999999999E-2</v>
      </c>
      <c r="Z20" s="53">
        <f>ROUND('Updated External Data'!AA20,4)</f>
        <v>5.0000000000000001E-4</v>
      </c>
    </row>
    <row r="21" spans="1:26" x14ac:dyDescent="0.2">
      <c r="A21" s="2">
        <v>5942</v>
      </c>
      <c r="B21" s="2" t="str">
        <f>'Updated External Data'!C21</f>
        <v>US 19</v>
      </c>
      <c r="C21" s="2">
        <f>'Updated External Data'!D21</f>
        <v>85</v>
      </c>
      <c r="D21" s="2">
        <f>'Updated External Data'!E21</f>
        <v>243</v>
      </c>
      <c r="E21" s="2">
        <f>'Updated External Data'!F21</f>
        <v>4</v>
      </c>
      <c r="F21" s="2">
        <f>'Updated External Data'!G21</f>
        <v>2</v>
      </c>
      <c r="G21" s="2">
        <f>'Updated External Data'!H21</f>
        <v>1</v>
      </c>
      <c r="H21" s="2">
        <f>'Updated External Data'!I21</f>
        <v>17680</v>
      </c>
      <c r="I21" s="2">
        <f>'Updated External Data'!J21</f>
        <v>17680</v>
      </c>
      <c r="J21" s="2">
        <f>'Updated External Data'!K21</f>
        <v>17680</v>
      </c>
      <c r="K21" s="2">
        <f>'Updated External Data'!L21</f>
        <v>17300</v>
      </c>
      <c r="L21" s="2">
        <f>'Updated External Data'!M21</f>
        <v>17730</v>
      </c>
      <c r="M21" s="2">
        <f>'Updated External Data'!N21</f>
        <v>17730</v>
      </c>
      <c r="N21" s="2">
        <f>'Updated External Data'!O21</f>
        <v>17730</v>
      </c>
      <c r="O21" s="2">
        <f>'Updated External Data'!P21</f>
        <v>17350</v>
      </c>
      <c r="P21" s="53">
        <f>ROUND('Updated External Data'!Q21,4)</f>
        <v>0.38579999999999998</v>
      </c>
      <c r="Q21" s="53">
        <f>ROUND('Updated External Data'!R21,4)</f>
        <v>0.38579999999999998</v>
      </c>
      <c r="R21" s="53">
        <f>ROUND('Updated External Data'!S21,4)</f>
        <v>0</v>
      </c>
      <c r="S21" s="53">
        <f>ROUND('Updated External Data'!T21,4)</f>
        <v>0</v>
      </c>
      <c r="T21" s="53">
        <f>ROUND('Updated External Data'!U21,4)</f>
        <v>8.5699999999999998E-2</v>
      </c>
      <c r="U21" s="53">
        <f>ROUND('Updated External Data'!V21,4)</f>
        <v>8.5699999999999998E-2</v>
      </c>
      <c r="V21" s="53">
        <f>ROUND('Updated External Data'!W21,4)</f>
        <v>9.4999999999999998E-3</v>
      </c>
      <c r="W21" s="53">
        <f>ROUND('Updated External Data'!X21,4)</f>
        <v>3.0200000000000001E-2</v>
      </c>
      <c r="X21" s="53">
        <f>ROUND('Updated External Data'!Y21,4)</f>
        <v>3.3999999999999998E-3</v>
      </c>
      <c r="Y21" s="53">
        <f>ROUND('Updated External Data'!Z21,4)</f>
        <v>1.24E-2</v>
      </c>
      <c r="Z21" s="53">
        <f>ROUND('Updated External Data'!AA21,4)</f>
        <v>1.4E-3</v>
      </c>
    </row>
    <row r="22" spans="1:26" x14ac:dyDescent="0.2">
      <c r="A22" s="2">
        <v>5943</v>
      </c>
      <c r="B22" s="2" t="str">
        <f>'Updated External Data'!C22</f>
        <v>SR 60</v>
      </c>
      <c r="C22" s="2">
        <f>'Updated External Data'!D22</f>
        <v>139</v>
      </c>
      <c r="D22" s="2">
        <f>'Updated External Data'!E22</f>
        <v>325</v>
      </c>
      <c r="E22" s="2">
        <f>'Updated External Data'!F22</f>
        <v>2</v>
      </c>
      <c r="F22" s="2">
        <f>'Updated External Data'!G22</f>
        <v>2</v>
      </c>
      <c r="G22" s="2">
        <f>'Updated External Data'!H22</f>
        <v>0</v>
      </c>
      <c r="H22" s="2">
        <f>'Updated External Data'!I22</f>
        <v>10160</v>
      </c>
      <c r="I22" s="2">
        <f>'Updated External Data'!J22</f>
        <v>7370</v>
      </c>
      <c r="J22" s="2">
        <f>'Updated External Data'!K22</f>
        <v>6860</v>
      </c>
      <c r="K22" s="2">
        <f>'Updated External Data'!L22</f>
        <v>7890</v>
      </c>
      <c r="L22" s="2">
        <f>'Updated External Data'!M22</f>
        <v>10832</v>
      </c>
      <c r="M22" s="2">
        <f>'Updated External Data'!N22</f>
        <v>7858</v>
      </c>
      <c r="N22" s="2">
        <f>'Updated External Data'!O22</f>
        <v>7314</v>
      </c>
      <c r="O22" s="2">
        <f>'Updated External Data'!P22</f>
        <v>8410</v>
      </c>
      <c r="P22" s="53">
        <f>ROUND('Updated External Data'!Q22,4)</f>
        <v>0</v>
      </c>
      <c r="Q22" s="53">
        <f>ROUND('Updated External Data'!R22,4)</f>
        <v>0</v>
      </c>
      <c r="R22" s="53">
        <f>ROUND('Updated External Data'!S22,4)</f>
        <v>0.39810000000000001</v>
      </c>
      <c r="S22" s="53">
        <f>ROUND('Updated External Data'!T22,4)</f>
        <v>0.39810000000000001</v>
      </c>
      <c r="T22" s="53">
        <f>ROUND('Updated External Data'!U22,4)</f>
        <v>5.7599999999999998E-2</v>
      </c>
      <c r="U22" s="53">
        <f>ROUND('Updated External Data'!V22,4)</f>
        <v>8.5699999999999998E-2</v>
      </c>
      <c r="V22" s="53">
        <f>ROUND('Updated External Data'!W22,4)</f>
        <v>4.1000000000000003E-3</v>
      </c>
      <c r="W22" s="53">
        <f>ROUND('Updated External Data'!X22,4)</f>
        <v>3.2099999999999997E-2</v>
      </c>
      <c r="X22" s="53">
        <f>ROUND('Updated External Data'!Y22,4)</f>
        <v>1.6000000000000001E-3</v>
      </c>
      <c r="Y22" s="53">
        <f>ROUND('Updated External Data'!Z22,4)</f>
        <v>1.8700000000000001E-2</v>
      </c>
      <c r="Z22" s="53">
        <f>ROUND('Updated External Data'!AA22,4)</f>
        <v>3.8E-3</v>
      </c>
    </row>
    <row r="23" spans="1:26" x14ac:dyDescent="0.2">
      <c r="A23" s="2">
        <v>5944</v>
      </c>
      <c r="B23" s="2" t="str">
        <f>'Updated External Data'!C23</f>
        <v>SR 115</v>
      </c>
      <c r="C23" s="2">
        <f>'Updated External Data'!D23</f>
        <v>187</v>
      </c>
      <c r="D23" s="2">
        <f>'Updated External Data'!E23</f>
        <v>61</v>
      </c>
      <c r="E23" s="2">
        <f>'Updated External Data'!F23</f>
        <v>2</v>
      </c>
      <c r="F23" s="2">
        <f>'Updated External Data'!G23</f>
        <v>2</v>
      </c>
      <c r="G23" s="2">
        <f>'Updated External Data'!H23</f>
        <v>0</v>
      </c>
      <c r="H23" s="2">
        <f>'Updated External Data'!I23</f>
        <v>1800</v>
      </c>
      <c r="I23" s="2">
        <f>'Updated External Data'!J23</f>
        <v>1550</v>
      </c>
      <c r="J23" s="2">
        <f>'Updated External Data'!K23</f>
        <v>1170</v>
      </c>
      <c r="K23" s="2">
        <f>'Updated External Data'!L23</f>
        <v>1030</v>
      </c>
      <c r="L23" s="2">
        <f>'Updated External Data'!M23</f>
        <v>1920</v>
      </c>
      <c r="M23" s="2">
        <f>'Updated External Data'!N23</f>
        <v>1654</v>
      </c>
      <c r="N23" s="2">
        <f>'Updated External Data'!O23</f>
        <v>1248</v>
      </c>
      <c r="O23" s="2">
        <f>'Updated External Data'!P23</f>
        <v>1100</v>
      </c>
      <c r="P23" s="53">
        <f>ROUND('Updated External Data'!Q23,4)</f>
        <v>0</v>
      </c>
      <c r="Q23" s="53">
        <f>ROUND('Updated External Data'!R23,4)</f>
        <v>0</v>
      </c>
      <c r="R23" s="53">
        <f>ROUND('Updated External Data'!S23,4)</f>
        <v>0.37580000000000002</v>
      </c>
      <c r="S23" s="53">
        <f>ROUND('Updated External Data'!T23,4)</f>
        <v>0.37580000000000002</v>
      </c>
      <c r="T23" s="53">
        <f>ROUND('Updated External Data'!U23,4)</f>
        <v>2.0799999999999999E-2</v>
      </c>
      <c r="U23" s="53">
        <f>ROUND('Updated External Data'!V23,4)</f>
        <v>0.121</v>
      </c>
      <c r="V23" s="53">
        <f>ROUND('Updated External Data'!W23,4)</f>
        <v>6.4000000000000003E-3</v>
      </c>
      <c r="W23" s="53">
        <f>ROUND('Updated External Data'!X23,4)</f>
        <v>9.2100000000000001E-2</v>
      </c>
      <c r="X23" s="53">
        <f>ROUND('Updated External Data'!Y23,4)</f>
        <v>0</v>
      </c>
      <c r="Y23" s="53">
        <f>ROUND('Updated External Data'!Z23,4)</f>
        <v>7.1999999999999998E-3</v>
      </c>
      <c r="Z23" s="53">
        <f>ROUND('Updated External Data'!AA23,4)</f>
        <v>8.0000000000000004E-4</v>
      </c>
    </row>
    <row r="24" spans="1:26" x14ac:dyDescent="0.2">
      <c r="A24" s="2">
        <v>5945</v>
      </c>
      <c r="B24" s="2" t="str">
        <f>'Updated External Data'!C24</f>
        <v>SR 52</v>
      </c>
      <c r="C24" s="2">
        <f>'Updated External Data'!D24</f>
        <v>187</v>
      </c>
      <c r="D24" s="2">
        <f>'Updated External Data'!E24</f>
        <v>49</v>
      </c>
      <c r="E24" s="2">
        <f>'Updated External Data'!F24</f>
        <v>2</v>
      </c>
      <c r="F24" s="2">
        <f>'Updated External Data'!G24</f>
        <v>2</v>
      </c>
      <c r="G24" s="2">
        <f>'Updated External Data'!H24</f>
        <v>0</v>
      </c>
      <c r="H24" s="2">
        <f>'Updated External Data'!I24</f>
        <v>2158</v>
      </c>
      <c r="I24" s="2">
        <f>'Updated External Data'!J24</f>
        <v>1720</v>
      </c>
      <c r="J24" s="2">
        <f>'Updated External Data'!K24</f>
        <v>1490</v>
      </c>
      <c r="K24" s="2">
        <f>'Updated External Data'!L24</f>
        <v>1680</v>
      </c>
      <c r="L24" s="2">
        <f>'Updated External Data'!M24</f>
        <v>2302</v>
      </c>
      <c r="M24" s="2">
        <f>'Updated External Data'!N24</f>
        <v>1834</v>
      </c>
      <c r="N24" s="2">
        <f>'Updated External Data'!O24</f>
        <v>1590</v>
      </c>
      <c r="O24" s="2">
        <f>'Updated External Data'!P24</f>
        <v>1790</v>
      </c>
      <c r="P24" s="53">
        <f>ROUND('Updated External Data'!Q24,4)</f>
        <v>0</v>
      </c>
      <c r="Q24" s="53">
        <f>ROUND('Updated External Data'!R24,4)</f>
        <v>0</v>
      </c>
      <c r="R24" s="53">
        <f>ROUND('Updated External Data'!S24,4)</f>
        <v>0.33960000000000001</v>
      </c>
      <c r="S24" s="53">
        <f>ROUND('Updated External Data'!T24,4)</f>
        <v>0.33960000000000001</v>
      </c>
      <c r="T24" s="53">
        <f>ROUND('Updated External Data'!U24,4)</f>
        <v>8.3599999999999994E-2</v>
      </c>
      <c r="U24" s="53">
        <f>ROUND('Updated External Data'!V24,4)</f>
        <v>0.122</v>
      </c>
      <c r="V24" s="53">
        <f>ROUND('Updated External Data'!W24,4)</f>
        <v>5.0000000000000001E-3</v>
      </c>
      <c r="W24" s="53">
        <f>ROUND('Updated External Data'!X24,4)</f>
        <v>6.6000000000000003E-2</v>
      </c>
      <c r="X24" s="53">
        <f>ROUND('Updated External Data'!Y24,4)</f>
        <v>0</v>
      </c>
      <c r="Y24" s="53">
        <f>ROUND('Updated External Data'!Z24,4)</f>
        <v>4.2799999999999998E-2</v>
      </c>
      <c r="Z24" s="53">
        <f>ROUND('Updated External Data'!AA24,4)</f>
        <v>1.2999999999999999E-3</v>
      </c>
    </row>
    <row r="25" spans="1:26" x14ac:dyDescent="0.2">
      <c r="A25" s="2">
        <v>5946</v>
      </c>
      <c r="B25" s="2" t="str">
        <f>'Updated External Data'!C25</f>
        <v>Ransom Free Rd</v>
      </c>
      <c r="C25" s="2">
        <f>'Updated External Data'!D25</f>
        <v>139</v>
      </c>
      <c r="D25" s="2">
        <f>'Updated External Data'!E25</f>
        <v>8001</v>
      </c>
      <c r="E25" s="2">
        <f>'Updated External Data'!F25</f>
        <v>2</v>
      </c>
      <c r="F25" s="2">
        <f>'Updated External Data'!G25</f>
        <v>2</v>
      </c>
      <c r="G25" s="2">
        <f>'Updated External Data'!H25</f>
        <v>0</v>
      </c>
      <c r="H25" s="2">
        <f>'Updated External Data'!I25</f>
        <v>500</v>
      </c>
      <c r="I25" s="2">
        <f>'Updated External Data'!J25</f>
        <v>550</v>
      </c>
      <c r="J25" s="2">
        <f>'Updated External Data'!K25</f>
        <v>620</v>
      </c>
      <c r="K25" s="2">
        <f>'Updated External Data'!L25</f>
        <v>510</v>
      </c>
      <c r="L25" s="2">
        <f>'Updated External Data'!M25</f>
        <v>534</v>
      </c>
      <c r="M25" s="2">
        <f>'Updated External Data'!N25</f>
        <v>588</v>
      </c>
      <c r="N25" s="2">
        <f>'Updated External Data'!O25</f>
        <v>662</v>
      </c>
      <c r="O25" s="2">
        <f>'Updated External Data'!P25</f>
        <v>540</v>
      </c>
      <c r="P25" s="53">
        <f>ROUND('Updated External Data'!Q25,4)</f>
        <v>0</v>
      </c>
      <c r="Q25" s="53">
        <f>ROUND('Updated External Data'!R25,4)</f>
        <v>0</v>
      </c>
      <c r="R25" s="53">
        <f>ROUND('Updated External Data'!S25,4)</f>
        <v>0.41239999999999999</v>
      </c>
      <c r="S25" s="53">
        <f>ROUND('Updated External Data'!T25,4)</f>
        <v>0.41239999999999999</v>
      </c>
      <c r="T25" s="53">
        <f>ROUND('Updated External Data'!U25,4)</f>
        <v>0</v>
      </c>
      <c r="U25" s="53">
        <f>ROUND('Updated External Data'!V25,4)</f>
        <v>0.1193</v>
      </c>
      <c r="V25" s="53">
        <f>ROUND('Updated External Data'!W25,4)</f>
        <v>0</v>
      </c>
      <c r="W25" s="53">
        <f>ROUND('Updated External Data'!X25,4)</f>
        <v>4.9799999999999997E-2</v>
      </c>
      <c r="X25" s="53">
        <f>ROUND('Updated External Data'!Y25,4)</f>
        <v>0</v>
      </c>
      <c r="Y25" s="53">
        <f>ROUND('Updated External Data'!Z25,4)</f>
        <v>6.0000000000000001E-3</v>
      </c>
      <c r="Z25" s="53">
        <f>ROUND('Updated External Data'!AA25,4)</f>
        <v>0</v>
      </c>
    </row>
    <row r="26" spans="1:26" x14ac:dyDescent="0.2">
      <c r="A26" s="2">
        <v>5947</v>
      </c>
      <c r="B26" s="2" t="str">
        <f>'Updated External Data'!C26</f>
        <v>SR 284</v>
      </c>
      <c r="C26" s="2">
        <f>'Updated External Data'!D26</f>
        <v>139</v>
      </c>
      <c r="D26" s="2">
        <f>'Updated External Data'!E26</f>
        <v>385</v>
      </c>
      <c r="E26" s="2">
        <f>'Updated External Data'!F26</f>
        <v>2</v>
      </c>
      <c r="F26" s="2">
        <f>'Updated External Data'!G26</f>
        <v>3</v>
      </c>
      <c r="G26" s="2">
        <f>'Updated External Data'!H26</f>
        <v>0</v>
      </c>
      <c r="H26" s="2">
        <f>'Updated External Data'!I26</f>
        <v>1340</v>
      </c>
      <c r="I26" s="2">
        <f>'Updated External Data'!J26</f>
        <v>1250</v>
      </c>
      <c r="J26" s="2">
        <f>'Updated External Data'!K26</f>
        <v>1270</v>
      </c>
      <c r="K26" s="2">
        <f>'Updated External Data'!L26</f>
        <v>1340</v>
      </c>
      <c r="L26" s="2">
        <f>'Updated External Data'!M26</f>
        <v>1430</v>
      </c>
      <c r="M26" s="2">
        <f>'Updated External Data'!N26</f>
        <v>1334</v>
      </c>
      <c r="N26" s="2">
        <f>'Updated External Data'!O26</f>
        <v>1354</v>
      </c>
      <c r="O26" s="2">
        <f>'Updated External Data'!P26</f>
        <v>1430</v>
      </c>
      <c r="P26" s="53">
        <f>ROUND('Updated External Data'!Q26,4)</f>
        <v>0</v>
      </c>
      <c r="Q26" s="53">
        <f>ROUND('Updated External Data'!R26,4)</f>
        <v>0</v>
      </c>
      <c r="R26" s="53">
        <f>ROUND('Updated External Data'!S26,4)</f>
        <v>0.38329999999999997</v>
      </c>
      <c r="S26" s="53">
        <f>ROUND('Updated External Data'!T26,4)</f>
        <v>0.38329999999999997</v>
      </c>
      <c r="T26" s="53">
        <f>ROUND('Updated External Data'!U26,4)</f>
        <v>2.58E-2</v>
      </c>
      <c r="U26" s="53">
        <f>ROUND('Updated External Data'!V26,4)</f>
        <v>0.12559999999999999</v>
      </c>
      <c r="V26" s="53">
        <f>ROUND('Updated External Data'!W26,4)</f>
        <v>1.5E-3</v>
      </c>
      <c r="W26" s="53">
        <f>ROUND('Updated External Data'!X26,4)</f>
        <v>7.0199999999999999E-2</v>
      </c>
      <c r="X26" s="53">
        <f>ROUND('Updated External Data'!Y26,4)</f>
        <v>0</v>
      </c>
      <c r="Y26" s="53">
        <f>ROUND('Updated External Data'!Z26,4)</f>
        <v>8.8999999999999999E-3</v>
      </c>
      <c r="Z26" s="53">
        <f>ROUND('Updated External Data'!AA26,4)</f>
        <v>6.9999999999999999E-4</v>
      </c>
    </row>
    <row r="27" spans="1:26" x14ac:dyDescent="0.2">
      <c r="A27" s="2">
        <v>5948</v>
      </c>
      <c r="B27" s="2" t="str">
        <f>'Updated External Data'!C27</f>
        <v>US 129</v>
      </c>
      <c r="C27" s="2">
        <f>'Updated External Data'!D27</f>
        <v>139</v>
      </c>
      <c r="D27" s="2">
        <f>'Updated External Data'!E27</f>
        <v>161</v>
      </c>
      <c r="E27" s="2">
        <f>'Updated External Data'!F27</f>
        <v>2</v>
      </c>
      <c r="F27" s="2">
        <f>'Updated External Data'!G27</f>
        <v>3</v>
      </c>
      <c r="G27" s="2">
        <f>'Updated External Data'!H27</f>
        <v>0</v>
      </c>
      <c r="H27" s="2">
        <f>'Updated External Data'!I27</f>
        <v>8740</v>
      </c>
      <c r="I27" s="2">
        <f>'Updated External Data'!J27</f>
        <v>10430</v>
      </c>
      <c r="J27" s="2">
        <f>'Updated External Data'!K27</f>
        <v>8430</v>
      </c>
      <c r="K27" s="2">
        <f>'Updated External Data'!L27</f>
        <v>10600</v>
      </c>
      <c r="L27" s="2">
        <f>'Updated External Data'!M27</f>
        <v>9318</v>
      </c>
      <c r="M27" s="2">
        <f>'Updated External Data'!N27</f>
        <v>11120</v>
      </c>
      <c r="N27" s="2">
        <f>'Updated External Data'!O27</f>
        <v>8988</v>
      </c>
      <c r="O27" s="2">
        <f>'Updated External Data'!P27</f>
        <v>11300</v>
      </c>
      <c r="P27" s="53">
        <f>ROUND('Updated External Data'!Q27,4)</f>
        <v>0</v>
      </c>
      <c r="Q27" s="53">
        <f>ROUND('Updated External Data'!R27,4)</f>
        <v>0</v>
      </c>
      <c r="R27" s="53">
        <f>ROUND('Updated External Data'!S27,4)</f>
        <v>0.35899999999999999</v>
      </c>
      <c r="S27" s="53">
        <f>ROUND('Updated External Data'!T27,4)</f>
        <v>0.3589</v>
      </c>
      <c r="T27" s="53">
        <f>ROUND('Updated External Data'!U27,4)</f>
        <v>0.1124</v>
      </c>
      <c r="U27" s="53">
        <f>ROUND('Updated External Data'!V27,4)</f>
        <v>8.5900000000000004E-2</v>
      </c>
      <c r="V27" s="53">
        <f>ROUND('Updated External Data'!W27,4)</f>
        <v>1.38E-2</v>
      </c>
      <c r="W27" s="53">
        <f>ROUND('Updated External Data'!X27,4)</f>
        <v>4.7600000000000003E-2</v>
      </c>
      <c r="X27" s="53">
        <f>ROUND('Updated External Data'!Y27,4)</f>
        <v>0</v>
      </c>
      <c r="Y27" s="53">
        <f>ROUND('Updated External Data'!Z27,4)</f>
        <v>1.9E-2</v>
      </c>
      <c r="Z27" s="53">
        <f>ROUND('Updated External Data'!AA27,4)</f>
        <v>3.3E-3</v>
      </c>
    </row>
    <row r="28" spans="1:26" x14ac:dyDescent="0.2">
      <c r="A28" s="2">
        <v>5949</v>
      </c>
      <c r="B28" s="2" t="str">
        <f>'Updated External Data'!C28</f>
        <v>SR 254</v>
      </c>
      <c r="C28" s="2">
        <f>'Updated External Data'!D28</f>
        <v>139</v>
      </c>
      <c r="D28" s="2">
        <f>'Updated External Data'!E28</f>
        <v>342</v>
      </c>
      <c r="E28" s="2">
        <f>'Updated External Data'!F28</f>
        <v>2</v>
      </c>
      <c r="F28" s="2">
        <f>'Updated External Data'!G28</f>
        <v>3</v>
      </c>
      <c r="G28" s="2">
        <f>'Updated External Data'!H28</f>
        <v>0</v>
      </c>
      <c r="H28" s="2">
        <f>'Updated External Data'!I28</f>
        <v>864</v>
      </c>
      <c r="I28" s="2">
        <f>'Updated External Data'!J28</f>
        <v>1030</v>
      </c>
      <c r="J28" s="2">
        <f>'Updated External Data'!K28</f>
        <v>1760</v>
      </c>
      <c r="K28" s="2">
        <f>'Updated External Data'!L28</f>
        <v>1890</v>
      </c>
      <c r="L28" s="2">
        <f>'Updated External Data'!M28</f>
        <v>922</v>
      </c>
      <c r="M28" s="2">
        <f>'Updated External Data'!N28</f>
        <v>1098</v>
      </c>
      <c r="N28" s="2">
        <f>'Updated External Data'!O28</f>
        <v>1878</v>
      </c>
      <c r="O28" s="2">
        <f>'Updated External Data'!P28</f>
        <v>2020</v>
      </c>
      <c r="P28" s="53">
        <f>ROUND('Updated External Data'!Q28,4)</f>
        <v>0</v>
      </c>
      <c r="Q28" s="53">
        <f>ROUND('Updated External Data'!R28,4)</f>
        <v>0</v>
      </c>
      <c r="R28" s="53">
        <f>ROUND('Updated External Data'!S28,4)</f>
        <v>0.3594</v>
      </c>
      <c r="S28" s="53">
        <f>ROUND('Updated External Data'!T28,4)</f>
        <v>0.3589</v>
      </c>
      <c r="T28" s="53">
        <f>ROUND('Updated External Data'!U28,4)</f>
        <v>0.1081</v>
      </c>
      <c r="U28" s="53">
        <f>ROUND('Updated External Data'!V28,4)</f>
        <v>0.1124</v>
      </c>
      <c r="V28" s="53">
        <f>ROUND('Updated External Data'!W28,4)</f>
        <v>1.49E-2</v>
      </c>
      <c r="W28" s="53">
        <f>ROUND('Updated External Data'!X28,4)</f>
        <v>2.93E-2</v>
      </c>
      <c r="X28" s="53">
        <f>ROUND('Updated External Data'!Y28,4)</f>
        <v>0</v>
      </c>
      <c r="Y28" s="53">
        <f>ROUND('Updated External Data'!Z28,4)</f>
        <v>1.44E-2</v>
      </c>
      <c r="Z28" s="53">
        <f>ROUND('Updated External Data'!AA28,4)</f>
        <v>2.7000000000000001E-3</v>
      </c>
    </row>
    <row r="29" spans="1:26" x14ac:dyDescent="0.2">
      <c r="A29" s="2">
        <v>5950</v>
      </c>
      <c r="B29" s="2" t="str">
        <f>'Updated External Data'!C29</f>
        <v>Skitt Mtn Rd</v>
      </c>
      <c r="C29" s="2">
        <f>'Updated External Data'!D29</f>
        <v>139</v>
      </c>
      <c r="D29" s="2">
        <f>'Updated External Data'!E29</f>
        <v>561</v>
      </c>
      <c r="E29" s="2">
        <f>'Updated External Data'!F29</f>
        <v>2</v>
      </c>
      <c r="F29" s="2">
        <f>'Updated External Data'!G29</f>
        <v>3</v>
      </c>
      <c r="G29" s="2">
        <f>'Updated External Data'!H29</f>
        <v>0</v>
      </c>
      <c r="H29" s="2">
        <f>'Updated External Data'!I29</f>
        <v>1714</v>
      </c>
      <c r="I29" s="2">
        <f>'Updated External Data'!J29</f>
        <v>1440</v>
      </c>
      <c r="J29" s="2">
        <f>'Updated External Data'!K29</f>
        <v>1420</v>
      </c>
      <c r="K29" s="2">
        <f>'Updated External Data'!L29</f>
        <v>1140</v>
      </c>
      <c r="L29" s="2">
        <f>'Updated External Data'!M29</f>
        <v>1828</v>
      </c>
      <c r="M29" s="2">
        <f>'Updated External Data'!N29</f>
        <v>1536</v>
      </c>
      <c r="N29" s="2">
        <f>'Updated External Data'!O29</f>
        <v>1514</v>
      </c>
      <c r="O29" s="2">
        <f>'Updated External Data'!P29</f>
        <v>1220</v>
      </c>
      <c r="P29" s="53">
        <f>ROUND('Updated External Data'!Q29,4)</f>
        <v>0</v>
      </c>
      <c r="Q29" s="53">
        <f>ROUND('Updated External Data'!R29,4)</f>
        <v>0</v>
      </c>
      <c r="R29" s="53">
        <f>ROUND('Updated External Data'!S29,4)</f>
        <v>0.38640000000000002</v>
      </c>
      <c r="S29" s="53">
        <f>ROUND('Updated External Data'!T29,4)</f>
        <v>0.38640000000000002</v>
      </c>
      <c r="T29" s="53">
        <f>ROUND('Updated External Data'!U29,4)</f>
        <v>5.6099999999999997E-2</v>
      </c>
      <c r="U29" s="53">
        <f>ROUND('Updated External Data'!V29,4)</f>
        <v>0.1222</v>
      </c>
      <c r="V29" s="53">
        <f>ROUND('Updated External Data'!W29,4)</f>
        <v>5.3E-3</v>
      </c>
      <c r="W29" s="53">
        <f>ROUND('Updated External Data'!X29,4)</f>
        <v>3.9600000000000003E-2</v>
      </c>
      <c r="X29" s="53">
        <f>ROUND('Updated External Data'!Y29,4)</f>
        <v>0</v>
      </c>
      <c r="Y29" s="53">
        <f>ROUND('Updated External Data'!Z29,4)</f>
        <v>4.0000000000000001E-3</v>
      </c>
      <c r="Z29" s="53">
        <f>ROUND('Updated External Data'!AA29,4)</f>
        <v>0</v>
      </c>
    </row>
    <row r="30" spans="1:26" x14ac:dyDescent="0.2">
      <c r="A30" s="2">
        <v>5951</v>
      </c>
      <c r="B30" s="2" t="str">
        <f>'Updated External Data'!C30</f>
        <v>US 23/SR 365</v>
      </c>
      <c r="C30" s="2">
        <f>'Updated External Data'!D30</f>
        <v>139</v>
      </c>
      <c r="D30" s="2">
        <f>'Updated External Data'!E30</f>
        <v>220</v>
      </c>
      <c r="E30" s="2">
        <f>'Updated External Data'!F30</f>
        <v>4</v>
      </c>
      <c r="F30" s="2">
        <f>'Updated External Data'!G30</f>
        <v>3</v>
      </c>
      <c r="G30" s="2">
        <f>'Updated External Data'!H30</f>
        <v>1</v>
      </c>
      <c r="H30" s="2">
        <f>'Updated External Data'!I30</f>
        <v>11120</v>
      </c>
      <c r="I30" s="2">
        <f>'Updated External Data'!J30</f>
        <v>19790</v>
      </c>
      <c r="J30" s="2">
        <f>'Updated External Data'!K30</f>
        <v>18150</v>
      </c>
      <c r="K30" s="2">
        <f>'Updated External Data'!L30</f>
        <v>20500</v>
      </c>
      <c r="L30" s="2">
        <f>'Updated External Data'!M30</f>
        <v>11154</v>
      </c>
      <c r="M30" s="2">
        <f>'Updated External Data'!N30</f>
        <v>19850</v>
      </c>
      <c r="N30" s="2">
        <f>'Updated External Data'!O30</f>
        <v>18206</v>
      </c>
      <c r="O30" s="2">
        <f>'Updated External Data'!P30</f>
        <v>20560</v>
      </c>
      <c r="P30" s="53">
        <f>ROUND('Updated External Data'!Q30,4)</f>
        <v>0.32690000000000002</v>
      </c>
      <c r="Q30" s="53">
        <f>ROUND('Updated External Data'!R30,4)</f>
        <v>0.32690000000000002</v>
      </c>
      <c r="R30" s="53">
        <f>ROUND('Updated External Data'!S30,4)</f>
        <v>0</v>
      </c>
      <c r="S30" s="53">
        <f>ROUND('Updated External Data'!T30,4)</f>
        <v>0</v>
      </c>
      <c r="T30" s="53">
        <f>ROUND('Updated External Data'!U30,4)</f>
        <v>0.18410000000000001</v>
      </c>
      <c r="U30" s="53">
        <f>ROUND('Updated External Data'!V30,4)</f>
        <v>5.91E-2</v>
      </c>
      <c r="V30" s="53">
        <f>ROUND('Updated External Data'!W30,4)</f>
        <v>3.0999999999999999E-3</v>
      </c>
      <c r="W30" s="53">
        <f>ROUND('Updated External Data'!X30,4)</f>
        <v>4.1399999999999999E-2</v>
      </c>
      <c r="X30" s="53">
        <f>ROUND('Updated External Data'!Y30,4)</f>
        <v>4.7000000000000002E-3</v>
      </c>
      <c r="Y30" s="53">
        <f>ROUND('Updated External Data'!Z30,4)</f>
        <v>0.04</v>
      </c>
      <c r="Z30" s="53">
        <f>ROUND('Updated External Data'!AA30,4)</f>
        <v>1.4E-2</v>
      </c>
    </row>
    <row r="31" spans="1:26" x14ac:dyDescent="0.2">
      <c r="A31" s="2">
        <v>5952</v>
      </c>
      <c r="B31" s="2" t="str">
        <f>'Updated External Data'!C31</f>
        <v>SR 51/Cornelia</v>
      </c>
      <c r="C31" s="2">
        <f>'Updated External Data'!D31</f>
        <v>137</v>
      </c>
      <c r="D31" s="2">
        <f>'Updated External Data'!E31</f>
        <v>248</v>
      </c>
      <c r="E31" s="2">
        <f>'Updated External Data'!F31</f>
        <v>2</v>
      </c>
      <c r="F31" s="2">
        <f>'Updated External Data'!G31</f>
        <v>3</v>
      </c>
      <c r="G31" s="2">
        <f>'Updated External Data'!H31</f>
        <v>0</v>
      </c>
      <c r="H31" s="2">
        <f>'Updated External Data'!I31</f>
        <v>2176</v>
      </c>
      <c r="I31" s="2">
        <f>'Updated External Data'!J31</f>
        <v>1320</v>
      </c>
      <c r="J31" s="2">
        <f>'Updated External Data'!K31</f>
        <v>1880</v>
      </c>
      <c r="K31" s="2">
        <f>'Updated External Data'!L31</f>
        <v>1690</v>
      </c>
      <c r="L31" s="2">
        <f>'Updated External Data'!M31</f>
        <v>2320</v>
      </c>
      <c r="M31" s="2">
        <f>'Updated External Data'!N31</f>
        <v>1408</v>
      </c>
      <c r="N31" s="2">
        <f>'Updated External Data'!O31</f>
        <v>2006</v>
      </c>
      <c r="O31" s="2">
        <f>'Updated External Data'!P31</f>
        <v>1800</v>
      </c>
      <c r="P31" s="53">
        <f>ROUND('Updated External Data'!Q31,4)</f>
        <v>0</v>
      </c>
      <c r="Q31" s="53">
        <f>ROUND('Updated External Data'!R31,4)</f>
        <v>0</v>
      </c>
      <c r="R31" s="53">
        <f>ROUND('Updated External Data'!S31,4)</f>
        <v>0.38290000000000002</v>
      </c>
      <c r="S31" s="53">
        <f>ROUND('Updated External Data'!T31,4)</f>
        <v>0.38240000000000002</v>
      </c>
      <c r="T31" s="53">
        <f>ROUND('Updated External Data'!U31,4)</f>
        <v>1.7399999999999999E-2</v>
      </c>
      <c r="U31" s="53">
        <f>ROUND('Updated External Data'!V31,4)</f>
        <v>0.1246</v>
      </c>
      <c r="V31" s="53">
        <f>ROUND('Updated External Data'!W31,4)</f>
        <v>3.0000000000000001E-3</v>
      </c>
      <c r="W31" s="53">
        <f>ROUND('Updated External Data'!X31,4)</f>
        <v>8.2299999999999998E-2</v>
      </c>
      <c r="X31" s="53">
        <f>ROUND('Updated External Data'!Y31,4)</f>
        <v>0</v>
      </c>
      <c r="Y31" s="53">
        <f>ROUND('Updated External Data'!Z31,4)</f>
        <v>8.0000000000000002E-3</v>
      </c>
      <c r="Z31" s="53">
        <f>ROUND('Updated External Data'!AA31,4)</f>
        <v>0</v>
      </c>
    </row>
    <row r="32" spans="1:26" x14ac:dyDescent="0.2">
      <c r="A32" s="2">
        <v>5953</v>
      </c>
      <c r="B32" s="2" t="str">
        <f>'Updated External Data'!C32</f>
        <v>SR 51</v>
      </c>
      <c r="C32" s="2">
        <f>'Updated External Data'!D32</f>
        <v>139</v>
      </c>
      <c r="D32" s="2">
        <f>'Updated External Data'!E32</f>
        <v>238</v>
      </c>
      <c r="E32" s="2">
        <f>'Updated External Data'!F32</f>
        <v>2</v>
      </c>
      <c r="F32" s="2">
        <f>'Updated External Data'!G32</f>
        <v>3</v>
      </c>
      <c r="G32" s="2">
        <f>'Updated External Data'!H32</f>
        <v>0</v>
      </c>
      <c r="H32" s="2">
        <f>'Updated External Data'!I32</f>
        <v>6600</v>
      </c>
      <c r="I32" s="2">
        <f>'Updated External Data'!J32</f>
        <v>3020</v>
      </c>
      <c r="J32" s="2">
        <f>'Updated External Data'!K32</f>
        <v>2650</v>
      </c>
      <c r="K32" s="2">
        <f>'Updated External Data'!L32</f>
        <v>2670</v>
      </c>
      <c r="L32" s="2">
        <f>'Updated External Data'!M32</f>
        <v>7036</v>
      </c>
      <c r="M32" s="2">
        <f>'Updated External Data'!N32</f>
        <v>3220</v>
      </c>
      <c r="N32" s="2">
        <f>'Updated External Data'!O32</f>
        <v>2826</v>
      </c>
      <c r="O32" s="2">
        <f>'Updated External Data'!P32</f>
        <v>2850</v>
      </c>
      <c r="P32" s="53">
        <f>ROUND('Updated External Data'!Q32,4)</f>
        <v>0</v>
      </c>
      <c r="Q32" s="53">
        <f>ROUND('Updated External Data'!R32,4)</f>
        <v>0</v>
      </c>
      <c r="R32" s="53">
        <f>ROUND('Updated External Data'!S32,4)</f>
        <v>0.37009999999999998</v>
      </c>
      <c r="S32" s="53">
        <f>ROUND('Updated External Data'!T32,4)</f>
        <v>0.36980000000000002</v>
      </c>
      <c r="T32" s="53">
        <f>ROUND('Updated External Data'!U32,4)</f>
        <v>8.0299999999999996E-2</v>
      </c>
      <c r="U32" s="53">
        <f>ROUND('Updated External Data'!V32,4)</f>
        <v>9.2399999999999996E-2</v>
      </c>
      <c r="V32" s="53">
        <f>ROUND('Updated External Data'!W32,4)</f>
        <v>7.1000000000000004E-3</v>
      </c>
      <c r="W32" s="53">
        <f>ROUND('Updated External Data'!X32,4)</f>
        <v>4.3200000000000002E-2</v>
      </c>
      <c r="X32" s="53">
        <f>ROUND('Updated External Data'!Y32,4)</f>
        <v>0</v>
      </c>
      <c r="Y32" s="53">
        <f>ROUND('Updated External Data'!Z32,4)</f>
        <v>3.2599999999999997E-2</v>
      </c>
      <c r="Z32" s="53">
        <f>ROUND('Updated External Data'!AA32,4)</f>
        <v>4.1999999999999997E-3</v>
      </c>
    </row>
    <row r="33" spans="1:26" x14ac:dyDescent="0.2">
      <c r="A33" s="2">
        <v>5954</v>
      </c>
      <c r="B33" s="2" t="str">
        <f>'Updated External Data'!C33</f>
        <v>Highway 323</v>
      </c>
      <c r="C33" s="2">
        <f>'Updated External Data'!D33</f>
        <v>139</v>
      </c>
      <c r="D33" s="2">
        <f>'Updated External Data'!E33</f>
        <v>397</v>
      </c>
      <c r="E33" s="2">
        <f>'Updated External Data'!F33</f>
        <v>2</v>
      </c>
      <c r="F33" s="2">
        <f>'Updated External Data'!G33</f>
        <v>3</v>
      </c>
      <c r="G33" s="2">
        <f>'Updated External Data'!H33</f>
        <v>0</v>
      </c>
      <c r="H33" s="2">
        <f>'Updated External Data'!I33</f>
        <v>1000</v>
      </c>
      <c r="I33" s="2">
        <f>'Updated External Data'!J33</f>
        <v>1370</v>
      </c>
      <c r="J33" s="2">
        <f>'Updated External Data'!K33</f>
        <v>1310</v>
      </c>
      <c r="K33" s="2">
        <f>'Updated External Data'!L33</f>
        <v>932</v>
      </c>
      <c r="L33" s="2">
        <f>'Updated External Data'!M33</f>
        <v>1066</v>
      </c>
      <c r="M33" s="2">
        <f>'Updated External Data'!N33</f>
        <v>1462</v>
      </c>
      <c r="N33" s="2">
        <f>'Updated External Data'!O33</f>
        <v>1398</v>
      </c>
      <c r="O33" s="2">
        <f>'Updated External Data'!P33</f>
        <v>990</v>
      </c>
      <c r="P33" s="53">
        <f>ROUND('Updated External Data'!Q33,4)</f>
        <v>0</v>
      </c>
      <c r="Q33" s="53">
        <f>ROUND('Updated External Data'!R33,4)</f>
        <v>0</v>
      </c>
      <c r="R33" s="53">
        <f>ROUND('Updated External Data'!S33,4)</f>
        <v>0.37630000000000002</v>
      </c>
      <c r="S33" s="53">
        <f>ROUND('Updated External Data'!T33,4)</f>
        <v>0.37630000000000002</v>
      </c>
      <c r="T33" s="53">
        <f>ROUND('Updated External Data'!U33,4)</f>
        <v>2.0999999999999999E-3</v>
      </c>
      <c r="U33" s="53">
        <f>ROUND('Updated External Data'!V33,4)</f>
        <v>0.1202</v>
      </c>
      <c r="V33" s="53">
        <f>ROUND('Updated External Data'!W33,4)</f>
        <v>0</v>
      </c>
      <c r="W33" s="53">
        <f>ROUND('Updated External Data'!X33,4)</f>
        <v>7.51E-2</v>
      </c>
      <c r="X33" s="53">
        <f>ROUND('Updated External Data'!Y33,4)</f>
        <v>0</v>
      </c>
      <c r="Y33" s="53">
        <f>ROUND('Updated External Data'!Z33,4)</f>
        <v>5.0099999999999999E-2</v>
      </c>
      <c r="Z33" s="53">
        <f>ROUND('Updated External Data'!AA33,4)</f>
        <v>0</v>
      </c>
    </row>
    <row r="34" spans="1:26" x14ac:dyDescent="0.2">
      <c r="A34" s="2">
        <v>5955</v>
      </c>
      <c r="B34" s="2" t="str">
        <f>'Updated External Data'!C34</f>
        <v>SR 52</v>
      </c>
      <c r="C34" s="2">
        <f>'Updated External Data'!D34</f>
        <v>139</v>
      </c>
      <c r="D34" s="2">
        <f>'Updated External Data'!E34</f>
        <v>241</v>
      </c>
      <c r="E34" s="2">
        <f>'Updated External Data'!F34</f>
        <v>2</v>
      </c>
      <c r="F34" s="2">
        <f>'Updated External Data'!G34</f>
        <v>3</v>
      </c>
      <c r="G34" s="2">
        <f>'Updated External Data'!H34</f>
        <v>0</v>
      </c>
      <c r="H34" s="2">
        <f>'Updated External Data'!I34</f>
        <v>925</v>
      </c>
      <c r="I34" s="2">
        <f>'Updated External Data'!J34</f>
        <v>1400</v>
      </c>
      <c r="J34" s="2">
        <f>'Updated External Data'!K34</f>
        <v>2700</v>
      </c>
      <c r="K34" s="2">
        <f>'Updated External Data'!L34</f>
        <v>2900</v>
      </c>
      <c r="L34" s="2">
        <f>'Updated External Data'!M34</f>
        <v>988</v>
      </c>
      <c r="M34" s="2">
        <f>'Updated External Data'!N34</f>
        <v>1494</v>
      </c>
      <c r="N34" s="2">
        <f>'Updated External Data'!O34</f>
        <v>2880</v>
      </c>
      <c r="O34" s="2">
        <f>'Updated External Data'!P34</f>
        <v>3090</v>
      </c>
      <c r="P34" s="53">
        <f>ROUND('Updated External Data'!Q34,4)</f>
        <v>0</v>
      </c>
      <c r="Q34" s="53">
        <f>ROUND('Updated External Data'!R34,4)</f>
        <v>0</v>
      </c>
      <c r="R34" s="53">
        <f>ROUND('Updated External Data'!S34,4)</f>
        <v>0.35759999999999997</v>
      </c>
      <c r="S34" s="53">
        <f>ROUND('Updated External Data'!T34,4)</f>
        <v>0.35759999999999997</v>
      </c>
      <c r="T34" s="53">
        <f>ROUND('Updated External Data'!U34,4)</f>
        <v>3.6799999999999999E-2</v>
      </c>
      <c r="U34" s="53">
        <f>ROUND('Updated External Data'!V34,4)</f>
        <v>0.12429999999999999</v>
      </c>
      <c r="V34" s="53">
        <f>ROUND('Updated External Data'!W34,4)</f>
        <v>3.8E-3</v>
      </c>
      <c r="W34" s="53">
        <f>ROUND('Updated External Data'!X34,4)</f>
        <v>5.0299999999999997E-2</v>
      </c>
      <c r="X34" s="53">
        <f>ROUND('Updated External Data'!Y34,4)</f>
        <v>0</v>
      </c>
      <c r="Y34" s="53">
        <f>ROUND('Updated External Data'!Z34,4)</f>
        <v>6.7000000000000004E-2</v>
      </c>
      <c r="Z34" s="53">
        <f>ROUND('Updated External Data'!AA34,4)</f>
        <v>2.8E-3</v>
      </c>
    </row>
    <row r="35" spans="1:26" x14ac:dyDescent="0.2">
      <c r="A35" s="2">
        <v>5956</v>
      </c>
      <c r="B35" s="2" t="str">
        <f>'Updated External Data'!C35</f>
        <v>SR 82</v>
      </c>
      <c r="C35" s="2">
        <f>'Updated External Data'!D35</f>
        <v>139</v>
      </c>
      <c r="D35" s="2">
        <f>'Updated External Data'!E35</f>
        <v>327</v>
      </c>
      <c r="E35" s="2">
        <f>'Updated External Data'!F35</f>
        <v>2</v>
      </c>
      <c r="F35" s="2">
        <f>'Updated External Data'!G35</f>
        <v>3</v>
      </c>
      <c r="G35" s="2">
        <f>'Updated External Data'!H35</f>
        <v>0</v>
      </c>
      <c r="H35" s="2">
        <f>'Updated External Data'!I35</f>
        <v>1120</v>
      </c>
      <c r="I35" s="2">
        <f>'Updated External Data'!J35</f>
        <v>1070</v>
      </c>
      <c r="J35" s="2">
        <f>'Updated External Data'!K35</f>
        <v>1190</v>
      </c>
      <c r="K35" s="2">
        <f>'Updated External Data'!L35</f>
        <v>950</v>
      </c>
      <c r="L35" s="2">
        <f>'Updated External Data'!M35</f>
        <v>1194</v>
      </c>
      <c r="M35" s="2">
        <f>'Updated External Data'!N35</f>
        <v>1142</v>
      </c>
      <c r="N35" s="2">
        <f>'Updated External Data'!O35</f>
        <v>1270</v>
      </c>
      <c r="O35" s="2">
        <f>'Updated External Data'!P35</f>
        <v>1010</v>
      </c>
      <c r="P35" s="53">
        <f>ROUND('Updated External Data'!Q35,4)</f>
        <v>0</v>
      </c>
      <c r="Q35" s="53">
        <f>ROUND('Updated External Data'!R35,4)</f>
        <v>0</v>
      </c>
      <c r="R35" s="53">
        <f>ROUND('Updated External Data'!S35,4)</f>
        <v>0.37480000000000002</v>
      </c>
      <c r="S35" s="53">
        <f>ROUND('Updated External Data'!T35,4)</f>
        <v>0.374</v>
      </c>
      <c r="T35" s="53">
        <f>ROUND('Updated External Data'!U35,4)</f>
        <v>2.3599999999999999E-2</v>
      </c>
      <c r="U35" s="53">
        <f>ROUND('Updated External Data'!V35,4)</f>
        <v>0.1268</v>
      </c>
      <c r="V35" s="53">
        <f>ROUND('Updated External Data'!W35,4)</f>
        <v>8.0000000000000004E-4</v>
      </c>
      <c r="W35" s="53">
        <f>ROUND('Updated External Data'!X35,4)</f>
        <v>6.0600000000000001E-2</v>
      </c>
      <c r="X35" s="53">
        <f>ROUND('Updated External Data'!Y35,4)</f>
        <v>0</v>
      </c>
      <c r="Y35" s="53">
        <f>ROUND('Updated External Data'!Z35,4)</f>
        <v>3.9399999999999998E-2</v>
      </c>
      <c r="Z35" s="53">
        <f>ROUND('Updated External Data'!AA35,4)</f>
        <v>0</v>
      </c>
    </row>
    <row r="36" spans="1:26" x14ac:dyDescent="0.2">
      <c r="A36" s="2">
        <v>5957</v>
      </c>
      <c r="B36" s="2" t="str">
        <f>'Updated External Data'!C36</f>
        <v>SR 11/US 129</v>
      </c>
      <c r="C36" s="2">
        <f>'Updated External Data'!D36</f>
        <v>157</v>
      </c>
      <c r="D36" s="2">
        <f>'Updated External Data'!E36</f>
        <v>292</v>
      </c>
      <c r="E36" s="2">
        <f>'Updated External Data'!F36</f>
        <v>2</v>
      </c>
      <c r="F36" s="2">
        <f>'Updated External Data'!G36</f>
        <v>3</v>
      </c>
      <c r="G36" s="2">
        <f>'Updated External Data'!H36</f>
        <v>0</v>
      </c>
      <c r="H36" s="2">
        <f>'Updated External Data'!I36</f>
        <v>9440</v>
      </c>
      <c r="I36" s="2">
        <f>'Updated External Data'!J36</f>
        <v>11530</v>
      </c>
      <c r="J36" s="2">
        <f>'Updated External Data'!K36</f>
        <v>8280</v>
      </c>
      <c r="K36" s="2">
        <f>'Updated External Data'!L36</f>
        <v>9830</v>
      </c>
      <c r="L36" s="2">
        <f>'Updated External Data'!M36</f>
        <v>10064</v>
      </c>
      <c r="M36" s="2">
        <f>'Updated External Data'!N36</f>
        <v>12292</v>
      </c>
      <c r="N36" s="2">
        <f>'Updated External Data'!O36</f>
        <v>8828</v>
      </c>
      <c r="O36" s="2">
        <f>'Updated External Data'!P36</f>
        <v>10480</v>
      </c>
      <c r="P36" s="53">
        <f>ROUND('Updated External Data'!Q36,4)</f>
        <v>0</v>
      </c>
      <c r="Q36" s="53">
        <f>ROUND('Updated External Data'!R36,4)</f>
        <v>0</v>
      </c>
      <c r="R36" s="53">
        <f>ROUND('Updated External Data'!S36,4)</f>
        <v>0.35520000000000002</v>
      </c>
      <c r="S36" s="53">
        <f>ROUND('Updated External Data'!T36,4)</f>
        <v>0.35510000000000003</v>
      </c>
      <c r="T36" s="53">
        <f>ROUND('Updated External Data'!U36,4)</f>
        <v>0.06</v>
      </c>
      <c r="U36" s="53">
        <f>ROUND('Updated External Data'!V36,4)</f>
        <v>9.7100000000000006E-2</v>
      </c>
      <c r="V36" s="53">
        <f>ROUND('Updated External Data'!W36,4)</f>
        <v>2.5000000000000001E-3</v>
      </c>
      <c r="W36" s="53">
        <f>ROUND('Updated External Data'!X36,4)</f>
        <v>4.5499999999999999E-2</v>
      </c>
      <c r="X36" s="53">
        <f>ROUND('Updated External Data'!Y36,4)</f>
        <v>0</v>
      </c>
      <c r="Y36" s="53">
        <f>ROUND('Updated External Data'!Z36,4)</f>
        <v>7.6600000000000001E-2</v>
      </c>
      <c r="Z36" s="53">
        <f>ROUND('Updated External Data'!AA36,4)</f>
        <v>7.9000000000000008E-3</v>
      </c>
    </row>
    <row r="37" spans="1:26" x14ac:dyDescent="0.2">
      <c r="A37" s="2">
        <v>5958</v>
      </c>
      <c r="B37" s="2" t="str">
        <f>'Updated External Data'!C37</f>
        <v>Talmo Rd</v>
      </c>
      <c r="C37" s="2">
        <f>'Updated External Data'!D37</f>
        <v>157</v>
      </c>
      <c r="D37" s="2">
        <f>'Updated External Data'!E37</f>
        <v>240</v>
      </c>
      <c r="E37" s="2">
        <f>'Updated External Data'!F37</f>
        <v>2</v>
      </c>
      <c r="F37" s="2">
        <f>'Updated External Data'!G37</f>
        <v>3</v>
      </c>
      <c r="G37" s="2">
        <f>'Updated External Data'!H37</f>
        <v>0</v>
      </c>
      <c r="H37" s="2">
        <f>'Updated External Data'!I37</f>
        <v>2800</v>
      </c>
      <c r="I37" s="2">
        <f>'Updated External Data'!J37</f>
        <v>2820</v>
      </c>
      <c r="J37" s="2">
        <f>'Updated External Data'!K37</f>
        <v>2400</v>
      </c>
      <c r="K37" s="2">
        <f>'Updated External Data'!L37</f>
        <v>2850</v>
      </c>
      <c r="L37" s="2">
        <f>'Updated External Data'!M37</f>
        <v>2986</v>
      </c>
      <c r="M37" s="2">
        <f>'Updated External Data'!N37</f>
        <v>3008</v>
      </c>
      <c r="N37" s="2">
        <f>'Updated External Data'!O37</f>
        <v>2560</v>
      </c>
      <c r="O37" s="2">
        <f>'Updated External Data'!P37</f>
        <v>3040</v>
      </c>
      <c r="P37" s="53">
        <f>ROUND('Updated External Data'!Q37,4)</f>
        <v>0</v>
      </c>
      <c r="Q37" s="53">
        <f>ROUND('Updated External Data'!R37,4)</f>
        <v>0</v>
      </c>
      <c r="R37" s="53">
        <f>ROUND('Updated External Data'!S37,4)</f>
        <v>0.3805</v>
      </c>
      <c r="S37" s="53">
        <f>ROUND('Updated External Data'!T37,4)</f>
        <v>0.38009999999999999</v>
      </c>
      <c r="T37" s="53">
        <f>ROUND('Updated External Data'!U37,4)</f>
        <v>0</v>
      </c>
      <c r="U37" s="53">
        <f>ROUND('Updated External Data'!V37,4)</f>
        <v>0.11990000000000001</v>
      </c>
      <c r="V37" s="53">
        <f>ROUND('Updated External Data'!W37,4)</f>
        <v>0</v>
      </c>
      <c r="W37" s="53">
        <f>ROUND('Updated External Data'!X37,4)</f>
        <v>5.2699999999999997E-2</v>
      </c>
      <c r="X37" s="53">
        <f>ROUND('Updated External Data'!Y37,4)</f>
        <v>0</v>
      </c>
      <c r="Y37" s="53">
        <f>ROUND('Updated External Data'!Z37,4)</f>
        <v>6.6799999999999998E-2</v>
      </c>
      <c r="Z37" s="53">
        <f>ROUND('Updated External Data'!AA37,4)</f>
        <v>0</v>
      </c>
    </row>
    <row r="38" spans="1:26" x14ac:dyDescent="0.2">
      <c r="A38" s="2">
        <v>5959</v>
      </c>
      <c r="B38" s="2" t="str">
        <f>'Updated External Data'!C38</f>
        <v>SR 60/SR 332</v>
      </c>
      <c r="C38" s="2">
        <f>'Updated External Data'!D38</f>
        <v>139</v>
      </c>
      <c r="D38" s="2">
        <f>'Updated External Data'!E38</f>
        <v>296</v>
      </c>
      <c r="E38" s="2">
        <f>'Updated External Data'!F38</f>
        <v>2</v>
      </c>
      <c r="F38" s="2">
        <f>'Updated External Data'!G38</f>
        <v>3</v>
      </c>
      <c r="G38" s="2">
        <f>'Updated External Data'!H38</f>
        <v>0</v>
      </c>
      <c r="H38" s="2">
        <f>'Updated External Data'!I38</f>
        <v>2200</v>
      </c>
      <c r="I38" s="2">
        <f>'Updated External Data'!J38</f>
        <v>2520</v>
      </c>
      <c r="J38" s="2">
        <f>'Updated External Data'!K38</f>
        <v>2670</v>
      </c>
      <c r="K38" s="2">
        <f>'Updated External Data'!L38</f>
        <v>3570</v>
      </c>
      <c r="L38" s="2">
        <f>'Updated External Data'!M38</f>
        <v>2346</v>
      </c>
      <c r="M38" s="2">
        <f>'Updated External Data'!N38</f>
        <v>2688</v>
      </c>
      <c r="N38" s="2">
        <f>'Updated External Data'!O38</f>
        <v>2848</v>
      </c>
      <c r="O38" s="2">
        <f>'Updated External Data'!P38</f>
        <v>3810</v>
      </c>
      <c r="P38" s="53">
        <f>ROUND('Updated External Data'!Q38,4)</f>
        <v>0</v>
      </c>
      <c r="Q38" s="53">
        <f>ROUND('Updated External Data'!R38,4)</f>
        <v>0</v>
      </c>
      <c r="R38" s="53">
        <f>ROUND('Updated External Data'!S38,4)</f>
        <v>0.39429999999999998</v>
      </c>
      <c r="S38" s="53">
        <f>ROUND('Updated External Data'!T38,4)</f>
        <v>0.39429999999999998</v>
      </c>
      <c r="T38" s="53">
        <f>ROUND('Updated External Data'!U38,4)</f>
        <v>4.7800000000000002E-2</v>
      </c>
      <c r="U38" s="53">
        <f>ROUND('Updated External Data'!V38,4)</f>
        <v>0.10390000000000001</v>
      </c>
      <c r="V38" s="53">
        <f>ROUND('Updated External Data'!W38,4)</f>
        <v>2.0999999999999999E-3</v>
      </c>
      <c r="W38" s="53">
        <f>ROUND('Updated External Data'!X38,4)</f>
        <v>3.4099999999999998E-2</v>
      </c>
      <c r="X38" s="53">
        <f>ROUND('Updated External Data'!Y38,4)</f>
        <v>0</v>
      </c>
      <c r="Y38" s="53">
        <f>ROUND('Updated External Data'!Z38,4)</f>
        <v>2.2499999999999999E-2</v>
      </c>
      <c r="Z38" s="53">
        <f>ROUND('Updated External Data'!AA38,4)</f>
        <v>1.1000000000000001E-3</v>
      </c>
    </row>
    <row r="39" spans="1:26" x14ac:dyDescent="0.2">
      <c r="A39" s="2">
        <v>5960</v>
      </c>
      <c r="B39" s="2" t="str">
        <f>'Updated External Data'!C39</f>
        <v>SR 53</v>
      </c>
      <c r="C39" s="2">
        <f>'Updated External Data'!D39</f>
        <v>139</v>
      </c>
      <c r="D39" s="2">
        <f>'Updated External Data'!E39</f>
        <v>294</v>
      </c>
      <c r="E39" s="2">
        <f>'Updated External Data'!F39</f>
        <v>2</v>
      </c>
      <c r="F39" s="2">
        <f>'Updated External Data'!G39</f>
        <v>3</v>
      </c>
      <c r="G39" s="2">
        <f>'Updated External Data'!H39</f>
        <v>0</v>
      </c>
      <c r="H39" s="2">
        <f>'Updated External Data'!I39</f>
        <v>6940</v>
      </c>
      <c r="I39" s="2">
        <f>'Updated External Data'!J39</f>
        <v>7510</v>
      </c>
      <c r="J39" s="2">
        <f>'Updated External Data'!K39</f>
        <v>7130</v>
      </c>
      <c r="K39" s="2">
        <f>'Updated External Data'!L39</f>
        <v>9740</v>
      </c>
      <c r="L39" s="2">
        <f>'Updated External Data'!M39</f>
        <v>7400</v>
      </c>
      <c r="M39" s="2">
        <f>'Updated External Data'!N39</f>
        <v>8006</v>
      </c>
      <c r="N39" s="2">
        <f>'Updated External Data'!O39</f>
        <v>7602</v>
      </c>
      <c r="O39" s="2">
        <f>'Updated External Data'!P39</f>
        <v>10380</v>
      </c>
      <c r="P39" s="53">
        <f>ROUND('Updated External Data'!Q39,4)</f>
        <v>0</v>
      </c>
      <c r="Q39" s="53">
        <f>ROUND('Updated External Data'!R39,4)</f>
        <v>0</v>
      </c>
      <c r="R39" s="53">
        <f>ROUND('Updated External Data'!S39,4)</f>
        <v>0.3508</v>
      </c>
      <c r="S39" s="53">
        <f>ROUND('Updated External Data'!T39,4)</f>
        <v>0.3508</v>
      </c>
      <c r="T39" s="53">
        <f>ROUND('Updated External Data'!U39,4)</f>
        <v>8.2100000000000006E-2</v>
      </c>
      <c r="U39" s="53">
        <f>ROUND('Updated External Data'!V39,4)</f>
        <v>0.1002</v>
      </c>
      <c r="V39" s="53">
        <f>ROUND('Updated External Data'!W39,4)</f>
        <v>5.8999999999999999E-3</v>
      </c>
      <c r="W39" s="53">
        <f>ROUND('Updated External Data'!X39,4)</f>
        <v>5.9299999999999999E-2</v>
      </c>
      <c r="X39" s="53">
        <f>ROUND('Updated External Data'!Y39,4)</f>
        <v>0</v>
      </c>
      <c r="Y39" s="53">
        <f>ROUND('Updated External Data'!Z39,4)</f>
        <v>4.53E-2</v>
      </c>
      <c r="Z39" s="53">
        <f>ROUND('Updated External Data'!AA39,4)</f>
        <v>5.4000000000000003E-3</v>
      </c>
    </row>
    <row r="40" spans="1:26" x14ac:dyDescent="0.2">
      <c r="A40" s="2">
        <v>5961</v>
      </c>
      <c r="B40" s="2" t="str">
        <f>'Updated External Data'!C40</f>
        <v>I-85</v>
      </c>
      <c r="C40" s="2">
        <f>'Updated External Data'!D40</f>
        <v>13</v>
      </c>
      <c r="D40" s="2">
        <f>'Updated External Data'!E40</f>
        <v>175</v>
      </c>
      <c r="E40" s="2">
        <f>'Updated External Data'!F40</f>
        <v>4</v>
      </c>
      <c r="F40" s="2">
        <f>'Updated External Data'!G40</f>
        <v>3</v>
      </c>
      <c r="G40" s="2">
        <f>'Updated External Data'!H40</f>
        <v>1</v>
      </c>
      <c r="H40" s="2">
        <f>'Updated External Data'!I40</f>
        <v>39468</v>
      </c>
      <c r="I40" s="2">
        <f>'Updated External Data'!J40</f>
        <v>56650</v>
      </c>
      <c r="J40" s="2">
        <f>'Updated External Data'!K40</f>
        <v>57310</v>
      </c>
      <c r="K40" s="2">
        <f>'Updated External Data'!L40</f>
        <v>60000</v>
      </c>
      <c r="L40" s="2">
        <f>'Updated External Data'!M40</f>
        <v>39588</v>
      </c>
      <c r="M40" s="2">
        <f>'Updated External Data'!N40</f>
        <v>56820</v>
      </c>
      <c r="N40" s="2">
        <f>'Updated External Data'!O40</f>
        <v>57482</v>
      </c>
      <c r="O40" s="2">
        <f>'Updated External Data'!P40</f>
        <v>60180</v>
      </c>
      <c r="P40" s="53">
        <f>ROUND('Updated External Data'!Q40,4)</f>
        <v>0.28029999999999999</v>
      </c>
      <c r="Q40" s="53">
        <f>ROUND('Updated External Data'!R40,4)</f>
        <v>0.28029999999999999</v>
      </c>
      <c r="R40" s="53">
        <f>ROUND('Updated External Data'!S40,4)</f>
        <v>0</v>
      </c>
      <c r="S40" s="53">
        <f>ROUND('Updated External Data'!T40,4)</f>
        <v>0</v>
      </c>
      <c r="T40" s="53">
        <f>ROUND('Updated External Data'!U40,4)</f>
        <v>0.19259999999999999</v>
      </c>
      <c r="U40" s="53">
        <f>ROUND('Updated External Data'!V40,4)</f>
        <v>2.5100000000000001E-2</v>
      </c>
      <c r="V40" s="53">
        <f>ROUND('Updated External Data'!W40,4)</f>
        <v>1.6000000000000001E-3</v>
      </c>
      <c r="W40" s="53">
        <f>ROUND('Updated External Data'!X40,4)</f>
        <v>3.1800000000000002E-2</v>
      </c>
      <c r="X40" s="53">
        <f>ROUND('Updated External Data'!Y40,4)</f>
        <v>5.5999999999999999E-3</v>
      </c>
      <c r="Y40" s="53">
        <f>ROUND('Updated External Data'!Z40,4)</f>
        <v>8.4199999999999997E-2</v>
      </c>
      <c r="Z40" s="53">
        <f>ROUND('Updated External Data'!AA40,4)</f>
        <v>9.8400000000000001E-2</v>
      </c>
    </row>
    <row r="41" spans="1:26" x14ac:dyDescent="0.2">
      <c r="A41" s="2">
        <v>5962</v>
      </c>
      <c r="B41" s="2" t="str">
        <f>'Updated External Data'!C41</f>
        <v>SR 124</v>
      </c>
      <c r="C41" s="2">
        <f>'Updated External Data'!D41</f>
        <v>13</v>
      </c>
      <c r="D41" s="2">
        <f>'Updated External Data'!E41</f>
        <v>120</v>
      </c>
      <c r="E41" s="2">
        <f>'Updated External Data'!F41</f>
        <v>2</v>
      </c>
      <c r="F41" s="2">
        <f>'Updated External Data'!G41</f>
        <v>3</v>
      </c>
      <c r="G41" s="2">
        <f>'Updated External Data'!H41</f>
        <v>0</v>
      </c>
      <c r="H41" s="2">
        <f>'Updated External Data'!I41</f>
        <v>2429</v>
      </c>
      <c r="I41" s="2">
        <f>'Updated External Data'!J41</f>
        <v>5220</v>
      </c>
      <c r="J41" s="2">
        <f>'Updated External Data'!K41</f>
        <v>5180</v>
      </c>
      <c r="K41" s="2">
        <f>'Updated External Data'!L41</f>
        <v>5630</v>
      </c>
      <c r="L41" s="2">
        <f>'Updated External Data'!M41</f>
        <v>2590</v>
      </c>
      <c r="M41" s="2">
        <f>'Updated External Data'!N41</f>
        <v>5566</v>
      </c>
      <c r="N41" s="2">
        <f>'Updated External Data'!O41</f>
        <v>5522</v>
      </c>
      <c r="O41" s="2">
        <f>'Updated External Data'!P41</f>
        <v>6000</v>
      </c>
      <c r="P41" s="53">
        <f>ROUND('Updated External Data'!Q41,4)</f>
        <v>0</v>
      </c>
      <c r="Q41" s="53">
        <f>ROUND('Updated External Data'!R41,4)</f>
        <v>0</v>
      </c>
      <c r="R41" s="53">
        <f>ROUND('Updated External Data'!S41,4)</f>
        <v>0.34570000000000001</v>
      </c>
      <c r="S41" s="53">
        <f>ROUND('Updated External Data'!T41,4)</f>
        <v>0.34549999999999997</v>
      </c>
      <c r="T41" s="53">
        <f>ROUND('Updated External Data'!U41,4)</f>
        <v>4.1700000000000001E-2</v>
      </c>
      <c r="U41" s="53">
        <f>ROUND('Updated External Data'!V41,4)</f>
        <v>0.12659999999999999</v>
      </c>
      <c r="V41" s="53">
        <f>ROUND('Updated External Data'!W41,4)</f>
        <v>5.0000000000000001E-4</v>
      </c>
      <c r="W41" s="53">
        <f>ROUND('Updated External Data'!X41,4)</f>
        <v>6.0100000000000001E-2</v>
      </c>
      <c r="X41" s="53">
        <f>ROUND('Updated External Data'!Y41,4)</f>
        <v>0</v>
      </c>
      <c r="Y41" s="53">
        <f>ROUND('Updated External Data'!Z41,4)</f>
        <v>7.5899999999999995E-2</v>
      </c>
      <c r="Z41" s="53">
        <f>ROUND('Updated External Data'!AA41,4)</f>
        <v>4.0000000000000001E-3</v>
      </c>
    </row>
    <row r="42" spans="1:26" x14ac:dyDescent="0.2">
      <c r="A42" s="2">
        <v>5963</v>
      </c>
      <c r="B42" s="2" t="str">
        <f>'Updated External Data'!C42</f>
        <v>SR 53</v>
      </c>
      <c r="C42" s="2">
        <f>'Updated External Data'!D42</f>
        <v>13</v>
      </c>
      <c r="D42" s="2">
        <f>'Updated External Data'!E42</f>
        <v>85</v>
      </c>
      <c r="E42" s="2">
        <f>'Updated External Data'!F42</f>
        <v>2</v>
      </c>
      <c r="F42" s="2">
        <f>'Updated External Data'!G42</f>
        <v>3</v>
      </c>
      <c r="G42" s="2">
        <f>'Updated External Data'!H42</f>
        <v>0</v>
      </c>
      <c r="H42" s="2">
        <f>'Updated External Data'!I42</f>
        <v>6280</v>
      </c>
      <c r="I42" s="2">
        <f>'Updated External Data'!J42</f>
        <v>10490</v>
      </c>
      <c r="J42" s="2">
        <f>'Updated External Data'!K42</f>
        <v>6420</v>
      </c>
      <c r="K42" s="2">
        <f>'Updated External Data'!L42</f>
        <v>7200</v>
      </c>
      <c r="L42" s="2">
        <f>'Updated External Data'!M42</f>
        <v>6696</v>
      </c>
      <c r="M42" s="2">
        <f>'Updated External Data'!N42</f>
        <v>11184</v>
      </c>
      <c r="N42" s="2">
        <f>'Updated External Data'!O42</f>
        <v>6844</v>
      </c>
      <c r="O42" s="2">
        <f>'Updated External Data'!P42</f>
        <v>7680</v>
      </c>
      <c r="P42" s="53">
        <f>ROUND('Updated External Data'!Q42,4)</f>
        <v>0</v>
      </c>
      <c r="Q42" s="53">
        <f>ROUND('Updated External Data'!R42,4)</f>
        <v>0</v>
      </c>
      <c r="R42" s="53">
        <f>ROUND('Updated External Data'!S42,4)</f>
        <v>0.38379999999999997</v>
      </c>
      <c r="S42" s="53">
        <f>ROUND('Updated External Data'!T42,4)</f>
        <v>0.38379999999999997</v>
      </c>
      <c r="T42" s="53">
        <f>ROUND('Updated External Data'!U42,4)</f>
        <v>3.4000000000000002E-2</v>
      </c>
      <c r="U42" s="53">
        <f>ROUND('Updated External Data'!V42,4)</f>
        <v>0.107</v>
      </c>
      <c r="V42" s="53">
        <f>ROUND('Updated External Data'!W42,4)</f>
        <v>4.7000000000000002E-3</v>
      </c>
      <c r="W42" s="53">
        <f>ROUND('Updated External Data'!X42,4)</f>
        <v>2.9499999999999998E-2</v>
      </c>
      <c r="X42" s="53">
        <f>ROUND('Updated External Data'!Y42,4)</f>
        <v>0</v>
      </c>
      <c r="Y42" s="53">
        <f>ROUND('Updated External Data'!Z42,4)</f>
        <v>5.4600000000000003E-2</v>
      </c>
      <c r="Z42" s="53">
        <f>ROUND('Updated External Data'!AA42,4)</f>
        <v>2.5999999999999999E-3</v>
      </c>
    </row>
    <row r="43" spans="1:26" x14ac:dyDescent="0.2">
      <c r="A43" s="2">
        <v>5964</v>
      </c>
      <c r="B43" s="2" t="str">
        <f>'Updated External Data'!C43</f>
        <v>Jefferson Hwy</v>
      </c>
      <c r="C43" s="2">
        <f>'Updated External Data'!D43</f>
        <v>13</v>
      </c>
      <c r="D43" s="2">
        <f>'Updated External Data'!E43</f>
        <v>74</v>
      </c>
      <c r="E43" s="2">
        <f>'Updated External Data'!F43</f>
        <v>2</v>
      </c>
      <c r="F43" s="2">
        <f>'Updated External Data'!G43</f>
        <v>3</v>
      </c>
      <c r="G43" s="2">
        <f>'Updated External Data'!H43</f>
        <v>0</v>
      </c>
      <c r="H43" s="2">
        <f>'Updated External Data'!I43</f>
        <v>4200</v>
      </c>
      <c r="I43" s="2">
        <f>'Updated External Data'!J43</f>
        <v>4590</v>
      </c>
      <c r="J43" s="2">
        <f>'Updated External Data'!K43</f>
        <v>4360</v>
      </c>
      <c r="K43" s="2">
        <f>'Updated External Data'!L43</f>
        <v>4760</v>
      </c>
      <c r="L43" s="2">
        <f>'Updated External Data'!M43</f>
        <v>4478</v>
      </c>
      <c r="M43" s="2">
        <f>'Updated External Data'!N43</f>
        <v>4894</v>
      </c>
      <c r="N43" s="2">
        <f>'Updated External Data'!O43</f>
        <v>4648</v>
      </c>
      <c r="O43" s="2">
        <f>'Updated External Data'!P43</f>
        <v>5070</v>
      </c>
      <c r="P43" s="53">
        <f>ROUND('Updated External Data'!Q43,4)</f>
        <v>0</v>
      </c>
      <c r="Q43" s="53">
        <f>ROUND('Updated External Data'!R43,4)</f>
        <v>0</v>
      </c>
      <c r="R43" s="53">
        <f>ROUND('Updated External Data'!S43,4)</f>
        <v>0.39800000000000002</v>
      </c>
      <c r="S43" s="53">
        <f>ROUND('Updated External Data'!T43,4)</f>
        <v>0.39800000000000002</v>
      </c>
      <c r="T43" s="53">
        <f>ROUND('Updated External Data'!U43,4)</f>
        <v>2.8199999999999999E-2</v>
      </c>
      <c r="U43" s="53">
        <f>ROUND('Updated External Data'!V43,4)</f>
        <v>0.1071</v>
      </c>
      <c r="V43" s="53">
        <f>ROUND('Updated External Data'!W43,4)</f>
        <v>1.1000000000000001E-3</v>
      </c>
      <c r="W43" s="53">
        <f>ROUND('Updated External Data'!X43,4)</f>
        <v>4.7300000000000002E-2</v>
      </c>
      <c r="X43" s="53">
        <f>ROUND('Updated External Data'!Y43,4)</f>
        <v>0</v>
      </c>
      <c r="Y43" s="53">
        <f>ROUND('Updated External Data'!Z43,4)</f>
        <v>1.9800000000000002E-2</v>
      </c>
      <c r="Z43" s="53">
        <f>ROUND('Updated External Data'!AA43,4)</f>
        <v>4.0000000000000002E-4</v>
      </c>
    </row>
    <row r="44" spans="1:26" x14ac:dyDescent="0.2">
      <c r="A44" s="2">
        <v>5965</v>
      </c>
      <c r="B44" s="2" t="str">
        <f>'Updated External Data'!C44</f>
        <v>Hancock Bridge</v>
      </c>
      <c r="C44" s="2">
        <f>'Updated External Data'!D44</f>
        <v>13</v>
      </c>
      <c r="D44" s="2">
        <f>'Updated External Data'!E44</f>
        <v>8071</v>
      </c>
      <c r="E44" s="2">
        <f>'Updated External Data'!F44</f>
        <v>2</v>
      </c>
      <c r="F44" s="2">
        <f>'Updated External Data'!G44</f>
        <v>3</v>
      </c>
      <c r="G44" s="2">
        <f>'Updated External Data'!H44</f>
        <v>0</v>
      </c>
      <c r="H44" s="2">
        <f>'Updated External Data'!I44</f>
        <v>1200</v>
      </c>
      <c r="I44" s="2">
        <f>'Updated External Data'!J44</f>
        <v>1300</v>
      </c>
      <c r="J44" s="2">
        <f>'Updated External Data'!K44</f>
        <v>1354</v>
      </c>
      <c r="K44" s="2">
        <f>'Updated External Data'!L44</f>
        <v>1330</v>
      </c>
      <c r="L44" s="2">
        <f>'Updated External Data'!M44</f>
        <v>1280</v>
      </c>
      <c r="M44" s="2">
        <f>'Updated External Data'!N44</f>
        <v>1386</v>
      </c>
      <c r="N44" s="2">
        <f>'Updated External Data'!O44</f>
        <v>1444</v>
      </c>
      <c r="O44" s="2">
        <f>'Updated External Data'!P44</f>
        <v>1420</v>
      </c>
      <c r="P44" s="53">
        <f>ROUND('Updated External Data'!Q44,4)</f>
        <v>0</v>
      </c>
      <c r="Q44" s="53">
        <f>ROUND('Updated External Data'!R44,4)</f>
        <v>0</v>
      </c>
      <c r="R44" s="53">
        <f>ROUND('Updated External Data'!S44,4)</f>
        <v>0.42170000000000002</v>
      </c>
      <c r="S44" s="53">
        <f>ROUND('Updated External Data'!T44,4)</f>
        <v>0.42109999999999997</v>
      </c>
      <c r="T44" s="53">
        <f>ROUND('Updated External Data'!U44,4)</f>
        <v>0</v>
      </c>
      <c r="U44" s="53">
        <f>ROUND('Updated External Data'!V44,4)</f>
        <v>0.1198</v>
      </c>
      <c r="V44" s="53">
        <f>ROUND('Updated External Data'!W44,4)</f>
        <v>0</v>
      </c>
      <c r="W44" s="53">
        <f>ROUND('Updated External Data'!X44,4)</f>
        <v>3.39E-2</v>
      </c>
      <c r="X44" s="53">
        <f>ROUND('Updated External Data'!Y44,4)</f>
        <v>0</v>
      </c>
      <c r="Y44" s="53">
        <f>ROUND('Updated External Data'!Z44,4)</f>
        <v>3.5000000000000001E-3</v>
      </c>
      <c r="Z44" s="53">
        <f>ROUND('Updated External Data'!AA44,4)</f>
        <v>0</v>
      </c>
    </row>
    <row r="45" spans="1:26" x14ac:dyDescent="0.2">
      <c r="A45" s="2">
        <v>5966</v>
      </c>
      <c r="B45" s="2" t="str">
        <f>'Updated External Data'!C45</f>
        <v>Double Bridges</v>
      </c>
      <c r="C45" s="2">
        <f>'Updated External Data'!D45</f>
        <v>13</v>
      </c>
      <c r="D45" s="2">
        <f>'Updated External Data'!E45</f>
        <v>152</v>
      </c>
      <c r="E45" s="2">
        <f>'Updated External Data'!F45</f>
        <v>2</v>
      </c>
      <c r="F45" s="2">
        <f>'Updated External Data'!G45</f>
        <v>3</v>
      </c>
      <c r="G45" s="2">
        <f>'Updated External Data'!H45</f>
        <v>0</v>
      </c>
      <c r="H45" s="2">
        <f>'Updated External Data'!I45</f>
        <v>1020</v>
      </c>
      <c r="I45" s="2">
        <f>'Updated External Data'!J45</f>
        <v>910</v>
      </c>
      <c r="J45" s="2">
        <f>'Updated External Data'!K45</f>
        <v>1100</v>
      </c>
      <c r="K45" s="2">
        <f>'Updated External Data'!L45</f>
        <v>1420</v>
      </c>
      <c r="L45" s="2">
        <f>'Updated External Data'!M45</f>
        <v>1088</v>
      </c>
      <c r="M45" s="2">
        <f>'Updated External Data'!N45</f>
        <v>972</v>
      </c>
      <c r="N45" s="2">
        <f>'Updated External Data'!O45</f>
        <v>1174</v>
      </c>
      <c r="O45" s="2">
        <f>'Updated External Data'!P45</f>
        <v>1520</v>
      </c>
      <c r="P45" s="53">
        <f>ROUND('Updated External Data'!Q45,4)</f>
        <v>0</v>
      </c>
      <c r="Q45" s="53">
        <f>ROUND('Updated External Data'!R45,4)</f>
        <v>0</v>
      </c>
      <c r="R45" s="53">
        <f>ROUND('Updated External Data'!S45,4)</f>
        <v>0.3876</v>
      </c>
      <c r="S45" s="53">
        <f>ROUND('Updated External Data'!T45,4)</f>
        <v>0.38669999999999999</v>
      </c>
      <c r="T45" s="53">
        <f>ROUND('Updated External Data'!U45,4)</f>
        <v>5.8799999999999998E-2</v>
      </c>
      <c r="U45" s="53">
        <f>ROUND('Updated External Data'!V45,4)</f>
        <v>0.12180000000000001</v>
      </c>
      <c r="V45" s="53">
        <f>ROUND('Updated External Data'!W45,4)</f>
        <v>6.0000000000000001E-3</v>
      </c>
      <c r="W45" s="53">
        <f>ROUND('Updated External Data'!X45,4)</f>
        <v>3.2399999999999998E-2</v>
      </c>
      <c r="X45" s="53">
        <f>ROUND('Updated External Data'!Y45,4)</f>
        <v>0</v>
      </c>
      <c r="Y45" s="53">
        <f>ROUND('Updated External Data'!Z45,4)</f>
        <v>6.0000000000000001E-3</v>
      </c>
      <c r="Z45" s="53">
        <f>ROUND('Updated External Data'!AA45,4)</f>
        <v>0</v>
      </c>
    </row>
    <row r="46" spans="1:26" x14ac:dyDescent="0.2">
      <c r="A46" s="2">
        <v>5967</v>
      </c>
      <c r="B46" s="2" t="str">
        <f>'Updated External Data'!C46</f>
        <v>SR 82</v>
      </c>
      <c r="C46" s="2">
        <f>'Updated External Data'!D46</f>
        <v>13</v>
      </c>
      <c r="D46" s="2">
        <f>'Updated External Data'!E46</f>
        <v>114</v>
      </c>
      <c r="E46" s="2">
        <f>'Updated External Data'!F46</f>
        <v>2</v>
      </c>
      <c r="F46" s="2">
        <f>'Updated External Data'!G46</f>
        <v>3</v>
      </c>
      <c r="G46" s="2">
        <f>'Updated External Data'!H46</f>
        <v>0</v>
      </c>
      <c r="H46" s="2">
        <f>'Updated External Data'!I46</f>
        <v>1371</v>
      </c>
      <c r="I46" s="2">
        <f>'Updated External Data'!J46</f>
        <v>1790</v>
      </c>
      <c r="J46" s="2">
        <f>'Updated External Data'!K46</f>
        <v>1790</v>
      </c>
      <c r="K46" s="2">
        <f>'Updated External Data'!L46</f>
        <v>2310</v>
      </c>
      <c r="L46" s="2">
        <f>'Updated External Data'!M46</f>
        <v>1462</v>
      </c>
      <c r="M46" s="2">
        <f>'Updated External Data'!N46</f>
        <v>1910</v>
      </c>
      <c r="N46" s="2">
        <f>'Updated External Data'!O46</f>
        <v>1910</v>
      </c>
      <c r="O46" s="2">
        <f>'Updated External Data'!P46</f>
        <v>2460</v>
      </c>
      <c r="P46" s="53">
        <f>ROUND('Updated External Data'!Q46,4)</f>
        <v>0</v>
      </c>
      <c r="Q46" s="53">
        <f>ROUND('Updated External Data'!R46,4)</f>
        <v>0</v>
      </c>
      <c r="R46" s="53">
        <f>ROUND('Updated External Data'!S46,4)</f>
        <v>0.2974</v>
      </c>
      <c r="S46" s="53">
        <f>ROUND('Updated External Data'!T46,4)</f>
        <v>0.2974</v>
      </c>
      <c r="T46" s="53">
        <f>ROUND('Updated External Data'!U46,4)</f>
        <v>0.21679999999999999</v>
      </c>
      <c r="U46" s="53">
        <f>ROUND('Updated External Data'!V46,4)</f>
        <v>8.2699999999999996E-2</v>
      </c>
      <c r="V46" s="53">
        <f>ROUND('Updated External Data'!W46,4)</f>
        <v>2.5700000000000001E-2</v>
      </c>
      <c r="W46" s="53">
        <f>ROUND('Updated External Data'!X46,4)</f>
        <v>4.9700000000000001E-2</v>
      </c>
      <c r="X46" s="53">
        <f>ROUND('Updated External Data'!Y46,4)</f>
        <v>0</v>
      </c>
      <c r="Y46" s="53">
        <f>ROUND('Updated External Data'!Z46,4)</f>
        <v>2.0400000000000001E-2</v>
      </c>
      <c r="Z46" s="53">
        <f>ROUND('Updated External Data'!AA46,4)</f>
        <v>9.9000000000000008E-3</v>
      </c>
    </row>
    <row r="47" spans="1:26" x14ac:dyDescent="0.2">
      <c r="A47" s="2">
        <v>5968</v>
      </c>
      <c r="B47" s="2" t="str">
        <f>'Updated External Data'!C47</f>
        <v>SR 330 (Tallass</v>
      </c>
      <c r="C47" s="2">
        <f>'Updated External Data'!D47</f>
        <v>13</v>
      </c>
      <c r="D47" s="2">
        <f>'Updated External Data'!E47</f>
        <v>172</v>
      </c>
      <c r="E47" s="2">
        <f>'Updated External Data'!F47</f>
        <v>2</v>
      </c>
      <c r="F47" s="2">
        <f>'Updated External Data'!G47</f>
        <v>3</v>
      </c>
      <c r="G47" s="2">
        <f>'Updated External Data'!H47</f>
        <v>0</v>
      </c>
      <c r="H47" s="2">
        <f>'Updated External Data'!I47</f>
        <v>1800</v>
      </c>
      <c r="I47" s="2">
        <f>'Updated External Data'!J47</f>
        <v>1870</v>
      </c>
      <c r="J47" s="2">
        <f>'Updated External Data'!K47</f>
        <v>2170</v>
      </c>
      <c r="K47" s="2">
        <f>'Updated External Data'!L47</f>
        <v>2680</v>
      </c>
      <c r="L47" s="2">
        <f>'Updated External Data'!M47</f>
        <v>1920</v>
      </c>
      <c r="M47" s="2">
        <f>'Updated External Data'!N47</f>
        <v>1994</v>
      </c>
      <c r="N47" s="2">
        <f>'Updated External Data'!O47</f>
        <v>2314</v>
      </c>
      <c r="O47" s="2">
        <f>'Updated External Data'!P47</f>
        <v>2860</v>
      </c>
      <c r="P47" s="53">
        <f>ROUND('Updated External Data'!Q47,4)</f>
        <v>0</v>
      </c>
      <c r="Q47" s="53">
        <f>ROUND('Updated External Data'!R47,4)</f>
        <v>0</v>
      </c>
      <c r="R47" s="53">
        <f>ROUND('Updated External Data'!S47,4)</f>
        <v>0.28439999999999999</v>
      </c>
      <c r="S47" s="53">
        <f>ROUND('Updated External Data'!T47,4)</f>
        <v>0.28439999999999999</v>
      </c>
      <c r="T47" s="53">
        <f>ROUND('Updated External Data'!U47,4)</f>
        <v>0.2636</v>
      </c>
      <c r="U47" s="53">
        <f>ROUND('Updated External Data'!V47,4)</f>
        <v>9.9000000000000005E-2</v>
      </c>
      <c r="V47" s="53">
        <f>ROUND('Updated External Data'!W47,4)</f>
        <v>2.8500000000000001E-2</v>
      </c>
      <c r="W47" s="53">
        <f>ROUND('Updated External Data'!X47,4)</f>
        <v>3.0300000000000001E-2</v>
      </c>
      <c r="X47" s="53">
        <f>ROUND('Updated External Data'!Y47,4)</f>
        <v>0</v>
      </c>
      <c r="Y47" s="53">
        <f>ROUND('Updated External Data'!Z47,4)</f>
        <v>6.1000000000000004E-3</v>
      </c>
      <c r="Z47" s="53">
        <f>ROUND('Updated External Data'!AA47,4)</f>
        <v>3.8999999999999998E-3</v>
      </c>
    </row>
    <row r="48" spans="1:26" x14ac:dyDescent="0.2">
      <c r="A48" s="2">
        <v>5969</v>
      </c>
      <c r="B48" s="2" t="str">
        <f>'Updated External Data'!C48</f>
        <v>Atlanta Hwy</v>
      </c>
      <c r="C48" s="2">
        <f>'Updated External Data'!D48</f>
        <v>13</v>
      </c>
      <c r="D48" s="2">
        <f>'Updated External Data'!E48</f>
        <v>47</v>
      </c>
      <c r="E48" s="2">
        <f>'Updated External Data'!F48</f>
        <v>2</v>
      </c>
      <c r="F48" s="2">
        <f>'Updated External Data'!G48</f>
        <v>4</v>
      </c>
      <c r="G48" s="2">
        <f>'Updated External Data'!H48</f>
        <v>0</v>
      </c>
      <c r="H48" s="2">
        <f>'Updated External Data'!I48</f>
        <v>7488</v>
      </c>
      <c r="I48" s="2">
        <f>'Updated External Data'!J48</f>
        <v>8100</v>
      </c>
      <c r="J48" s="2">
        <f>'Updated External Data'!K48</f>
        <v>8270</v>
      </c>
      <c r="K48" s="2">
        <f>'Updated External Data'!L48</f>
        <v>7870</v>
      </c>
      <c r="L48" s="2">
        <f>'Updated External Data'!M48</f>
        <v>7984</v>
      </c>
      <c r="M48" s="2">
        <f>'Updated External Data'!N48</f>
        <v>8636</v>
      </c>
      <c r="N48" s="2">
        <f>'Updated External Data'!O48</f>
        <v>8816</v>
      </c>
      <c r="O48" s="2">
        <f>'Updated External Data'!P48</f>
        <v>8390</v>
      </c>
      <c r="P48" s="53">
        <f>ROUND('Updated External Data'!Q48,4)</f>
        <v>0</v>
      </c>
      <c r="Q48" s="53">
        <f>ROUND('Updated External Data'!R48,4)</f>
        <v>0</v>
      </c>
      <c r="R48" s="53">
        <f>ROUND('Updated External Data'!S48,4)</f>
        <v>0.40429999999999999</v>
      </c>
      <c r="S48" s="53">
        <f>ROUND('Updated External Data'!T48,4)</f>
        <v>0.40429999999999999</v>
      </c>
      <c r="T48" s="53">
        <f>ROUND('Updated External Data'!U48,4)</f>
        <v>3.1600000000000003E-2</v>
      </c>
      <c r="U48" s="53">
        <f>ROUND('Updated External Data'!V48,4)</f>
        <v>0.10979999999999999</v>
      </c>
      <c r="V48" s="53">
        <f>ROUND('Updated External Data'!W48,4)</f>
        <v>1.1000000000000001E-3</v>
      </c>
      <c r="W48" s="53">
        <f>ROUND('Updated External Data'!X48,4)</f>
        <v>3.1300000000000001E-2</v>
      </c>
      <c r="X48" s="53">
        <f>ROUND('Updated External Data'!Y48,4)</f>
        <v>0</v>
      </c>
      <c r="Y48" s="53">
        <f>ROUND('Updated External Data'!Z48,4)</f>
        <v>1.6899999999999998E-2</v>
      </c>
      <c r="Z48" s="53">
        <f>ROUND('Updated External Data'!AA48,4)</f>
        <v>8.0000000000000004E-4</v>
      </c>
    </row>
    <row r="49" spans="1:26" x14ac:dyDescent="0.2">
      <c r="A49" s="2">
        <v>5970</v>
      </c>
      <c r="B49" s="2" t="str">
        <f>'Updated External Data'!C49</f>
        <v>SR 316/US 29</v>
      </c>
      <c r="C49" s="2">
        <f>'Updated External Data'!D49</f>
        <v>13</v>
      </c>
      <c r="D49" s="2">
        <f>'Updated External Data'!E49</f>
        <v>375</v>
      </c>
      <c r="E49" s="2">
        <f>'Updated External Data'!F49</f>
        <v>4</v>
      </c>
      <c r="F49" s="2">
        <f>'Updated External Data'!G49</f>
        <v>4</v>
      </c>
      <c r="G49" s="2">
        <f>'Updated External Data'!H49</f>
        <v>1</v>
      </c>
      <c r="H49" s="2">
        <f>'Updated External Data'!I49</f>
        <v>17356</v>
      </c>
      <c r="I49" s="2">
        <f>'Updated External Data'!J49</f>
        <v>21480</v>
      </c>
      <c r="J49" s="2">
        <f>'Updated External Data'!K49</f>
        <v>20660</v>
      </c>
      <c r="K49" s="2">
        <f>'Updated External Data'!L49</f>
        <v>19700</v>
      </c>
      <c r="L49" s="2">
        <f>'Updated External Data'!M49</f>
        <v>17410</v>
      </c>
      <c r="M49" s="2">
        <f>'Updated External Data'!N49</f>
        <v>21546</v>
      </c>
      <c r="N49" s="2">
        <f>'Updated External Data'!O49</f>
        <v>20722</v>
      </c>
      <c r="O49" s="2">
        <f>'Updated External Data'!P49</f>
        <v>19760</v>
      </c>
      <c r="P49" s="53">
        <f>ROUND('Updated External Data'!Q49,4)</f>
        <v>0.4073</v>
      </c>
      <c r="Q49" s="53">
        <f>ROUND('Updated External Data'!R49,4)</f>
        <v>0.4073</v>
      </c>
      <c r="R49" s="53">
        <f>ROUND('Updated External Data'!S49,4)</f>
        <v>0</v>
      </c>
      <c r="S49" s="53">
        <f>ROUND('Updated External Data'!T49,4)</f>
        <v>0</v>
      </c>
      <c r="T49" s="53">
        <f>ROUND('Updated External Data'!U49,4)</f>
        <v>5.2299999999999999E-2</v>
      </c>
      <c r="U49" s="53">
        <f>ROUND('Updated External Data'!V49,4)</f>
        <v>5.11E-2</v>
      </c>
      <c r="V49" s="53">
        <f>ROUND('Updated External Data'!W49,4)</f>
        <v>2E-3</v>
      </c>
      <c r="W49" s="53">
        <f>ROUND('Updated External Data'!X49,4)</f>
        <v>3.2399999999999998E-2</v>
      </c>
      <c r="X49" s="53">
        <f>ROUND('Updated External Data'!Y49,4)</f>
        <v>3.5999999999999999E-3</v>
      </c>
      <c r="Y49" s="53">
        <f>ROUND('Updated External Data'!Z49,4)</f>
        <v>3.1899999999999998E-2</v>
      </c>
      <c r="Z49" s="53">
        <f>ROUND('Updated External Data'!AA49,4)</f>
        <v>1.2200000000000001E-2</v>
      </c>
    </row>
    <row r="50" spans="1:26" x14ac:dyDescent="0.2">
      <c r="A50" s="2">
        <v>5971</v>
      </c>
      <c r="B50" s="2" t="str">
        <f>'Updated External Data'!C50</f>
        <v>Barber Creek Rd</v>
      </c>
      <c r="C50" s="2">
        <f>'Updated External Data'!D50</f>
        <v>13</v>
      </c>
      <c r="D50" s="2">
        <f>'Updated External Data'!E50</f>
        <v>198</v>
      </c>
      <c r="E50" s="2">
        <f>'Updated External Data'!F50</f>
        <v>2</v>
      </c>
      <c r="F50" s="2">
        <f>'Updated External Data'!G50</f>
        <v>4</v>
      </c>
      <c r="G50" s="2">
        <f>'Updated External Data'!H50</f>
        <v>0</v>
      </c>
      <c r="H50" s="2">
        <f>'Updated External Data'!I50</f>
        <v>757</v>
      </c>
      <c r="I50" s="2">
        <f>'Updated External Data'!J50</f>
        <v>890</v>
      </c>
      <c r="J50" s="2">
        <f>'Updated External Data'!K50</f>
        <v>500</v>
      </c>
      <c r="K50" s="2">
        <f>'Updated External Data'!L50</f>
        <v>1150</v>
      </c>
      <c r="L50" s="2">
        <f>'Updated External Data'!M50</f>
        <v>808</v>
      </c>
      <c r="M50" s="2">
        <f>'Updated External Data'!N50</f>
        <v>950</v>
      </c>
      <c r="N50" s="2">
        <f>'Updated External Data'!O50</f>
        <v>534</v>
      </c>
      <c r="O50" s="2">
        <f>'Updated External Data'!P50</f>
        <v>1230</v>
      </c>
      <c r="P50" s="53">
        <f>ROUND('Updated External Data'!Q50,4)</f>
        <v>0</v>
      </c>
      <c r="Q50" s="53">
        <f>ROUND('Updated External Data'!R50,4)</f>
        <v>0</v>
      </c>
      <c r="R50" s="53">
        <f>ROUND('Updated External Data'!S50,4)</f>
        <v>0.41949999999999998</v>
      </c>
      <c r="S50" s="53">
        <f>ROUND('Updated External Data'!T50,4)</f>
        <v>0.41760000000000003</v>
      </c>
      <c r="T50" s="53">
        <f>ROUND('Updated External Data'!U50,4)</f>
        <v>1.8700000000000001E-2</v>
      </c>
      <c r="U50" s="53">
        <f>ROUND('Updated External Data'!V50,4)</f>
        <v>0.1273</v>
      </c>
      <c r="V50" s="53">
        <f>ROUND('Updated External Data'!W50,4)</f>
        <v>0</v>
      </c>
      <c r="W50" s="53">
        <f>ROUND('Updated External Data'!X50,4)</f>
        <v>1.4999999999999999E-2</v>
      </c>
      <c r="X50" s="53">
        <f>ROUND('Updated External Data'!Y50,4)</f>
        <v>0</v>
      </c>
      <c r="Y50" s="53">
        <f>ROUND('Updated External Data'!Z50,4)</f>
        <v>1.9E-3</v>
      </c>
      <c r="Z50" s="53">
        <f>ROUND('Updated External Data'!AA50,4)</f>
        <v>0</v>
      </c>
    </row>
    <row r="51" spans="1:26" x14ac:dyDescent="0.2">
      <c r="A51" s="2">
        <v>5972</v>
      </c>
      <c r="B51" s="2" t="str">
        <f>'Updated External Data'!C51</f>
        <v>SR 53</v>
      </c>
      <c r="C51" s="2">
        <f>'Updated External Data'!D51</f>
        <v>13</v>
      </c>
      <c r="D51" s="2">
        <f>'Updated External Data'!E51</f>
        <v>76</v>
      </c>
      <c r="E51" s="2">
        <f>'Updated External Data'!F51</f>
        <v>2</v>
      </c>
      <c r="F51" s="2">
        <f>'Updated External Data'!G51</f>
        <v>4</v>
      </c>
      <c r="G51" s="2">
        <f>'Updated External Data'!H51</f>
        <v>0</v>
      </c>
      <c r="H51" s="2">
        <f>'Updated External Data'!I51</f>
        <v>3700</v>
      </c>
      <c r="I51" s="2">
        <f>'Updated External Data'!J51</f>
        <v>3750</v>
      </c>
      <c r="J51" s="2">
        <f>'Updated External Data'!K51</f>
        <v>3580</v>
      </c>
      <c r="K51" s="2">
        <f>'Updated External Data'!L51</f>
        <v>4420</v>
      </c>
      <c r="L51" s="2">
        <f>'Updated External Data'!M51</f>
        <v>3946</v>
      </c>
      <c r="M51" s="2">
        <f>'Updated External Data'!N51</f>
        <v>3998</v>
      </c>
      <c r="N51" s="2">
        <f>'Updated External Data'!O51</f>
        <v>3818</v>
      </c>
      <c r="O51" s="2">
        <f>'Updated External Data'!P51</f>
        <v>4710</v>
      </c>
      <c r="P51" s="53">
        <f>ROUND('Updated External Data'!Q51,4)</f>
        <v>0</v>
      </c>
      <c r="Q51" s="53">
        <f>ROUND('Updated External Data'!R51,4)</f>
        <v>0</v>
      </c>
      <c r="R51" s="53">
        <f>ROUND('Updated External Data'!S51,4)</f>
        <v>0.34360000000000002</v>
      </c>
      <c r="S51" s="53">
        <f>ROUND('Updated External Data'!T51,4)</f>
        <v>0.34339999999999998</v>
      </c>
      <c r="T51" s="53">
        <f>ROUND('Updated External Data'!U51,4)</f>
        <v>7.46E-2</v>
      </c>
      <c r="U51" s="53">
        <f>ROUND('Updated External Data'!V51,4)</f>
        <v>0.1027</v>
      </c>
      <c r="V51" s="53">
        <f>ROUND('Updated External Data'!W51,4)</f>
        <v>5.7999999999999996E-3</v>
      </c>
      <c r="W51" s="53">
        <f>ROUND('Updated External Data'!X51,4)</f>
        <v>6.0999999999999999E-2</v>
      </c>
      <c r="X51" s="53">
        <f>ROUND('Updated External Data'!Y51,4)</f>
        <v>0</v>
      </c>
      <c r="Y51" s="53">
        <f>ROUND('Updated External Data'!Z51,4)</f>
        <v>6.2300000000000001E-2</v>
      </c>
      <c r="Z51" s="53">
        <f>ROUND('Updated External Data'!AA51,4)</f>
        <v>6.4999999999999997E-3</v>
      </c>
    </row>
    <row r="52" spans="1:26" x14ac:dyDescent="0.2">
      <c r="A52" s="2">
        <v>5973</v>
      </c>
      <c r="B52" s="2" t="str">
        <f>'Updated External Data'!C52</f>
        <v>Sams Bridge Rd</v>
      </c>
      <c r="C52" s="2">
        <f>'Updated External Data'!D52</f>
        <v>297</v>
      </c>
      <c r="D52" s="2">
        <f>'Updated External Data'!E52</f>
        <v>245</v>
      </c>
      <c r="E52" s="2">
        <f>'Updated External Data'!F52</f>
        <v>2</v>
      </c>
      <c r="F52" s="2">
        <f>'Updated External Data'!G52</f>
        <v>4</v>
      </c>
      <c r="G52" s="2">
        <f>'Updated External Data'!H52</f>
        <v>0</v>
      </c>
      <c r="H52" s="2">
        <f>'Updated External Data'!I52</f>
        <v>500</v>
      </c>
      <c r="I52" s="2">
        <f>'Updated External Data'!J52</f>
        <v>500</v>
      </c>
      <c r="J52" s="2">
        <f>'Updated External Data'!K52</f>
        <v>500</v>
      </c>
      <c r="K52" s="2">
        <f>'Updated External Data'!L52</f>
        <v>840</v>
      </c>
      <c r="L52" s="2">
        <f>'Updated External Data'!M52</f>
        <v>534</v>
      </c>
      <c r="M52" s="2">
        <f>'Updated External Data'!N52</f>
        <v>534</v>
      </c>
      <c r="N52" s="2">
        <f>'Updated External Data'!O52</f>
        <v>534</v>
      </c>
      <c r="O52" s="2">
        <f>'Updated External Data'!P52</f>
        <v>900</v>
      </c>
      <c r="P52" s="53">
        <f>ROUND('Updated External Data'!Q52,4)</f>
        <v>0</v>
      </c>
      <c r="Q52" s="53">
        <f>ROUND('Updated External Data'!R52,4)</f>
        <v>0</v>
      </c>
      <c r="R52" s="53">
        <f>ROUND('Updated External Data'!S52,4)</f>
        <v>0.43259999999999998</v>
      </c>
      <c r="S52" s="53">
        <f>ROUND('Updated External Data'!T52,4)</f>
        <v>0.43259999999999998</v>
      </c>
      <c r="T52" s="53">
        <f>ROUND('Updated External Data'!U52,4)</f>
        <v>7.4999999999999997E-3</v>
      </c>
      <c r="U52" s="53">
        <f>ROUND('Updated External Data'!V52,4)</f>
        <v>0.11799999999999999</v>
      </c>
      <c r="V52" s="53">
        <f>ROUND('Updated External Data'!W52,4)</f>
        <v>1.9E-3</v>
      </c>
      <c r="W52" s="53">
        <f>ROUND('Updated External Data'!X52,4)</f>
        <v>7.4999999999999997E-3</v>
      </c>
      <c r="X52" s="53">
        <f>ROUND('Updated External Data'!Y52,4)</f>
        <v>0</v>
      </c>
      <c r="Y52" s="53">
        <f>ROUND('Updated External Data'!Z52,4)</f>
        <v>0</v>
      </c>
      <c r="Z52" s="53">
        <f>ROUND('Updated External Data'!AA52,4)</f>
        <v>0</v>
      </c>
    </row>
    <row r="53" spans="1:26" x14ac:dyDescent="0.2">
      <c r="A53" s="2">
        <v>5974</v>
      </c>
      <c r="B53" s="2" t="str">
        <f>'Updated External Data'!C53</f>
        <v>US 78</v>
      </c>
      <c r="C53" s="2">
        <f>'Updated External Data'!D53</f>
        <v>297</v>
      </c>
      <c r="D53" s="2">
        <f>'Updated External Data'!E53</f>
        <v>47</v>
      </c>
      <c r="E53" s="2">
        <f>'Updated External Data'!F53</f>
        <v>4</v>
      </c>
      <c r="F53" s="2">
        <f>'Updated External Data'!G53</f>
        <v>4</v>
      </c>
      <c r="G53" s="2">
        <f>'Updated External Data'!H53</f>
        <v>0</v>
      </c>
      <c r="H53" s="2">
        <f>'Updated External Data'!I53</f>
        <v>11380</v>
      </c>
      <c r="I53" s="2">
        <f>'Updated External Data'!J53</f>
        <v>13980</v>
      </c>
      <c r="J53" s="2">
        <f>'Updated External Data'!K53</f>
        <v>13870</v>
      </c>
      <c r="K53" s="2">
        <f>'Updated External Data'!L53</f>
        <v>18100</v>
      </c>
      <c r="L53" s="2">
        <f>'Updated External Data'!M53</f>
        <v>12132</v>
      </c>
      <c r="M53" s="2">
        <f>'Updated External Data'!N53</f>
        <v>14904</v>
      </c>
      <c r="N53" s="2">
        <f>'Updated External Data'!O53</f>
        <v>14786</v>
      </c>
      <c r="O53" s="2">
        <f>'Updated External Data'!P53</f>
        <v>19300</v>
      </c>
      <c r="P53" s="53">
        <f>ROUND('Updated External Data'!Q53,4)</f>
        <v>0</v>
      </c>
      <c r="Q53" s="53">
        <f>ROUND('Updated External Data'!R53,4)</f>
        <v>0</v>
      </c>
      <c r="R53" s="53">
        <f>ROUND('Updated External Data'!S53,4)</f>
        <v>0.36520000000000002</v>
      </c>
      <c r="S53" s="53">
        <f>ROUND('Updated External Data'!T53,4)</f>
        <v>0.36509999999999998</v>
      </c>
      <c r="T53" s="53">
        <f>ROUND('Updated External Data'!U53,4)</f>
        <v>5.5300000000000002E-2</v>
      </c>
      <c r="U53" s="53">
        <f>ROUND('Updated External Data'!V53,4)</f>
        <v>9.11E-2</v>
      </c>
      <c r="V53" s="53">
        <f>ROUND('Updated External Data'!W53,4)</f>
        <v>3.2000000000000002E-3</v>
      </c>
      <c r="W53" s="53">
        <f>ROUND('Updated External Data'!X53,4)</f>
        <v>8.2000000000000003E-2</v>
      </c>
      <c r="X53" s="53">
        <f>ROUND('Updated External Data'!Y53,4)</f>
        <v>4.4000000000000003E-3</v>
      </c>
      <c r="Y53" s="53">
        <f>ROUND('Updated External Data'!Z53,4)</f>
        <v>2.7799999999999998E-2</v>
      </c>
      <c r="Z53" s="53">
        <f>ROUND('Updated External Data'!AA53,4)</f>
        <v>5.7999999999999996E-3</v>
      </c>
    </row>
    <row r="54" spans="1:26" x14ac:dyDescent="0.2">
      <c r="A54" s="2">
        <v>5975</v>
      </c>
      <c r="B54" s="2" t="str">
        <f>'Updated External Data'!C54</f>
        <v>Snows Mill Rd</v>
      </c>
      <c r="C54" s="2">
        <f>'Updated External Data'!D54</f>
        <v>297</v>
      </c>
      <c r="D54" s="2">
        <f>'Updated External Data'!E54</f>
        <v>258</v>
      </c>
      <c r="E54" s="2">
        <f>'Updated External Data'!F54</f>
        <v>2</v>
      </c>
      <c r="F54" s="2">
        <f>'Updated External Data'!G54</f>
        <v>4</v>
      </c>
      <c r="G54" s="2">
        <f>'Updated External Data'!H54</f>
        <v>0</v>
      </c>
      <c r="H54" s="2">
        <f>'Updated External Data'!I54</f>
        <v>940</v>
      </c>
      <c r="I54" s="2">
        <f>'Updated External Data'!J54</f>
        <v>1180</v>
      </c>
      <c r="J54" s="2">
        <f>'Updated External Data'!K54</f>
        <v>1100</v>
      </c>
      <c r="K54" s="2">
        <f>'Updated External Data'!L54</f>
        <v>1080</v>
      </c>
      <c r="L54" s="2">
        <f>'Updated External Data'!M54</f>
        <v>1004</v>
      </c>
      <c r="M54" s="2">
        <f>'Updated External Data'!N54</f>
        <v>1258</v>
      </c>
      <c r="N54" s="2">
        <f>'Updated External Data'!O54</f>
        <v>1174</v>
      </c>
      <c r="O54" s="2">
        <f>'Updated External Data'!P54</f>
        <v>1150</v>
      </c>
      <c r="P54" s="53">
        <f>ROUND('Updated External Data'!Q54,4)</f>
        <v>0</v>
      </c>
      <c r="Q54" s="53">
        <f>ROUND('Updated External Data'!R54,4)</f>
        <v>0</v>
      </c>
      <c r="R54" s="53">
        <f>ROUND('Updated External Data'!S54,4)</f>
        <v>0.39179999999999998</v>
      </c>
      <c r="S54" s="53">
        <f>ROUND('Updated External Data'!T54,4)</f>
        <v>0.39100000000000001</v>
      </c>
      <c r="T54" s="53">
        <f>ROUND('Updated External Data'!U54,4)</f>
        <v>4.6800000000000001E-2</v>
      </c>
      <c r="U54" s="53">
        <f>ROUND('Updated External Data'!V54,4)</f>
        <v>0.109</v>
      </c>
      <c r="V54" s="53">
        <f>ROUND('Updated External Data'!W54,4)</f>
        <v>2.5999999999999999E-3</v>
      </c>
      <c r="W54" s="53">
        <f>ROUND('Updated External Data'!X54,4)</f>
        <v>5.45E-2</v>
      </c>
      <c r="X54" s="53">
        <f>ROUND('Updated External Data'!Y54,4)</f>
        <v>0</v>
      </c>
      <c r="Y54" s="53">
        <f>ROUND('Updated External Data'!Z54,4)</f>
        <v>4.3E-3</v>
      </c>
      <c r="Z54" s="53">
        <f>ROUND('Updated External Data'!AA54,4)</f>
        <v>0</v>
      </c>
    </row>
    <row r="55" spans="1:26" x14ac:dyDescent="0.2">
      <c r="A55" s="2">
        <v>5976</v>
      </c>
      <c r="B55" s="2" t="str">
        <f>'Updated External Data'!C55</f>
        <v>SR 186</v>
      </c>
      <c r="C55" s="2">
        <f>'Updated External Data'!D55</f>
        <v>297</v>
      </c>
      <c r="D55" s="2">
        <f>'Updated External Data'!E55</f>
        <v>169</v>
      </c>
      <c r="E55" s="2">
        <f>'Updated External Data'!F55</f>
        <v>2</v>
      </c>
      <c r="F55" s="2">
        <f>'Updated External Data'!G55</f>
        <v>4</v>
      </c>
      <c r="G55" s="2">
        <f>'Updated External Data'!H55</f>
        <v>0</v>
      </c>
      <c r="H55" s="2">
        <f>'Updated External Data'!I55</f>
        <v>957</v>
      </c>
      <c r="I55" s="2">
        <f>'Updated External Data'!J55</f>
        <v>1130</v>
      </c>
      <c r="J55" s="2">
        <f>'Updated External Data'!K55</f>
        <v>1280</v>
      </c>
      <c r="K55" s="2">
        <f>'Updated External Data'!L55</f>
        <v>1490</v>
      </c>
      <c r="L55" s="2">
        <f>'Updated External Data'!M55</f>
        <v>1022</v>
      </c>
      <c r="M55" s="2">
        <f>'Updated External Data'!N55</f>
        <v>1206</v>
      </c>
      <c r="N55" s="2">
        <f>'Updated External Data'!O55</f>
        <v>1366</v>
      </c>
      <c r="O55" s="2">
        <f>'Updated External Data'!P55</f>
        <v>1590</v>
      </c>
      <c r="P55" s="53">
        <f>ROUND('Updated External Data'!Q55,4)</f>
        <v>0</v>
      </c>
      <c r="Q55" s="53">
        <f>ROUND('Updated External Data'!R55,4)</f>
        <v>0</v>
      </c>
      <c r="R55" s="53">
        <f>ROUND('Updated External Data'!S55,4)</f>
        <v>0.30969999999999998</v>
      </c>
      <c r="S55" s="53">
        <f>ROUND('Updated External Data'!T55,4)</f>
        <v>0.30890000000000001</v>
      </c>
      <c r="T55" s="53">
        <f>ROUND('Updated External Data'!U55,4)</f>
        <v>0.1237</v>
      </c>
      <c r="U55" s="53">
        <f>ROUND('Updated External Data'!V55,4)</f>
        <v>0.112</v>
      </c>
      <c r="V55" s="53">
        <f>ROUND('Updated External Data'!W55,4)</f>
        <v>1.54E-2</v>
      </c>
      <c r="W55" s="53">
        <f>ROUND('Updated External Data'!X55,4)</f>
        <v>0.1149</v>
      </c>
      <c r="X55" s="53">
        <f>ROUND('Updated External Data'!Y55,4)</f>
        <v>0</v>
      </c>
      <c r="Y55" s="53">
        <f>ROUND('Updated External Data'!Z55,4)</f>
        <v>1.3899999999999999E-2</v>
      </c>
      <c r="Z55" s="53">
        <f>ROUND('Updated External Data'!AA55,4)</f>
        <v>1.5E-3</v>
      </c>
    </row>
    <row r="56" spans="1:26" x14ac:dyDescent="0.2">
      <c r="A56" s="2">
        <v>5977</v>
      </c>
      <c r="B56" s="2" t="str">
        <f>'Updated External Data'!C56</f>
        <v>SR 83</v>
      </c>
      <c r="C56" s="2">
        <f>'Updated External Data'!D56</f>
        <v>297</v>
      </c>
      <c r="D56" s="2">
        <f>'Updated External Data'!E56</f>
        <v>134</v>
      </c>
      <c r="E56" s="2">
        <f>'Updated External Data'!F56</f>
        <v>2</v>
      </c>
      <c r="F56" s="2">
        <f>'Updated External Data'!G56</f>
        <v>4</v>
      </c>
      <c r="G56" s="2">
        <f>'Updated External Data'!H56</f>
        <v>0</v>
      </c>
      <c r="H56" s="2">
        <f>'Updated External Data'!I56</f>
        <v>2420</v>
      </c>
      <c r="I56" s="2">
        <f>'Updated External Data'!J56</f>
        <v>2460</v>
      </c>
      <c r="J56" s="2">
        <f>'Updated External Data'!K56</f>
        <v>2230</v>
      </c>
      <c r="K56" s="2">
        <f>'Updated External Data'!L56</f>
        <v>2100</v>
      </c>
      <c r="L56" s="2">
        <f>'Updated External Data'!M56</f>
        <v>2580</v>
      </c>
      <c r="M56" s="2">
        <f>'Updated External Data'!N56</f>
        <v>2624</v>
      </c>
      <c r="N56" s="2">
        <f>'Updated External Data'!O56</f>
        <v>2378</v>
      </c>
      <c r="O56" s="2">
        <f>'Updated External Data'!P56</f>
        <v>2240</v>
      </c>
      <c r="P56" s="53">
        <f>ROUND('Updated External Data'!Q56,4)</f>
        <v>0</v>
      </c>
      <c r="Q56" s="53">
        <f>ROUND('Updated External Data'!R56,4)</f>
        <v>0</v>
      </c>
      <c r="R56" s="53">
        <f>ROUND('Updated External Data'!S56,4)</f>
        <v>0.30359999999999998</v>
      </c>
      <c r="S56" s="53">
        <f>ROUND('Updated External Data'!T56,4)</f>
        <v>0.30320000000000003</v>
      </c>
      <c r="T56" s="53">
        <f>ROUND('Updated External Data'!U56,4)</f>
        <v>8.6199999999999999E-2</v>
      </c>
      <c r="U56" s="53">
        <f>ROUND('Updated External Data'!V56,4)</f>
        <v>0.1173</v>
      </c>
      <c r="V56" s="53">
        <f>ROUND('Updated External Data'!W56,4)</f>
        <v>9.7000000000000003E-3</v>
      </c>
      <c r="W56" s="53">
        <f>ROUND('Updated External Data'!X56,4)</f>
        <v>0.1207</v>
      </c>
      <c r="X56" s="53">
        <f>ROUND('Updated External Data'!Y56,4)</f>
        <v>0</v>
      </c>
      <c r="Y56" s="53">
        <f>ROUND('Updated External Data'!Z56,4)</f>
        <v>5.7599999999999998E-2</v>
      </c>
      <c r="Z56" s="53">
        <f>ROUND('Updated External Data'!AA56,4)</f>
        <v>1.6999999999999999E-3</v>
      </c>
    </row>
    <row r="57" spans="1:26" x14ac:dyDescent="0.2">
      <c r="A57" s="2">
        <v>5978</v>
      </c>
      <c r="B57" s="2" t="str">
        <f>'Updated External Data'!C57</f>
        <v>Monroe Hwy</v>
      </c>
      <c r="C57" s="2">
        <f>'Updated External Data'!D57</f>
        <v>297</v>
      </c>
      <c r="D57" s="2">
        <f>'Updated External Data'!E57</f>
        <v>267</v>
      </c>
      <c r="E57" s="2">
        <f>'Updated External Data'!F57</f>
        <v>2</v>
      </c>
      <c r="F57" s="2">
        <f>'Updated External Data'!G57</f>
        <v>4</v>
      </c>
      <c r="G57" s="2">
        <f>'Updated External Data'!H57</f>
        <v>0</v>
      </c>
      <c r="H57" s="2">
        <f>'Updated External Data'!I57</f>
        <v>500</v>
      </c>
      <c r="I57" s="2">
        <f>'Updated External Data'!J57</f>
        <v>640</v>
      </c>
      <c r="J57" s="2">
        <f>'Updated External Data'!K57</f>
        <v>520</v>
      </c>
      <c r="K57" s="2">
        <f>'Updated External Data'!L57</f>
        <v>500</v>
      </c>
      <c r="L57" s="2">
        <f>'Updated External Data'!M57</f>
        <v>534</v>
      </c>
      <c r="M57" s="2">
        <f>'Updated External Data'!N57</f>
        <v>684</v>
      </c>
      <c r="N57" s="2">
        <f>'Updated External Data'!O57</f>
        <v>556</v>
      </c>
      <c r="O57" s="2">
        <f>'Updated External Data'!P57</f>
        <v>530</v>
      </c>
      <c r="P57" s="53">
        <f>ROUND('Updated External Data'!Q57,4)</f>
        <v>0</v>
      </c>
      <c r="Q57" s="53">
        <f>ROUND('Updated External Data'!R57,4)</f>
        <v>0</v>
      </c>
      <c r="R57" s="53">
        <f>ROUND('Updated External Data'!S57,4)</f>
        <v>0.41370000000000001</v>
      </c>
      <c r="S57" s="53">
        <f>ROUND('Updated External Data'!T57,4)</f>
        <v>0.41189999999999999</v>
      </c>
      <c r="T57" s="53">
        <f>ROUND('Updated External Data'!U57,4)</f>
        <v>3.0599999999999999E-2</v>
      </c>
      <c r="U57" s="53">
        <f>ROUND('Updated External Data'!V57,4)</f>
        <v>0.1205</v>
      </c>
      <c r="V57" s="53">
        <f>ROUND('Updated External Data'!W57,4)</f>
        <v>5.4000000000000003E-3</v>
      </c>
      <c r="W57" s="53">
        <f>ROUND('Updated External Data'!X57,4)</f>
        <v>1.6199999999999999E-2</v>
      </c>
      <c r="X57" s="53">
        <f>ROUND('Updated External Data'!Y57,4)</f>
        <v>0</v>
      </c>
      <c r="Y57" s="53">
        <f>ROUND('Updated External Data'!Z57,4)</f>
        <v>1.8E-3</v>
      </c>
      <c r="Z57" s="53">
        <f>ROUND('Updated External Data'!AA57,4)</f>
        <v>0</v>
      </c>
    </row>
    <row r="58" spans="1:26" x14ac:dyDescent="0.2">
      <c r="A58" s="2">
        <v>5979</v>
      </c>
      <c r="B58" s="2" t="str">
        <f>'Updated External Data'!C58</f>
        <v>Pannell/Prospec</v>
      </c>
      <c r="C58" s="2">
        <f>'Updated External Data'!D58</f>
        <v>211</v>
      </c>
      <c r="D58" s="2">
        <f>'Updated External Data'!E58</f>
        <v>229</v>
      </c>
      <c r="E58" s="2">
        <f>'Updated External Data'!F58</f>
        <v>2</v>
      </c>
      <c r="F58" s="2">
        <f>'Updated External Data'!G58</f>
        <v>4</v>
      </c>
      <c r="G58" s="2">
        <f>'Updated External Data'!H58</f>
        <v>0</v>
      </c>
      <c r="H58" s="2">
        <f>'Updated External Data'!I58</f>
        <v>638</v>
      </c>
      <c r="I58" s="2">
        <f>'Updated External Data'!J58</f>
        <v>630</v>
      </c>
      <c r="J58" s="2">
        <f>'Updated External Data'!K58</f>
        <v>650</v>
      </c>
      <c r="K58" s="2">
        <f>'Updated External Data'!L58</f>
        <v>610</v>
      </c>
      <c r="L58" s="2">
        <f>'Updated External Data'!M58</f>
        <v>682</v>
      </c>
      <c r="M58" s="2">
        <f>'Updated External Data'!N58</f>
        <v>672</v>
      </c>
      <c r="N58" s="2">
        <f>'Updated External Data'!O58</f>
        <v>694</v>
      </c>
      <c r="O58" s="2">
        <f>'Updated External Data'!P58</f>
        <v>650</v>
      </c>
      <c r="P58" s="53">
        <f>ROUND('Updated External Data'!Q58,4)</f>
        <v>0</v>
      </c>
      <c r="Q58" s="53">
        <f>ROUND('Updated External Data'!R58,4)</f>
        <v>0</v>
      </c>
      <c r="R58" s="53">
        <f>ROUND('Updated External Data'!S58,4)</f>
        <v>0.42070000000000002</v>
      </c>
      <c r="S58" s="53">
        <f>ROUND('Updated External Data'!T58,4)</f>
        <v>0.42070000000000002</v>
      </c>
      <c r="T58" s="53">
        <f>ROUND('Updated External Data'!U58,4)</f>
        <v>2.3099999999999999E-2</v>
      </c>
      <c r="U58" s="53">
        <f>ROUND('Updated External Data'!V58,4)</f>
        <v>0.1225</v>
      </c>
      <c r="V58" s="53">
        <f>ROUND('Updated External Data'!W58,4)</f>
        <v>4.3E-3</v>
      </c>
      <c r="W58" s="53">
        <f>ROUND('Updated External Data'!X58,4)</f>
        <v>7.1999999999999998E-3</v>
      </c>
      <c r="X58" s="53">
        <f>ROUND('Updated External Data'!Y58,4)</f>
        <v>0</v>
      </c>
      <c r="Y58" s="53">
        <f>ROUND('Updated External Data'!Z58,4)</f>
        <v>1.4E-3</v>
      </c>
      <c r="Z58" s="53">
        <f>ROUND('Updated External Data'!AA58,4)</f>
        <v>0</v>
      </c>
    </row>
    <row r="59" spans="1:26" x14ac:dyDescent="0.2">
      <c r="A59" s="2">
        <v>5980</v>
      </c>
      <c r="B59" s="2" t="str">
        <f>'Updated External Data'!C59</f>
        <v>US 278</v>
      </c>
      <c r="C59" s="2">
        <f>'Updated External Data'!D59</f>
        <v>297</v>
      </c>
      <c r="D59" s="2">
        <f>'Updated External Data'!E59</f>
        <v>96</v>
      </c>
      <c r="E59" s="2">
        <f>'Updated External Data'!F59</f>
        <v>2</v>
      </c>
      <c r="F59" s="2">
        <f>'Updated External Data'!G59</f>
        <v>4</v>
      </c>
      <c r="G59" s="2">
        <f>'Updated External Data'!H59</f>
        <v>0</v>
      </c>
      <c r="H59" s="2">
        <f>'Updated External Data'!I59</f>
        <v>2371</v>
      </c>
      <c r="I59" s="2">
        <f>'Updated External Data'!J59</f>
        <v>2320</v>
      </c>
      <c r="J59" s="2">
        <f>'Updated External Data'!K59</f>
        <v>2410</v>
      </c>
      <c r="K59" s="2">
        <f>'Updated External Data'!L59</f>
        <v>2940</v>
      </c>
      <c r="L59" s="2">
        <f>'Updated External Data'!M59</f>
        <v>2528</v>
      </c>
      <c r="M59" s="2">
        <f>'Updated External Data'!N59</f>
        <v>2474</v>
      </c>
      <c r="N59" s="2">
        <f>'Updated External Data'!O59</f>
        <v>2570</v>
      </c>
      <c r="O59" s="2">
        <f>'Updated External Data'!P59</f>
        <v>3140</v>
      </c>
      <c r="P59" s="53">
        <f>ROUND('Updated External Data'!Q59,4)</f>
        <v>0</v>
      </c>
      <c r="Q59" s="53">
        <f>ROUND('Updated External Data'!R59,4)</f>
        <v>0</v>
      </c>
      <c r="R59" s="53">
        <f>ROUND('Updated External Data'!S59,4)</f>
        <v>0.37669999999999998</v>
      </c>
      <c r="S59" s="53">
        <f>ROUND('Updated External Data'!T59,4)</f>
        <v>0.37630000000000002</v>
      </c>
      <c r="T59" s="53">
        <f>ROUND('Updated External Data'!U59,4)</f>
        <v>2.1000000000000001E-2</v>
      </c>
      <c r="U59" s="53">
        <f>ROUND('Updated External Data'!V59,4)</f>
        <v>0.1241</v>
      </c>
      <c r="V59" s="53">
        <f>ROUND('Updated External Data'!W59,4)</f>
        <v>1.9E-3</v>
      </c>
      <c r="W59" s="53">
        <f>ROUND('Updated External Data'!X59,4)</f>
        <v>3.3500000000000002E-2</v>
      </c>
      <c r="X59" s="53">
        <f>ROUND('Updated External Data'!Y59,4)</f>
        <v>1.6000000000000001E-3</v>
      </c>
      <c r="Y59" s="53">
        <f>ROUND('Updated External Data'!Z59,4)</f>
        <v>5.7599999999999998E-2</v>
      </c>
      <c r="Z59" s="53">
        <f>ROUND('Updated External Data'!AA59,4)</f>
        <v>7.4000000000000003E-3</v>
      </c>
    </row>
    <row r="60" spans="1:26" x14ac:dyDescent="0.2">
      <c r="A60" s="2">
        <v>5981</v>
      </c>
      <c r="B60" s="2" t="str">
        <f>'Updated External Data'!C60</f>
        <v>I-20</v>
      </c>
      <c r="C60" s="2">
        <f>'Updated External Data'!D60</f>
        <v>297</v>
      </c>
      <c r="D60" s="2">
        <f>'Updated External Data'!E60</f>
        <v>176</v>
      </c>
      <c r="E60" s="2">
        <f>'Updated External Data'!F60</f>
        <v>4</v>
      </c>
      <c r="F60" s="2">
        <f>'Updated External Data'!G60</f>
        <v>4</v>
      </c>
      <c r="G60" s="2">
        <f>'Updated External Data'!H60</f>
        <v>1</v>
      </c>
      <c r="H60" s="2">
        <f>'Updated External Data'!I60</f>
        <v>23429</v>
      </c>
      <c r="I60" s="2">
        <f>'Updated External Data'!J60</f>
        <v>31100</v>
      </c>
      <c r="J60" s="2">
        <f>'Updated External Data'!K60</f>
        <v>32680</v>
      </c>
      <c r="K60" s="2">
        <f>'Updated External Data'!L60</f>
        <v>32000</v>
      </c>
      <c r="L60" s="2">
        <f>'Updated External Data'!M60</f>
        <v>23500</v>
      </c>
      <c r="M60" s="2">
        <f>'Updated External Data'!N60</f>
        <v>31194</v>
      </c>
      <c r="N60" s="2">
        <f>'Updated External Data'!O60</f>
        <v>32780</v>
      </c>
      <c r="O60" s="2">
        <f>'Updated External Data'!P60</f>
        <v>32100</v>
      </c>
      <c r="P60" s="53">
        <f>ROUND('Updated External Data'!Q60,4)</f>
        <v>0.25690000000000002</v>
      </c>
      <c r="Q60" s="53">
        <f>ROUND('Updated External Data'!R60,4)</f>
        <v>0.25690000000000002</v>
      </c>
      <c r="R60" s="53">
        <f>ROUND('Updated External Data'!S60,4)</f>
        <v>0</v>
      </c>
      <c r="S60" s="53">
        <f>ROUND('Updated External Data'!T60,4)</f>
        <v>0</v>
      </c>
      <c r="T60" s="53">
        <f>ROUND('Updated External Data'!U60,4)</f>
        <v>0.25950000000000001</v>
      </c>
      <c r="U60" s="53">
        <f>ROUND('Updated External Data'!V60,4)</f>
        <v>3.5299999999999998E-2</v>
      </c>
      <c r="V60" s="53">
        <f>ROUND('Updated External Data'!W60,4)</f>
        <v>1.4E-3</v>
      </c>
      <c r="W60" s="53">
        <f>ROUND('Updated External Data'!X60,4)</f>
        <v>4.0800000000000003E-2</v>
      </c>
      <c r="X60" s="53">
        <f>ROUND('Updated External Data'!Y60,4)</f>
        <v>1.0500000000000001E-2</v>
      </c>
      <c r="Y60" s="53">
        <f>ROUND('Updated External Data'!Z60,4)</f>
        <v>7.7499999999999999E-2</v>
      </c>
      <c r="Z60" s="53">
        <f>ROUND('Updated External Data'!AA60,4)</f>
        <v>6.1199999999999997E-2</v>
      </c>
    </row>
    <row r="61" spans="1:26" x14ac:dyDescent="0.2">
      <c r="A61" s="2">
        <v>5982</v>
      </c>
      <c r="B61" s="2" t="str">
        <f>'Updated External Data'!C61</f>
        <v>N Johnson St</v>
      </c>
      <c r="C61" s="2">
        <f>'Updated External Data'!D61</f>
        <v>217</v>
      </c>
      <c r="D61" s="2">
        <f>'Updated External Data'!E61</f>
        <v>307</v>
      </c>
      <c r="E61" s="2">
        <f>'Updated External Data'!F61</f>
        <v>2</v>
      </c>
      <c r="F61" s="2">
        <f>'Updated External Data'!G61</f>
        <v>4</v>
      </c>
      <c r="G61" s="2">
        <f>'Updated External Data'!H61</f>
        <v>0</v>
      </c>
      <c r="H61" s="2">
        <f>'Updated External Data'!I61</f>
        <v>600</v>
      </c>
      <c r="I61" s="2">
        <f>'Updated External Data'!J61</f>
        <v>630</v>
      </c>
      <c r="J61" s="2">
        <f>'Updated External Data'!K61</f>
        <v>670</v>
      </c>
      <c r="K61" s="2">
        <f>'Updated External Data'!L61</f>
        <v>880</v>
      </c>
      <c r="L61" s="2">
        <f>'Updated External Data'!M61</f>
        <v>640</v>
      </c>
      <c r="M61" s="2">
        <f>'Updated External Data'!N61</f>
        <v>672</v>
      </c>
      <c r="N61" s="2">
        <f>'Updated External Data'!O61</f>
        <v>716</v>
      </c>
      <c r="O61" s="2">
        <f>'Updated External Data'!P61</f>
        <v>940</v>
      </c>
      <c r="P61" s="53">
        <f>ROUND('Updated External Data'!Q61,4)</f>
        <v>0</v>
      </c>
      <c r="Q61" s="53">
        <f>ROUND('Updated External Data'!R61,4)</f>
        <v>0</v>
      </c>
      <c r="R61" s="53">
        <f>ROUND('Updated External Data'!S61,4)</f>
        <v>0.38969999999999999</v>
      </c>
      <c r="S61" s="53">
        <f>ROUND('Updated External Data'!T61,4)</f>
        <v>0.38829999999999998</v>
      </c>
      <c r="T61" s="53">
        <f>ROUND('Updated External Data'!U61,4)</f>
        <v>9.5000000000000001E-2</v>
      </c>
      <c r="U61" s="53">
        <f>ROUND('Updated External Data'!V61,4)</f>
        <v>0.10199999999999999</v>
      </c>
      <c r="V61" s="53">
        <f>ROUND('Updated External Data'!W61,4)</f>
        <v>1.8200000000000001E-2</v>
      </c>
      <c r="W61" s="53">
        <f>ROUND('Updated External Data'!X61,4)</f>
        <v>7.0000000000000001E-3</v>
      </c>
      <c r="X61" s="53">
        <f>ROUND('Updated External Data'!Y61,4)</f>
        <v>0</v>
      </c>
      <c r="Y61" s="53">
        <f>ROUND('Updated External Data'!Z61,4)</f>
        <v>1.4E-3</v>
      </c>
      <c r="Z61" s="53">
        <f>ROUND('Updated External Data'!AA61,4)</f>
        <v>0</v>
      </c>
    </row>
    <row r="62" spans="1:26" x14ac:dyDescent="0.2">
      <c r="A62" s="2">
        <v>5983</v>
      </c>
      <c r="B62" s="2" t="str">
        <f>'Updated External Data'!C62</f>
        <v>SR 142</v>
      </c>
      <c r="C62" s="2">
        <f>'Updated External Data'!D62</f>
        <v>217</v>
      </c>
      <c r="D62" s="2">
        <f>'Updated External Data'!E62</f>
        <v>256</v>
      </c>
      <c r="E62" s="2">
        <f>'Updated External Data'!F62</f>
        <v>2</v>
      </c>
      <c r="F62" s="2">
        <f>'Updated External Data'!G62</f>
        <v>4</v>
      </c>
      <c r="G62" s="2">
        <f>'Updated External Data'!H62</f>
        <v>0</v>
      </c>
      <c r="H62" s="2">
        <f>'Updated External Data'!I62</f>
        <v>3840</v>
      </c>
      <c r="I62" s="2">
        <f>'Updated External Data'!J62</f>
        <v>3990</v>
      </c>
      <c r="J62" s="2">
        <f>'Updated External Data'!K62</f>
        <v>3560</v>
      </c>
      <c r="K62" s="2">
        <f>'Updated External Data'!L62</f>
        <v>3530</v>
      </c>
      <c r="L62" s="2">
        <f>'Updated External Data'!M62</f>
        <v>4094</v>
      </c>
      <c r="M62" s="2">
        <f>'Updated External Data'!N62</f>
        <v>4254</v>
      </c>
      <c r="N62" s="2">
        <f>'Updated External Data'!O62</f>
        <v>3796</v>
      </c>
      <c r="O62" s="2">
        <f>'Updated External Data'!P62</f>
        <v>3760</v>
      </c>
      <c r="P62" s="53">
        <f>ROUND('Updated External Data'!Q62,4)</f>
        <v>0</v>
      </c>
      <c r="Q62" s="53">
        <f>ROUND('Updated External Data'!R62,4)</f>
        <v>0</v>
      </c>
      <c r="R62" s="53">
        <f>ROUND('Updated External Data'!S62,4)</f>
        <v>0.377</v>
      </c>
      <c r="S62" s="53">
        <f>ROUND('Updated External Data'!T62,4)</f>
        <v>0.377</v>
      </c>
      <c r="T62" s="53">
        <f>ROUND('Updated External Data'!U62,4)</f>
        <v>4.7899999999999998E-2</v>
      </c>
      <c r="U62" s="53">
        <f>ROUND('Updated External Data'!V62,4)</f>
        <v>0.10349999999999999</v>
      </c>
      <c r="V62" s="53">
        <f>ROUND('Updated External Data'!W62,4)</f>
        <v>4.4999999999999997E-3</v>
      </c>
      <c r="W62" s="53">
        <f>ROUND('Updated External Data'!X62,4)</f>
        <v>6.4000000000000001E-2</v>
      </c>
      <c r="X62" s="53">
        <f>ROUND('Updated External Data'!Y62,4)</f>
        <v>0</v>
      </c>
      <c r="Y62" s="53">
        <f>ROUND('Updated External Data'!Z62,4)</f>
        <v>2.4799999999999999E-2</v>
      </c>
      <c r="Z62" s="53">
        <f>ROUND('Updated External Data'!AA62,4)</f>
        <v>1.2999999999999999E-3</v>
      </c>
    </row>
    <row r="63" spans="1:26" x14ac:dyDescent="0.2">
      <c r="A63" s="2">
        <v>5984</v>
      </c>
      <c r="B63" s="2" t="str">
        <f>'Updated External Data'!C63</f>
        <v>SR 11</v>
      </c>
      <c r="C63" s="2">
        <f>'Updated External Data'!D63</f>
        <v>159</v>
      </c>
      <c r="D63" s="2">
        <f>'Updated External Data'!E63</f>
        <v>312</v>
      </c>
      <c r="E63" s="2">
        <f>'Updated External Data'!F63</f>
        <v>2</v>
      </c>
      <c r="F63" s="2">
        <f>'Updated External Data'!G63</f>
        <v>4</v>
      </c>
      <c r="G63" s="2">
        <f>'Updated External Data'!H63</f>
        <v>0</v>
      </c>
      <c r="H63" s="2">
        <f>'Updated External Data'!I63</f>
        <v>2671</v>
      </c>
      <c r="I63" s="2">
        <f>'Updated External Data'!J63</f>
        <v>3490</v>
      </c>
      <c r="J63" s="2">
        <f>'Updated External Data'!K63</f>
        <v>2580</v>
      </c>
      <c r="K63" s="2">
        <f>'Updated External Data'!L63</f>
        <v>2890</v>
      </c>
      <c r="L63" s="2">
        <f>'Updated External Data'!M63</f>
        <v>2848</v>
      </c>
      <c r="M63" s="2">
        <f>'Updated External Data'!N63</f>
        <v>3722</v>
      </c>
      <c r="N63" s="2">
        <f>'Updated External Data'!O63</f>
        <v>2752</v>
      </c>
      <c r="O63" s="2">
        <f>'Updated External Data'!P63</f>
        <v>3080</v>
      </c>
      <c r="P63" s="53">
        <f>ROUND('Updated External Data'!Q63,4)</f>
        <v>0</v>
      </c>
      <c r="Q63" s="53">
        <f>ROUND('Updated External Data'!R63,4)</f>
        <v>0</v>
      </c>
      <c r="R63" s="53">
        <f>ROUND('Updated External Data'!S63,4)</f>
        <v>0.33539999999999998</v>
      </c>
      <c r="S63" s="53">
        <f>ROUND('Updated External Data'!T63,4)</f>
        <v>0.33539999999999998</v>
      </c>
      <c r="T63" s="53">
        <f>ROUND('Updated External Data'!U63,4)</f>
        <v>7.0900000000000005E-2</v>
      </c>
      <c r="U63" s="53">
        <f>ROUND('Updated External Data'!V63,4)</f>
        <v>0.1036</v>
      </c>
      <c r="V63" s="53">
        <f>ROUND('Updated External Data'!W63,4)</f>
        <v>4.7000000000000002E-3</v>
      </c>
      <c r="W63" s="53">
        <f>ROUND('Updated External Data'!X63,4)</f>
        <v>6.4699999999999994E-2</v>
      </c>
      <c r="X63" s="53">
        <f>ROUND('Updated External Data'!Y63,4)</f>
        <v>0</v>
      </c>
      <c r="Y63" s="53">
        <f>ROUND('Updated External Data'!Z63,4)</f>
        <v>8.2100000000000006E-2</v>
      </c>
      <c r="Z63" s="53">
        <f>ROUND('Updated External Data'!AA63,4)</f>
        <v>3.3E-3</v>
      </c>
    </row>
    <row r="64" spans="1:26" x14ac:dyDescent="0.2">
      <c r="A64" s="2">
        <v>5985</v>
      </c>
      <c r="B64" s="2" t="str">
        <f>'Updated External Data'!C64</f>
        <v>Henderson Mill</v>
      </c>
      <c r="C64" s="2">
        <f>'Updated External Data'!D64</f>
        <v>217</v>
      </c>
      <c r="D64" s="2">
        <f>'Updated External Data'!E64</f>
        <v>323</v>
      </c>
      <c r="E64" s="2">
        <f>'Updated External Data'!F64</f>
        <v>2</v>
      </c>
      <c r="F64" s="2">
        <f>'Updated External Data'!G64</f>
        <v>4</v>
      </c>
      <c r="G64" s="2">
        <f>'Updated External Data'!H64</f>
        <v>0</v>
      </c>
      <c r="H64" s="2">
        <f>'Updated External Data'!I64</f>
        <v>2218</v>
      </c>
      <c r="I64" s="2">
        <f>'Updated External Data'!J64</f>
        <v>1930</v>
      </c>
      <c r="J64" s="2">
        <f>'Updated External Data'!K64</f>
        <v>1830</v>
      </c>
      <c r="K64" s="2">
        <f>'Updated External Data'!L64</f>
        <v>1680</v>
      </c>
      <c r="L64" s="2">
        <f>'Updated External Data'!M64</f>
        <v>2366</v>
      </c>
      <c r="M64" s="2">
        <f>'Updated External Data'!N64</f>
        <v>2058</v>
      </c>
      <c r="N64" s="2">
        <f>'Updated External Data'!O64</f>
        <v>1952</v>
      </c>
      <c r="O64" s="2">
        <f>'Updated External Data'!P64</f>
        <v>1790</v>
      </c>
      <c r="P64" s="53">
        <f>ROUND('Updated External Data'!Q64,4)</f>
        <v>0</v>
      </c>
      <c r="Q64" s="53">
        <f>ROUND('Updated External Data'!R64,4)</f>
        <v>0</v>
      </c>
      <c r="R64" s="53">
        <f>ROUND('Updated External Data'!S64,4)</f>
        <v>0.41909999999999997</v>
      </c>
      <c r="S64" s="53">
        <f>ROUND('Updated External Data'!T64,4)</f>
        <v>0.41849999999999998</v>
      </c>
      <c r="T64" s="53">
        <f>ROUND('Updated External Data'!U64,4)</f>
        <v>2.5600000000000001E-2</v>
      </c>
      <c r="U64" s="53">
        <f>ROUND('Updated External Data'!V64,4)</f>
        <v>0.127</v>
      </c>
      <c r="V64" s="53">
        <f>ROUND('Updated External Data'!W64,4)</f>
        <v>5.0000000000000001E-4</v>
      </c>
      <c r="W64" s="53">
        <f>ROUND('Updated External Data'!X64,4)</f>
        <v>8.2000000000000007E-3</v>
      </c>
      <c r="X64" s="53">
        <f>ROUND('Updated External Data'!Y64,4)</f>
        <v>0</v>
      </c>
      <c r="Y64" s="53">
        <f>ROUND('Updated External Data'!Z64,4)</f>
        <v>1E-3</v>
      </c>
      <c r="Z64" s="53">
        <f>ROUND('Updated External Data'!AA64,4)</f>
        <v>0</v>
      </c>
    </row>
    <row r="65" spans="1:26" x14ac:dyDescent="0.2">
      <c r="A65" s="2">
        <v>5986</v>
      </c>
      <c r="B65" s="2" t="str">
        <f>'Updated External Data'!C65</f>
        <v>SR 212</v>
      </c>
      <c r="C65" s="2">
        <f>'Updated External Data'!D65</f>
        <v>217</v>
      </c>
      <c r="D65" s="2">
        <f>'Updated External Data'!E65</f>
        <v>101</v>
      </c>
      <c r="E65" s="2">
        <f>'Updated External Data'!F65</f>
        <v>2</v>
      </c>
      <c r="F65" s="2">
        <f>'Updated External Data'!G65</f>
        <v>4</v>
      </c>
      <c r="G65" s="2">
        <f>'Updated External Data'!H65</f>
        <v>0</v>
      </c>
      <c r="H65" s="2">
        <f>'Updated External Data'!I65</f>
        <v>4300</v>
      </c>
      <c r="I65" s="2">
        <f>'Updated External Data'!J65</f>
        <v>5690</v>
      </c>
      <c r="J65" s="2">
        <f>'Updated External Data'!K65</f>
        <v>4880</v>
      </c>
      <c r="K65" s="2">
        <f>'Updated External Data'!L65</f>
        <v>5170</v>
      </c>
      <c r="L65" s="2">
        <f>'Updated External Data'!M65</f>
        <v>4584</v>
      </c>
      <c r="M65" s="2">
        <f>'Updated External Data'!N65</f>
        <v>6066</v>
      </c>
      <c r="N65" s="2">
        <f>'Updated External Data'!O65</f>
        <v>5204</v>
      </c>
      <c r="O65" s="2">
        <f>'Updated External Data'!P65</f>
        <v>5510</v>
      </c>
      <c r="P65" s="53">
        <f>ROUND('Updated External Data'!Q65,4)</f>
        <v>0</v>
      </c>
      <c r="Q65" s="53">
        <f>ROUND('Updated External Data'!R65,4)</f>
        <v>0</v>
      </c>
      <c r="R65" s="53">
        <f>ROUND('Updated External Data'!S65,4)</f>
        <v>0.35780000000000001</v>
      </c>
      <c r="S65" s="53">
        <f>ROUND('Updated External Data'!T65,4)</f>
        <v>0.35759999999999997</v>
      </c>
      <c r="T65" s="53">
        <f>ROUND('Updated External Data'!U65,4)</f>
        <v>8.6699999999999999E-2</v>
      </c>
      <c r="U65" s="53">
        <f>ROUND('Updated External Data'!V65,4)</f>
        <v>0.10009999999999999</v>
      </c>
      <c r="V65" s="53">
        <f>ROUND('Updated External Data'!W65,4)</f>
        <v>7.9000000000000008E-3</v>
      </c>
      <c r="W65" s="53">
        <f>ROUND('Updated External Data'!X65,4)</f>
        <v>5.1299999999999998E-2</v>
      </c>
      <c r="X65" s="53">
        <f>ROUND('Updated External Data'!Y65,4)</f>
        <v>0</v>
      </c>
      <c r="Y65" s="53">
        <f>ROUND('Updated External Data'!Z65,4)</f>
        <v>3.6700000000000003E-2</v>
      </c>
      <c r="Z65" s="53">
        <f>ROUND('Updated External Data'!AA65,4)</f>
        <v>1.9E-3</v>
      </c>
    </row>
    <row r="66" spans="1:26" x14ac:dyDescent="0.2">
      <c r="A66" s="2">
        <v>5987</v>
      </c>
      <c r="B66" s="2" t="str">
        <f>'Updated External Data'!C66</f>
        <v>SR 36</v>
      </c>
      <c r="C66" s="2">
        <f>'Updated External Data'!D66</f>
        <v>217</v>
      </c>
      <c r="D66" s="2">
        <f>'Updated External Data'!E66</f>
        <v>114</v>
      </c>
      <c r="E66" s="2">
        <f>'Updated External Data'!F66</f>
        <v>2</v>
      </c>
      <c r="F66" s="2">
        <f>'Updated External Data'!G66</f>
        <v>5</v>
      </c>
      <c r="G66" s="2">
        <f>'Updated External Data'!H66</f>
        <v>0</v>
      </c>
      <c r="H66" s="2">
        <f>'Updated External Data'!I66</f>
        <v>2667</v>
      </c>
      <c r="I66" s="2">
        <f>'Updated External Data'!J66</f>
        <v>3570</v>
      </c>
      <c r="J66" s="2">
        <f>'Updated External Data'!K66</f>
        <v>3920</v>
      </c>
      <c r="K66" s="2">
        <f>'Updated External Data'!L66</f>
        <v>4070</v>
      </c>
      <c r="L66" s="2">
        <f>'Updated External Data'!M66</f>
        <v>2844</v>
      </c>
      <c r="M66" s="2">
        <f>'Updated External Data'!N66</f>
        <v>3806</v>
      </c>
      <c r="N66" s="2">
        <f>'Updated External Data'!O66</f>
        <v>4180</v>
      </c>
      <c r="O66" s="2">
        <f>'Updated External Data'!P66</f>
        <v>4340</v>
      </c>
      <c r="P66" s="53">
        <f>ROUND('Updated External Data'!Q66,4)</f>
        <v>0</v>
      </c>
      <c r="Q66" s="53">
        <f>ROUND('Updated External Data'!R66,4)</f>
        <v>0</v>
      </c>
      <c r="R66" s="53">
        <f>ROUND('Updated External Data'!S66,4)</f>
        <v>0.33800000000000002</v>
      </c>
      <c r="S66" s="53">
        <f>ROUND('Updated External Data'!T66,4)</f>
        <v>0.33800000000000002</v>
      </c>
      <c r="T66" s="53">
        <f>ROUND('Updated External Data'!U66,4)</f>
        <v>9.5899999999999999E-2</v>
      </c>
      <c r="U66" s="53">
        <f>ROUND('Updated External Data'!V66,4)</f>
        <v>0.1002</v>
      </c>
      <c r="V66" s="53">
        <f>ROUND('Updated External Data'!W66,4)</f>
        <v>7.9000000000000008E-3</v>
      </c>
      <c r="W66" s="53">
        <f>ROUND('Updated External Data'!X66,4)</f>
        <v>8.7599999999999997E-2</v>
      </c>
      <c r="X66" s="53">
        <f>ROUND('Updated External Data'!Y66,4)</f>
        <v>0</v>
      </c>
      <c r="Y66" s="53">
        <f>ROUND('Updated External Data'!Z66,4)</f>
        <v>2.9899999999999999E-2</v>
      </c>
      <c r="Z66" s="53">
        <f>ROUND('Updated External Data'!AA66,4)</f>
        <v>2.5999999999999999E-3</v>
      </c>
    </row>
    <row r="67" spans="1:26" x14ac:dyDescent="0.2">
      <c r="A67" s="2">
        <v>5988</v>
      </c>
      <c r="B67" s="2" t="str">
        <f>'Updated External Data'!C67</f>
        <v>Keys Ferry Rd</v>
      </c>
      <c r="C67" s="2">
        <f>'Updated External Data'!D67</f>
        <v>151</v>
      </c>
      <c r="D67" s="2">
        <f>'Updated External Data'!E67</f>
        <v>318</v>
      </c>
      <c r="E67" s="2">
        <f>'Updated External Data'!F67</f>
        <v>2</v>
      </c>
      <c r="F67" s="2">
        <f>'Updated External Data'!G67</f>
        <v>5</v>
      </c>
      <c r="G67" s="2">
        <f>'Updated External Data'!H67</f>
        <v>0</v>
      </c>
      <c r="H67" s="2">
        <f>'Updated External Data'!I67</f>
        <v>1820</v>
      </c>
      <c r="I67" s="2">
        <f>'Updated External Data'!J67</f>
        <v>5720</v>
      </c>
      <c r="J67" s="2">
        <f>'Updated External Data'!K67</f>
        <v>4500</v>
      </c>
      <c r="K67" s="2">
        <f>'Updated External Data'!L67</f>
        <v>5800</v>
      </c>
      <c r="L67" s="2">
        <f>'Updated External Data'!M67</f>
        <v>1942</v>
      </c>
      <c r="M67" s="2">
        <f>'Updated External Data'!N67</f>
        <v>6098</v>
      </c>
      <c r="N67" s="2">
        <f>'Updated External Data'!O67</f>
        <v>4798</v>
      </c>
      <c r="O67" s="2">
        <f>'Updated External Data'!P67</f>
        <v>6180</v>
      </c>
      <c r="P67" s="53">
        <f>ROUND('Updated External Data'!Q67,4)</f>
        <v>0</v>
      </c>
      <c r="Q67" s="53">
        <f>ROUND('Updated External Data'!R67,4)</f>
        <v>0</v>
      </c>
      <c r="R67" s="53">
        <f>ROUND('Updated External Data'!S67,4)</f>
        <v>0.43309999999999998</v>
      </c>
      <c r="S67" s="53">
        <f>ROUND('Updated External Data'!T67,4)</f>
        <v>0.43309999999999998</v>
      </c>
      <c r="T67" s="53">
        <f>ROUND('Updated External Data'!U67,4)</f>
        <v>4.9399999999999999E-2</v>
      </c>
      <c r="U67" s="53">
        <f>ROUND('Updated External Data'!V67,4)</f>
        <v>3.56E-2</v>
      </c>
      <c r="V67" s="53">
        <f>ROUND('Updated External Data'!W67,4)</f>
        <v>1.5E-3</v>
      </c>
      <c r="W67" s="53">
        <f>ROUND('Updated External Data'!X67,4)</f>
        <v>3.3599999999999998E-2</v>
      </c>
      <c r="X67" s="53">
        <f>ROUND('Updated External Data'!Y67,4)</f>
        <v>0</v>
      </c>
      <c r="Y67" s="53">
        <f>ROUND('Updated External Data'!Z67,4)</f>
        <v>1.29E-2</v>
      </c>
      <c r="Z67" s="53">
        <f>ROUND('Updated External Data'!AA67,4)</f>
        <v>8.0000000000000004E-4</v>
      </c>
    </row>
    <row r="68" spans="1:26" x14ac:dyDescent="0.2">
      <c r="A68" s="2">
        <v>5989</v>
      </c>
      <c r="B68" s="2" t="str">
        <f>'Updated External Data'!C68</f>
        <v>Old Jackson Rd</v>
      </c>
      <c r="C68" s="2">
        <f>'Updated External Data'!D68</f>
        <v>151</v>
      </c>
      <c r="D68" s="2">
        <f>'Updated External Data'!E68</f>
        <v>323</v>
      </c>
      <c r="E68" s="2">
        <f>'Updated External Data'!F68</f>
        <v>2</v>
      </c>
      <c r="F68" s="2">
        <f>'Updated External Data'!G68</f>
        <v>5</v>
      </c>
      <c r="G68" s="2">
        <f>'Updated External Data'!H68</f>
        <v>0</v>
      </c>
      <c r="H68" s="2">
        <f>'Updated External Data'!I68</f>
        <v>760</v>
      </c>
      <c r="I68" s="2">
        <f>'Updated External Data'!J68</f>
        <v>1860</v>
      </c>
      <c r="J68" s="2">
        <f>'Updated External Data'!K68</f>
        <v>1460</v>
      </c>
      <c r="K68" s="2">
        <f>'Updated External Data'!L68</f>
        <v>1990</v>
      </c>
      <c r="L68" s="2">
        <f>'Updated External Data'!M68</f>
        <v>812</v>
      </c>
      <c r="M68" s="2">
        <f>'Updated External Data'!N68</f>
        <v>1984</v>
      </c>
      <c r="N68" s="2">
        <f>'Updated External Data'!O68</f>
        <v>1558</v>
      </c>
      <c r="O68" s="2">
        <f>'Updated External Data'!P68</f>
        <v>2120</v>
      </c>
      <c r="P68" s="53">
        <f>ROUND('Updated External Data'!Q68,4)</f>
        <v>0</v>
      </c>
      <c r="Q68" s="53">
        <f>ROUND('Updated External Data'!R68,4)</f>
        <v>0</v>
      </c>
      <c r="R68" s="53">
        <f>ROUND('Updated External Data'!S68,4)</f>
        <v>0.39219999999999999</v>
      </c>
      <c r="S68" s="53">
        <f>ROUND('Updated External Data'!T68,4)</f>
        <v>0.39219999999999999</v>
      </c>
      <c r="T68" s="53">
        <f>ROUND('Updated External Data'!U68,4)</f>
        <v>7.7700000000000005E-2</v>
      </c>
      <c r="U68" s="53">
        <f>ROUND('Updated External Data'!V68,4)</f>
        <v>0.122</v>
      </c>
      <c r="V68" s="53">
        <f>ROUND('Updated External Data'!W68,4)</f>
        <v>5.1000000000000004E-3</v>
      </c>
      <c r="W68" s="53">
        <f>ROUND('Updated External Data'!X68,4)</f>
        <v>9.5999999999999992E-3</v>
      </c>
      <c r="X68" s="53">
        <f>ROUND('Updated External Data'!Y68,4)</f>
        <v>0</v>
      </c>
      <c r="Y68" s="53">
        <f>ROUND('Updated External Data'!Z68,4)</f>
        <v>5.9999999999999995E-4</v>
      </c>
      <c r="Z68" s="53">
        <f>ROUND('Updated External Data'!AA68,4)</f>
        <v>0</v>
      </c>
    </row>
    <row r="69" spans="1:26" x14ac:dyDescent="0.2">
      <c r="A69" s="2">
        <v>5990</v>
      </c>
      <c r="B69" s="2" t="str">
        <f>'Updated External Data'!C69</f>
        <v>SR 42/US 23</v>
      </c>
      <c r="C69" s="2">
        <f>'Updated External Data'!D69</f>
        <v>151</v>
      </c>
      <c r="D69" s="2">
        <f>'Updated External Data'!E69</f>
        <v>329</v>
      </c>
      <c r="E69" s="2">
        <f>'Updated External Data'!F69</f>
        <v>2</v>
      </c>
      <c r="F69" s="2">
        <f>'Updated External Data'!G69</f>
        <v>5</v>
      </c>
      <c r="G69" s="2">
        <f>'Updated External Data'!H69</f>
        <v>0</v>
      </c>
      <c r="H69" s="2">
        <f>'Updated External Data'!I69</f>
        <v>9353</v>
      </c>
      <c r="I69" s="2">
        <f>'Updated External Data'!J69</f>
        <v>10150</v>
      </c>
      <c r="J69" s="2">
        <f>'Updated External Data'!K69</f>
        <v>11350</v>
      </c>
      <c r="K69" s="2">
        <f>'Updated External Data'!L69</f>
        <v>12300</v>
      </c>
      <c r="L69" s="2">
        <f>'Updated External Data'!M69</f>
        <v>9972</v>
      </c>
      <c r="M69" s="2">
        <f>'Updated External Data'!N69</f>
        <v>10820</v>
      </c>
      <c r="N69" s="2">
        <f>'Updated External Data'!O69</f>
        <v>12100</v>
      </c>
      <c r="O69" s="2">
        <f>'Updated External Data'!P69</f>
        <v>13110</v>
      </c>
      <c r="P69" s="53">
        <f>ROUND('Updated External Data'!Q69,4)</f>
        <v>0</v>
      </c>
      <c r="Q69" s="53">
        <f>ROUND('Updated External Data'!R69,4)</f>
        <v>0</v>
      </c>
      <c r="R69" s="53">
        <f>ROUND('Updated External Data'!S69,4)</f>
        <v>0.3886</v>
      </c>
      <c r="S69" s="53">
        <f>ROUND('Updated External Data'!T69,4)</f>
        <v>0.38850000000000001</v>
      </c>
      <c r="T69" s="53">
        <f>ROUND('Updated External Data'!U69,4)</f>
        <v>5.8999999999999997E-2</v>
      </c>
      <c r="U69" s="53">
        <f>ROUND('Updated External Data'!V69,4)</f>
        <v>9.01E-2</v>
      </c>
      <c r="V69" s="53">
        <f>ROUND('Updated External Data'!W69,4)</f>
        <v>3.8E-3</v>
      </c>
      <c r="W69" s="53">
        <f>ROUND('Updated External Data'!X69,4)</f>
        <v>4.7100000000000003E-2</v>
      </c>
      <c r="X69" s="53">
        <f>ROUND('Updated External Data'!Y69,4)</f>
        <v>2.5999999999999999E-3</v>
      </c>
      <c r="Y69" s="53">
        <f>ROUND('Updated External Data'!Z69,4)</f>
        <v>1.55E-2</v>
      </c>
      <c r="Z69" s="53">
        <f>ROUND('Updated External Data'!AA69,4)</f>
        <v>4.7999999999999996E-3</v>
      </c>
    </row>
    <row r="70" spans="1:26" x14ac:dyDescent="0.2">
      <c r="A70" s="2">
        <v>5991</v>
      </c>
      <c r="B70" s="2" t="str">
        <f>'Updated External Data'!C70</f>
        <v>I-75</v>
      </c>
      <c r="C70" s="2">
        <f>'Updated External Data'!D70</f>
        <v>255</v>
      </c>
      <c r="D70" s="2">
        <f>'Updated External Data'!E70</f>
        <v>79</v>
      </c>
      <c r="E70" s="2">
        <f>'Updated External Data'!F70</f>
        <v>6</v>
      </c>
      <c r="F70" s="2">
        <f>'Updated External Data'!G70</f>
        <v>5</v>
      </c>
      <c r="G70" s="2">
        <f>'Updated External Data'!H70</f>
        <v>1</v>
      </c>
      <c r="H70" s="2">
        <f>'Updated External Data'!I70</f>
        <v>88300</v>
      </c>
      <c r="I70" s="2">
        <f>'Updated External Data'!J70</f>
        <v>75560</v>
      </c>
      <c r="J70" s="2">
        <f>'Updated External Data'!K70</f>
        <v>75930</v>
      </c>
      <c r="K70" s="2">
        <f>'Updated External Data'!L70</f>
        <v>76200</v>
      </c>
      <c r="L70" s="2">
        <f>'Updated External Data'!M70</f>
        <v>88566</v>
      </c>
      <c r="M70" s="2">
        <f>'Updated External Data'!N70</f>
        <v>75788</v>
      </c>
      <c r="N70" s="2">
        <f>'Updated External Data'!O70</f>
        <v>76158</v>
      </c>
      <c r="O70" s="2">
        <f>'Updated External Data'!P70</f>
        <v>76430</v>
      </c>
      <c r="P70" s="53">
        <f>ROUND('Updated External Data'!Q70,4)</f>
        <v>0.28239999999999998</v>
      </c>
      <c r="Q70" s="53">
        <f>ROUND('Updated External Data'!R70,4)</f>
        <v>0.28239999999999998</v>
      </c>
      <c r="R70" s="53">
        <f>ROUND('Updated External Data'!S70,4)</f>
        <v>0</v>
      </c>
      <c r="S70" s="53">
        <f>ROUND('Updated External Data'!T70,4)</f>
        <v>0</v>
      </c>
      <c r="T70" s="53">
        <f>ROUND('Updated External Data'!U70,4)</f>
        <v>0.21679999999999999</v>
      </c>
      <c r="U70" s="53">
        <f>ROUND('Updated External Data'!V70,4)</f>
        <v>7.1999999999999998E-3</v>
      </c>
      <c r="V70" s="53">
        <f>ROUND('Updated External Data'!W70,4)</f>
        <v>1.1999999999999999E-3</v>
      </c>
      <c r="W70" s="53">
        <f>ROUND('Updated External Data'!X70,4)</f>
        <v>2.5100000000000001E-2</v>
      </c>
      <c r="X70" s="53">
        <f>ROUND('Updated External Data'!Y70,4)</f>
        <v>6.4000000000000003E-3</v>
      </c>
      <c r="Y70" s="53">
        <f>ROUND('Updated External Data'!Z70,4)</f>
        <v>7.4200000000000002E-2</v>
      </c>
      <c r="Z70" s="53">
        <f>ROUND('Updated External Data'!AA70,4)</f>
        <v>0.1043</v>
      </c>
    </row>
    <row r="71" spans="1:26" x14ac:dyDescent="0.2">
      <c r="A71" s="2">
        <v>5992</v>
      </c>
      <c r="B71" s="2" t="str">
        <f>'Updated External Data'!C71</f>
        <v>Jackson Rd</v>
      </c>
      <c r="C71" s="2">
        <f>'Updated External Data'!D71</f>
        <v>255</v>
      </c>
      <c r="D71" s="2">
        <f>'Updated External Data'!E71</f>
        <v>55</v>
      </c>
      <c r="E71" s="2">
        <f>'Updated External Data'!F71</f>
        <v>2</v>
      </c>
      <c r="F71" s="2">
        <f>'Updated External Data'!G71</f>
        <v>5</v>
      </c>
      <c r="G71" s="2">
        <f>'Updated External Data'!H71</f>
        <v>0</v>
      </c>
      <c r="H71" s="2">
        <f>'Updated External Data'!I71</f>
        <v>1740</v>
      </c>
      <c r="I71" s="2">
        <f>'Updated External Data'!J71</f>
        <v>1560</v>
      </c>
      <c r="J71" s="2">
        <f>'Updated External Data'!K71</f>
        <v>1530</v>
      </c>
      <c r="K71" s="2">
        <f>'Updated External Data'!L71</f>
        <v>1640</v>
      </c>
      <c r="L71" s="2">
        <f>'Updated External Data'!M71</f>
        <v>1856</v>
      </c>
      <c r="M71" s="2">
        <f>'Updated External Data'!N71</f>
        <v>1664</v>
      </c>
      <c r="N71" s="2">
        <f>'Updated External Data'!O71</f>
        <v>1632</v>
      </c>
      <c r="O71" s="2">
        <f>'Updated External Data'!P71</f>
        <v>1750</v>
      </c>
      <c r="P71" s="53">
        <f>ROUND('Updated External Data'!Q71,4)</f>
        <v>0</v>
      </c>
      <c r="Q71" s="53">
        <f>ROUND('Updated External Data'!R71,4)</f>
        <v>0</v>
      </c>
      <c r="R71" s="53">
        <f>ROUND('Updated External Data'!S71,4)</f>
        <v>0.41120000000000001</v>
      </c>
      <c r="S71" s="53">
        <f>ROUND('Updated External Data'!T71,4)</f>
        <v>0.41120000000000001</v>
      </c>
      <c r="T71" s="53">
        <f>ROUND('Updated External Data'!U71,4)</f>
        <v>3.1300000000000001E-2</v>
      </c>
      <c r="U71" s="53">
        <f>ROUND('Updated External Data'!V71,4)</f>
        <v>0.12559999999999999</v>
      </c>
      <c r="V71" s="53">
        <f>ROUND('Updated External Data'!W71,4)</f>
        <v>1.8E-3</v>
      </c>
      <c r="W71" s="53">
        <f>ROUND('Updated External Data'!X71,4)</f>
        <v>1.72E-2</v>
      </c>
      <c r="X71" s="53">
        <f>ROUND('Updated External Data'!Y71,4)</f>
        <v>0</v>
      </c>
      <c r="Y71" s="53">
        <f>ROUND('Updated External Data'!Z71,4)</f>
        <v>1.8E-3</v>
      </c>
      <c r="Z71" s="53">
        <f>ROUND('Updated External Data'!AA71,4)</f>
        <v>0</v>
      </c>
    </row>
    <row r="72" spans="1:26" x14ac:dyDescent="0.2">
      <c r="A72" s="2">
        <v>5993</v>
      </c>
      <c r="B72" s="2" t="str">
        <f>'Updated External Data'!C72</f>
        <v>SR 16</v>
      </c>
      <c r="C72" s="2">
        <f>'Updated External Data'!D72</f>
        <v>35</v>
      </c>
      <c r="D72" s="2">
        <f>'Updated External Data'!E72</f>
        <v>169</v>
      </c>
      <c r="E72" s="2">
        <f>'Updated External Data'!F72</f>
        <v>2</v>
      </c>
      <c r="F72" s="2">
        <f>'Updated External Data'!G72</f>
        <v>5</v>
      </c>
      <c r="G72" s="2">
        <f>'Updated External Data'!H72</f>
        <v>0</v>
      </c>
      <c r="H72" s="2">
        <f>'Updated External Data'!I72</f>
        <v>8772</v>
      </c>
      <c r="I72" s="2">
        <f>'Updated External Data'!J72</f>
        <v>10160</v>
      </c>
      <c r="J72" s="2">
        <f>'Updated External Data'!K72</f>
        <v>9300</v>
      </c>
      <c r="K72" s="2">
        <f>'Updated External Data'!L72</f>
        <v>11100</v>
      </c>
      <c r="L72" s="2">
        <f>'Updated External Data'!M72</f>
        <v>9352</v>
      </c>
      <c r="M72" s="2">
        <f>'Updated External Data'!N72</f>
        <v>10832</v>
      </c>
      <c r="N72" s="2">
        <f>'Updated External Data'!O72</f>
        <v>9914</v>
      </c>
      <c r="O72" s="2">
        <f>'Updated External Data'!P72</f>
        <v>11830</v>
      </c>
      <c r="P72" s="53">
        <f>ROUND('Updated External Data'!Q72,4)</f>
        <v>0</v>
      </c>
      <c r="Q72" s="53">
        <f>ROUND('Updated External Data'!R72,4)</f>
        <v>0</v>
      </c>
      <c r="R72" s="53">
        <f>ROUND('Updated External Data'!S72,4)</f>
        <v>0.28060000000000002</v>
      </c>
      <c r="S72" s="53">
        <f>ROUND('Updated External Data'!T72,4)</f>
        <v>0.28060000000000002</v>
      </c>
      <c r="T72" s="53">
        <f>ROUND('Updated External Data'!U72,4)</f>
        <v>0.17499999999999999</v>
      </c>
      <c r="U72" s="53">
        <f>ROUND('Updated External Data'!V72,4)</f>
        <v>9.1700000000000004E-2</v>
      </c>
      <c r="V72" s="53">
        <f>ROUND('Updated External Data'!W72,4)</f>
        <v>2.2100000000000002E-2</v>
      </c>
      <c r="W72" s="53">
        <f>ROUND('Updated External Data'!X72,4)</f>
        <v>4.2000000000000003E-2</v>
      </c>
      <c r="X72" s="53">
        <f>ROUND('Updated External Data'!Y72,4)</f>
        <v>0</v>
      </c>
      <c r="Y72" s="53">
        <f>ROUND('Updated External Data'!Z72,4)</f>
        <v>9.3799999999999994E-2</v>
      </c>
      <c r="Z72" s="53">
        <f>ROUND('Updated External Data'!AA72,4)</f>
        <v>1.4200000000000001E-2</v>
      </c>
    </row>
    <row r="73" spans="1:26" x14ac:dyDescent="0.2">
      <c r="A73" s="2">
        <v>5994</v>
      </c>
      <c r="B73" s="2" t="str">
        <f>'Updated External Data'!C73</f>
        <v>SR 36</v>
      </c>
      <c r="C73" s="2">
        <f>'Updated External Data'!D73</f>
        <v>255</v>
      </c>
      <c r="D73" s="2">
        <f>'Updated External Data'!E73</f>
        <v>269</v>
      </c>
      <c r="E73" s="2">
        <f>'Updated External Data'!F73</f>
        <v>2</v>
      </c>
      <c r="F73" s="2">
        <f>'Updated External Data'!G73</f>
        <v>5</v>
      </c>
      <c r="G73" s="2">
        <f>'Updated External Data'!H73</f>
        <v>0</v>
      </c>
      <c r="H73" s="2">
        <f>'Updated External Data'!I73</f>
        <v>860</v>
      </c>
      <c r="I73" s="2">
        <f>'Updated External Data'!J73</f>
        <v>1110</v>
      </c>
      <c r="J73" s="2">
        <f>'Updated External Data'!K73</f>
        <v>1030</v>
      </c>
      <c r="K73" s="2">
        <f>'Updated External Data'!L73</f>
        <v>1050</v>
      </c>
      <c r="L73" s="2">
        <f>'Updated External Data'!M73</f>
        <v>918</v>
      </c>
      <c r="M73" s="2">
        <f>'Updated External Data'!N73</f>
        <v>1184</v>
      </c>
      <c r="N73" s="2">
        <f>'Updated External Data'!O73</f>
        <v>1098</v>
      </c>
      <c r="O73" s="2">
        <f>'Updated External Data'!P73</f>
        <v>1120</v>
      </c>
      <c r="P73" s="53">
        <f>ROUND('Updated External Data'!Q73,4)</f>
        <v>0</v>
      </c>
      <c r="Q73" s="53">
        <f>ROUND('Updated External Data'!R73,4)</f>
        <v>0</v>
      </c>
      <c r="R73" s="53">
        <f>ROUND('Updated External Data'!S73,4)</f>
        <v>0.41260000000000002</v>
      </c>
      <c r="S73" s="53">
        <f>ROUND('Updated External Data'!T73,4)</f>
        <v>0.41260000000000002</v>
      </c>
      <c r="T73" s="53">
        <f>ROUND('Updated External Data'!U73,4)</f>
        <v>3.1899999999999998E-2</v>
      </c>
      <c r="U73" s="53">
        <f>ROUND('Updated External Data'!V73,4)</f>
        <v>0.1239</v>
      </c>
      <c r="V73" s="53">
        <f>ROUND('Updated External Data'!W73,4)</f>
        <v>2.7000000000000001E-3</v>
      </c>
      <c r="W73" s="53">
        <f>ROUND('Updated External Data'!X73,4)</f>
        <v>1.46E-2</v>
      </c>
      <c r="X73" s="53">
        <f>ROUND('Updated External Data'!Y73,4)</f>
        <v>0</v>
      </c>
      <c r="Y73" s="53">
        <f>ROUND('Updated External Data'!Z73,4)</f>
        <v>1.8E-3</v>
      </c>
      <c r="Z73" s="53">
        <f>ROUND('Updated External Data'!AA73,4)</f>
        <v>0</v>
      </c>
    </row>
    <row r="74" spans="1:26" x14ac:dyDescent="0.2">
      <c r="A74" s="2">
        <v>5995</v>
      </c>
      <c r="B74" s="2" t="str">
        <f>'Updated External Data'!C74</f>
        <v>Macon Rd</v>
      </c>
      <c r="C74" s="2">
        <f>'Updated External Data'!D74</f>
        <v>255</v>
      </c>
      <c r="D74" s="2">
        <f>'Updated External Data'!E74</f>
        <v>203</v>
      </c>
      <c r="E74" s="2">
        <f>'Updated External Data'!F74</f>
        <v>2</v>
      </c>
      <c r="F74" s="2">
        <f>'Updated External Data'!G74</f>
        <v>5</v>
      </c>
      <c r="G74" s="2">
        <f>'Updated External Data'!H74</f>
        <v>0</v>
      </c>
      <c r="H74" s="2">
        <f>'Updated External Data'!I74</f>
        <v>3600</v>
      </c>
      <c r="I74" s="2">
        <f>'Updated External Data'!J74</f>
        <v>4000</v>
      </c>
      <c r="J74" s="2">
        <f>'Updated External Data'!K74</f>
        <v>3540</v>
      </c>
      <c r="K74" s="2">
        <f>'Updated External Data'!L74</f>
        <v>3870</v>
      </c>
      <c r="L74" s="2">
        <f>'Updated External Data'!M74</f>
        <v>3838</v>
      </c>
      <c r="M74" s="2">
        <f>'Updated External Data'!N74</f>
        <v>4264</v>
      </c>
      <c r="N74" s="2">
        <f>'Updated External Data'!O74</f>
        <v>3774</v>
      </c>
      <c r="O74" s="2">
        <f>'Updated External Data'!P74</f>
        <v>4130</v>
      </c>
      <c r="P74" s="53">
        <f>ROUND('Updated External Data'!Q74,4)</f>
        <v>0</v>
      </c>
      <c r="Q74" s="53">
        <f>ROUND('Updated External Data'!R74,4)</f>
        <v>0</v>
      </c>
      <c r="R74" s="53">
        <f>ROUND('Updated External Data'!S74,4)</f>
        <v>0.39960000000000001</v>
      </c>
      <c r="S74" s="53">
        <f>ROUND('Updated External Data'!T74,4)</f>
        <v>0.39929999999999999</v>
      </c>
      <c r="T74" s="53">
        <f>ROUND('Updated External Data'!U74,4)</f>
        <v>3.44E-2</v>
      </c>
      <c r="U74" s="53">
        <f>ROUND('Updated External Data'!V74,4)</f>
        <v>0.10680000000000001</v>
      </c>
      <c r="V74" s="53">
        <f>ROUND('Updated External Data'!W74,4)</f>
        <v>1.2999999999999999E-3</v>
      </c>
      <c r="W74" s="53">
        <f>ROUND('Updated External Data'!X74,4)</f>
        <v>3.44E-2</v>
      </c>
      <c r="X74" s="53">
        <f>ROUND('Updated External Data'!Y74,4)</f>
        <v>0</v>
      </c>
      <c r="Y74" s="53">
        <f>ROUND('Updated External Data'!Z74,4)</f>
        <v>2.3099999999999999E-2</v>
      </c>
      <c r="Z74" s="53">
        <f>ROUND('Updated External Data'!AA74,4)</f>
        <v>1.1000000000000001E-3</v>
      </c>
    </row>
    <row r="75" spans="1:26" x14ac:dyDescent="0.2">
      <c r="A75" s="2">
        <v>5996</v>
      </c>
      <c r="B75" s="2" t="str">
        <f>'Updated External Data'!C75</f>
        <v>Maple Dr</v>
      </c>
      <c r="C75" s="2">
        <f>'Updated External Data'!D75</f>
        <v>255</v>
      </c>
      <c r="D75" s="2">
        <f>'Updated External Data'!E75</f>
        <v>207</v>
      </c>
      <c r="E75" s="2">
        <f>'Updated External Data'!F75</f>
        <v>2</v>
      </c>
      <c r="F75" s="2">
        <f>'Updated External Data'!G75</f>
        <v>5</v>
      </c>
      <c r="G75" s="2">
        <f>'Updated External Data'!H75</f>
        <v>0</v>
      </c>
      <c r="H75" s="2">
        <f>'Updated External Data'!I75</f>
        <v>1400</v>
      </c>
      <c r="I75" s="2">
        <f>'Updated External Data'!J75</f>
        <v>1430</v>
      </c>
      <c r="J75" s="2">
        <f>'Updated External Data'!K75</f>
        <v>1790</v>
      </c>
      <c r="K75" s="2">
        <f>'Updated External Data'!L75</f>
        <v>1510</v>
      </c>
      <c r="L75" s="2">
        <f>'Updated External Data'!M75</f>
        <v>1494</v>
      </c>
      <c r="M75" s="2">
        <f>'Updated External Data'!N75</f>
        <v>1526</v>
      </c>
      <c r="N75" s="2">
        <f>'Updated External Data'!O75</f>
        <v>1910</v>
      </c>
      <c r="O75" s="2">
        <f>'Updated External Data'!P75</f>
        <v>1610</v>
      </c>
      <c r="P75" s="53">
        <f>ROUND('Updated External Data'!Q75,4)</f>
        <v>0</v>
      </c>
      <c r="Q75" s="53">
        <f>ROUND('Updated External Data'!R75,4)</f>
        <v>0</v>
      </c>
      <c r="R75" s="53">
        <f>ROUND('Updated External Data'!S75,4)</f>
        <v>0.4304</v>
      </c>
      <c r="S75" s="53">
        <f>ROUND('Updated External Data'!T75,4)</f>
        <v>0.42980000000000002</v>
      </c>
      <c r="T75" s="53">
        <f>ROUND('Updated External Data'!U75,4)</f>
        <v>0</v>
      </c>
      <c r="U75" s="53">
        <f>ROUND('Updated External Data'!V75,4)</f>
        <v>0.11990000000000001</v>
      </c>
      <c r="V75" s="53">
        <f>ROUND('Updated External Data'!W75,4)</f>
        <v>0</v>
      </c>
      <c r="W75" s="53">
        <f>ROUND('Updated External Data'!X75,4)</f>
        <v>1.78E-2</v>
      </c>
      <c r="X75" s="53">
        <f>ROUND('Updated External Data'!Y75,4)</f>
        <v>0</v>
      </c>
      <c r="Y75" s="53">
        <f>ROUND('Updated External Data'!Z75,4)</f>
        <v>2.0999999999999999E-3</v>
      </c>
      <c r="Z75" s="53">
        <f>ROUND('Updated External Data'!AA75,4)</f>
        <v>0</v>
      </c>
    </row>
    <row r="76" spans="1:26" x14ac:dyDescent="0.2">
      <c r="A76" s="2">
        <v>5997</v>
      </c>
      <c r="B76" s="2" t="str">
        <f>'Updated External Data'!C76</f>
        <v>Ethridge Mill R</v>
      </c>
      <c r="C76" s="2">
        <f>'Updated External Data'!D76</f>
        <v>255</v>
      </c>
      <c r="D76" s="2">
        <f>'Updated External Data'!E76</f>
        <v>8007</v>
      </c>
      <c r="E76" s="2">
        <f>'Updated External Data'!F76</f>
        <v>2</v>
      </c>
      <c r="F76" s="2">
        <f>'Updated External Data'!G76</f>
        <v>5</v>
      </c>
      <c r="G76" s="2">
        <f>'Updated External Data'!H76</f>
        <v>0</v>
      </c>
      <c r="H76" s="2">
        <f>'Updated External Data'!I76</f>
        <v>1000</v>
      </c>
      <c r="I76" s="2">
        <f>'Updated External Data'!J76</f>
        <v>1100</v>
      </c>
      <c r="J76" s="2">
        <f>'Updated External Data'!K76</f>
        <v>1210</v>
      </c>
      <c r="K76" s="2">
        <f>'Updated External Data'!L76</f>
        <v>1740</v>
      </c>
      <c r="L76" s="2">
        <f>'Updated External Data'!M76</f>
        <v>1066</v>
      </c>
      <c r="M76" s="2">
        <f>'Updated External Data'!N76</f>
        <v>1174</v>
      </c>
      <c r="N76" s="2">
        <f>'Updated External Data'!O76</f>
        <v>1290</v>
      </c>
      <c r="O76" s="2">
        <f>'Updated External Data'!P76</f>
        <v>1860</v>
      </c>
      <c r="P76" s="53">
        <f>ROUND('Updated External Data'!Q76,4)</f>
        <v>0</v>
      </c>
      <c r="Q76" s="53">
        <f>ROUND('Updated External Data'!R76,4)</f>
        <v>0</v>
      </c>
      <c r="R76" s="53">
        <f>ROUND('Updated External Data'!S76,4)</f>
        <v>0.42949999999999999</v>
      </c>
      <c r="S76" s="53">
        <f>ROUND('Updated External Data'!T76,4)</f>
        <v>0.42949999999999999</v>
      </c>
      <c r="T76" s="53">
        <f>ROUND('Updated External Data'!U76,4)</f>
        <v>0</v>
      </c>
      <c r="U76" s="53">
        <f>ROUND('Updated External Data'!V76,4)</f>
        <v>0.1202</v>
      </c>
      <c r="V76" s="53">
        <f>ROUND('Updated External Data'!W76,4)</f>
        <v>0</v>
      </c>
      <c r="W76" s="53">
        <f>ROUND('Updated External Data'!X76,4)</f>
        <v>1.8599999999999998E-2</v>
      </c>
      <c r="X76" s="53">
        <f>ROUND('Updated External Data'!Y76,4)</f>
        <v>0</v>
      </c>
      <c r="Y76" s="53">
        <f>ROUND('Updated External Data'!Z76,4)</f>
        <v>2.3E-3</v>
      </c>
      <c r="Z76" s="53">
        <f>ROUND('Updated External Data'!AA76,4)</f>
        <v>0</v>
      </c>
    </row>
    <row r="77" spans="1:26" x14ac:dyDescent="0.2">
      <c r="A77" s="2">
        <v>5998</v>
      </c>
      <c r="B77" s="2" t="str">
        <f>'Updated External Data'!C77</f>
        <v>US 41</v>
      </c>
      <c r="C77" s="2">
        <f>'Updated External Data'!D77</f>
        <v>255</v>
      </c>
      <c r="D77" s="2">
        <f>'Updated External Data'!E77</f>
        <v>29</v>
      </c>
      <c r="E77" s="2">
        <f>'Updated External Data'!F77</f>
        <v>4</v>
      </c>
      <c r="F77" s="2">
        <f>'Updated External Data'!G77</f>
        <v>5</v>
      </c>
      <c r="G77" s="2">
        <f>'Updated External Data'!H77</f>
        <v>0</v>
      </c>
      <c r="H77" s="2">
        <f>'Updated External Data'!I77</f>
        <v>14414</v>
      </c>
      <c r="I77" s="2">
        <f>'Updated External Data'!J77</f>
        <v>12100</v>
      </c>
      <c r="J77" s="2">
        <f>'Updated External Data'!K77</f>
        <v>12920</v>
      </c>
      <c r="K77" s="2">
        <f>'Updated External Data'!L77</f>
        <v>12500</v>
      </c>
      <c r="L77" s="2">
        <f>'Updated External Data'!M77</f>
        <v>15366</v>
      </c>
      <c r="M77" s="2">
        <f>'Updated External Data'!N77</f>
        <v>12900</v>
      </c>
      <c r="N77" s="2">
        <f>'Updated External Data'!O77</f>
        <v>13774</v>
      </c>
      <c r="O77" s="2">
        <f>'Updated External Data'!P77</f>
        <v>13330</v>
      </c>
      <c r="P77" s="53">
        <f>ROUND('Updated External Data'!Q77,4)</f>
        <v>0</v>
      </c>
      <c r="Q77" s="53">
        <f>ROUND('Updated External Data'!R77,4)</f>
        <v>0</v>
      </c>
      <c r="R77" s="53">
        <f>ROUND('Updated External Data'!S77,4)</f>
        <v>0.39600000000000002</v>
      </c>
      <c r="S77" s="53">
        <f>ROUND('Updated External Data'!T77,4)</f>
        <v>0.39600000000000002</v>
      </c>
      <c r="T77" s="53">
        <f>ROUND('Updated External Data'!U77,4)</f>
        <v>2.9700000000000001E-2</v>
      </c>
      <c r="U77" s="53">
        <f>ROUND('Updated External Data'!V77,4)</f>
        <v>8.4900000000000003E-2</v>
      </c>
      <c r="V77" s="53">
        <f>ROUND('Updated External Data'!W77,4)</f>
        <v>3.3E-3</v>
      </c>
      <c r="W77" s="53">
        <f>ROUND('Updated External Data'!X77,4)</f>
        <v>4.5400000000000003E-2</v>
      </c>
      <c r="X77" s="53">
        <f>ROUND('Updated External Data'!Y77,4)</f>
        <v>4.8999999999999998E-3</v>
      </c>
      <c r="Y77" s="53">
        <f>ROUND('Updated External Data'!Z77,4)</f>
        <v>2.8799999999999999E-2</v>
      </c>
      <c r="Z77" s="53">
        <f>ROUND('Updated External Data'!AA77,4)</f>
        <v>1.0800000000000001E-2</v>
      </c>
    </row>
    <row r="78" spans="1:26" x14ac:dyDescent="0.2">
      <c r="A78" s="2">
        <v>5999</v>
      </c>
      <c r="B78" s="2" t="str">
        <f>'Updated External Data'!C78</f>
        <v>SR 155</v>
      </c>
      <c r="C78" s="2">
        <f>'Updated External Data'!D78</f>
        <v>255</v>
      </c>
      <c r="D78" s="2">
        <f>'Updated External Data'!E78</f>
        <v>1</v>
      </c>
      <c r="E78" s="2">
        <f>'Updated External Data'!F78</f>
        <v>4</v>
      </c>
      <c r="F78" s="2">
        <f>'Updated External Data'!G78</f>
        <v>5</v>
      </c>
      <c r="G78" s="2">
        <f>'Updated External Data'!H78</f>
        <v>0</v>
      </c>
      <c r="H78" s="2">
        <f>'Updated External Data'!I78</f>
        <v>13743</v>
      </c>
      <c r="I78" s="2">
        <f>'Updated External Data'!J78</f>
        <v>13060</v>
      </c>
      <c r="J78" s="2">
        <f>'Updated External Data'!K78</f>
        <v>13060</v>
      </c>
      <c r="K78" s="2">
        <f>'Updated External Data'!L78</f>
        <v>14500</v>
      </c>
      <c r="L78" s="2">
        <f>'Updated External Data'!M78</f>
        <v>14652</v>
      </c>
      <c r="M78" s="2">
        <f>'Updated External Data'!N78</f>
        <v>13922</v>
      </c>
      <c r="N78" s="2">
        <f>'Updated External Data'!O78</f>
        <v>13922</v>
      </c>
      <c r="O78" s="2">
        <f>'Updated External Data'!P78</f>
        <v>15460</v>
      </c>
      <c r="P78" s="53">
        <f>ROUND('Updated External Data'!Q78,4)</f>
        <v>0</v>
      </c>
      <c r="Q78" s="53">
        <f>ROUND('Updated External Data'!R78,4)</f>
        <v>0</v>
      </c>
      <c r="R78" s="53">
        <f>ROUND('Updated External Data'!S78,4)</f>
        <v>0.41339999999999999</v>
      </c>
      <c r="S78" s="53">
        <f>ROUND('Updated External Data'!T78,4)</f>
        <v>0.41339999999999999</v>
      </c>
      <c r="T78" s="53">
        <f>ROUND('Updated External Data'!U78,4)</f>
        <v>3.6499999999999998E-2</v>
      </c>
      <c r="U78" s="53">
        <f>ROUND('Updated External Data'!V78,4)</f>
        <v>8.6400000000000005E-2</v>
      </c>
      <c r="V78" s="53">
        <f>ROUND('Updated External Data'!W78,4)</f>
        <v>2.5000000000000001E-3</v>
      </c>
      <c r="W78" s="53">
        <f>ROUND('Updated External Data'!X78,4)</f>
        <v>2.9100000000000001E-2</v>
      </c>
      <c r="X78" s="53">
        <f>ROUND('Updated External Data'!Y78,4)</f>
        <v>1.5E-3</v>
      </c>
      <c r="Y78" s="53">
        <f>ROUND('Updated External Data'!Z78,4)</f>
        <v>1.3899999999999999E-2</v>
      </c>
      <c r="Z78" s="53">
        <f>ROUND('Updated External Data'!AA78,4)</f>
        <v>3.2000000000000002E-3</v>
      </c>
    </row>
    <row r="79" spans="1:26" x14ac:dyDescent="0.2">
      <c r="A79" s="2">
        <v>6000</v>
      </c>
      <c r="B79" s="2" t="str">
        <f>'Updated External Data'!C79</f>
        <v>SR 362</v>
      </c>
      <c r="C79" s="2">
        <f>'Updated External Data'!D79</f>
        <v>255</v>
      </c>
      <c r="D79" s="2">
        <f>'Updated External Data'!E79</f>
        <v>67</v>
      </c>
      <c r="E79" s="2">
        <f>'Updated External Data'!F79</f>
        <v>2</v>
      </c>
      <c r="F79" s="2">
        <f>'Updated External Data'!G79</f>
        <v>5</v>
      </c>
      <c r="G79" s="2">
        <f>'Updated External Data'!H79</f>
        <v>0</v>
      </c>
      <c r="H79" s="2">
        <f>'Updated External Data'!I79</f>
        <v>7100</v>
      </c>
      <c r="I79" s="2">
        <f>'Updated External Data'!J79</f>
        <v>7140</v>
      </c>
      <c r="J79" s="2">
        <f>'Updated External Data'!K79</f>
        <v>7240</v>
      </c>
      <c r="K79" s="2">
        <f>'Updated External Data'!L79</f>
        <v>7390</v>
      </c>
      <c r="L79" s="2">
        <f>'Updated External Data'!M79</f>
        <v>7570</v>
      </c>
      <c r="M79" s="2">
        <f>'Updated External Data'!N79</f>
        <v>7612</v>
      </c>
      <c r="N79" s="2">
        <f>'Updated External Data'!O79</f>
        <v>7718</v>
      </c>
      <c r="O79" s="2">
        <f>'Updated External Data'!P79</f>
        <v>7880</v>
      </c>
      <c r="P79" s="53">
        <f>ROUND('Updated External Data'!Q79,4)</f>
        <v>0</v>
      </c>
      <c r="Q79" s="53">
        <f>ROUND('Updated External Data'!R79,4)</f>
        <v>0</v>
      </c>
      <c r="R79" s="53">
        <f>ROUND('Updated External Data'!S79,4)</f>
        <v>0.34939999999999999</v>
      </c>
      <c r="S79" s="53">
        <f>ROUND('Updated External Data'!T79,4)</f>
        <v>0.34939999999999999</v>
      </c>
      <c r="T79" s="53">
        <f>ROUND('Updated External Data'!U79,4)</f>
        <v>0.1116</v>
      </c>
      <c r="U79" s="53">
        <f>ROUND('Updated External Data'!V79,4)</f>
        <v>8.3599999999999994E-2</v>
      </c>
      <c r="V79" s="53">
        <f>ROUND('Updated External Data'!W79,4)</f>
        <v>1.5900000000000001E-2</v>
      </c>
      <c r="W79" s="53">
        <f>ROUND('Updated External Data'!X79,4)</f>
        <v>6.7500000000000004E-2</v>
      </c>
      <c r="X79" s="53">
        <f>ROUND('Updated External Data'!Y79,4)</f>
        <v>0</v>
      </c>
      <c r="Y79" s="53">
        <f>ROUND('Updated External Data'!Z79,4)</f>
        <v>1.8800000000000001E-2</v>
      </c>
      <c r="Z79" s="53">
        <f>ROUND('Updated External Data'!AA79,4)</f>
        <v>3.8E-3</v>
      </c>
    </row>
    <row r="80" spans="1:26" x14ac:dyDescent="0.2">
      <c r="A80" s="2">
        <v>6001</v>
      </c>
      <c r="B80" s="2" t="str">
        <f>'Updated External Data'!C80</f>
        <v>SR 18</v>
      </c>
      <c r="C80" s="2">
        <f>'Updated External Data'!D80</f>
        <v>255</v>
      </c>
      <c r="D80" s="2">
        <f>'Updated External Data'!E80</f>
        <v>93</v>
      </c>
      <c r="E80" s="2">
        <f>'Updated External Data'!F80</f>
        <v>2</v>
      </c>
      <c r="F80" s="2">
        <f>'Updated External Data'!G80</f>
        <v>5</v>
      </c>
      <c r="G80" s="2">
        <f>'Updated External Data'!H80</f>
        <v>0</v>
      </c>
      <c r="H80" s="2">
        <f>'Updated External Data'!I80</f>
        <v>1880</v>
      </c>
      <c r="I80" s="2">
        <f>'Updated External Data'!J80</f>
        <v>2010</v>
      </c>
      <c r="J80" s="2">
        <f>'Updated External Data'!K80</f>
        <v>2220</v>
      </c>
      <c r="K80" s="2">
        <f>'Updated External Data'!L80</f>
        <v>1950</v>
      </c>
      <c r="L80" s="2">
        <f>'Updated External Data'!M80</f>
        <v>2006</v>
      </c>
      <c r="M80" s="2">
        <f>'Updated External Data'!N80</f>
        <v>2144</v>
      </c>
      <c r="N80" s="2">
        <f>'Updated External Data'!O80</f>
        <v>2368</v>
      </c>
      <c r="O80" s="2">
        <f>'Updated External Data'!P80</f>
        <v>2080</v>
      </c>
      <c r="P80" s="53">
        <f>ROUND('Updated External Data'!Q80,4)</f>
        <v>0</v>
      </c>
      <c r="Q80" s="53">
        <f>ROUND('Updated External Data'!R80,4)</f>
        <v>0</v>
      </c>
      <c r="R80" s="53">
        <f>ROUND('Updated External Data'!S80,4)</f>
        <v>0.40239999999999998</v>
      </c>
      <c r="S80" s="53">
        <f>ROUND('Updated External Data'!T80,4)</f>
        <v>0.40239999999999998</v>
      </c>
      <c r="T80" s="53">
        <f>ROUND('Updated External Data'!U80,4)</f>
        <v>0.1482</v>
      </c>
      <c r="U80" s="53">
        <f>ROUND('Updated External Data'!V80,4)</f>
        <v>3.0800000000000001E-2</v>
      </c>
      <c r="V80" s="53">
        <f>ROUND('Updated External Data'!W80,4)</f>
        <v>7.1999999999999998E-3</v>
      </c>
      <c r="W80" s="53">
        <f>ROUND('Updated External Data'!X80,4)</f>
        <v>7.1999999999999998E-3</v>
      </c>
      <c r="X80" s="53">
        <f>ROUND('Updated External Data'!Y80,4)</f>
        <v>0</v>
      </c>
      <c r="Y80" s="53">
        <f>ROUND('Updated External Data'!Z80,4)</f>
        <v>1.6999999999999999E-3</v>
      </c>
      <c r="Z80" s="53">
        <f>ROUND('Updated External Data'!AA80,4)</f>
        <v>4.0000000000000002E-4</v>
      </c>
    </row>
    <row r="81" spans="1:26" x14ac:dyDescent="0.2">
      <c r="A81" s="2">
        <v>6002</v>
      </c>
      <c r="B81" s="2" t="str">
        <f>'Updated External Data'!C81</f>
        <v>SR 85</v>
      </c>
      <c r="C81" s="2">
        <f>'Updated External Data'!D81</f>
        <v>77</v>
      </c>
      <c r="D81" s="2">
        <f>'Updated External Data'!E81</f>
        <v>370</v>
      </c>
      <c r="E81" s="2">
        <f>'Updated External Data'!F81</f>
        <v>2</v>
      </c>
      <c r="F81" s="2">
        <f>'Updated External Data'!G81</f>
        <v>6</v>
      </c>
      <c r="G81" s="2">
        <f>'Updated External Data'!H81</f>
        <v>0</v>
      </c>
      <c r="H81" s="2">
        <f>'Updated External Data'!I81</f>
        <v>5280</v>
      </c>
      <c r="I81" s="2">
        <f>'Updated External Data'!J81</f>
        <v>5400</v>
      </c>
      <c r="J81" s="2">
        <f>'Updated External Data'!K81</f>
        <v>4280</v>
      </c>
      <c r="K81" s="2">
        <f>'Updated External Data'!L81</f>
        <v>4510</v>
      </c>
      <c r="L81" s="2">
        <f>'Updated External Data'!M81</f>
        <v>5630</v>
      </c>
      <c r="M81" s="2">
        <f>'Updated External Data'!N81</f>
        <v>5758</v>
      </c>
      <c r="N81" s="2">
        <f>'Updated External Data'!O81</f>
        <v>4564</v>
      </c>
      <c r="O81" s="2">
        <f>'Updated External Data'!P81</f>
        <v>4810</v>
      </c>
      <c r="P81" s="53">
        <f>ROUND('Updated External Data'!Q81,4)</f>
        <v>0</v>
      </c>
      <c r="Q81" s="53">
        <f>ROUND('Updated External Data'!R81,4)</f>
        <v>0</v>
      </c>
      <c r="R81" s="53">
        <f>ROUND('Updated External Data'!S81,4)</f>
        <v>0.4078</v>
      </c>
      <c r="S81" s="53">
        <f>ROUND('Updated External Data'!T81,4)</f>
        <v>0.40749999999999997</v>
      </c>
      <c r="T81" s="53">
        <f>ROUND('Updated External Data'!U81,4)</f>
        <v>8.8000000000000005E-3</v>
      </c>
      <c r="U81" s="53">
        <f>ROUND('Updated External Data'!V81,4)</f>
        <v>4.5999999999999999E-2</v>
      </c>
      <c r="V81" s="53">
        <f>ROUND('Updated External Data'!W81,4)</f>
        <v>0</v>
      </c>
      <c r="W81" s="53">
        <f>ROUND('Updated External Data'!X81,4)</f>
        <v>8.5699999999999998E-2</v>
      </c>
      <c r="X81" s="53">
        <f>ROUND('Updated External Data'!Y81,4)</f>
        <v>0</v>
      </c>
      <c r="Y81" s="53">
        <f>ROUND('Updated External Data'!Z81,4)</f>
        <v>4.0500000000000001E-2</v>
      </c>
      <c r="Z81" s="53">
        <f>ROUND('Updated External Data'!AA81,4)</f>
        <v>3.7000000000000002E-3</v>
      </c>
    </row>
    <row r="82" spans="1:26" x14ac:dyDescent="0.2">
      <c r="A82" s="2">
        <v>6003</v>
      </c>
      <c r="B82" s="2" t="str">
        <f>'Updated External Data'!C82</f>
        <v>SR 54</v>
      </c>
      <c r="C82" s="2">
        <f>'Updated External Data'!D82</f>
        <v>77</v>
      </c>
      <c r="D82" s="2">
        <f>'Updated External Data'!E82</f>
        <v>380</v>
      </c>
      <c r="E82" s="2">
        <f>'Updated External Data'!F82</f>
        <v>2</v>
      </c>
      <c r="F82" s="2">
        <f>'Updated External Data'!G82</f>
        <v>6</v>
      </c>
      <c r="G82" s="2">
        <f>'Updated External Data'!H82</f>
        <v>0</v>
      </c>
      <c r="H82" s="2">
        <f>'Updated External Data'!I82</f>
        <v>1762</v>
      </c>
      <c r="I82" s="2">
        <f>'Updated External Data'!J82</f>
        <v>1910</v>
      </c>
      <c r="J82" s="2">
        <f>'Updated External Data'!K82</f>
        <v>2150</v>
      </c>
      <c r="K82" s="2">
        <f>'Updated External Data'!L82</f>
        <v>2000</v>
      </c>
      <c r="L82" s="2">
        <f>'Updated External Data'!M82</f>
        <v>1880</v>
      </c>
      <c r="M82" s="2">
        <f>'Updated External Data'!N82</f>
        <v>2038</v>
      </c>
      <c r="N82" s="2">
        <f>'Updated External Data'!O82</f>
        <v>2292</v>
      </c>
      <c r="O82" s="2">
        <f>'Updated External Data'!P82</f>
        <v>2130</v>
      </c>
      <c r="P82" s="53">
        <f>ROUND('Updated External Data'!Q82,4)</f>
        <v>0</v>
      </c>
      <c r="Q82" s="53">
        <f>ROUND('Updated External Data'!R82,4)</f>
        <v>0</v>
      </c>
      <c r="R82" s="53">
        <f>ROUND('Updated External Data'!S82,4)</f>
        <v>0.43630000000000002</v>
      </c>
      <c r="S82" s="53">
        <f>ROUND('Updated External Data'!T82,4)</f>
        <v>0.43590000000000001</v>
      </c>
      <c r="T82" s="53">
        <f>ROUND('Updated External Data'!U82,4)</f>
        <v>0.01</v>
      </c>
      <c r="U82" s="53">
        <f>ROUND('Updated External Data'!V82,4)</f>
        <v>3.7499999999999999E-2</v>
      </c>
      <c r="V82" s="53">
        <f>ROUND('Updated External Data'!W82,4)</f>
        <v>4.0000000000000002E-4</v>
      </c>
      <c r="W82" s="53">
        <f>ROUND('Updated External Data'!X82,4)</f>
        <v>5.4100000000000002E-2</v>
      </c>
      <c r="X82" s="53">
        <f>ROUND('Updated External Data'!Y82,4)</f>
        <v>0</v>
      </c>
      <c r="Y82" s="53">
        <f>ROUND('Updated External Data'!Z82,4)</f>
        <v>2.5700000000000001E-2</v>
      </c>
      <c r="Z82" s="53">
        <f>ROUND('Updated External Data'!AA82,4)</f>
        <v>0</v>
      </c>
    </row>
    <row r="83" spans="1:26" x14ac:dyDescent="0.2">
      <c r="A83" s="2">
        <v>6004</v>
      </c>
      <c r="B83" s="2" t="str">
        <f>'Updated External Data'!C83</f>
        <v>US 41</v>
      </c>
      <c r="C83" s="2">
        <f>'Updated External Data'!D83</f>
        <v>77</v>
      </c>
      <c r="D83" s="2">
        <f>'Updated External Data'!E83</f>
        <v>101</v>
      </c>
      <c r="E83" s="2">
        <f>'Updated External Data'!F83</f>
        <v>2</v>
      </c>
      <c r="F83" s="2">
        <f>'Updated External Data'!G83</f>
        <v>6</v>
      </c>
      <c r="G83" s="2">
        <f>'Updated External Data'!H83</f>
        <v>0</v>
      </c>
      <c r="H83" s="2">
        <f>'Updated External Data'!I83</f>
        <v>5914</v>
      </c>
      <c r="I83" s="2">
        <f>'Updated External Data'!J83</f>
        <v>6390</v>
      </c>
      <c r="J83" s="2">
        <f>'Updated External Data'!K83</f>
        <v>5310</v>
      </c>
      <c r="K83" s="2">
        <f>'Updated External Data'!L83</f>
        <v>6230</v>
      </c>
      <c r="L83" s="2">
        <f>'Updated External Data'!M83</f>
        <v>6306</v>
      </c>
      <c r="M83" s="2">
        <f>'Updated External Data'!N83</f>
        <v>6812</v>
      </c>
      <c r="N83" s="2">
        <f>'Updated External Data'!O83</f>
        <v>5662</v>
      </c>
      <c r="O83" s="2">
        <f>'Updated External Data'!P83</f>
        <v>6640</v>
      </c>
      <c r="P83" s="53">
        <f>ROUND('Updated External Data'!Q83,4)</f>
        <v>0</v>
      </c>
      <c r="Q83" s="53">
        <f>ROUND('Updated External Data'!R83,4)</f>
        <v>0</v>
      </c>
      <c r="R83" s="53">
        <f>ROUND('Updated External Data'!S83,4)</f>
        <v>0.39190000000000003</v>
      </c>
      <c r="S83" s="53">
        <f>ROUND('Updated External Data'!T83,4)</f>
        <v>0.39169999999999999</v>
      </c>
      <c r="T83" s="53">
        <f>ROUND('Updated External Data'!U83,4)</f>
        <v>2.9499999999999998E-2</v>
      </c>
      <c r="U83" s="53">
        <f>ROUND('Updated External Data'!V83,4)</f>
        <v>9.5399999999999999E-2</v>
      </c>
      <c r="V83" s="53">
        <f>ROUND('Updated External Data'!W83,4)</f>
        <v>1.4E-3</v>
      </c>
      <c r="W83" s="53">
        <f>ROUND('Updated External Data'!X83,4)</f>
        <v>4.87E-2</v>
      </c>
      <c r="X83" s="53">
        <f>ROUND('Updated External Data'!Y83,4)</f>
        <v>2.5999999999999999E-3</v>
      </c>
      <c r="Y83" s="53">
        <f>ROUND('Updated External Data'!Z83,4)</f>
        <v>3.09E-2</v>
      </c>
      <c r="Z83" s="53">
        <f>ROUND('Updated External Data'!AA83,4)</f>
        <v>7.7999999999999996E-3</v>
      </c>
    </row>
    <row r="84" spans="1:26" x14ac:dyDescent="0.2">
      <c r="A84" s="2">
        <v>6005</v>
      </c>
      <c r="B84" s="2" t="str">
        <f>'Updated External Data'!C84</f>
        <v>I-85</v>
      </c>
      <c r="C84" s="2">
        <f>'Updated External Data'!D84</f>
        <v>77</v>
      </c>
      <c r="D84" s="2">
        <f>'Updated External Data'!E84</f>
        <v>153</v>
      </c>
      <c r="E84" s="2">
        <f>'Updated External Data'!F84</f>
        <v>4</v>
      </c>
      <c r="F84" s="2">
        <f>'Updated External Data'!G84</f>
        <v>6</v>
      </c>
      <c r="G84" s="2">
        <f>'Updated External Data'!H84</f>
        <v>1</v>
      </c>
      <c r="H84" s="2">
        <f>'Updated External Data'!I84</f>
        <v>37604</v>
      </c>
      <c r="I84" s="2">
        <f>'Updated External Data'!J84</f>
        <v>41020</v>
      </c>
      <c r="J84" s="2">
        <f>'Updated External Data'!K84</f>
        <v>44280</v>
      </c>
      <c r="K84" s="2">
        <f>'Updated External Data'!L84</f>
        <v>49000</v>
      </c>
      <c r="L84" s="2">
        <f>'Updated External Data'!M84</f>
        <v>37718</v>
      </c>
      <c r="M84" s="2">
        <f>'Updated External Data'!N84</f>
        <v>41144</v>
      </c>
      <c r="N84" s="2">
        <f>'Updated External Data'!O84</f>
        <v>44414</v>
      </c>
      <c r="O84" s="2">
        <f>'Updated External Data'!P84</f>
        <v>49150</v>
      </c>
      <c r="P84" s="53">
        <f>ROUND('Updated External Data'!Q84,4)</f>
        <v>0.24560000000000001</v>
      </c>
      <c r="Q84" s="53">
        <f>ROUND('Updated External Data'!R84,4)</f>
        <v>0.24560000000000001</v>
      </c>
      <c r="R84" s="53">
        <f>ROUND('Updated External Data'!S84,4)</f>
        <v>0</v>
      </c>
      <c r="S84" s="53">
        <f>ROUND('Updated External Data'!T84,4)</f>
        <v>0</v>
      </c>
      <c r="T84" s="53">
        <f>ROUND('Updated External Data'!U84,4)</f>
        <v>0.26579999999999998</v>
      </c>
      <c r="U84" s="53">
        <f>ROUND('Updated External Data'!V84,4)</f>
        <v>6.08E-2</v>
      </c>
      <c r="V84" s="53">
        <f>ROUND('Updated External Data'!W84,4)</f>
        <v>2.2000000000000001E-3</v>
      </c>
      <c r="W84" s="53">
        <f>ROUND('Updated External Data'!X84,4)</f>
        <v>3.0599999999999999E-2</v>
      </c>
      <c r="X84" s="53">
        <f>ROUND('Updated External Data'!Y84,4)</f>
        <v>5.4000000000000003E-3</v>
      </c>
      <c r="Y84" s="53">
        <f>ROUND('Updated External Data'!Z84,4)</f>
        <v>7.0199999999999999E-2</v>
      </c>
      <c r="Z84" s="53">
        <f>ROUND('Updated External Data'!AA84,4)</f>
        <v>7.3800000000000004E-2</v>
      </c>
    </row>
    <row r="85" spans="1:26" x14ac:dyDescent="0.2">
      <c r="A85" s="2">
        <v>6006</v>
      </c>
      <c r="B85" s="2" t="str">
        <f>'Updated External Data'!C85</f>
        <v>US 29</v>
      </c>
      <c r="C85" s="2">
        <f>'Updated External Data'!D85</f>
        <v>77</v>
      </c>
      <c r="D85" s="2">
        <f>'Updated External Data'!E85</f>
        <v>183</v>
      </c>
      <c r="E85" s="2">
        <f>'Updated External Data'!F85</f>
        <v>2</v>
      </c>
      <c r="F85" s="2">
        <f>'Updated External Data'!G85</f>
        <v>6</v>
      </c>
      <c r="G85" s="2">
        <f>'Updated External Data'!H85</f>
        <v>0</v>
      </c>
      <c r="H85" s="2">
        <f>'Updated External Data'!I85</f>
        <v>2838</v>
      </c>
      <c r="I85" s="2">
        <f>'Updated External Data'!J85</f>
        <v>3250</v>
      </c>
      <c r="J85" s="2">
        <f>'Updated External Data'!K85</f>
        <v>2110</v>
      </c>
      <c r="K85" s="2">
        <f>'Updated External Data'!L85</f>
        <v>3380</v>
      </c>
      <c r="L85" s="2">
        <f>'Updated External Data'!M85</f>
        <v>3026</v>
      </c>
      <c r="M85" s="2">
        <f>'Updated External Data'!N85</f>
        <v>3466</v>
      </c>
      <c r="N85" s="2">
        <f>'Updated External Data'!O85</f>
        <v>2250</v>
      </c>
      <c r="O85" s="2">
        <f>'Updated External Data'!P85</f>
        <v>3600</v>
      </c>
      <c r="P85" s="53">
        <f>ROUND('Updated External Data'!Q85,4)</f>
        <v>0</v>
      </c>
      <c r="Q85" s="53">
        <f>ROUND('Updated External Data'!R85,4)</f>
        <v>0</v>
      </c>
      <c r="R85" s="53">
        <f>ROUND('Updated External Data'!S85,4)</f>
        <v>0.42220000000000002</v>
      </c>
      <c r="S85" s="53">
        <f>ROUND('Updated External Data'!T85,4)</f>
        <v>0.42220000000000002</v>
      </c>
      <c r="T85" s="53">
        <f>ROUND('Updated External Data'!U85,4)</f>
        <v>3.78E-2</v>
      </c>
      <c r="U85" s="53">
        <f>ROUND('Updated External Data'!V85,4)</f>
        <v>3.78E-2</v>
      </c>
      <c r="V85" s="53">
        <f>ROUND('Updated External Data'!W85,4)</f>
        <v>0</v>
      </c>
      <c r="W85" s="53">
        <f>ROUND('Updated External Data'!X85,4)</f>
        <v>4.8899999999999999E-2</v>
      </c>
      <c r="X85" s="53">
        <f>ROUND('Updated External Data'!Y85,4)</f>
        <v>0</v>
      </c>
      <c r="Y85" s="53">
        <f>ROUND('Updated External Data'!Z85,4)</f>
        <v>2.8400000000000002E-2</v>
      </c>
      <c r="Z85" s="53">
        <f>ROUND('Updated External Data'!AA85,4)</f>
        <v>2.7000000000000001E-3</v>
      </c>
    </row>
    <row r="86" spans="1:26" x14ac:dyDescent="0.2">
      <c r="A86" s="2">
        <v>6007</v>
      </c>
      <c r="B86" s="2" t="str">
        <f>'Updated External Data'!C86</f>
        <v>Corinth Rd</v>
      </c>
      <c r="C86" s="2">
        <f>'Updated External Data'!D86</f>
        <v>77</v>
      </c>
      <c r="D86" s="2">
        <f>'Updated External Data'!E86</f>
        <v>221</v>
      </c>
      <c r="E86" s="2">
        <f>'Updated External Data'!F86</f>
        <v>2</v>
      </c>
      <c r="F86" s="2">
        <f>'Updated External Data'!G86</f>
        <v>6</v>
      </c>
      <c r="G86" s="2">
        <f>'Updated External Data'!H86</f>
        <v>0</v>
      </c>
      <c r="H86" s="2">
        <f>'Updated External Data'!I86</f>
        <v>1200</v>
      </c>
      <c r="I86" s="2">
        <f>'Updated External Data'!J86</f>
        <v>1050</v>
      </c>
      <c r="J86" s="2">
        <f>'Updated External Data'!K86</f>
        <v>1080</v>
      </c>
      <c r="K86" s="2">
        <f>'Updated External Data'!L86</f>
        <v>1050</v>
      </c>
      <c r="L86" s="2">
        <f>'Updated External Data'!M86</f>
        <v>1280</v>
      </c>
      <c r="M86" s="2">
        <f>'Updated External Data'!N86</f>
        <v>1120</v>
      </c>
      <c r="N86" s="2">
        <f>'Updated External Data'!O86</f>
        <v>1152</v>
      </c>
      <c r="O86" s="2">
        <f>'Updated External Data'!P86</f>
        <v>1120</v>
      </c>
      <c r="P86" s="53">
        <f>ROUND('Updated External Data'!Q86,4)</f>
        <v>0</v>
      </c>
      <c r="Q86" s="53">
        <f>ROUND('Updated External Data'!R86,4)</f>
        <v>0</v>
      </c>
      <c r="R86" s="53">
        <f>ROUND('Updated External Data'!S86,4)</f>
        <v>0.35160000000000002</v>
      </c>
      <c r="S86" s="53">
        <f>ROUND('Updated External Data'!T86,4)</f>
        <v>0.35160000000000002</v>
      </c>
      <c r="T86" s="53">
        <f>ROUND('Updated External Data'!U86,4)</f>
        <v>0.02</v>
      </c>
      <c r="U86" s="53">
        <f>ROUND('Updated External Data'!V86,4)</f>
        <v>0.12759999999999999</v>
      </c>
      <c r="V86" s="53">
        <f>ROUND('Updated External Data'!W86,4)</f>
        <v>0</v>
      </c>
      <c r="W86" s="53">
        <f>ROUND('Updated External Data'!X86,4)</f>
        <v>0.1363</v>
      </c>
      <c r="X86" s="53">
        <f>ROUND('Updated External Data'!Y86,4)</f>
        <v>0</v>
      </c>
      <c r="Y86" s="53">
        <f>ROUND('Updated External Data'!Z86,4)</f>
        <v>1.3899999999999999E-2</v>
      </c>
      <c r="Z86" s="53">
        <f>ROUND('Updated External Data'!AA86,4)</f>
        <v>0</v>
      </c>
    </row>
    <row r="87" spans="1:26" x14ac:dyDescent="0.2">
      <c r="A87" s="2">
        <v>6008</v>
      </c>
      <c r="B87" s="2" t="str">
        <f>'Updated External Data'!C87</f>
        <v>SR 34</v>
      </c>
      <c r="C87" s="2">
        <f>'Updated External Data'!D87</f>
        <v>77</v>
      </c>
      <c r="D87" s="2">
        <f>'Updated External Data'!E87</f>
        <v>232</v>
      </c>
      <c r="E87" s="2">
        <f>'Updated External Data'!F87</f>
        <v>2</v>
      </c>
      <c r="F87" s="2">
        <f>'Updated External Data'!G87</f>
        <v>6</v>
      </c>
      <c r="G87" s="2">
        <f>'Updated External Data'!H87</f>
        <v>0</v>
      </c>
      <c r="H87" s="2">
        <f>'Updated External Data'!I87</f>
        <v>5085</v>
      </c>
      <c r="I87" s="2">
        <f>'Updated External Data'!J87</f>
        <v>3820</v>
      </c>
      <c r="J87" s="2">
        <f>'Updated External Data'!K87</f>
        <v>3450</v>
      </c>
      <c r="K87" s="2">
        <f>'Updated External Data'!L87</f>
        <v>4250</v>
      </c>
      <c r="L87" s="2">
        <f>'Updated External Data'!M87</f>
        <v>5422</v>
      </c>
      <c r="M87" s="2">
        <f>'Updated External Data'!N87</f>
        <v>4074</v>
      </c>
      <c r="N87" s="2">
        <f>'Updated External Data'!O87</f>
        <v>3678</v>
      </c>
      <c r="O87" s="2">
        <f>'Updated External Data'!P87</f>
        <v>4530</v>
      </c>
      <c r="P87" s="53">
        <f>ROUND('Updated External Data'!Q87,4)</f>
        <v>0</v>
      </c>
      <c r="Q87" s="53">
        <f>ROUND('Updated External Data'!R87,4)</f>
        <v>0</v>
      </c>
      <c r="R87" s="53">
        <f>ROUND('Updated External Data'!S87,4)</f>
        <v>0.37409999999999999</v>
      </c>
      <c r="S87" s="53">
        <f>ROUND('Updated External Data'!T87,4)</f>
        <v>0.37409999999999999</v>
      </c>
      <c r="T87" s="53">
        <f>ROUND('Updated External Data'!U87,4)</f>
        <v>3.6200000000000003E-2</v>
      </c>
      <c r="U87" s="53">
        <f>ROUND('Updated External Data'!V87,4)</f>
        <v>0.1052</v>
      </c>
      <c r="V87" s="53">
        <f>ROUND('Updated External Data'!W87,4)</f>
        <v>2.9999999999999997E-4</v>
      </c>
      <c r="W87" s="53">
        <f>ROUND('Updated External Data'!X87,4)</f>
        <v>7.8299999999999995E-2</v>
      </c>
      <c r="X87" s="53">
        <f>ROUND('Updated External Data'!Y87,4)</f>
        <v>0</v>
      </c>
      <c r="Y87" s="53">
        <f>ROUND('Updated External Data'!Z87,4)</f>
        <v>3.0499999999999999E-2</v>
      </c>
      <c r="Z87" s="53">
        <f>ROUND('Updated External Data'!AA87,4)</f>
        <v>1.4E-3</v>
      </c>
    </row>
    <row r="88" spans="1:26" x14ac:dyDescent="0.2">
      <c r="A88" s="2">
        <v>6009</v>
      </c>
      <c r="B88" s="2" t="str">
        <f>'Updated External Data'!C88</f>
        <v>Milligan Creek</v>
      </c>
      <c r="C88" s="2">
        <f>'Updated External Data'!D88</f>
        <v>199</v>
      </c>
      <c r="D88" s="2">
        <f>'Updated External Data'!E88</f>
        <v>189</v>
      </c>
      <c r="E88" s="2">
        <f>'Updated External Data'!F88</f>
        <v>2</v>
      </c>
      <c r="F88" s="2">
        <f>'Updated External Data'!G88</f>
        <v>6</v>
      </c>
      <c r="G88" s="2">
        <f>'Updated External Data'!H88</f>
        <v>0</v>
      </c>
      <c r="H88" s="2">
        <f>'Updated External Data'!I88</f>
        <v>500</v>
      </c>
      <c r="I88" s="2">
        <f>'Updated External Data'!J88</f>
        <v>525</v>
      </c>
      <c r="J88" s="2">
        <f>'Updated External Data'!K88</f>
        <v>550</v>
      </c>
      <c r="K88" s="2">
        <f>'Updated External Data'!L88</f>
        <v>600</v>
      </c>
      <c r="L88" s="2">
        <f>'Updated External Data'!M88</f>
        <v>534</v>
      </c>
      <c r="M88" s="2">
        <f>'Updated External Data'!N88</f>
        <v>640</v>
      </c>
      <c r="N88" s="2">
        <f>'Updated External Data'!O88</f>
        <v>590</v>
      </c>
      <c r="O88" s="2">
        <f>'Updated External Data'!P88</f>
        <v>640</v>
      </c>
      <c r="P88" s="53">
        <f>ROUND('Updated External Data'!Q88,4)</f>
        <v>0</v>
      </c>
      <c r="Q88" s="53">
        <f>ROUND('Updated External Data'!R88,4)</f>
        <v>0</v>
      </c>
      <c r="R88" s="53">
        <f>ROUND('Updated External Data'!S88,4)</f>
        <v>0.43490000000000001</v>
      </c>
      <c r="S88" s="53">
        <f>ROUND('Updated External Data'!T88,4)</f>
        <v>0.43490000000000001</v>
      </c>
      <c r="T88" s="53">
        <f>ROUND('Updated External Data'!U88,4)</f>
        <v>0</v>
      </c>
      <c r="U88" s="53">
        <f>ROUND('Updated External Data'!V88,4)</f>
        <v>0.1198</v>
      </c>
      <c r="V88" s="53">
        <f>ROUND('Updated External Data'!W88,4)</f>
        <v>0</v>
      </c>
      <c r="W88" s="53">
        <f>ROUND('Updated External Data'!X88,4)</f>
        <v>9.4999999999999998E-3</v>
      </c>
      <c r="X88" s="53">
        <f>ROUND('Updated External Data'!Y88,4)</f>
        <v>0</v>
      </c>
      <c r="Y88" s="53">
        <f>ROUND('Updated External Data'!Z88,4)</f>
        <v>8.9999999999999998E-4</v>
      </c>
      <c r="Z88" s="53">
        <f>ROUND('Updated External Data'!AA88,4)</f>
        <v>0</v>
      </c>
    </row>
    <row r="89" spans="1:26" x14ac:dyDescent="0.2">
      <c r="A89" s="2">
        <v>6010</v>
      </c>
      <c r="B89" s="2" t="str">
        <f>'Updated External Data'!C89</f>
        <v>SR 1</v>
      </c>
      <c r="C89" s="2">
        <f>'Updated External Data'!D89</f>
        <v>45</v>
      </c>
      <c r="D89" s="2">
        <f>'Updated External Data'!E89</f>
        <v>1</v>
      </c>
      <c r="E89" s="2">
        <f>'Updated External Data'!F89</f>
        <v>2</v>
      </c>
      <c r="F89" s="2">
        <f>'Updated External Data'!G89</f>
        <v>6</v>
      </c>
      <c r="G89" s="2">
        <f>'Updated External Data'!H89</f>
        <v>0</v>
      </c>
      <c r="H89" s="2">
        <f>'Updated External Data'!I89</f>
        <v>4400</v>
      </c>
      <c r="I89" s="2">
        <f>'Updated External Data'!J89</f>
        <v>4870</v>
      </c>
      <c r="J89" s="2">
        <f>'Updated External Data'!K89</f>
        <v>7700</v>
      </c>
      <c r="K89" s="2">
        <f>'Updated External Data'!L89</f>
        <v>7480</v>
      </c>
      <c r="L89" s="2">
        <f>'Updated External Data'!M89</f>
        <v>4692</v>
      </c>
      <c r="M89" s="2">
        <f>'Updated External Data'!N89</f>
        <v>5192</v>
      </c>
      <c r="N89" s="2">
        <f>'Updated External Data'!O89</f>
        <v>8210</v>
      </c>
      <c r="O89" s="2">
        <f>'Updated External Data'!P89</f>
        <v>7980</v>
      </c>
      <c r="P89" s="53">
        <f>ROUND('Updated External Data'!Q89,4)</f>
        <v>0</v>
      </c>
      <c r="Q89" s="53">
        <f>ROUND('Updated External Data'!R89,4)</f>
        <v>0</v>
      </c>
      <c r="R89" s="53">
        <f>ROUND('Updated External Data'!S89,4)</f>
        <v>0.35899999999999999</v>
      </c>
      <c r="S89" s="53">
        <f>ROUND('Updated External Data'!T89,4)</f>
        <v>0.35899999999999999</v>
      </c>
      <c r="T89" s="53">
        <f>ROUND('Updated External Data'!U89,4)</f>
        <v>3.4700000000000002E-2</v>
      </c>
      <c r="U89" s="53">
        <f>ROUND('Updated External Data'!V89,4)</f>
        <v>0.1037</v>
      </c>
      <c r="V89" s="53">
        <f>ROUND('Updated External Data'!W89,4)</f>
        <v>1.6999999999999999E-3</v>
      </c>
      <c r="W89" s="53">
        <f>ROUND('Updated External Data'!X89,4)</f>
        <v>6.6100000000000006E-2</v>
      </c>
      <c r="X89" s="53">
        <f>ROUND('Updated External Data'!Y89,4)</f>
        <v>3.3999999999999998E-3</v>
      </c>
      <c r="Y89" s="53">
        <f>ROUND('Updated External Data'!Z89,4)</f>
        <v>6.2899999999999998E-2</v>
      </c>
      <c r="Z89" s="53">
        <f>ROUND('Updated External Data'!AA89,4)</f>
        <v>9.4999999999999998E-3</v>
      </c>
    </row>
    <row r="90" spans="1:26" x14ac:dyDescent="0.2">
      <c r="A90" s="2">
        <v>6011</v>
      </c>
      <c r="B90" s="2" t="str">
        <f>'Updated External Data'!C90</f>
        <v>Stoney Pt</v>
      </c>
      <c r="C90" s="2">
        <f>'Updated External Data'!D90</f>
        <v>45</v>
      </c>
      <c r="D90" s="2">
        <f>'Updated External Data'!E90</f>
        <v>285</v>
      </c>
      <c r="E90" s="2">
        <f>'Updated External Data'!F90</f>
        <v>2</v>
      </c>
      <c r="F90" s="2">
        <f>'Updated External Data'!G90</f>
        <v>6</v>
      </c>
      <c r="G90" s="2">
        <f>'Updated External Data'!H90</f>
        <v>0</v>
      </c>
      <c r="H90" s="2">
        <f>'Updated External Data'!I90</f>
        <v>780</v>
      </c>
      <c r="I90" s="2">
        <f>'Updated External Data'!J90</f>
        <v>680</v>
      </c>
      <c r="J90" s="2">
        <f>'Updated External Data'!K90</f>
        <v>720</v>
      </c>
      <c r="K90" s="2">
        <f>'Updated External Data'!L90</f>
        <v>860</v>
      </c>
      <c r="L90" s="2">
        <f>'Updated External Data'!M90</f>
        <v>832</v>
      </c>
      <c r="M90" s="2">
        <f>'Updated External Data'!N90</f>
        <v>726</v>
      </c>
      <c r="N90" s="2">
        <f>'Updated External Data'!O90</f>
        <v>768</v>
      </c>
      <c r="O90" s="2">
        <f>'Updated External Data'!P90</f>
        <v>920</v>
      </c>
      <c r="P90" s="53">
        <f>ROUND('Updated External Data'!Q90,4)</f>
        <v>0</v>
      </c>
      <c r="Q90" s="53">
        <f>ROUND('Updated External Data'!R90,4)</f>
        <v>0</v>
      </c>
      <c r="R90" s="53">
        <f>ROUND('Updated External Data'!S90,4)</f>
        <v>0.3906</v>
      </c>
      <c r="S90" s="53">
        <f>ROUND('Updated External Data'!T90,4)</f>
        <v>0.38929999999999998</v>
      </c>
      <c r="T90" s="53">
        <f>ROUND('Updated External Data'!U90,4)</f>
        <v>2.5999999999999999E-2</v>
      </c>
      <c r="U90" s="53">
        <f>ROUND('Updated External Data'!V90,4)</f>
        <v>0.1211</v>
      </c>
      <c r="V90" s="53">
        <f>ROUND('Updated External Data'!W90,4)</f>
        <v>6.4999999999999997E-3</v>
      </c>
      <c r="W90" s="53">
        <f>ROUND('Updated External Data'!X90,4)</f>
        <v>6.1199999999999997E-2</v>
      </c>
      <c r="X90" s="53">
        <f>ROUND('Updated External Data'!Y90,4)</f>
        <v>0</v>
      </c>
      <c r="Y90" s="53">
        <f>ROUND('Updated External Data'!Z90,4)</f>
        <v>5.1999999999999998E-3</v>
      </c>
      <c r="Z90" s="53">
        <f>ROUND('Updated External Data'!AA90,4)</f>
        <v>0</v>
      </c>
    </row>
    <row r="91" spans="1:26" x14ac:dyDescent="0.2">
      <c r="A91" s="2">
        <v>6012</v>
      </c>
      <c r="B91" s="2" t="str">
        <f>'Updated External Data'!C91</f>
        <v>Old Columbus Rd</v>
      </c>
      <c r="C91" s="2">
        <f>'Updated External Data'!D91</f>
        <v>45</v>
      </c>
      <c r="D91" s="2">
        <f>'Updated External Data'!E91</f>
        <v>301</v>
      </c>
      <c r="E91" s="2">
        <f>'Updated External Data'!F91</f>
        <v>2</v>
      </c>
      <c r="F91" s="2">
        <f>'Updated External Data'!G91</f>
        <v>6</v>
      </c>
      <c r="G91" s="2">
        <f>'Updated External Data'!H91</f>
        <v>0</v>
      </c>
      <c r="H91" s="2">
        <f>'Updated External Data'!I91</f>
        <v>500</v>
      </c>
      <c r="I91" s="2">
        <f>'Updated External Data'!J91</f>
        <v>600</v>
      </c>
      <c r="J91" s="2">
        <f>'Updated External Data'!K91</f>
        <v>750</v>
      </c>
      <c r="K91" s="2">
        <f>'Updated External Data'!L91</f>
        <v>670</v>
      </c>
      <c r="L91" s="2">
        <f>'Updated External Data'!M91</f>
        <v>534</v>
      </c>
      <c r="M91" s="2">
        <f>'Updated External Data'!N91</f>
        <v>640</v>
      </c>
      <c r="N91" s="2">
        <f>'Updated External Data'!O91</f>
        <v>800</v>
      </c>
      <c r="O91" s="2">
        <f>'Updated External Data'!P91</f>
        <v>710</v>
      </c>
      <c r="P91" s="53">
        <f>ROUND('Updated External Data'!Q91,4)</f>
        <v>0</v>
      </c>
      <c r="Q91" s="53">
        <f>ROUND('Updated External Data'!R91,4)</f>
        <v>0</v>
      </c>
      <c r="R91" s="53">
        <f>ROUND('Updated External Data'!S91,4)</f>
        <v>0.435</v>
      </c>
      <c r="S91" s="53">
        <f>ROUND('Updated External Data'!T91,4)</f>
        <v>0.43380000000000002</v>
      </c>
      <c r="T91" s="53">
        <f>ROUND('Updated External Data'!U91,4)</f>
        <v>0</v>
      </c>
      <c r="U91" s="53">
        <f>ROUND('Updated External Data'!V91,4)</f>
        <v>0.12</v>
      </c>
      <c r="V91" s="53">
        <f>ROUND('Updated External Data'!W91,4)</f>
        <v>0</v>
      </c>
      <c r="W91" s="53">
        <f>ROUND('Updated External Data'!X91,4)</f>
        <v>0.01</v>
      </c>
      <c r="X91" s="53">
        <f>ROUND('Updated External Data'!Y91,4)</f>
        <v>0</v>
      </c>
      <c r="Y91" s="53">
        <f>ROUND('Updated External Data'!Z91,4)</f>
        <v>1.2999999999999999E-3</v>
      </c>
      <c r="Z91" s="53">
        <f>ROUND('Updated External Data'!AA91,4)</f>
        <v>0</v>
      </c>
    </row>
    <row r="92" spans="1:26" x14ac:dyDescent="0.2">
      <c r="A92" s="2">
        <v>6013</v>
      </c>
      <c r="B92" s="2" t="str">
        <f>'Updated External Data'!C92</f>
        <v>SR 100</v>
      </c>
      <c r="C92" s="2">
        <f>'Updated External Data'!D92</f>
        <v>45</v>
      </c>
      <c r="D92" s="2">
        <f>'Updated External Data'!E92</f>
        <v>172</v>
      </c>
      <c r="E92" s="2">
        <f>'Updated External Data'!F92</f>
        <v>2</v>
      </c>
      <c r="F92" s="2">
        <f>'Updated External Data'!G92</f>
        <v>6</v>
      </c>
      <c r="G92" s="2">
        <f>'Updated External Data'!H92</f>
        <v>0</v>
      </c>
      <c r="H92" s="2">
        <f>'Updated External Data'!I92</f>
        <v>880</v>
      </c>
      <c r="I92" s="2">
        <f>'Updated External Data'!J92</f>
        <v>800</v>
      </c>
      <c r="J92" s="2">
        <f>'Updated External Data'!K92</f>
        <v>2450</v>
      </c>
      <c r="K92" s="2">
        <f>'Updated External Data'!L92</f>
        <v>1460</v>
      </c>
      <c r="L92" s="2">
        <f>'Updated External Data'!M92</f>
        <v>940</v>
      </c>
      <c r="M92" s="2">
        <f>'Updated External Data'!N92</f>
        <v>854</v>
      </c>
      <c r="N92" s="2">
        <f>'Updated External Data'!O92</f>
        <v>2612</v>
      </c>
      <c r="O92" s="2">
        <f>'Updated External Data'!P92</f>
        <v>1560</v>
      </c>
      <c r="P92" s="53">
        <f>ROUND('Updated External Data'!Q92,4)</f>
        <v>0</v>
      </c>
      <c r="Q92" s="53">
        <f>ROUND('Updated External Data'!R92,4)</f>
        <v>0</v>
      </c>
      <c r="R92" s="53">
        <f>ROUND('Updated External Data'!S92,4)</f>
        <v>0.3629</v>
      </c>
      <c r="S92" s="53">
        <f>ROUND('Updated External Data'!T92,4)</f>
        <v>0.3629</v>
      </c>
      <c r="T92" s="53">
        <f>ROUND('Updated External Data'!U92,4)</f>
        <v>3.7499999999999999E-2</v>
      </c>
      <c r="U92" s="53">
        <f>ROUND('Updated External Data'!V92,4)</f>
        <v>0.1229</v>
      </c>
      <c r="V92" s="53">
        <f>ROUND('Updated External Data'!W92,4)</f>
        <v>3.8E-3</v>
      </c>
      <c r="W92" s="53">
        <f>ROUND('Updated External Data'!X92,4)</f>
        <v>5.5899999999999998E-2</v>
      </c>
      <c r="X92" s="53">
        <f>ROUND('Updated External Data'!Y92,4)</f>
        <v>0</v>
      </c>
      <c r="Y92" s="53">
        <f>ROUND('Updated External Data'!Z92,4)</f>
        <v>5.3999999999999999E-2</v>
      </c>
      <c r="Z92" s="53">
        <f>ROUND('Updated External Data'!AA92,4)</f>
        <v>0</v>
      </c>
    </row>
    <row r="93" spans="1:26" x14ac:dyDescent="0.2">
      <c r="A93" s="2">
        <v>6014</v>
      </c>
      <c r="B93" s="2" t="str">
        <f>'Updated External Data'!C93</f>
        <v>SR 100/SR 5</v>
      </c>
      <c r="C93" s="2">
        <f>'Updated External Data'!D93</f>
        <v>45</v>
      </c>
      <c r="D93" s="2">
        <f>'Updated External Data'!E93</f>
        <v>47</v>
      </c>
      <c r="E93" s="2">
        <f>'Updated External Data'!F93</f>
        <v>2</v>
      </c>
      <c r="F93" s="2">
        <f>'Updated External Data'!G93</f>
        <v>6</v>
      </c>
      <c r="G93" s="2">
        <f>'Updated External Data'!H93</f>
        <v>0</v>
      </c>
      <c r="H93" s="2">
        <f>'Updated External Data'!I93</f>
        <v>3857</v>
      </c>
      <c r="I93" s="2">
        <f>'Updated External Data'!J93</f>
        <v>3760</v>
      </c>
      <c r="J93" s="2">
        <f>'Updated External Data'!K93</f>
        <v>2700</v>
      </c>
      <c r="K93" s="2">
        <f>'Updated External Data'!L93</f>
        <v>3600</v>
      </c>
      <c r="L93" s="2">
        <f>'Updated External Data'!M93</f>
        <v>4112</v>
      </c>
      <c r="M93" s="2">
        <f>'Updated External Data'!N93</f>
        <v>4010</v>
      </c>
      <c r="N93" s="2">
        <f>'Updated External Data'!O93</f>
        <v>2880</v>
      </c>
      <c r="O93" s="2">
        <f>'Updated External Data'!P93</f>
        <v>3840</v>
      </c>
      <c r="P93" s="53">
        <f>ROUND('Updated External Data'!Q93,4)</f>
        <v>0</v>
      </c>
      <c r="Q93" s="53">
        <f>ROUND('Updated External Data'!R93,4)</f>
        <v>0</v>
      </c>
      <c r="R93" s="53">
        <f>ROUND('Updated External Data'!S93,4)</f>
        <v>0.3795</v>
      </c>
      <c r="S93" s="53">
        <f>ROUND('Updated External Data'!T93,4)</f>
        <v>0.3795</v>
      </c>
      <c r="T93" s="53">
        <f>ROUND('Updated External Data'!U93,4)</f>
        <v>3.3000000000000002E-2</v>
      </c>
      <c r="U93" s="53">
        <f>ROUND('Updated External Data'!V93,4)</f>
        <v>0.1024</v>
      </c>
      <c r="V93" s="53">
        <f>ROUND('Updated External Data'!W93,4)</f>
        <v>5.5999999999999999E-3</v>
      </c>
      <c r="W93" s="53">
        <f>ROUND('Updated External Data'!X93,4)</f>
        <v>5.8000000000000003E-2</v>
      </c>
      <c r="X93" s="53">
        <f>ROUND('Updated External Data'!Y93,4)</f>
        <v>0</v>
      </c>
      <c r="Y93" s="53">
        <f>ROUND('Updated External Data'!Z93,4)</f>
        <v>4.0599999999999997E-2</v>
      </c>
      <c r="Z93" s="53">
        <f>ROUND('Updated External Data'!AA93,4)</f>
        <v>1.4E-3</v>
      </c>
    </row>
    <row r="94" spans="1:26" x14ac:dyDescent="0.2">
      <c r="A94" s="2">
        <v>6015</v>
      </c>
      <c r="B94" s="2" t="str">
        <f>'Updated External Data'!C94</f>
        <v>SR 166</v>
      </c>
      <c r="C94" s="2">
        <f>'Updated External Data'!D94</f>
        <v>45</v>
      </c>
      <c r="D94" s="2">
        <f>'Updated External Data'!E94</f>
        <v>234</v>
      </c>
      <c r="E94" s="2">
        <f>'Updated External Data'!F94</f>
        <v>2</v>
      </c>
      <c r="F94" s="2">
        <f>'Updated External Data'!G94</f>
        <v>7</v>
      </c>
      <c r="G94" s="2">
        <f>'Updated External Data'!H94</f>
        <v>0</v>
      </c>
      <c r="H94" s="2">
        <f>'Updated External Data'!I94</f>
        <v>5243</v>
      </c>
      <c r="I94" s="2">
        <f>'Updated External Data'!J94</f>
        <v>20140</v>
      </c>
      <c r="J94" s="2">
        <f>'Updated External Data'!K94</f>
        <v>13840</v>
      </c>
      <c r="K94" s="2">
        <f>'Updated External Data'!L94</f>
        <v>4410</v>
      </c>
      <c r="L94" s="2">
        <f>'Updated External Data'!M94</f>
        <v>5590</v>
      </c>
      <c r="M94" s="2">
        <f>'Updated External Data'!N94</f>
        <v>21470</v>
      </c>
      <c r="N94" s="2">
        <f>'Updated External Data'!O94</f>
        <v>14754</v>
      </c>
      <c r="O94" s="2">
        <f>'Updated External Data'!P94</f>
        <v>4700</v>
      </c>
      <c r="P94" s="53">
        <f>ROUND('Updated External Data'!Q94,4)</f>
        <v>0</v>
      </c>
      <c r="Q94" s="53">
        <f>ROUND('Updated External Data'!R94,4)</f>
        <v>0</v>
      </c>
      <c r="R94" s="53">
        <f>ROUND('Updated External Data'!S94,4)</f>
        <v>0.39279999999999998</v>
      </c>
      <c r="S94" s="53">
        <f>ROUND('Updated External Data'!T94,4)</f>
        <v>0.39279999999999998</v>
      </c>
      <c r="T94" s="53">
        <f>ROUND('Updated External Data'!U94,4)</f>
        <v>3.44E-2</v>
      </c>
      <c r="U94" s="53">
        <f>ROUND('Updated External Data'!V94,4)</f>
        <v>9.1499999999999998E-2</v>
      </c>
      <c r="V94" s="53">
        <f>ROUND('Updated External Data'!W94,4)</f>
        <v>8.3999999999999995E-3</v>
      </c>
      <c r="W94" s="53">
        <f>ROUND('Updated External Data'!X94,4)</f>
        <v>5.28E-2</v>
      </c>
      <c r="X94" s="53">
        <f>ROUND('Updated External Data'!Y94,4)</f>
        <v>0</v>
      </c>
      <c r="Y94" s="53">
        <f>ROUND('Updated External Data'!Z94,4)</f>
        <v>2.5700000000000001E-2</v>
      </c>
      <c r="Z94" s="53">
        <f>ROUND('Updated External Data'!AA94,4)</f>
        <v>1.5E-3</v>
      </c>
    </row>
    <row r="95" spans="1:26" x14ac:dyDescent="0.2">
      <c r="A95" s="2">
        <v>6016</v>
      </c>
      <c r="B95" s="2" t="str">
        <f>'Updated External Data'!C95</f>
        <v>SR 100</v>
      </c>
      <c r="C95" s="2">
        <f>'Updated External Data'!D95</f>
        <v>45</v>
      </c>
      <c r="D95" s="2">
        <f>'Updated External Data'!E95</f>
        <v>194</v>
      </c>
      <c r="E95" s="2">
        <f>'Updated External Data'!F95</f>
        <v>2</v>
      </c>
      <c r="F95" s="2">
        <f>'Updated External Data'!G95</f>
        <v>7</v>
      </c>
      <c r="G95" s="2">
        <f>'Updated External Data'!H95</f>
        <v>0</v>
      </c>
      <c r="H95" s="2">
        <f>'Updated External Data'!I95</f>
        <v>2400</v>
      </c>
      <c r="I95" s="2">
        <f>'Updated External Data'!J95</f>
        <v>2880</v>
      </c>
      <c r="J95" s="2">
        <f>'Updated External Data'!K95</f>
        <v>2620</v>
      </c>
      <c r="K95" s="2">
        <f>'Updated External Data'!L95</f>
        <v>3330</v>
      </c>
      <c r="L95" s="2">
        <f>'Updated External Data'!M95</f>
        <v>2560</v>
      </c>
      <c r="M95" s="2">
        <f>'Updated External Data'!N95</f>
        <v>3072</v>
      </c>
      <c r="N95" s="2">
        <f>'Updated External Data'!O95</f>
        <v>2794</v>
      </c>
      <c r="O95" s="2">
        <f>'Updated External Data'!P95</f>
        <v>3550</v>
      </c>
      <c r="P95" s="53">
        <f>ROUND('Updated External Data'!Q95,4)</f>
        <v>0</v>
      </c>
      <c r="Q95" s="53">
        <f>ROUND('Updated External Data'!R95,4)</f>
        <v>0</v>
      </c>
      <c r="R95" s="53">
        <f>ROUND('Updated External Data'!S95,4)</f>
        <v>0.34749999999999998</v>
      </c>
      <c r="S95" s="53">
        <f>ROUND('Updated External Data'!T95,4)</f>
        <v>0.34720000000000001</v>
      </c>
      <c r="T95" s="53">
        <f>ROUND('Updated External Data'!U95,4)</f>
        <v>2.8299999999999999E-2</v>
      </c>
      <c r="U95" s="53">
        <f>ROUND('Updated External Data'!V95,4)</f>
        <v>0.1145</v>
      </c>
      <c r="V95" s="53">
        <f>ROUND('Updated External Data'!W95,4)</f>
        <v>1.2500000000000001E-2</v>
      </c>
      <c r="W95" s="53">
        <f>ROUND('Updated External Data'!X95,4)</f>
        <v>9.3100000000000002E-2</v>
      </c>
      <c r="X95" s="53">
        <f>ROUND('Updated External Data'!Y95,4)</f>
        <v>0</v>
      </c>
      <c r="Y95" s="53">
        <f>ROUND('Updated External Data'!Z95,4)</f>
        <v>5.5100000000000003E-2</v>
      </c>
      <c r="Z95" s="53">
        <f>ROUND('Updated External Data'!AA95,4)</f>
        <v>1.8E-3</v>
      </c>
    </row>
    <row r="96" spans="1:26" x14ac:dyDescent="0.2">
      <c r="A96" s="2">
        <v>6017</v>
      </c>
      <c r="B96" s="2" t="str">
        <f>'Updated External Data'!C96</f>
        <v>SR 166</v>
      </c>
      <c r="C96" s="2">
        <f>'Updated External Data'!D96</f>
        <v>143</v>
      </c>
      <c r="D96" s="2">
        <f>'Updated External Data'!E96</f>
        <v>255</v>
      </c>
      <c r="E96" s="2">
        <f>'Updated External Data'!F96</f>
        <v>2</v>
      </c>
      <c r="F96" s="2">
        <f>'Updated External Data'!G96</f>
        <v>7</v>
      </c>
      <c r="G96" s="2">
        <f>'Updated External Data'!H96</f>
        <v>0</v>
      </c>
      <c r="H96" s="2">
        <f>'Updated External Data'!I96</f>
        <v>1200</v>
      </c>
      <c r="I96" s="2">
        <f>'Updated External Data'!J96</f>
        <v>1270</v>
      </c>
      <c r="J96" s="2">
        <f>'Updated External Data'!K96</f>
        <v>820</v>
      </c>
      <c r="K96" s="2">
        <f>'Updated External Data'!L96</f>
        <v>880</v>
      </c>
      <c r="L96" s="2">
        <f>'Updated External Data'!M96</f>
        <v>1280</v>
      </c>
      <c r="M96" s="2">
        <f>'Updated External Data'!N96</f>
        <v>1354</v>
      </c>
      <c r="N96" s="2">
        <f>'Updated External Data'!O96</f>
        <v>876</v>
      </c>
      <c r="O96" s="2">
        <f>'Updated External Data'!P96</f>
        <v>940</v>
      </c>
      <c r="P96" s="53">
        <f>ROUND('Updated External Data'!Q96,4)</f>
        <v>0</v>
      </c>
      <c r="Q96" s="53">
        <f>ROUND('Updated External Data'!R96,4)</f>
        <v>0</v>
      </c>
      <c r="R96" s="53">
        <f>ROUND('Updated External Data'!S96,4)</f>
        <v>0.34589999999999999</v>
      </c>
      <c r="S96" s="53">
        <f>ROUND('Updated External Data'!T96,4)</f>
        <v>0.34470000000000001</v>
      </c>
      <c r="T96" s="53">
        <f>ROUND('Updated External Data'!U96,4)</f>
        <v>9.1300000000000006E-2</v>
      </c>
      <c r="U96" s="53">
        <f>ROUND('Updated External Data'!V96,4)</f>
        <v>0.1187</v>
      </c>
      <c r="V96" s="53">
        <f>ROUND('Updated External Data'!W96,4)</f>
        <v>9.1000000000000004E-3</v>
      </c>
      <c r="W96" s="53">
        <f>ROUND('Updated External Data'!X96,4)</f>
        <v>7.0800000000000002E-2</v>
      </c>
      <c r="X96" s="53">
        <f>ROUND('Updated External Data'!Y96,4)</f>
        <v>0</v>
      </c>
      <c r="Y96" s="53">
        <f>ROUND('Updated External Data'!Z96,4)</f>
        <v>1.9400000000000001E-2</v>
      </c>
      <c r="Z96" s="53">
        <f>ROUND('Updated External Data'!AA96,4)</f>
        <v>0</v>
      </c>
    </row>
    <row r="97" spans="1:26" x14ac:dyDescent="0.2">
      <c r="A97" s="2">
        <v>6018</v>
      </c>
      <c r="B97" s="2" t="str">
        <f>'Updated External Data'!C97</f>
        <v>Five Points Rd</v>
      </c>
      <c r="C97" s="2">
        <f>'Updated External Data'!D97</f>
        <v>45</v>
      </c>
      <c r="D97" s="2">
        <f>'Updated External Data'!E97</f>
        <v>352</v>
      </c>
      <c r="E97" s="2">
        <f>'Updated External Data'!F97</f>
        <v>2</v>
      </c>
      <c r="F97" s="2">
        <f>'Updated External Data'!G97</f>
        <v>7</v>
      </c>
      <c r="G97" s="2">
        <f>'Updated External Data'!H97</f>
        <v>0</v>
      </c>
      <c r="H97" s="2">
        <f>'Updated External Data'!I97</f>
        <v>1200</v>
      </c>
      <c r="I97" s="2">
        <f>'Updated External Data'!J97</f>
        <v>1360</v>
      </c>
      <c r="J97" s="2">
        <f>'Updated External Data'!K97</f>
        <v>1300</v>
      </c>
      <c r="K97" s="2">
        <f>'Updated External Data'!L97</f>
        <v>1280</v>
      </c>
      <c r="L97" s="2">
        <f>'Updated External Data'!M97</f>
        <v>1280</v>
      </c>
      <c r="M97" s="2">
        <f>'Updated External Data'!N97</f>
        <v>1450</v>
      </c>
      <c r="N97" s="2">
        <f>'Updated External Data'!O97</f>
        <v>1386</v>
      </c>
      <c r="O97" s="2">
        <f>'Updated External Data'!P97</f>
        <v>1360</v>
      </c>
      <c r="P97" s="53">
        <f>ROUND('Updated External Data'!Q97,4)</f>
        <v>0</v>
      </c>
      <c r="Q97" s="53">
        <f>ROUND('Updated External Data'!R97,4)</f>
        <v>0</v>
      </c>
      <c r="R97" s="53">
        <f>ROUND('Updated External Data'!S97,4)</f>
        <v>0.43070000000000003</v>
      </c>
      <c r="S97" s="53">
        <f>ROUND('Updated External Data'!T97,4)</f>
        <v>0.43070000000000003</v>
      </c>
      <c r="T97" s="53">
        <f>ROUND('Updated External Data'!U97,4)</f>
        <v>0</v>
      </c>
      <c r="U97" s="53">
        <f>ROUND('Updated External Data'!V97,4)</f>
        <v>0.1198</v>
      </c>
      <c r="V97" s="53">
        <f>ROUND('Updated External Data'!W97,4)</f>
        <v>0</v>
      </c>
      <c r="W97" s="53">
        <f>ROUND('Updated External Data'!X97,4)</f>
        <v>1.66E-2</v>
      </c>
      <c r="X97" s="53">
        <f>ROUND('Updated External Data'!Y97,4)</f>
        <v>0</v>
      </c>
      <c r="Y97" s="53">
        <f>ROUND('Updated External Data'!Z97,4)</f>
        <v>2.2000000000000001E-3</v>
      </c>
      <c r="Z97" s="53">
        <f>ROUND('Updated External Data'!AA97,4)</f>
        <v>0</v>
      </c>
    </row>
    <row r="98" spans="1:26" x14ac:dyDescent="0.2">
      <c r="A98" s="2">
        <v>6019</v>
      </c>
      <c r="B98" s="2" t="str">
        <f>'Updated External Data'!C98</f>
        <v>I-20</v>
      </c>
      <c r="C98" s="2">
        <f>'Updated External Data'!D98</f>
        <v>45</v>
      </c>
      <c r="D98" s="2">
        <f>'Updated External Data'!E98</f>
        <v>276</v>
      </c>
      <c r="E98" s="2">
        <f>'Updated External Data'!F98</f>
        <v>4</v>
      </c>
      <c r="F98" s="2">
        <f>'Updated External Data'!G98</f>
        <v>7</v>
      </c>
      <c r="G98" s="2">
        <f>'Updated External Data'!H98</f>
        <v>1</v>
      </c>
      <c r="H98" s="2">
        <f>'Updated External Data'!I98</f>
        <v>39577</v>
      </c>
      <c r="I98" s="2">
        <f>'Updated External Data'!J98</f>
        <v>41450</v>
      </c>
      <c r="J98" s="2">
        <f>'Updated External Data'!K98</f>
        <v>34710</v>
      </c>
      <c r="K98" s="2">
        <f>'Updated External Data'!L98</f>
        <v>36200</v>
      </c>
      <c r="L98" s="2">
        <f>'Updated External Data'!M98</f>
        <v>39696</v>
      </c>
      <c r="M98" s="2">
        <f>'Updated External Data'!N98</f>
        <v>41576</v>
      </c>
      <c r="N98" s="2">
        <f>'Updated External Data'!O98</f>
        <v>34816</v>
      </c>
      <c r="O98" s="2">
        <f>'Updated External Data'!P98</f>
        <v>36310</v>
      </c>
      <c r="P98" s="53">
        <f>ROUND('Updated External Data'!Q98,4)</f>
        <v>0.2203</v>
      </c>
      <c r="Q98" s="53">
        <f>ROUND('Updated External Data'!R98,4)</f>
        <v>0.2203</v>
      </c>
      <c r="R98" s="53">
        <f>ROUND('Updated External Data'!S98,4)</f>
        <v>0</v>
      </c>
      <c r="S98" s="53">
        <f>ROUND('Updated External Data'!T98,4)</f>
        <v>0</v>
      </c>
      <c r="T98" s="53">
        <f>ROUND('Updated External Data'!U98,4)</f>
        <v>0.2102</v>
      </c>
      <c r="U98" s="53">
        <f>ROUND('Updated External Data'!V98,4)</f>
        <v>1.7899999999999999E-2</v>
      </c>
      <c r="V98" s="53">
        <f>ROUND('Updated External Data'!W98,4)</f>
        <v>1.2999999999999999E-3</v>
      </c>
      <c r="W98" s="53">
        <f>ROUND('Updated External Data'!X98,4)</f>
        <v>3.44E-2</v>
      </c>
      <c r="X98" s="53">
        <f>ROUND('Updated External Data'!Y98,4)</f>
        <v>8.5000000000000006E-3</v>
      </c>
      <c r="Y98" s="53">
        <f>ROUND('Updated External Data'!Z98,4)</f>
        <v>0.14280000000000001</v>
      </c>
      <c r="Z98" s="53">
        <f>ROUND('Updated External Data'!AA98,4)</f>
        <v>0.14430000000000001</v>
      </c>
    </row>
    <row r="99" spans="1:26" x14ac:dyDescent="0.2">
      <c r="A99" s="2">
        <v>6020</v>
      </c>
      <c r="B99" s="2" t="str">
        <f>'Updated External Data'!C99</f>
        <v>US 27</v>
      </c>
      <c r="C99" s="2">
        <f>'Updated External Data'!D99</f>
        <v>45</v>
      </c>
      <c r="D99" s="2">
        <f>'Updated External Data'!E99</f>
        <v>42</v>
      </c>
      <c r="E99" s="2">
        <f>'Updated External Data'!F99</f>
        <v>4</v>
      </c>
      <c r="F99" s="2">
        <f>'Updated External Data'!G99</f>
        <v>7</v>
      </c>
      <c r="G99" s="2">
        <f>'Updated External Data'!H99</f>
        <v>0</v>
      </c>
      <c r="H99" s="2">
        <f>'Updated External Data'!I99</f>
        <v>10100</v>
      </c>
      <c r="I99" s="2">
        <f>'Updated External Data'!J99</f>
        <v>12760</v>
      </c>
      <c r="J99" s="2">
        <f>'Updated External Data'!K99</f>
        <v>13210</v>
      </c>
      <c r="K99" s="2">
        <f>'Updated External Data'!L99</f>
        <v>14200</v>
      </c>
      <c r="L99" s="2">
        <f>'Updated External Data'!M99</f>
        <v>10768</v>
      </c>
      <c r="M99" s="2">
        <f>'Updated External Data'!N99</f>
        <v>13604</v>
      </c>
      <c r="N99" s="2">
        <f>'Updated External Data'!O99</f>
        <v>14082</v>
      </c>
      <c r="O99" s="2">
        <f>'Updated External Data'!P99</f>
        <v>15140</v>
      </c>
      <c r="P99" s="53">
        <f>ROUND('Updated External Data'!Q99,4)</f>
        <v>0</v>
      </c>
      <c r="Q99" s="53">
        <f>ROUND('Updated External Data'!R99,4)</f>
        <v>0</v>
      </c>
      <c r="R99" s="53">
        <f>ROUND('Updated External Data'!S99,4)</f>
        <v>0.3911</v>
      </c>
      <c r="S99" s="53">
        <f>ROUND('Updated External Data'!T99,4)</f>
        <v>0.3911</v>
      </c>
      <c r="T99" s="53">
        <f>ROUND('Updated External Data'!U99,4)</f>
        <v>2.9399999999999999E-2</v>
      </c>
      <c r="U99" s="53">
        <f>ROUND('Updated External Data'!V99,4)</f>
        <v>8.5900000000000004E-2</v>
      </c>
      <c r="V99" s="53">
        <f>ROUND('Updated External Data'!W99,4)</f>
        <v>2.5000000000000001E-3</v>
      </c>
      <c r="W99" s="53">
        <f>ROUND('Updated External Data'!X99,4)</f>
        <v>3.61E-2</v>
      </c>
      <c r="X99" s="53">
        <f>ROUND('Updated External Data'!Y99,4)</f>
        <v>3.8999999999999998E-3</v>
      </c>
      <c r="Y99" s="53">
        <f>ROUND('Updated External Data'!Z99,4)</f>
        <v>4.0599999999999997E-2</v>
      </c>
      <c r="Z99" s="53">
        <f>ROUND('Updated External Data'!AA99,4)</f>
        <v>1.9400000000000001E-2</v>
      </c>
    </row>
    <row r="100" spans="1:26" x14ac:dyDescent="0.2">
      <c r="A100" s="2">
        <v>6021</v>
      </c>
      <c r="B100" s="2" t="str">
        <f>'Updated External Data'!C100</f>
        <v>SR 1 BUS</v>
      </c>
      <c r="C100" s="2">
        <f>'Updated External Data'!D100</f>
        <v>45</v>
      </c>
      <c r="D100" s="2">
        <f>'Updated External Data'!E100</f>
        <v>43</v>
      </c>
      <c r="E100" s="2">
        <f>'Updated External Data'!F100</f>
        <v>2</v>
      </c>
      <c r="F100" s="2">
        <f>'Updated External Data'!G100</f>
        <v>7</v>
      </c>
      <c r="G100" s="2">
        <f>'Updated External Data'!H100</f>
        <v>0</v>
      </c>
      <c r="H100" s="2">
        <f>'Updated External Data'!I100</f>
        <v>9083</v>
      </c>
      <c r="I100" s="2">
        <f>'Updated External Data'!J100</f>
        <v>8010</v>
      </c>
      <c r="J100" s="2">
        <f>'Updated External Data'!K100</f>
        <v>8450</v>
      </c>
      <c r="K100" s="2">
        <f>'Updated External Data'!L100</f>
        <v>8920</v>
      </c>
      <c r="L100" s="2">
        <f>'Updated External Data'!M100</f>
        <v>9684</v>
      </c>
      <c r="M100" s="2">
        <f>'Updated External Data'!N100</f>
        <v>8540</v>
      </c>
      <c r="N100" s="2">
        <f>'Updated External Data'!O100</f>
        <v>9008</v>
      </c>
      <c r="O100" s="2">
        <f>'Updated External Data'!P100</f>
        <v>9510</v>
      </c>
      <c r="P100" s="53">
        <f>ROUND('Updated External Data'!Q100,4)</f>
        <v>0</v>
      </c>
      <c r="Q100" s="53">
        <f>ROUND('Updated External Data'!R100,4)</f>
        <v>0</v>
      </c>
      <c r="R100" s="53">
        <f>ROUND('Updated External Data'!S100,4)</f>
        <v>0.39979999999999999</v>
      </c>
      <c r="S100" s="53">
        <f>ROUND('Updated External Data'!T100,4)</f>
        <v>0.39960000000000001</v>
      </c>
      <c r="T100" s="53">
        <f>ROUND('Updated External Data'!U100,4)</f>
        <v>5.8400000000000001E-2</v>
      </c>
      <c r="U100" s="53">
        <f>ROUND('Updated External Data'!V100,4)</f>
        <v>8.8599999999999998E-2</v>
      </c>
      <c r="V100" s="53">
        <f>ROUND('Updated External Data'!W100,4)</f>
        <v>7.1000000000000004E-3</v>
      </c>
      <c r="W100" s="53">
        <f>ROUND('Updated External Data'!X100,4)</f>
        <v>2.6100000000000002E-2</v>
      </c>
      <c r="X100" s="53">
        <f>ROUND('Updated External Data'!Y100,4)</f>
        <v>2.8E-3</v>
      </c>
      <c r="Y100" s="53">
        <f>ROUND('Updated External Data'!Z100,4)</f>
        <v>1.21E-2</v>
      </c>
      <c r="Z100" s="53">
        <f>ROUND('Updated External Data'!AA100,4)</f>
        <v>5.5999999999999999E-3</v>
      </c>
    </row>
    <row r="101" spans="1:26" x14ac:dyDescent="0.2">
      <c r="A101" s="2">
        <v>6022</v>
      </c>
      <c r="B101" s="2" t="str">
        <f>'Updated External Data'!C101</f>
        <v>Pleasant Ridge</v>
      </c>
      <c r="C101" s="2">
        <f>'Updated External Data'!D101</f>
        <v>45</v>
      </c>
      <c r="D101" s="2">
        <f>'Updated External Data'!E101</f>
        <v>472</v>
      </c>
      <c r="E101" s="2">
        <f>'Updated External Data'!F101</f>
        <v>2</v>
      </c>
      <c r="F101" s="2">
        <f>'Updated External Data'!G101</f>
        <v>7</v>
      </c>
      <c r="G101" s="2">
        <f>'Updated External Data'!H101</f>
        <v>0</v>
      </c>
      <c r="H101" s="2">
        <f>'Updated External Data'!I101</f>
        <v>900</v>
      </c>
      <c r="I101" s="2">
        <f>'Updated External Data'!J101</f>
        <v>950</v>
      </c>
      <c r="J101" s="2">
        <f>'Updated External Data'!K101</f>
        <v>1130</v>
      </c>
      <c r="K101" s="2">
        <f>'Updated External Data'!L101</f>
        <v>1040</v>
      </c>
      <c r="L101" s="2">
        <f>'Updated External Data'!M101</f>
        <v>960</v>
      </c>
      <c r="M101" s="2">
        <f>'Updated External Data'!N101</f>
        <v>1014</v>
      </c>
      <c r="N101" s="2">
        <f>'Updated External Data'!O101</f>
        <v>1206</v>
      </c>
      <c r="O101" s="2">
        <f>'Updated External Data'!P101</f>
        <v>1110</v>
      </c>
      <c r="P101" s="53">
        <f>ROUND('Updated External Data'!Q101,4)</f>
        <v>0</v>
      </c>
      <c r="Q101" s="53">
        <f>ROUND('Updated External Data'!R101,4)</f>
        <v>0</v>
      </c>
      <c r="R101" s="53">
        <f>ROUND('Updated External Data'!S101,4)</f>
        <v>0.43120000000000003</v>
      </c>
      <c r="S101" s="53">
        <f>ROUND('Updated External Data'!T101,4)</f>
        <v>0.43120000000000003</v>
      </c>
      <c r="T101" s="53">
        <f>ROUND('Updated External Data'!U101,4)</f>
        <v>0</v>
      </c>
      <c r="U101" s="53">
        <f>ROUND('Updated External Data'!V101,4)</f>
        <v>0.1202</v>
      </c>
      <c r="V101" s="53">
        <f>ROUND('Updated External Data'!W101,4)</f>
        <v>0</v>
      </c>
      <c r="W101" s="53">
        <f>ROUND('Updated External Data'!X101,4)</f>
        <v>1.5800000000000002E-2</v>
      </c>
      <c r="X101" s="53">
        <f>ROUND('Updated External Data'!Y101,4)</f>
        <v>0</v>
      </c>
      <c r="Y101" s="53">
        <f>ROUND('Updated External Data'!Z101,4)</f>
        <v>1.6999999999999999E-3</v>
      </c>
      <c r="Z101" s="53">
        <f>ROUND('Updated External Data'!AA101,4)</f>
        <v>0</v>
      </c>
    </row>
    <row r="102" spans="1:26" x14ac:dyDescent="0.2">
      <c r="A102" s="2">
        <v>6023</v>
      </c>
      <c r="B102" s="2" t="str">
        <f>'Updated External Data'!C102</f>
        <v>Levans Rd</v>
      </c>
      <c r="C102" s="2">
        <f>'Updated External Data'!D102</f>
        <v>45</v>
      </c>
      <c r="D102" s="2">
        <f>'Updated External Data'!E102</f>
        <v>358</v>
      </c>
      <c r="E102" s="2">
        <f>'Updated External Data'!F102</f>
        <v>2</v>
      </c>
      <c r="F102" s="2">
        <f>'Updated External Data'!G102</f>
        <v>7</v>
      </c>
      <c r="G102" s="2">
        <f>'Updated External Data'!H102</f>
        <v>0</v>
      </c>
      <c r="H102" s="2">
        <f>'Updated External Data'!I102</f>
        <v>400</v>
      </c>
      <c r="I102" s="2">
        <f>'Updated External Data'!J102</f>
        <v>400</v>
      </c>
      <c r="J102" s="2">
        <f>'Updated External Data'!K102</f>
        <v>940</v>
      </c>
      <c r="K102" s="2">
        <f>'Updated External Data'!L102</f>
        <v>1140</v>
      </c>
      <c r="L102" s="2">
        <f>'Updated External Data'!M102</f>
        <v>428</v>
      </c>
      <c r="M102" s="2">
        <f>'Updated External Data'!N102</f>
        <v>428</v>
      </c>
      <c r="N102" s="2">
        <f>'Updated External Data'!O102</f>
        <v>1004</v>
      </c>
      <c r="O102" s="2">
        <f>'Updated External Data'!P102</f>
        <v>1220</v>
      </c>
      <c r="P102" s="53">
        <f>ROUND('Updated External Data'!Q102,4)</f>
        <v>0</v>
      </c>
      <c r="Q102" s="53">
        <f>ROUND('Updated External Data'!R102,4)</f>
        <v>0</v>
      </c>
      <c r="R102" s="53">
        <f>ROUND('Updated External Data'!S102,4)</f>
        <v>0.42930000000000001</v>
      </c>
      <c r="S102" s="53">
        <f>ROUND('Updated External Data'!T102,4)</f>
        <v>0.42930000000000001</v>
      </c>
      <c r="T102" s="53">
        <f>ROUND('Updated External Data'!U102,4)</f>
        <v>0</v>
      </c>
      <c r="U102" s="53">
        <f>ROUND('Updated External Data'!V102,4)</f>
        <v>0.1195</v>
      </c>
      <c r="V102" s="53">
        <f>ROUND('Updated External Data'!W102,4)</f>
        <v>0</v>
      </c>
      <c r="W102" s="53">
        <f>ROUND('Updated External Data'!X102,4)</f>
        <v>1.9900000000000001E-2</v>
      </c>
      <c r="X102" s="53">
        <f>ROUND('Updated External Data'!Y102,4)</f>
        <v>0</v>
      </c>
      <c r="Y102" s="53">
        <f>ROUND('Updated External Data'!Z102,4)</f>
        <v>2E-3</v>
      </c>
      <c r="Z102" s="53">
        <f>ROUND('Updated External Data'!AA102,4)</f>
        <v>0</v>
      </c>
    </row>
    <row r="103" spans="1:26" x14ac:dyDescent="0.2">
      <c r="A103" s="2">
        <v>6024</v>
      </c>
      <c r="B103" s="2" t="str">
        <f>'Updated External Data'!C103</f>
        <v>SR 78</v>
      </c>
      <c r="C103" s="2">
        <f>'Updated External Data'!D103</f>
        <v>45</v>
      </c>
      <c r="D103" s="2">
        <f>'Updated External Data'!E103</f>
        <v>85</v>
      </c>
      <c r="E103" s="2">
        <f>'Updated External Data'!F103</f>
        <v>2</v>
      </c>
      <c r="F103" s="2">
        <f>'Updated External Data'!G103</f>
        <v>7</v>
      </c>
      <c r="G103" s="2">
        <f>'Updated External Data'!H103</f>
        <v>0</v>
      </c>
      <c r="H103" s="2">
        <f>'Updated External Data'!I103</f>
        <v>5871</v>
      </c>
      <c r="I103" s="2">
        <f>'Updated External Data'!J103</f>
        <v>6600</v>
      </c>
      <c r="J103" s="2">
        <f>'Updated External Data'!K103</f>
        <v>6920</v>
      </c>
      <c r="K103" s="2">
        <f>'Updated External Data'!L103</f>
        <v>8520</v>
      </c>
      <c r="L103" s="2">
        <f>'Updated External Data'!M103</f>
        <v>6260</v>
      </c>
      <c r="M103" s="2">
        <f>'Updated External Data'!N103</f>
        <v>7036</v>
      </c>
      <c r="N103" s="2">
        <f>'Updated External Data'!O103</f>
        <v>7378</v>
      </c>
      <c r="O103" s="2">
        <f>'Updated External Data'!P103</f>
        <v>9080</v>
      </c>
      <c r="P103" s="53">
        <f>ROUND('Updated External Data'!Q103,4)</f>
        <v>0</v>
      </c>
      <c r="Q103" s="53">
        <f>ROUND('Updated External Data'!R103,4)</f>
        <v>0</v>
      </c>
      <c r="R103" s="53">
        <f>ROUND('Updated External Data'!S103,4)</f>
        <v>0.39979999999999999</v>
      </c>
      <c r="S103" s="53">
        <f>ROUND('Updated External Data'!T103,4)</f>
        <v>0.3997</v>
      </c>
      <c r="T103" s="53">
        <f>ROUND('Updated External Data'!U103,4)</f>
        <v>2.2599999999999999E-2</v>
      </c>
      <c r="U103" s="53">
        <f>ROUND('Updated External Data'!V103,4)</f>
        <v>0.1071</v>
      </c>
      <c r="V103" s="53">
        <f>ROUND('Updated External Data'!W103,4)</f>
        <v>2.3999999999999998E-3</v>
      </c>
      <c r="W103" s="53">
        <f>ROUND('Updated External Data'!X103,4)</f>
        <v>4.99E-2</v>
      </c>
      <c r="X103" s="53">
        <f>ROUND('Updated External Data'!Y103,4)</f>
        <v>0</v>
      </c>
      <c r="Y103" s="53">
        <f>ROUND('Updated External Data'!Z103,4)</f>
        <v>1.6500000000000001E-2</v>
      </c>
      <c r="Z103" s="53">
        <f>ROUND('Updated External Data'!AA103,4)</f>
        <v>1.9E-3</v>
      </c>
    </row>
    <row r="104" spans="1:26" x14ac:dyDescent="0.2">
      <c r="A104" s="2">
        <v>6025</v>
      </c>
      <c r="B104" s="2" t="str">
        <f>'Updated External Data'!C104</f>
        <v>SR 113</v>
      </c>
      <c r="C104" s="2">
        <f>'Updated External Data'!D104</f>
        <v>45</v>
      </c>
      <c r="D104" s="2">
        <f>'Updated External Data'!E104</f>
        <v>229</v>
      </c>
      <c r="E104" s="2">
        <f>'Updated External Data'!F104</f>
        <v>2</v>
      </c>
      <c r="F104" s="2">
        <f>'Updated External Data'!G104</f>
        <v>7</v>
      </c>
      <c r="G104" s="2">
        <f>'Updated External Data'!H104</f>
        <v>0</v>
      </c>
      <c r="H104" s="2">
        <f>'Updated External Data'!I104</f>
        <v>3015</v>
      </c>
      <c r="I104" s="2">
        <f>'Updated External Data'!J104</f>
        <v>2860</v>
      </c>
      <c r="J104" s="2">
        <f>'Updated External Data'!K104</f>
        <v>3490</v>
      </c>
      <c r="K104" s="2">
        <f>'Updated External Data'!L104</f>
        <v>3910</v>
      </c>
      <c r="L104" s="2">
        <f>'Updated External Data'!M104</f>
        <v>3214</v>
      </c>
      <c r="M104" s="2">
        <f>'Updated External Data'!N104</f>
        <v>3050</v>
      </c>
      <c r="N104" s="2">
        <f>'Updated External Data'!O104</f>
        <v>3722</v>
      </c>
      <c r="O104" s="2">
        <f>'Updated External Data'!P104</f>
        <v>4170</v>
      </c>
      <c r="P104" s="53">
        <f>ROUND('Updated External Data'!Q104,4)</f>
        <v>0</v>
      </c>
      <c r="Q104" s="53">
        <f>ROUND('Updated External Data'!R104,4)</f>
        <v>0</v>
      </c>
      <c r="R104" s="53">
        <f>ROUND('Updated External Data'!S104,4)</f>
        <v>0.36780000000000002</v>
      </c>
      <c r="S104" s="53">
        <f>ROUND('Updated External Data'!T104,4)</f>
        <v>0.36780000000000002</v>
      </c>
      <c r="T104" s="53">
        <f>ROUND('Updated External Data'!U104,4)</f>
        <v>0.1182</v>
      </c>
      <c r="U104" s="53">
        <f>ROUND('Updated External Data'!V104,4)</f>
        <v>9.6199999999999994E-2</v>
      </c>
      <c r="V104" s="53">
        <f>ROUND('Updated External Data'!W104,4)</f>
        <v>1.21E-2</v>
      </c>
      <c r="W104" s="53">
        <f>ROUND('Updated External Data'!X104,4)</f>
        <v>2.93E-2</v>
      </c>
      <c r="X104" s="53">
        <f>ROUND('Updated External Data'!Y104,4)</f>
        <v>0</v>
      </c>
      <c r="Y104" s="53">
        <f>ROUND('Updated External Data'!Z104,4)</f>
        <v>8.3000000000000001E-3</v>
      </c>
      <c r="Z104" s="53">
        <f>ROUND('Updated External Data'!AA104,4)</f>
        <v>2.9999999999999997E-4</v>
      </c>
    </row>
    <row r="105" spans="1:26" x14ac:dyDescent="0.2">
      <c r="A105" s="2">
        <v>6026</v>
      </c>
      <c r="B105" s="2" t="str">
        <f>'Updated External Data'!C105</f>
        <v>SR 120</v>
      </c>
      <c r="C105" s="2">
        <f>'Updated External Data'!D105</f>
        <v>223</v>
      </c>
      <c r="D105" s="2">
        <f>'Updated External Data'!E105</f>
        <v>214</v>
      </c>
      <c r="E105" s="2">
        <f>'Updated External Data'!F105</f>
        <v>2</v>
      </c>
      <c r="F105" s="2">
        <f>'Updated External Data'!G105</f>
        <v>7</v>
      </c>
      <c r="G105" s="2">
        <f>'Updated External Data'!H105</f>
        <v>0</v>
      </c>
      <c r="H105" s="2">
        <f>'Updated External Data'!I105</f>
        <v>3386</v>
      </c>
      <c r="I105" s="2">
        <f>'Updated External Data'!J105</f>
        <v>5130</v>
      </c>
      <c r="J105" s="2">
        <f>'Updated External Data'!K105</f>
        <v>4580</v>
      </c>
      <c r="K105" s="2">
        <f>'Updated External Data'!L105</f>
        <v>4970</v>
      </c>
      <c r="L105" s="2">
        <f>'Updated External Data'!M105</f>
        <v>3610</v>
      </c>
      <c r="M105" s="2">
        <f>'Updated External Data'!N105</f>
        <v>5470</v>
      </c>
      <c r="N105" s="2">
        <f>'Updated External Data'!O105</f>
        <v>4884</v>
      </c>
      <c r="O105" s="2">
        <f>'Updated External Data'!P105</f>
        <v>5300</v>
      </c>
      <c r="P105" s="53">
        <f>ROUND('Updated External Data'!Q105,4)</f>
        <v>0</v>
      </c>
      <c r="Q105" s="53">
        <f>ROUND('Updated External Data'!R105,4)</f>
        <v>0</v>
      </c>
      <c r="R105" s="53">
        <f>ROUND('Updated External Data'!S105,4)</f>
        <v>0.30649999999999999</v>
      </c>
      <c r="S105" s="53">
        <f>ROUND('Updated External Data'!T105,4)</f>
        <v>0.30630000000000002</v>
      </c>
      <c r="T105" s="53">
        <f>ROUND('Updated External Data'!U105,4)</f>
        <v>0.1409</v>
      </c>
      <c r="U105" s="53">
        <f>ROUND('Updated External Data'!V105,4)</f>
        <v>0.1241</v>
      </c>
      <c r="V105" s="53">
        <f>ROUND('Updated External Data'!W105,4)</f>
        <v>3.2099999999999997E-2</v>
      </c>
      <c r="W105" s="53">
        <f>ROUND('Updated External Data'!X105,4)</f>
        <v>6.3899999999999998E-2</v>
      </c>
      <c r="X105" s="53">
        <f>ROUND('Updated External Data'!Y105,4)</f>
        <v>0</v>
      </c>
      <c r="Y105" s="53">
        <f>ROUND('Updated External Data'!Z105,4)</f>
        <v>2.58E-2</v>
      </c>
      <c r="Z105" s="53">
        <f>ROUND('Updated External Data'!AA105,4)</f>
        <v>4.0000000000000002E-4</v>
      </c>
    </row>
    <row r="106" spans="1:26" x14ac:dyDescent="0.2">
      <c r="A106" s="2">
        <v>6027</v>
      </c>
      <c r="B106" s="2" t="str">
        <f>'Updated External Data'!C106</f>
        <v>Pleasant Grove</v>
      </c>
      <c r="C106" s="2">
        <f>'Updated External Data'!D106</f>
        <v>223</v>
      </c>
      <c r="D106" s="2">
        <f>'Updated External Data'!E106</f>
        <v>245</v>
      </c>
      <c r="E106" s="2">
        <f>'Updated External Data'!F106</f>
        <v>2</v>
      </c>
      <c r="F106" s="2">
        <f>'Updated External Data'!G106</f>
        <v>7</v>
      </c>
      <c r="G106" s="2">
        <f>'Updated External Data'!H106</f>
        <v>0</v>
      </c>
      <c r="H106" s="2">
        <f>'Updated External Data'!I106</f>
        <v>900</v>
      </c>
      <c r="I106" s="2">
        <f>'Updated External Data'!J106</f>
        <v>990</v>
      </c>
      <c r="J106" s="2">
        <f>'Updated External Data'!K106</f>
        <v>850</v>
      </c>
      <c r="K106" s="2">
        <f>'Updated External Data'!L106</f>
        <v>1010</v>
      </c>
      <c r="L106" s="2">
        <f>'Updated External Data'!M106</f>
        <v>960</v>
      </c>
      <c r="M106" s="2">
        <f>'Updated External Data'!N106</f>
        <v>1056</v>
      </c>
      <c r="N106" s="2">
        <f>'Updated External Data'!O106</f>
        <v>908</v>
      </c>
      <c r="O106" s="2">
        <f>'Updated External Data'!P106</f>
        <v>1080</v>
      </c>
      <c r="P106" s="53">
        <f>ROUND('Updated External Data'!Q106,4)</f>
        <v>0</v>
      </c>
      <c r="Q106" s="53">
        <f>ROUND('Updated External Data'!R106,4)</f>
        <v>0</v>
      </c>
      <c r="R106" s="53">
        <f>ROUND('Updated External Data'!S106,4)</f>
        <v>0.43169999999999997</v>
      </c>
      <c r="S106" s="53">
        <f>ROUND('Updated External Data'!T106,4)</f>
        <v>0.43169999999999997</v>
      </c>
      <c r="T106" s="53">
        <f>ROUND('Updated External Data'!U106,4)</f>
        <v>0</v>
      </c>
      <c r="U106" s="53">
        <f>ROUND('Updated External Data'!V106,4)</f>
        <v>0.12</v>
      </c>
      <c r="V106" s="53">
        <f>ROUND('Updated External Data'!W106,4)</f>
        <v>0</v>
      </c>
      <c r="W106" s="53">
        <f>ROUND('Updated External Data'!X106,4)</f>
        <v>1.54E-2</v>
      </c>
      <c r="X106" s="53">
        <f>ROUND('Updated External Data'!Y106,4)</f>
        <v>0</v>
      </c>
      <c r="Y106" s="53">
        <f>ROUND('Updated External Data'!Z106,4)</f>
        <v>2.2000000000000001E-3</v>
      </c>
      <c r="Z106" s="53">
        <f>ROUND('Updated External Data'!AA106,4)</f>
        <v>0</v>
      </c>
    </row>
    <row r="107" spans="1:26" x14ac:dyDescent="0.2">
      <c r="A107" s="2">
        <v>6028</v>
      </c>
      <c r="B107" s="2" t="str">
        <f>'Updated External Data'!C107</f>
        <v>Vinson Mtn Rd</v>
      </c>
      <c r="C107" s="2">
        <f>'Updated External Data'!D107</f>
        <v>223</v>
      </c>
      <c r="D107" s="2">
        <f>'Updated External Data'!E107</f>
        <v>247</v>
      </c>
      <c r="E107" s="2">
        <f>'Updated External Data'!F107</f>
        <v>2</v>
      </c>
      <c r="F107" s="2">
        <f>'Updated External Data'!G107</f>
        <v>7</v>
      </c>
      <c r="G107" s="2">
        <f>'Updated External Data'!H107</f>
        <v>0</v>
      </c>
      <c r="H107" s="2">
        <f>'Updated External Data'!I107</f>
        <v>1560</v>
      </c>
      <c r="I107" s="2">
        <f>'Updated External Data'!J107</f>
        <v>1900</v>
      </c>
      <c r="J107" s="2">
        <f>'Updated External Data'!K107</f>
        <v>1830</v>
      </c>
      <c r="K107" s="2">
        <f>'Updated External Data'!L107</f>
        <v>1820</v>
      </c>
      <c r="L107" s="2">
        <f>'Updated External Data'!M107</f>
        <v>1664</v>
      </c>
      <c r="M107" s="2">
        <f>'Updated External Data'!N107</f>
        <v>2026</v>
      </c>
      <c r="N107" s="2">
        <f>'Updated External Data'!O107</f>
        <v>1952</v>
      </c>
      <c r="O107" s="2">
        <f>'Updated External Data'!P107</f>
        <v>1940</v>
      </c>
      <c r="P107" s="53">
        <f>ROUND('Updated External Data'!Q107,4)</f>
        <v>0</v>
      </c>
      <c r="Q107" s="53">
        <f>ROUND('Updated External Data'!R107,4)</f>
        <v>0</v>
      </c>
      <c r="R107" s="53">
        <f>ROUND('Updated External Data'!S107,4)</f>
        <v>0.42730000000000001</v>
      </c>
      <c r="S107" s="53">
        <f>ROUND('Updated External Data'!T107,4)</f>
        <v>0.42670000000000002</v>
      </c>
      <c r="T107" s="53">
        <f>ROUND('Updated External Data'!U107,4)</f>
        <v>0</v>
      </c>
      <c r="U107" s="53">
        <f>ROUND('Updated External Data'!V107,4)</f>
        <v>0.12759999999999999</v>
      </c>
      <c r="V107" s="53">
        <f>ROUND('Updated External Data'!W107,4)</f>
        <v>0</v>
      </c>
      <c r="W107" s="53">
        <f>ROUND('Updated External Data'!X107,4)</f>
        <v>1.7399999999999999E-2</v>
      </c>
      <c r="X107" s="53">
        <f>ROUND('Updated External Data'!Y107,4)</f>
        <v>0</v>
      </c>
      <c r="Y107" s="53">
        <f>ROUND('Updated External Data'!Z107,4)</f>
        <v>1.5E-3</v>
      </c>
      <c r="Z107" s="53">
        <f>ROUND('Updated External Data'!AA107,4)</f>
        <v>0</v>
      </c>
    </row>
    <row r="108" spans="1:26" x14ac:dyDescent="0.2">
      <c r="A108" s="2">
        <v>6029</v>
      </c>
      <c r="B108" s="2" t="str">
        <f>'Updated External Data'!C108</f>
        <v>SR 101</v>
      </c>
      <c r="C108" s="2">
        <f>'Updated External Data'!D108</f>
        <v>223</v>
      </c>
      <c r="D108" s="2">
        <f>'Updated External Data'!E108</f>
        <v>101</v>
      </c>
      <c r="E108" s="2">
        <f>'Updated External Data'!F108</f>
        <v>2</v>
      </c>
      <c r="F108" s="2">
        <f>'Updated External Data'!G108</f>
        <v>7</v>
      </c>
      <c r="G108" s="2">
        <f>'Updated External Data'!H108</f>
        <v>0</v>
      </c>
      <c r="H108" s="2">
        <f>'Updated External Data'!I108</f>
        <v>2275</v>
      </c>
      <c r="I108" s="2">
        <f>'Updated External Data'!J108</f>
        <v>3360</v>
      </c>
      <c r="J108" s="2">
        <f>'Updated External Data'!K108</f>
        <v>4020</v>
      </c>
      <c r="K108" s="2">
        <f>'Updated External Data'!L108</f>
        <v>4770</v>
      </c>
      <c r="L108" s="2">
        <f>'Updated External Data'!M108</f>
        <v>2426</v>
      </c>
      <c r="M108" s="2">
        <f>'Updated External Data'!N108</f>
        <v>3582</v>
      </c>
      <c r="N108" s="2">
        <f>'Updated External Data'!O108</f>
        <v>4286</v>
      </c>
      <c r="O108" s="2">
        <f>'Updated External Data'!P108</f>
        <v>5090</v>
      </c>
      <c r="P108" s="53">
        <f>ROUND('Updated External Data'!Q108,4)</f>
        <v>0</v>
      </c>
      <c r="Q108" s="53">
        <f>ROUND('Updated External Data'!R108,4)</f>
        <v>0</v>
      </c>
      <c r="R108" s="53">
        <f>ROUND('Updated External Data'!S108,4)</f>
        <v>0.33429999999999999</v>
      </c>
      <c r="S108" s="53">
        <f>ROUND('Updated External Data'!T108,4)</f>
        <v>0.33429999999999999</v>
      </c>
      <c r="T108" s="53">
        <f>ROUND('Updated External Data'!U108,4)</f>
        <v>9.3799999999999994E-2</v>
      </c>
      <c r="U108" s="53">
        <f>ROUND('Updated External Data'!V108,4)</f>
        <v>0.11899999999999999</v>
      </c>
      <c r="V108" s="53">
        <f>ROUND('Updated External Data'!W108,4)</f>
        <v>8.3999999999999995E-3</v>
      </c>
      <c r="W108" s="53">
        <f>ROUND('Updated External Data'!X108,4)</f>
        <v>8.4699999999999998E-2</v>
      </c>
      <c r="X108" s="53">
        <f>ROUND('Updated External Data'!Y108,4)</f>
        <v>0</v>
      </c>
      <c r="Y108" s="53">
        <f>ROUND('Updated External Data'!Z108,4)</f>
        <v>2.1899999999999999E-2</v>
      </c>
      <c r="Z108" s="53">
        <f>ROUND('Updated External Data'!AA108,4)</f>
        <v>3.3E-3</v>
      </c>
    </row>
    <row r="109" spans="1:26" x14ac:dyDescent="0.2">
      <c r="A109" s="2">
        <v>6030</v>
      </c>
      <c r="B109" s="2" t="str">
        <f>'Updated External Data'!C109</f>
        <v>US 278</v>
      </c>
      <c r="C109" s="2">
        <f>'Updated External Data'!D109</f>
        <v>233</v>
      </c>
      <c r="D109" s="2">
        <f>'Updated External Data'!E109</f>
        <v>210</v>
      </c>
      <c r="E109" s="2">
        <f>'Updated External Data'!F109</f>
        <v>4</v>
      </c>
      <c r="F109" s="2">
        <f>'Updated External Data'!G109</f>
        <v>7</v>
      </c>
      <c r="G109" s="2">
        <f>'Updated External Data'!H109</f>
        <v>0</v>
      </c>
      <c r="H109" s="2">
        <f>'Updated External Data'!I109</f>
        <v>10060</v>
      </c>
      <c r="I109" s="2">
        <f>'Updated External Data'!J109</f>
        <v>14610</v>
      </c>
      <c r="J109" s="2">
        <f>'Updated External Data'!K109</f>
        <v>7360</v>
      </c>
      <c r="K109" s="2">
        <f>'Updated External Data'!L109</f>
        <v>9550</v>
      </c>
      <c r="L109" s="2">
        <f>'Updated External Data'!M109</f>
        <v>10724</v>
      </c>
      <c r="M109" s="2">
        <f>'Updated External Data'!N109</f>
        <v>15576</v>
      </c>
      <c r="N109" s="2">
        <f>'Updated External Data'!O109</f>
        <v>7846</v>
      </c>
      <c r="O109" s="2">
        <f>'Updated External Data'!P109</f>
        <v>10180</v>
      </c>
      <c r="P109" s="53">
        <f>ROUND('Updated External Data'!Q109,4)</f>
        <v>0</v>
      </c>
      <c r="Q109" s="53">
        <f>ROUND('Updated External Data'!R109,4)</f>
        <v>0</v>
      </c>
      <c r="R109" s="53">
        <f>ROUND('Updated External Data'!S109,4)</f>
        <v>0.36759999999999998</v>
      </c>
      <c r="S109" s="53">
        <f>ROUND('Updated External Data'!T109,4)</f>
        <v>0.3674</v>
      </c>
      <c r="T109" s="53">
        <f>ROUND('Updated External Data'!U109,4)</f>
        <v>8.3199999999999996E-2</v>
      </c>
      <c r="U109" s="53">
        <f>ROUND('Updated External Data'!V109,4)</f>
        <v>5.8000000000000003E-2</v>
      </c>
      <c r="V109" s="53">
        <f>ROUND('Updated External Data'!W109,4)</f>
        <v>3.7000000000000002E-3</v>
      </c>
      <c r="W109" s="53">
        <f>ROUND('Updated External Data'!X109,4)</f>
        <v>5.28E-2</v>
      </c>
      <c r="X109" s="53">
        <f>ROUND('Updated External Data'!Y109,4)</f>
        <v>6.1000000000000004E-3</v>
      </c>
      <c r="Y109" s="53">
        <f>ROUND('Updated External Data'!Z109,4)</f>
        <v>4.2599999999999999E-2</v>
      </c>
      <c r="Z109" s="53">
        <f>ROUND('Updated External Data'!AA109,4)</f>
        <v>1.8599999999999998E-2</v>
      </c>
    </row>
    <row r="110" spans="1:26" x14ac:dyDescent="0.2">
      <c r="A110" s="2">
        <v>6031</v>
      </c>
      <c r="B110" s="2" t="str">
        <f>'Updated External Data'!C110</f>
        <v>Braswell Mtn Rd</v>
      </c>
      <c r="C110" s="2">
        <f>'Updated External Data'!D110</f>
        <v>233</v>
      </c>
      <c r="D110" s="2">
        <f>'Updated External Data'!E110</f>
        <v>284</v>
      </c>
      <c r="E110" s="2">
        <f>'Updated External Data'!F110</f>
        <v>2</v>
      </c>
      <c r="F110" s="2">
        <f>'Updated External Data'!G110</f>
        <v>7</v>
      </c>
      <c r="G110" s="2">
        <f>'Updated External Data'!H110</f>
        <v>0</v>
      </c>
      <c r="H110" s="2">
        <f>'Updated External Data'!I110</f>
        <v>700</v>
      </c>
      <c r="I110" s="2">
        <f>'Updated External Data'!J110</f>
        <v>780</v>
      </c>
      <c r="J110" s="2">
        <f>'Updated External Data'!K110</f>
        <v>780</v>
      </c>
      <c r="K110" s="2">
        <f>'Updated External Data'!L110</f>
        <v>910</v>
      </c>
      <c r="L110" s="2">
        <f>'Updated External Data'!M110</f>
        <v>748</v>
      </c>
      <c r="M110" s="2">
        <f>'Updated External Data'!N110</f>
        <v>832</v>
      </c>
      <c r="N110" s="2">
        <f>'Updated External Data'!O110</f>
        <v>832</v>
      </c>
      <c r="O110" s="2">
        <f>'Updated External Data'!P110</f>
        <v>970</v>
      </c>
      <c r="P110" s="53">
        <f>ROUND('Updated External Data'!Q110,4)</f>
        <v>0</v>
      </c>
      <c r="Q110" s="53">
        <f>ROUND('Updated External Data'!R110,4)</f>
        <v>0</v>
      </c>
      <c r="R110" s="53">
        <f>ROUND('Updated External Data'!S110,4)</f>
        <v>0.41349999999999998</v>
      </c>
      <c r="S110" s="53">
        <f>ROUND('Updated External Data'!T110,4)</f>
        <v>0.41349999999999998</v>
      </c>
      <c r="T110" s="53">
        <f>ROUND('Updated External Data'!U110,4)</f>
        <v>0</v>
      </c>
      <c r="U110" s="53">
        <f>ROUND('Updated External Data'!V110,4)</f>
        <v>0.1202</v>
      </c>
      <c r="V110" s="53">
        <f>ROUND('Updated External Data'!W110,4)</f>
        <v>0</v>
      </c>
      <c r="W110" s="53">
        <f>ROUND('Updated External Data'!X110,4)</f>
        <v>4.8099999999999997E-2</v>
      </c>
      <c r="X110" s="53">
        <f>ROUND('Updated External Data'!Y110,4)</f>
        <v>0</v>
      </c>
      <c r="Y110" s="53">
        <f>ROUND('Updated External Data'!Z110,4)</f>
        <v>4.7999999999999996E-3</v>
      </c>
      <c r="Z110" s="53">
        <f>ROUND('Updated External Data'!AA110,4)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Station Equivalency</vt:lpstr>
      <vt:lpstr>Existing External Data</vt:lpstr>
      <vt:lpstr>Updated External Data</vt:lpstr>
      <vt:lpstr>Processed Period Data</vt:lpstr>
      <vt:lpstr>Dawson</vt:lpstr>
      <vt:lpstr>ExternalStations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Nicholson, Jonathan L</dc:creator>
  <cp:lastModifiedBy>16895</cp:lastModifiedBy>
  <dcterms:created xsi:type="dcterms:W3CDTF">2017-05-05T11:36:28Z</dcterms:created>
  <dcterms:modified xsi:type="dcterms:W3CDTF">2017-07-06T18:34:45Z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RiskLevel">
    <vt:lpwstr/>
  </property>
  <property fmtid="{D5CDD505-2E9C-101B-9397-08002B2CF9AE}" pid="3" name="DocRiskLevelWizardText">
    <vt:lpwstr>Atkins Baseline</vt:lpwstr>
  </property>
  <property fmtid="{D5CDD505-2E9C-101B-9397-08002B2CF9AE}" pid="4" name="DocRiskLevelWizardMarker">
    <vt:lpwstr/>
  </property>
</Properties>
</file>